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Tmart.vn\Downloads\Mẫu phiếu BVTN 2020\TKTW\"/>
    </mc:Choice>
  </mc:AlternateContent>
  <bookViews>
    <workbookView xWindow="0" yWindow="0" windowWidth="24000" windowHeight="10320" activeTab="4"/>
  </bookViews>
  <sheets>
    <sheet name="HD t.chí" sheetId="1" r:id="rId1"/>
    <sheet name="HD chấm" sheetId="2" r:id="rId2"/>
    <sheet name="MẫuPC" sheetId="3" r:id="rId3"/>
    <sheet name="DiemHDBV" sheetId="4" r:id="rId4"/>
    <sheet name="N1" sheetId="5" r:id="rId5"/>
    <sheet name="N2" sheetId="23" r:id="rId6"/>
    <sheet name="N3" sheetId="24" r:id="rId7"/>
    <sheet name="N4" sheetId="25" r:id="rId8"/>
    <sheet name="N5" sheetId="26" r:id="rId9"/>
    <sheet name="N6" sheetId="27" r:id="rId10"/>
    <sheet name="N7" sheetId="28" r:id="rId11"/>
    <sheet name="N8" sheetId="29" r:id="rId12"/>
    <sheet name="N9" sheetId="30" r:id="rId13"/>
    <sheet name="N10" sheetId="32" state="hidden" r:id="rId14"/>
    <sheet name="N11" sheetId="31" state="hidden" r:id="rId15"/>
    <sheet name="Hoi dong" sheetId="20" r:id="rId16"/>
    <sheet name="Danh sach" sheetId="21" r:id="rId17"/>
    <sheet name="Ten nhom" sheetId="22" state="hidden" r:id="rId18"/>
  </sheets>
  <definedNames>
    <definedName name="_xlnm._FilterDatabase" localSheetId="16" hidden="1">'Danh sach'!$A$1:$P$104</definedName>
    <definedName name="_xlnm._FilterDatabase" localSheetId="3" hidden="1">DiemHDBV!$A$4:$H$104</definedName>
    <definedName name="_xlnm._FilterDatabase" localSheetId="15" hidden="1">'Hoi dong'!$A$2:$O$94</definedName>
    <definedName name="Nganh">'Ten nhom'!$A$2:$A$35</definedName>
    <definedName name="_xlnm.Print_Area" localSheetId="4">'N1'!$A$1:$K$178</definedName>
    <definedName name="_xlnm.Print_Area" localSheetId="13">'N10'!$A$1:$K$178</definedName>
    <definedName name="_xlnm.Print_Area" localSheetId="14">'N11'!$A$1:$K$178</definedName>
    <definedName name="_xlnm.Print_Area" localSheetId="5">'N2'!$A$1:$K$178</definedName>
    <definedName name="_xlnm.Print_Area" localSheetId="6">'N3'!$A$1:$K$178</definedName>
    <definedName name="_xlnm.Print_Area" localSheetId="7">'N4'!$A$1:$K$178</definedName>
    <definedName name="_xlnm.Print_Area" localSheetId="8">'N5'!$A$1:$K$178</definedName>
    <definedName name="_xlnm.Print_Area" localSheetId="9">'N6'!$A$1:$K$178</definedName>
    <definedName name="_xlnm.Print_Area" localSheetId="10">'N7'!$A$1:$K$178</definedName>
    <definedName name="_xlnm.Print_Area" localSheetId="11">'N8'!$A$1:$K$178</definedName>
    <definedName name="_xlnm.Print_Area" localSheetId="12">'N9'!$A$1:$K$178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6" roundtripDataSignature="AMtx7mhOrs4B0Tn3LHEKBL4+NPZxXhXn/g=="/>
    </ext>
  </extLst>
</workbook>
</file>

<file path=xl/calcChain.xml><?xml version="1.0" encoding="utf-8"?>
<calcChain xmlns="http://schemas.openxmlformats.org/spreadsheetml/2006/main">
  <c r="D38" i="30" l="1"/>
  <c r="E38" i="30"/>
  <c r="F38" i="30"/>
  <c r="G38" i="30"/>
  <c r="H38" i="30"/>
  <c r="I38" i="30"/>
  <c r="J38" i="30"/>
  <c r="J37" i="30"/>
  <c r="I37" i="30"/>
  <c r="H37" i="30"/>
  <c r="G37" i="30"/>
  <c r="F37" i="30"/>
  <c r="E37" i="30"/>
  <c r="D37" i="30"/>
  <c r="J36" i="30"/>
  <c r="I36" i="30"/>
  <c r="H36" i="30"/>
  <c r="G36" i="30"/>
  <c r="F36" i="30"/>
  <c r="E36" i="30"/>
  <c r="D36" i="30"/>
  <c r="J35" i="30"/>
  <c r="I35" i="30"/>
  <c r="H35" i="30"/>
  <c r="G35" i="30"/>
  <c r="F35" i="30"/>
  <c r="E35" i="30"/>
  <c r="D35" i="30"/>
  <c r="D32" i="30"/>
  <c r="E32" i="30"/>
  <c r="F32" i="30"/>
  <c r="G32" i="30"/>
  <c r="H32" i="30"/>
  <c r="I32" i="30"/>
  <c r="J32" i="30"/>
  <c r="D33" i="30"/>
  <c r="E33" i="30"/>
  <c r="F33" i="30"/>
  <c r="G33" i="30"/>
  <c r="H33" i="30"/>
  <c r="I33" i="30"/>
  <c r="J33" i="30"/>
  <c r="E31" i="30"/>
  <c r="F31" i="30"/>
  <c r="G31" i="30"/>
  <c r="H31" i="30"/>
  <c r="I31" i="30"/>
  <c r="J31" i="30"/>
  <c r="D31" i="30"/>
  <c r="D38" i="29"/>
  <c r="E38" i="29"/>
  <c r="F38" i="29"/>
  <c r="G38" i="29"/>
  <c r="H38" i="29"/>
  <c r="I38" i="29"/>
  <c r="J38" i="29"/>
  <c r="J37" i="29"/>
  <c r="I37" i="29"/>
  <c r="H37" i="29"/>
  <c r="G37" i="29"/>
  <c r="F37" i="29"/>
  <c r="E37" i="29"/>
  <c r="D37" i="29"/>
  <c r="J36" i="29"/>
  <c r="I36" i="29"/>
  <c r="H36" i="29"/>
  <c r="G36" i="29"/>
  <c r="F36" i="29"/>
  <c r="E36" i="29"/>
  <c r="D36" i="29"/>
  <c r="J35" i="29"/>
  <c r="I35" i="29"/>
  <c r="H35" i="29"/>
  <c r="G35" i="29"/>
  <c r="F35" i="29"/>
  <c r="E35" i="29"/>
  <c r="D35" i="29"/>
  <c r="D32" i="29"/>
  <c r="E32" i="29"/>
  <c r="F32" i="29"/>
  <c r="G32" i="29"/>
  <c r="H32" i="29"/>
  <c r="I32" i="29"/>
  <c r="J32" i="29"/>
  <c r="D33" i="29"/>
  <c r="E33" i="29"/>
  <c r="F33" i="29"/>
  <c r="G33" i="29"/>
  <c r="H33" i="29"/>
  <c r="I33" i="29"/>
  <c r="J33" i="29"/>
  <c r="E31" i="29"/>
  <c r="F31" i="29"/>
  <c r="G31" i="29"/>
  <c r="H31" i="29"/>
  <c r="I31" i="29"/>
  <c r="J31" i="29"/>
  <c r="D31" i="29"/>
  <c r="D38" i="28"/>
  <c r="E38" i="28"/>
  <c r="F38" i="28"/>
  <c r="G38" i="28"/>
  <c r="H38" i="28"/>
  <c r="I38" i="28"/>
  <c r="J38" i="28"/>
  <c r="J37" i="28"/>
  <c r="I37" i="28"/>
  <c r="H37" i="28"/>
  <c r="G37" i="28"/>
  <c r="F37" i="28"/>
  <c r="E37" i="28"/>
  <c r="D37" i="28"/>
  <c r="J36" i="28"/>
  <c r="I36" i="28"/>
  <c r="H36" i="28"/>
  <c r="G36" i="28"/>
  <c r="F36" i="28"/>
  <c r="E36" i="28"/>
  <c r="D36" i="28"/>
  <c r="J35" i="28"/>
  <c r="I35" i="28"/>
  <c r="H35" i="28"/>
  <c r="G35" i="28"/>
  <c r="F35" i="28"/>
  <c r="E35" i="28"/>
  <c r="D35" i="28"/>
  <c r="D32" i="28"/>
  <c r="E32" i="28"/>
  <c r="F32" i="28"/>
  <c r="G32" i="28"/>
  <c r="H32" i="28"/>
  <c r="I32" i="28"/>
  <c r="J32" i="28"/>
  <c r="D33" i="28"/>
  <c r="E33" i="28"/>
  <c r="F33" i="28"/>
  <c r="G33" i="28"/>
  <c r="H33" i="28"/>
  <c r="I33" i="28"/>
  <c r="J33" i="28"/>
  <c r="E31" i="28"/>
  <c r="F31" i="28"/>
  <c r="G31" i="28"/>
  <c r="H31" i="28"/>
  <c r="I31" i="28"/>
  <c r="J31" i="28"/>
  <c r="D31" i="28"/>
  <c r="J39" i="27"/>
  <c r="J40" i="27" s="1"/>
  <c r="D38" i="27"/>
  <c r="E38" i="27"/>
  <c r="F38" i="27"/>
  <c r="G38" i="27"/>
  <c r="H38" i="27"/>
  <c r="I38" i="27"/>
  <c r="J38" i="27"/>
  <c r="J37" i="27"/>
  <c r="I37" i="27"/>
  <c r="H37" i="27"/>
  <c r="G37" i="27"/>
  <c r="F37" i="27"/>
  <c r="E37" i="27"/>
  <c r="D37" i="27"/>
  <c r="J36" i="27"/>
  <c r="J34" i="27" s="1"/>
  <c r="I36" i="27"/>
  <c r="H36" i="27"/>
  <c r="G36" i="27"/>
  <c r="F36" i="27"/>
  <c r="F34" i="27" s="1"/>
  <c r="E36" i="27"/>
  <c r="D36" i="27"/>
  <c r="J35" i="27"/>
  <c r="I35" i="27"/>
  <c r="I34" i="27" s="1"/>
  <c r="H35" i="27"/>
  <c r="G35" i="27"/>
  <c r="F35" i="27"/>
  <c r="E35" i="27"/>
  <c r="E34" i="27" s="1"/>
  <c r="D35" i="27"/>
  <c r="D32" i="27"/>
  <c r="E32" i="27"/>
  <c r="F32" i="27"/>
  <c r="G32" i="27"/>
  <c r="H32" i="27"/>
  <c r="I32" i="27"/>
  <c r="J32" i="27"/>
  <c r="D33" i="27"/>
  <c r="E33" i="27"/>
  <c r="F33" i="27"/>
  <c r="G33" i="27"/>
  <c r="H33" i="27"/>
  <c r="I33" i="27"/>
  <c r="J33" i="27"/>
  <c r="D34" i="27"/>
  <c r="H34" i="27"/>
  <c r="E31" i="27"/>
  <c r="F31" i="27"/>
  <c r="G31" i="27"/>
  <c r="H31" i="27"/>
  <c r="I31" i="27"/>
  <c r="J31" i="27"/>
  <c r="D31" i="27"/>
  <c r="D38" i="26"/>
  <c r="E38" i="26"/>
  <c r="F38" i="26"/>
  <c r="G38" i="26"/>
  <c r="H38" i="26"/>
  <c r="I38" i="26"/>
  <c r="J38" i="26"/>
  <c r="J37" i="26"/>
  <c r="I37" i="26"/>
  <c r="H37" i="26"/>
  <c r="G37" i="26"/>
  <c r="F37" i="26"/>
  <c r="E37" i="26"/>
  <c r="D37" i="26"/>
  <c r="J36" i="26"/>
  <c r="I36" i="26"/>
  <c r="H36" i="26"/>
  <c r="G36" i="26"/>
  <c r="F36" i="26"/>
  <c r="E36" i="26"/>
  <c r="D36" i="26"/>
  <c r="J35" i="26"/>
  <c r="I35" i="26"/>
  <c r="H35" i="26"/>
  <c r="G35" i="26"/>
  <c r="F35" i="26"/>
  <c r="E35" i="26"/>
  <c r="D35" i="26"/>
  <c r="D32" i="26"/>
  <c r="E32" i="26"/>
  <c r="F32" i="26"/>
  <c r="G32" i="26"/>
  <c r="H32" i="26"/>
  <c r="I32" i="26"/>
  <c r="J32" i="26"/>
  <c r="D33" i="26"/>
  <c r="E33" i="26"/>
  <c r="F33" i="26"/>
  <c r="G33" i="26"/>
  <c r="H33" i="26"/>
  <c r="I33" i="26"/>
  <c r="J33" i="26"/>
  <c r="E31" i="26"/>
  <c r="F31" i="26"/>
  <c r="G31" i="26"/>
  <c r="H31" i="26"/>
  <c r="I31" i="26"/>
  <c r="J31" i="26"/>
  <c r="D31" i="26"/>
  <c r="G34" i="27" l="1"/>
  <c r="D38" i="25"/>
  <c r="E38" i="25"/>
  <c r="F38" i="25"/>
  <c r="G38" i="25"/>
  <c r="H38" i="25"/>
  <c r="I38" i="25"/>
  <c r="J38" i="25"/>
  <c r="J37" i="25"/>
  <c r="I37" i="25"/>
  <c r="H37" i="25"/>
  <c r="G37" i="25"/>
  <c r="F37" i="25"/>
  <c r="E37" i="25"/>
  <c r="D37" i="25"/>
  <c r="J36" i="25"/>
  <c r="I36" i="25"/>
  <c r="H36" i="25"/>
  <c r="G36" i="25"/>
  <c r="F36" i="25"/>
  <c r="E36" i="25"/>
  <c r="D36" i="25"/>
  <c r="J35" i="25"/>
  <c r="I35" i="25"/>
  <c r="H35" i="25"/>
  <c r="G35" i="25"/>
  <c r="F35" i="25"/>
  <c r="E35" i="25"/>
  <c r="D35" i="25"/>
  <c r="D32" i="25"/>
  <c r="E32" i="25"/>
  <c r="F32" i="25"/>
  <c r="G32" i="25"/>
  <c r="H32" i="25"/>
  <c r="I32" i="25"/>
  <c r="J32" i="25"/>
  <c r="D33" i="25"/>
  <c r="E33" i="25"/>
  <c r="F33" i="25"/>
  <c r="G33" i="25"/>
  <c r="H33" i="25"/>
  <c r="I33" i="25"/>
  <c r="J33" i="25"/>
  <c r="E31" i="25"/>
  <c r="F31" i="25"/>
  <c r="G31" i="25"/>
  <c r="H31" i="25"/>
  <c r="I31" i="25"/>
  <c r="J31" i="25"/>
  <c r="D31" i="25"/>
  <c r="D38" i="24"/>
  <c r="E38" i="24"/>
  <c r="F38" i="24"/>
  <c r="G38" i="24"/>
  <c r="H38" i="24"/>
  <c r="I38" i="24"/>
  <c r="J38" i="24"/>
  <c r="J37" i="24"/>
  <c r="I37" i="24"/>
  <c r="H37" i="24"/>
  <c r="G37" i="24"/>
  <c r="F37" i="24"/>
  <c r="E37" i="24"/>
  <c r="D37" i="24"/>
  <c r="J36" i="24"/>
  <c r="I36" i="24"/>
  <c r="H36" i="24"/>
  <c r="G36" i="24"/>
  <c r="F36" i="24"/>
  <c r="E36" i="24"/>
  <c r="D36" i="24"/>
  <c r="J35" i="24"/>
  <c r="I35" i="24"/>
  <c r="H35" i="24"/>
  <c r="G35" i="24"/>
  <c r="F35" i="24"/>
  <c r="E35" i="24"/>
  <c r="D35" i="24"/>
  <c r="D32" i="24"/>
  <c r="E32" i="24"/>
  <c r="F32" i="24"/>
  <c r="G32" i="24"/>
  <c r="H32" i="24"/>
  <c r="I32" i="24"/>
  <c r="J32" i="24"/>
  <c r="D33" i="24"/>
  <c r="E33" i="24"/>
  <c r="F33" i="24"/>
  <c r="G33" i="24"/>
  <c r="H33" i="24"/>
  <c r="I33" i="24"/>
  <c r="J33" i="24"/>
  <c r="E31" i="24"/>
  <c r="F31" i="24"/>
  <c r="G31" i="24"/>
  <c r="H31" i="24"/>
  <c r="I31" i="24"/>
  <c r="J31" i="24"/>
  <c r="D31" i="24"/>
  <c r="D38" i="23" l="1"/>
  <c r="E38" i="23"/>
  <c r="F38" i="23"/>
  <c r="G38" i="23"/>
  <c r="H38" i="23"/>
  <c r="I38" i="23"/>
  <c r="J38" i="23"/>
  <c r="J37" i="23"/>
  <c r="I37" i="23"/>
  <c r="H37" i="23"/>
  <c r="G37" i="23"/>
  <c r="F37" i="23"/>
  <c r="E37" i="23"/>
  <c r="D37" i="23"/>
  <c r="J36" i="23"/>
  <c r="I36" i="23"/>
  <c r="H36" i="23"/>
  <c r="G36" i="23"/>
  <c r="F36" i="23"/>
  <c r="E36" i="23"/>
  <c r="D36" i="23"/>
  <c r="J35" i="23"/>
  <c r="I35" i="23"/>
  <c r="H35" i="23"/>
  <c r="G35" i="23"/>
  <c r="F35" i="23"/>
  <c r="E35" i="23"/>
  <c r="D35" i="23"/>
  <c r="D32" i="23"/>
  <c r="E32" i="23"/>
  <c r="F32" i="23"/>
  <c r="G32" i="23"/>
  <c r="H32" i="23"/>
  <c r="I32" i="23"/>
  <c r="J32" i="23"/>
  <c r="D33" i="23"/>
  <c r="E33" i="23"/>
  <c r="F33" i="23"/>
  <c r="G33" i="23"/>
  <c r="H33" i="23"/>
  <c r="I33" i="23"/>
  <c r="J33" i="23"/>
  <c r="E31" i="23"/>
  <c r="F31" i="23"/>
  <c r="G31" i="23"/>
  <c r="H31" i="23"/>
  <c r="I31" i="23"/>
  <c r="J31" i="23"/>
  <c r="D31" i="23"/>
  <c r="D38" i="5"/>
  <c r="E38" i="5"/>
  <c r="F38" i="5"/>
  <c r="G38" i="5"/>
  <c r="H38" i="5"/>
  <c r="I38" i="5"/>
  <c r="J38" i="5"/>
  <c r="J37" i="5"/>
  <c r="I37" i="5"/>
  <c r="H37" i="5"/>
  <c r="G37" i="5"/>
  <c r="F37" i="5"/>
  <c r="E37" i="5"/>
  <c r="D37" i="5"/>
  <c r="J36" i="5"/>
  <c r="I36" i="5"/>
  <c r="H36" i="5"/>
  <c r="G36" i="5"/>
  <c r="F36" i="5"/>
  <c r="E36" i="5"/>
  <c r="D36" i="5"/>
  <c r="J35" i="5"/>
  <c r="I35" i="5"/>
  <c r="H35" i="5"/>
  <c r="G35" i="5"/>
  <c r="F35" i="5"/>
  <c r="E35" i="5"/>
  <c r="D35" i="5"/>
  <c r="D32" i="5"/>
  <c r="E32" i="5"/>
  <c r="F32" i="5"/>
  <c r="G32" i="5"/>
  <c r="H32" i="5"/>
  <c r="I32" i="5"/>
  <c r="J32" i="5"/>
  <c r="D33" i="5"/>
  <c r="E33" i="5"/>
  <c r="F33" i="5"/>
  <c r="G33" i="5"/>
  <c r="H33" i="5"/>
  <c r="I33" i="5"/>
  <c r="J33" i="5"/>
  <c r="E31" i="5"/>
  <c r="F31" i="5"/>
  <c r="G31" i="5"/>
  <c r="H31" i="5"/>
  <c r="I31" i="5"/>
  <c r="J31" i="5"/>
  <c r="D31" i="5"/>
  <c r="E5" i="4" l="1"/>
  <c r="B172" i="32" l="1"/>
  <c r="C168" i="32"/>
  <c r="C167" i="32"/>
  <c r="C166" i="32"/>
  <c r="C165" i="32"/>
  <c r="J164" i="32"/>
  <c r="I164" i="32"/>
  <c r="H164" i="32"/>
  <c r="G164" i="32"/>
  <c r="F164" i="32"/>
  <c r="E164" i="32"/>
  <c r="D164" i="32"/>
  <c r="C164" i="32"/>
  <c r="C163" i="32"/>
  <c r="C162" i="32"/>
  <c r="C161" i="32"/>
  <c r="J160" i="32"/>
  <c r="J169" i="32" s="1"/>
  <c r="J170" i="32" s="1"/>
  <c r="I160" i="32"/>
  <c r="I169" i="32" s="1"/>
  <c r="I170" i="32" s="1"/>
  <c r="H160" i="32"/>
  <c r="G160" i="32"/>
  <c r="F160" i="32"/>
  <c r="F169" i="32" s="1"/>
  <c r="F170" i="32" s="1"/>
  <c r="E160" i="32"/>
  <c r="E169" i="32" s="1"/>
  <c r="E170" i="32" s="1"/>
  <c r="D160" i="32"/>
  <c r="B156" i="32"/>
  <c r="B146" i="32"/>
  <c r="C142" i="32"/>
  <c r="C141" i="32"/>
  <c r="C140" i="32"/>
  <c r="C139" i="32"/>
  <c r="J138" i="32"/>
  <c r="I138" i="32"/>
  <c r="H138" i="32"/>
  <c r="G138" i="32"/>
  <c r="F138" i="32"/>
  <c r="E138" i="32"/>
  <c r="D138" i="32"/>
  <c r="C138" i="32"/>
  <c r="C137" i="32"/>
  <c r="C136" i="32"/>
  <c r="C135" i="32"/>
  <c r="J134" i="32"/>
  <c r="J143" i="32" s="1"/>
  <c r="J144" i="32" s="1"/>
  <c r="I134" i="32"/>
  <c r="I143" i="32" s="1"/>
  <c r="I144" i="32" s="1"/>
  <c r="H134" i="32"/>
  <c r="G134" i="32"/>
  <c r="F134" i="32"/>
  <c r="F143" i="32" s="1"/>
  <c r="F144" i="32" s="1"/>
  <c r="E134" i="32"/>
  <c r="E143" i="32" s="1"/>
  <c r="E144" i="32" s="1"/>
  <c r="D134" i="32"/>
  <c r="B130" i="32"/>
  <c r="B120" i="32"/>
  <c r="C116" i="32"/>
  <c r="C115" i="32"/>
  <c r="C114" i="32"/>
  <c r="C113" i="32"/>
  <c r="J112" i="32"/>
  <c r="I112" i="32"/>
  <c r="H112" i="32"/>
  <c r="G112" i="32"/>
  <c r="F112" i="32"/>
  <c r="E112" i="32"/>
  <c r="D112" i="32"/>
  <c r="C112" i="32"/>
  <c r="C111" i="32"/>
  <c r="C110" i="32"/>
  <c r="C109" i="32"/>
  <c r="J108" i="32"/>
  <c r="J117" i="32" s="1"/>
  <c r="J118" i="32" s="1"/>
  <c r="I108" i="32"/>
  <c r="I117" i="32" s="1"/>
  <c r="I118" i="32" s="1"/>
  <c r="H108" i="32"/>
  <c r="G108" i="32"/>
  <c r="F108" i="32"/>
  <c r="F117" i="32" s="1"/>
  <c r="F118" i="32" s="1"/>
  <c r="E108" i="32"/>
  <c r="E117" i="32" s="1"/>
  <c r="E118" i="32" s="1"/>
  <c r="D108" i="32"/>
  <c r="B104" i="32"/>
  <c r="B94" i="32"/>
  <c r="C90" i="32"/>
  <c r="C89" i="32"/>
  <c r="C88" i="32"/>
  <c r="C87" i="32"/>
  <c r="J86" i="32"/>
  <c r="I86" i="32"/>
  <c r="H86" i="32"/>
  <c r="G86" i="32"/>
  <c r="F86" i="32"/>
  <c r="E86" i="32"/>
  <c r="D86" i="32"/>
  <c r="C86" i="32"/>
  <c r="C85" i="32"/>
  <c r="C84" i="32"/>
  <c r="C83" i="32"/>
  <c r="J82" i="32"/>
  <c r="J91" i="32" s="1"/>
  <c r="J92" i="32" s="1"/>
  <c r="I82" i="32"/>
  <c r="I91" i="32" s="1"/>
  <c r="I92" i="32" s="1"/>
  <c r="H82" i="32"/>
  <c r="G82" i="32"/>
  <c r="F82" i="32"/>
  <c r="F91" i="32" s="1"/>
  <c r="F92" i="32" s="1"/>
  <c r="E82" i="32"/>
  <c r="E91" i="32" s="1"/>
  <c r="E92" i="32" s="1"/>
  <c r="D82" i="32"/>
  <c r="B78" i="32"/>
  <c r="B68" i="32"/>
  <c r="C64" i="32"/>
  <c r="C63" i="32"/>
  <c r="C62" i="32"/>
  <c r="C61" i="32"/>
  <c r="J60" i="32"/>
  <c r="I60" i="32"/>
  <c r="H60" i="32"/>
  <c r="G60" i="32"/>
  <c r="F60" i="32"/>
  <c r="E60" i="32"/>
  <c r="D60" i="32"/>
  <c r="C60" i="32"/>
  <c r="C59" i="32"/>
  <c r="C58" i="32"/>
  <c r="C57" i="32"/>
  <c r="J56" i="32"/>
  <c r="J65" i="32" s="1"/>
  <c r="J66" i="32" s="1"/>
  <c r="I56" i="32"/>
  <c r="I65" i="32" s="1"/>
  <c r="I66" i="32" s="1"/>
  <c r="H56" i="32"/>
  <c r="G56" i="32"/>
  <c r="F56" i="32"/>
  <c r="F65" i="32" s="1"/>
  <c r="F66" i="32" s="1"/>
  <c r="E56" i="32"/>
  <c r="E65" i="32" s="1"/>
  <c r="E66" i="32" s="1"/>
  <c r="D56" i="32"/>
  <c r="B52" i="32"/>
  <c r="J38" i="32"/>
  <c r="I38" i="32"/>
  <c r="H38" i="32"/>
  <c r="G38" i="32"/>
  <c r="F38" i="32"/>
  <c r="E38" i="32"/>
  <c r="D38" i="32"/>
  <c r="C38" i="32"/>
  <c r="B38" i="32"/>
  <c r="B64" i="32" s="1"/>
  <c r="B90" i="32" s="1"/>
  <c r="B116" i="32" s="1"/>
  <c r="B142" i="32" s="1"/>
  <c r="B168" i="32" s="1"/>
  <c r="J37" i="32"/>
  <c r="I37" i="32"/>
  <c r="H37" i="32"/>
  <c r="G37" i="32"/>
  <c r="F37" i="32"/>
  <c r="E37" i="32"/>
  <c r="D37" i="32"/>
  <c r="C37" i="32"/>
  <c r="B37" i="32"/>
  <c r="B63" i="32" s="1"/>
  <c r="B89" i="32" s="1"/>
  <c r="B115" i="32" s="1"/>
  <c r="B141" i="32" s="1"/>
  <c r="B167" i="32" s="1"/>
  <c r="J36" i="32"/>
  <c r="I36" i="32"/>
  <c r="H36" i="32"/>
  <c r="G36" i="32"/>
  <c r="F36" i="32"/>
  <c r="E36" i="32"/>
  <c r="D36" i="32"/>
  <c r="C36" i="32"/>
  <c r="B36" i="32"/>
  <c r="B62" i="32" s="1"/>
  <c r="B88" i="32" s="1"/>
  <c r="B114" i="32" s="1"/>
  <c r="B140" i="32" s="1"/>
  <c r="B166" i="32" s="1"/>
  <c r="J35" i="32"/>
  <c r="I35" i="32"/>
  <c r="I34" i="32" s="1"/>
  <c r="H35" i="32"/>
  <c r="G35" i="32"/>
  <c r="F35" i="32"/>
  <c r="E35" i="32"/>
  <c r="E34" i="32" s="1"/>
  <c r="D35" i="32"/>
  <c r="C35" i="32"/>
  <c r="B35" i="32"/>
  <c r="B61" i="32" s="1"/>
  <c r="B87" i="32" s="1"/>
  <c r="B113" i="32" s="1"/>
  <c r="B139" i="32" s="1"/>
  <c r="B165" i="32" s="1"/>
  <c r="J34" i="32"/>
  <c r="F34" i="32"/>
  <c r="C34" i="32"/>
  <c r="J33" i="32"/>
  <c r="I33" i="32"/>
  <c r="H33" i="32"/>
  <c r="G33" i="32"/>
  <c r="F33" i="32"/>
  <c r="E33" i="32"/>
  <c r="D33" i="32"/>
  <c r="C33" i="32"/>
  <c r="B33" i="32"/>
  <c r="B59" i="32" s="1"/>
  <c r="B85" i="32" s="1"/>
  <c r="B111" i="32" s="1"/>
  <c r="B137" i="32" s="1"/>
  <c r="B163" i="32" s="1"/>
  <c r="J32" i="32"/>
  <c r="I32" i="32"/>
  <c r="H32" i="32"/>
  <c r="G32" i="32"/>
  <c r="F32" i="32"/>
  <c r="E32" i="32"/>
  <c r="D32" i="32"/>
  <c r="C32" i="32"/>
  <c r="B32" i="32"/>
  <c r="B58" i="32" s="1"/>
  <c r="B84" i="32" s="1"/>
  <c r="B110" i="32" s="1"/>
  <c r="B136" i="32" s="1"/>
  <c r="B162" i="32" s="1"/>
  <c r="J31" i="32"/>
  <c r="I31" i="32"/>
  <c r="H31" i="32"/>
  <c r="H30" i="32" s="1"/>
  <c r="G31" i="32"/>
  <c r="F31" i="32"/>
  <c r="E31" i="32"/>
  <c r="D31" i="32"/>
  <c r="D30" i="32" s="1"/>
  <c r="C31" i="32"/>
  <c r="B31" i="32"/>
  <c r="B57" i="32" s="1"/>
  <c r="B83" i="32" s="1"/>
  <c r="B109" i="32" s="1"/>
  <c r="B135" i="32" s="1"/>
  <c r="B161" i="32" s="1"/>
  <c r="I30" i="32"/>
  <c r="I39" i="32" s="1"/>
  <c r="I40" i="32" s="1"/>
  <c r="E30" i="32"/>
  <c r="E39" i="32" s="1"/>
  <c r="E40" i="32" s="1"/>
  <c r="A24" i="32"/>
  <c r="H12" i="32"/>
  <c r="H13" i="32" s="1"/>
  <c r="G12" i="32"/>
  <c r="G13" i="32" s="1"/>
  <c r="F12" i="32"/>
  <c r="F13" i="32" s="1"/>
  <c r="E12" i="32"/>
  <c r="E13" i="32" s="1"/>
  <c r="D12" i="32"/>
  <c r="I11" i="32"/>
  <c r="C11" i="32"/>
  <c r="B11" i="32"/>
  <c r="I10" i="32"/>
  <c r="C10" i="32"/>
  <c r="B10" i="32"/>
  <c r="I9" i="32"/>
  <c r="C9" i="32"/>
  <c r="B9" i="32"/>
  <c r="I8" i="32"/>
  <c r="C8" i="32"/>
  <c r="B8" i="32"/>
  <c r="I7" i="32"/>
  <c r="C7" i="32"/>
  <c r="B7" i="32"/>
  <c r="A1" i="32"/>
  <c r="B172" i="31"/>
  <c r="C168" i="31"/>
  <c r="C167" i="31"/>
  <c r="C166" i="31"/>
  <c r="C165" i="31"/>
  <c r="J164" i="31"/>
  <c r="I164" i="31"/>
  <c r="H164" i="31"/>
  <c r="G164" i="31"/>
  <c r="F164" i="31"/>
  <c r="E164" i="31"/>
  <c r="D164" i="31"/>
  <c r="C164" i="31"/>
  <c r="C163" i="31"/>
  <c r="C162" i="31"/>
  <c r="C161" i="31"/>
  <c r="J160" i="31"/>
  <c r="J169" i="31" s="1"/>
  <c r="J170" i="31" s="1"/>
  <c r="I160" i="31"/>
  <c r="I169" i="31" s="1"/>
  <c r="I170" i="31" s="1"/>
  <c r="H160" i="31"/>
  <c r="G160" i="31"/>
  <c r="G169" i="31" s="1"/>
  <c r="G170" i="31" s="1"/>
  <c r="F160" i="31"/>
  <c r="F169" i="31" s="1"/>
  <c r="F170" i="31" s="1"/>
  <c r="E160" i="31"/>
  <c r="E169" i="31" s="1"/>
  <c r="E170" i="31" s="1"/>
  <c r="D160" i="31"/>
  <c r="B156" i="31"/>
  <c r="B146" i="31"/>
  <c r="C142" i="31"/>
  <c r="C141" i="31"/>
  <c r="C140" i="31"/>
  <c r="C139" i="31"/>
  <c r="J138" i="31"/>
  <c r="I138" i="31"/>
  <c r="H138" i="31"/>
  <c r="G138" i="31"/>
  <c r="F138" i="31"/>
  <c r="E138" i="31"/>
  <c r="D138" i="31"/>
  <c r="C138" i="31"/>
  <c r="C137" i="31"/>
  <c r="C136" i="31"/>
  <c r="C135" i="31"/>
  <c r="J134" i="31"/>
  <c r="J143" i="31" s="1"/>
  <c r="J144" i="31" s="1"/>
  <c r="I134" i="31"/>
  <c r="I143" i="31" s="1"/>
  <c r="I144" i="31" s="1"/>
  <c r="H134" i="31"/>
  <c r="G134" i="31"/>
  <c r="G143" i="31" s="1"/>
  <c r="G144" i="31" s="1"/>
  <c r="F134" i="31"/>
  <c r="F143" i="31" s="1"/>
  <c r="F144" i="31" s="1"/>
  <c r="E134" i="31"/>
  <c r="E143" i="31" s="1"/>
  <c r="E144" i="31" s="1"/>
  <c r="D134" i="31"/>
  <c r="B130" i="31"/>
  <c r="B120" i="31"/>
  <c r="C116" i="31"/>
  <c r="C115" i="31"/>
  <c r="C114" i="31"/>
  <c r="C113" i="31"/>
  <c r="J112" i="31"/>
  <c r="I112" i="31"/>
  <c r="H112" i="31"/>
  <c r="G112" i="31"/>
  <c r="F112" i="31"/>
  <c r="E112" i="31"/>
  <c r="D112" i="31"/>
  <c r="C112" i="31"/>
  <c r="C111" i="31"/>
  <c r="C110" i="31"/>
  <c r="C109" i="31"/>
  <c r="J108" i="31"/>
  <c r="J117" i="31" s="1"/>
  <c r="J118" i="31" s="1"/>
  <c r="I108" i="31"/>
  <c r="I117" i="31" s="1"/>
  <c r="I118" i="31" s="1"/>
  <c r="H108" i="31"/>
  <c r="G108" i="31"/>
  <c r="F108" i="31"/>
  <c r="F117" i="31" s="1"/>
  <c r="F118" i="31" s="1"/>
  <c r="E108" i="31"/>
  <c r="E117" i="31" s="1"/>
  <c r="E118" i="31" s="1"/>
  <c r="D108" i="31"/>
  <c r="D117" i="31" s="1"/>
  <c r="D118" i="31" s="1"/>
  <c r="B104" i="31"/>
  <c r="B94" i="31"/>
  <c r="C90" i="31"/>
  <c r="C89" i="31"/>
  <c r="C88" i="31"/>
  <c r="C87" i="31"/>
  <c r="J86" i="31"/>
  <c r="I86" i="31"/>
  <c r="H86" i="31"/>
  <c r="G86" i="31"/>
  <c r="F86" i="31"/>
  <c r="E86" i="31"/>
  <c r="D86" i="31"/>
  <c r="C86" i="31"/>
  <c r="C85" i="31"/>
  <c r="C84" i="31"/>
  <c r="C83" i="31"/>
  <c r="J82" i="31"/>
  <c r="J91" i="31" s="1"/>
  <c r="J92" i="31" s="1"/>
  <c r="I82" i="31"/>
  <c r="I91" i="31" s="1"/>
  <c r="I92" i="31" s="1"/>
  <c r="H82" i="31"/>
  <c r="G82" i="31"/>
  <c r="F82" i="31"/>
  <c r="F91" i="31" s="1"/>
  <c r="F92" i="31" s="1"/>
  <c r="E82" i="31"/>
  <c r="E91" i="31" s="1"/>
  <c r="E92" i="31" s="1"/>
  <c r="D82" i="31"/>
  <c r="D91" i="31" s="1"/>
  <c r="D92" i="31" s="1"/>
  <c r="B78" i="31"/>
  <c r="B68" i="31"/>
  <c r="C64" i="31"/>
  <c r="C63" i="31"/>
  <c r="C62" i="31"/>
  <c r="C61" i="31"/>
  <c r="J60" i="31"/>
  <c r="I60" i="31"/>
  <c r="H60" i="31"/>
  <c r="G60" i="31"/>
  <c r="F60" i="31"/>
  <c r="E60" i="31"/>
  <c r="D60" i="31"/>
  <c r="C60" i="31"/>
  <c r="C59" i="31"/>
  <c r="C58" i="31"/>
  <c r="C57" i="31"/>
  <c r="J56" i="31"/>
  <c r="J65" i="31" s="1"/>
  <c r="J66" i="31" s="1"/>
  <c r="I56" i="31"/>
  <c r="I65" i="31" s="1"/>
  <c r="I66" i="31" s="1"/>
  <c r="H56" i="31"/>
  <c r="G56" i="31"/>
  <c r="F56" i="31"/>
  <c r="F65" i="31" s="1"/>
  <c r="F66" i="31" s="1"/>
  <c r="E56" i="31"/>
  <c r="E65" i="31" s="1"/>
  <c r="E66" i="31" s="1"/>
  <c r="D56" i="31"/>
  <c r="B52" i="31"/>
  <c r="J38" i="31"/>
  <c r="I38" i="31"/>
  <c r="H38" i="31"/>
  <c r="G38" i="31"/>
  <c r="F38" i="31"/>
  <c r="E38" i="31"/>
  <c r="D38" i="31"/>
  <c r="C38" i="31"/>
  <c r="B38" i="31"/>
  <c r="B64" i="31" s="1"/>
  <c r="B90" i="31" s="1"/>
  <c r="B116" i="31" s="1"/>
  <c r="B142" i="31" s="1"/>
  <c r="B168" i="31" s="1"/>
  <c r="J37" i="31"/>
  <c r="I37" i="31"/>
  <c r="H37" i="31"/>
  <c r="G37" i="31"/>
  <c r="F37" i="31"/>
  <c r="E37" i="31"/>
  <c r="D37" i="31"/>
  <c r="C37" i="31"/>
  <c r="B37" i="31"/>
  <c r="B63" i="31" s="1"/>
  <c r="B89" i="31" s="1"/>
  <c r="B115" i="31" s="1"/>
  <c r="B141" i="31" s="1"/>
  <c r="B167" i="31" s="1"/>
  <c r="J36" i="31"/>
  <c r="I36" i="31"/>
  <c r="H36" i="31"/>
  <c r="G36" i="31"/>
  <c r="F36" i="31"/>
  <c r="E36" i="31"/>
  <c r="D36" i="31"/>
  <c r="C36" i="31"/>
  <c r="B36" i="31"/>
  <c r="B62" i="31" s="1"/>
  <c r="B88" i="31" s="1"/>
  <c r="B114" i="31" s="1"/>
  <c r="B140" i="31" s="1"/>
  <c r="B166" i="31" s="1"/>
  <c r="J35" i="31"/>
  <c r="J34" i="31" s="1"/>
  <c r="I35" i="31"/>
  <c r="H35" i="31"/>
  <c r="G35" i="31"/>
  <c r="F35" i="31"/>
  <c r="E35" i="31"/>
  <c r="D35" i="31"/>
  <c r="C35" i="31"/>
  <c r="B35" i="31"/>
  <c r="B61" i="31" s="1"/>
  <c r="B87" i="31" s="1"/>
  <c r="B113" i="31" s="1"/>
  <c r="B139" i="31" s="1"/>
  <c r="B165" i="31" s="1"/>
  <c r="G34" i="31"/>
  <c r="F34" i="31"/>
  <c r="C34" i="31"/>
  <c r="J33" i="31"/>
  <c r="I33" i="31"/>
  <c r="H33" i="31"/>
  <c r="G33" i="31"/>
  <c r="F33" i="31"/>
  <c r="E33" i="31"/>
  <c r="D33" i="31"/>
  <c r="C33" i="31"/>
  <c r="B33" i="31"/>
  <c r="B59" i="31" s="1"/>
  <c r="B85" i="31" s="1"/>
  <c r="B111" i="31" s="1"/>
  <c r="B137" i="31" s="1"/>
  <c r="B163" i="31" s="1"/>
  <c r="J32" i="31"/>
  <c r="I32" i="31"/>
  <c r="H32" i="31"/>
  <c r="G32" i="31"/>
  <c r="F32" i="31"/>
  <c r="E32" i="31"/>
  <c r="D32" i="31"/>
  <c r="C32" i="31"/>
  <c r="B32" i="31"/>
  <c r="B58" i="31" s="1"/>
  <c r="B84" i="31" s="1"/>
  <c r="B110" i="31" s="1"/>
  <c r="B136" i="31" s="1"/>
  <c r="B162" i="31" s="1"/>
  <c r="J31" i="31"/>
  <c r="I31" i="31"/>
  <c r="I30" i="31" s="1"/>
  <c r="H31" i="31"/>
  <c r="G31" i="31"/>
  <c r="F31" i="31"/>
  <c r="E31" i="31"/>
  <c r="D31" i="31"/>
  <c r="C31" i="31"/>
  <c r="B31" i="31"/>
  <c r="B57" i="31" s="1"/>
  <c r="B83" i="31" s="1"/>
  <c r="B109" i="31" s="1"/>
  <c r="B135" i="31" s="1"/>
  <c r="B161" i="31" s="1"/>
  <c r="J30" i="31"/>
  <c r="J39" i="31" s="1"/>
  <c r="J40" i="31" s="1"/>
  <c r="F30" i="31"/>
  <c r="E30" i="31"/>
  <c r="A24" i="31"/>
  <c r="H12" i="31"/>
  <c r="H13" i="31" s="1"/>
  <c r="G12" i="31"/>
  <c r="G13" i="31" s="1"/>
  <c r="F12" i="31"/>
  <c r="F13" i="31" s="1"/>
  <c r="E12" i="31"/>
  <c r="D12" i="31"/>
  <c r="D13" i="31" s="1"/>
  <c r="I11" i="31"/>
  <c r="C11" i="31"/>
  <c r="B11" i="31"/>
  <c r="I10" i="31"/>
  <c r="C10" i="31"/>
  <c r="B10" i="31"/>
  <c r="I9" i="31"/>
  <c r="C9" i="31"/>
  <c r="B9" i="31"/>
  <c r="I8" i="31"/>
  <c r="C8" i="31"/>
  <c r="B8" i="31"/>
  <c r="I7" i="31"/>
  <c r="C7" i="31"/>
  <c r="B7" i="31"/>
  <c r="A1" i="31"/>
  <c r="B172" i="30"/>
  <c r="C168" i="30"/>
  <c r="C167" i="30"/>
  <c r="C166" i="30"/>
  <c r="C165" i="30"/>
  <c r="J164" i="30"/>
  <c r="I164" i="30"/>
  <c r="H164" i="30"/>
  <c r="G164" i="30"/>
  <c r="F164" i="30"/>
  <c r="E164" i="30"/>
  <c r="D164" i="30"/>
  <c r="C164" i="30"/>
  <c r="C163" i="30"/>
  <c r="C162" i="30"/>
  <c r="C161" i="30"/>
  <c r="C160" i="30" s="1"/>
  <c r="J160" i="30"/>
  <c r="J169" i="30" s="1"/>
  <c r="J170" i="30" s="1"/>
  <c r="I160" i="30"/>
  <c r="I169" i="30" s="1"/>
  <c r="I170" i="30" s="1"/>
  <c r="H160" i="30"/>
  <c r="G160" i="30"/>
  <c r="G169" i="30" s="1"/>
  <c r="G170" i="30" s="1"/>
  <c r="F160" i="30"/>
  <c r="F169" i="30" s="1"/>
  <c r="F170" i="30" s="1"/>
  <c r="E160" i="30"/>
  <c r="E169" i="30" s="1"/>
  <c r="E170" i="30" s="1"/>
  <c r="D160" i="30"/>
  <c r="B156" i="30"/>
  <c r="B146" i="30"/>
  <c r="C142" i="30"/>
  <c r="C141" i="30"/>
  <c r="C140" i="30"/>
  <c r="C139" i="30"/>
  <c r="J138" i="30"/>
  <c r="I138" i="30"/>
  <c r="H138" i="30"/>
  <c r="G138" i="30"/>
  <c r="F138" i="30"/>
  <c r="E138" i="30"/>
  <c r="D138" i="30"/>
  <c r="C138" i="30"/>
  <c r="C137" i="30"/>
  <c r="C136" i="30"/>
  <c r="C135" i="30"/>
  <c r="C134" i="30" s="1"/>
  <c r="J134" i="30"/>
  <c r="J143" i="30" s="1"/>
  <c r="J144" i="30" s="1"/>
  <c r="I134" i="30"/>
  <c r="I143" i="30" s="1"/>
  <c r="I144" i="30" s="1"/>
  <c r="H134" i="30"/>
  <c r="G134" i="30"/>
  <c r="F134" i="30"/>
  <c r="F143" i="30" s="1"/>
  <c r="F144" i="30" s="1"/>
  <c r="E134" i="30"/>
  <c r="E143" i="30" s="1"/>
  <c r="E144" i="30" s="1"/>
  <c r="D134" i="30"/>
  <c r="B130" i="30"/>
  <c r="B120" i="30"/>
  <c r="C116" i="30"/>
  <c r="C115" i="30"/>
  <c r="C114" i="30"/>
  <c r="C113" i="30"/>
  <c r="J112" i="30"/>
  <c r="I112" i="30"/>
  <c r="H112" i="30"/>
  <c r="G112" i="30"/>
  <c r="F112" i="30"/>
  <c r="E112" i="30"/>
  <c r="D112" i="30"/>
  <c r="C112" i="30"/>
  <c r="C111" i="30"/>
  <c r="C110" i="30"/>
  <c r="C109" i="30"/>
  <c r="C108" i="30" s="1"/>
  <c r="J108" i="30"/>
  <c r="J117" i="30" s="1"/>
  <c r="J118" i="30" s="1"/>
  <c r="I108" i="30"/>
  <c r="I117" i="30" s="1"/>
  <c r="I118" i="30" s="1"/>
  <c r="H108" i="30"/>
  <c r="G108" i="30"/>
  <c r="F108" i="30"/>
  <c r="F117" i="30" s="1"/>
  <c r="F118" i="30" s="1"/>
  <c r="E108" i="30"/>
  <c r="E117" i="30" s="1"/>
  <c r="E118" i="30" s="1"/>
  <c r="D108" i="30"/>
  <c r="B104" i="30"/>
  <c r="B94" i="30"/>
  <c r="C90" i="30"/>
  <c r="C89" i="30"/>
  <c r="C88" i="30"/>
  <c r="C87" i="30"/>
  <c r="J86" i="30"/>
  <c r="I86" i="30"/>
  <c r="H86" i="30"/>
  <c r="G86" i="30"/>
  <c r="F86" i="30"/>
  <c r="E86" i="30"/>
  <c r="D86" i="30"/>
  <c r="C86" i="30"/>
  <c r="C85" i="30"/>
  <c r="C84" i="30"/>
  <c r="C83" i="30"/>
  <c r="J82" i="30"/>
  <c r="J91" i="30" s="1"/>
  <c r="J92" i="30" s="1"/>
  <c r="I82" i="30"/>
  <c r="I91" i="30" s="1"/>
  <c r="I92" i="30" s="1"/>
  <c r="H82" i="30"/>
  <c r="G82" i="30"/>
  <c r="G91" i="30" s="1"/>
  <c r="G92" i="30" s="1"/>
  <c r="F82" i="30"/>
  <c r="F91" i="30" s="1"/>
  <c r="F92" i="30" s="1"/>
  <c r="E82" i="30"/>
  <c r="E91" i="30" s="1"/>
  <c r="E92" i="30" s="1"/>
  <c r="D82" i="30"/>
  <c r="B78" i="30"/>
  <c r="B68" i="30"/>
  <c r="C64" i="30"/>
  <c r="C63" i="30"/>
  <c r="C62" i="30"/>
  <c r="C61" i="30"/>
  <c r="J60" i="30"/>
  <c r="I60" i="30"/>
  <c r="H60" i="30"/>
  <c r="G60" i="30"/>
  <c r="F60" i="30"/>
  <c r="E60" i="30"/>
  <c r="D60" i="30"/>
  <c r="C60" i="30"/>
  <c r="C59" i="30"/>
  <c r="C58" i="30"/>
  <c r="C57" i="30"/>
  <c r="C56" i="30" s="1"/>
  <c r="J56" i="30"/>
  <c r="J65" i="30" s="1"/>
  <c r="J66" i="30" s="1"/>
  <c r="I56" i="30"/>
  <c r="I65" i="30" s="1"/>
  <c r="I66" i="30" s="1"/>
  <c r="H56" i="30"/>
  <c r="G56" i="30"/>
  <c r="F56" i="30"/>
  <c r="F65" i="30" s="1"/>
  <c r="F66" i="30" s="1"/>
  <c r="E56" i="30"/>
  <c r="E65" i="30" s="1"/>
  <c r="E66" i="30" s="1"/>
  <c r="D56" i="30"/>
  <c r="D65" i="30" s="1"/>
  <c r="D66" i="30" s="1"/>
  <c r="B52" i="30"/>
  <c r="C38" i="30"/>
  <c r="B38" i="30"/>
  <c r="B64" i="30" s="1"/>
  <c r="B90" i="30" s="1"/>
  <c r="B116" i="30" s="1"/>
  <c r="B142" i="30" s="1"/>
  <c r="B168" i="30" s="1"/>
  <c r="C37" i="30"/>
  <c r="B37" i="30"/>
  <c r="B63" i="30" s="1"/>
  <c r="B89" i="30" s="1"/>
  <c r="B115" i="30" s="1"/>
  <c r="B141" i="30" s="1"/>
  <c r="B167" i="30" s="1"/>
  <c r="C36" i="30"/>
  <c r="B36" i="30"/>
  <c r="B62" i="30" s="1"/>
  <c r="B88" i="30" s="1"/>
  <c r="B114" i="30" s="1"/>
  <c r="B140" i="30" s="1"/>
  <c r="B166" i="30" s="1"/>
  <c r="J34" i="30"/>
  <c r="F34" i="30"/>
  <c r="C35" i="30"/>
  <c r="B35" i="30"/>
  <c r="B61" i="30" s="1"/>
  <c r="B87" i="30" s="1"/>
  <c r="B113" i="30" s="1"/>
  <c r="B139" i="30" s="1"/>
  <c r="B165" i="30" s="1"/>
  <c r="C34" i="30"/>
  <c r="C33" i="30"/>
  <c r="B33" i="30"/>
  <c r="B59" i="30" s="1"/>
  <c r="B85" i="30" s="1"/>
  <c r="B111" i="30" s="1"/>
  <c r="B137" i="30" s="1"/>
  <c r="B163" i="30" s="1"/>
  <c r="C32" i="30"/>
  <c r="B32" i="30"/>
  <c r="B58" i="30" s="1"/>
  <c r="B84" i="30" s="1"/>
  <c r="B110" i="30" s="1"/>
  <c r="B136" i="30" s="1"/>
  <c r="B162" i="30" s="1"/>
  <c r="I30" i="30"/>
  <c r="E30" i="30"/>
  <c r="C31" i="30"/>
  <c r="B31" i="30"/>
  <c r="B57" i="30" s="1"/>
  <c r="B83" i="30" s="1"/>
  <c r="B109" i="30" s="1"/>
  <c r="B135" i="30" s="1"/>
  <c r="B161" i="30" s="1"/>
  <c r="J30" i="30"/>
  <c r="A24" i="30"/>
  <c r="H12" i="30"/>
  <c r="H13" i="30" s="1"/>
  <c r="G12" i="30"/>
  <c r="G13" i="30" s="1"/>
  <c r="F12" i="30"/>
  <c r="F13" i="30" s="1"/>
  <c r="E12" i="30"/>
  <c r="E13" i="30" s="1"/>
  <c r="D12" i="30"/>
  <c r="D13" i="30" s="1"/>
  <c r="I11" i="30"/>
  <c r="C11" i="30"/>
  <c r="B11" i="30"/>
  <c r="I10" i="30"/>
  <c r="C10" i="30"/>
  <c r="B10" i="30"/>
  <c r="I9" i="30"/>
  <c r="C9" i="30"/>
  <c r="B9" i="30"/>
  <c r="I8" i="30"/>
  <c r="C8" i="30"/>
  <c r="B8" i="30"/>
  <c r="I7" i="30"/>
  <c r="C7" i="30"/>
  <c r="B7" i="30"/>
  <c r="A1" i="30"/>
  <c r="B172" i="29"/>
  <c r="C168" i="29"/>
  <c r="C167" i="29"/>
  <c r="C166" i="29"/>
  <c r="C165" i="29"/>
  <c r="J164" i="29"/>
  <c r="I164" i="29"/>
  <c r="H164" i="29"/>
  <c r="G164" i="29"/>
  <c r="F164" i="29"/>
  <c r="E164" i="29"/>
  <c r="D164" i="29"/>
  <c r="C164" i="29"/>
  <c r="C163" i="29"/>
  <c r="C162" i="29"/>
  <c r="C161" i="29"/>
  <c r="J160" i="29"/>
  <c r="J169" i="29" s="1"/>
  <c r="J170" i="29" s="1"/>
  <c r="I160" i="29"/>
  <c r="I169" i="29" s="1"/>
  <c r="I170" i="29" s="1"/>
  <c r="H160" i="29"/>
  <c r="G160" i="29"/>
  <c r="G169" i="29" s="1"/>
  <c r="G170" i="29" s="1"/>
  <c r="F160" i="29"/>
  <c r="F169" i="29" s="1"/>
  <c r="F170" i="29" s="1"/>
  <c r="E160" i="29"/>
  <c r="E169" i="29" s="1"/>
  <c r="E170" i="29" s="1"/>
  <c r="D160" i="29"/>
  <c r="B156" i="29"/>
  <c r="B146" i="29"/>
  <c r="C142" i="29"/>
  <c r="C141" i="29"/>
  <c r="C140" i="29"/>
  <c r="C139" i="29"/>
  <c r="J138" i="29"/>
  <c r="I138" i="29"/>
  <c r="H138" i="29"/>
  <c r="G138" i="29"/>
  <c r="F138" i="29"/>
  <c r="E138" i="29"/>
  <c r="D138" i="29"/>
  <c r="C138" i="29"/>
  <c r="C137" i="29"/>
  <c r="C136" i="29"/>
  <c r="C135" i="29"/>
  <c r="J134" i="29"/>
  <c r="J143" i="29" s="1"/>
  <c r="J144" i="29" s="1"/>
  <c r="I134" i="29"/>
  <c r="I143" i="29" s="1"/>
  <c r="I144" i="29" s="1"/>
  <c r="H134" i="29"/>
  <c r="G134" i="29"/>
  <c r="F134" i="29"/>
  <c r="F143" i="29" s="1"/>
  <c r="F144" i="29" s="1"/>
  <c r="E134" i="29"/>
  <c r="E143" i="29" s="1"/>
  <c r="E144" i="29" s="1"/>
  <c r="D134" i="29"/>
  <c r="B130" i="29"/>
  <c r="B120" i="29"/>
  <c r="C116" i="29"/>
  <c r="C115" i="29"/>
  <c r="C114" i="29"/>
  <c r="C113" i="29"/>
  <c r="J112" i="29"/>
  <c r="I112" i="29"/>
  <c r="H112" i="29"/>
  <c r="G112" i="29"/>
  <c r="F112" i="29"/>
  <c r="E112" i="29"/>
  <c r="D112" i="29"/>
  <c r="C112" i="29"/>
  <c r="C111" i="29"/>
  <c r="C110" i="29"/>
  <c r="C109" i="29"/>
  <c r="J108" i="29"/>
  <c r="J117" i="29" s="1"/>
  <c r="J118" i="29" s="1"/>
  <c r="I108" i="29"/>
  <c r="I117" i="29" s="1"/>
  <c r="I118" i="29" s="1"/>
  <c r="H108" i="29"/>
  <c r="G108" i="29"/>
  <c r="F108" i="29"/>
  <c r="F117" i="29" s="1"/>
  <c r="F118" i="29" s="1"/>
  <c r="E108" i="29"/>
  <c r="E117" i="29" s="1"/>
  <c r="E118" i="29" s="1"/>
  <c r="D108" i="29"/>
  <c r="B104" i="29"/>
  <c r="B94" i="29"/>
  <c r="C90" i="29"/>
  <c r="C89" i="29"/>
  <c r="C88" i="29"/>
  <c r="C87" i="29"/>
  <c r="J86" i="29"/>
  <c r="I86" i="29"/>
  <c r="H86" i="29"/>
  <c r="G86" i="29"/>
  <c r="F86" i="29"/>
  <c r="E86" i="29"/>
  <c r="D86" i="29"/>
  <c r="C86" i="29"/>
  <c r="C85" i="29"/>
  <c r="C84" i="29"/>
  <c r="C83" i="29"/>
  <c r="J82" i="29"/>
  <c r="J91" i="29" s="1"/>
  <c r="J92" i="29" s="1"/>
  <c r="I82" i="29"/>
  <c r="I91" i="29" s="1"/>
  <c r="I92" i="29" s="1"/>
  <c r="H82" i="29"/>
  <c r="G82" i="29"/>
  <c r="G91" i="29" s="1"/>
  <c r="G92" i="29" s="1"/>
  <c r="F82" i="29"/>
  <c r="F91" i="29" s="1"/>
  <c r="F92" i="29" s="1"/>
  <c r="E82" i="29"/>
  <c r="E91" i="29" s="1"/>
  <c r="E92" i="29" s="1"/>
  <c r="D82" i="29"/>
  <c r="B78" i="29"/>
  <c r="B68" i="29"/>
  <c r="C64" i="29"/>
  <c r="C63" i="29"/>
  <c r="C62" i="29"/>
  <c r="C61" i="29"/>
  <c r="J60" i="29"/>
  <c r="I60" i="29"/>
  <c r="H60" i="29"/>
  <c r="G60" i="29"/>
  <c r="F60" i="29"/>
  <c r="E60" i="29"/>
  <c r="D60" i="29"/>
  <c r="C60" i="29"/>
  <c r="C59" i="29"/>
  <c r="C58" i="29"/>
  <c r="C57" i="29"/>
  <c r="J56" i="29"/>
  <c r="J65" i="29" s="1"/>
  <c r="J66" i="29" s="1"/>
  <c r="I56" i="29"/>
  <c r="I65" i="29" s="1"/>
  <c r="I66" i="29" s="1"/>
  <c r="H56" i="29"/>
  <c r="G56" i="29"/>
  <c r="G65" i="29" s="1"/>
  <c r="G66" i="29" s="1"/>
  <c r="F56" i="29"/>
  <c r="F65" i="29" s="1"/>
  <c r="F66" i="29" s="1"/>
  <c r="E56" i="29"/>
  <c r="E65" i="29" s="1"/>
  <c r="E66" i="29" s="1"/>
  <c r="D56" i="29"/>
  <c r="B52" i="29"/>
  <c r="C38" i="29"/>
  <c r="B38" i="29"/>
  <c r="B64" i="29" s="1"/>
  <c r="B90" i="29" s="1"/>
  <c r="B116" i="29" s="1"/>
  <c r="B142" i="29" s="1"/>
  <c r="B168" i="29" s="1"/>
  <c r="C37" i="29"/>
  <c r="B37" i="29"/>
  <c r="B63" i="29" s="1"/>
  <c r="B89" i="29" s="1"/>
  <c r="B115" i="29" s="1"/>
  <c r="B141" i="29" s="1"/>
  <c r="B167" i="29" s="1"/>
  <c r="C36" i="29"/>
  <c r="B36" i="29"/>
  <c r="B62" i="29" s="1"/>
  <c r="B88" i="29" s="1"/>
  <c r="B114" i="29" s="1"/>
  <c r="B140" i="29" s="1"/>
  <c r="B166" i="29" s="1"/>
  <c r="I34" i="29"/>
  <c r="F34" i="29"/>
  <c r="E34" i="29"/>
  <c r="C35" i="29"/>
  <c r="B35" i="29"/>
  <c r="B61" i="29" s="1"/>
  <c r="B87" i="29" s="1"/>
  <c r="B113" i="29" s="1"/>
  <c r="B139" i="29" s="1"/>
  <c r="B165" i="29" s="1"/>
  <c r="J34" i="29"/>
  <c r="C34" i="29"/>
  <c r="C33" i="29"/>
  <c r="B33" i="29"/>
  <c r="B59" i="29" s="1"/>
  <c r="B85" i="29" s="1"/>
  <c r="B111" i="29" s="1"/>
  <c r="B137" i="29" s="1"/>
  <c r="B163" i="29" s="1"/>
  <c r="C32" i="29"/>
  <c r="B32" i="29"/>
  <c r="B58" i="29" s="1"/>
  <c r="B84" i="29" s="1"/>
  <c r="B110" i="29" s="1"/>
  <c r="B136" i="29" s="1"/>
  <c r="B162" i="29" s="1"/>
  <c r="H30" i="29"/>
  <c r="E30" i="29"/>
  <c r="D30" i="29"/>
  <c r="C31" i="29"/>
  <c r="B31" i="29"/>
  <c r="B57" i="29" s="1"/>
  <c r="B83" i="29" s="1"/>
  <c r="B109" i="29" s="1"/>
  <c r="B135" i="29" s="1"/>
  <c r="B161" i="29" s="1"/>
  <c r="I30" i="29"/>
  <c r="I39" i="29" s="1"/>
  <c r="I40" i="29" s="1"/>
  <c r="A24" i="29"/>
  <c r="H12" i="29"/>
  <c r="H13" i="29" s="1"/>
  <c r="G12" i="29"/>
  <c r="G13" i="29" s="1"/>
  <c r="F12" i="29"/>
  <c r="F13" i="29" s="1"/>
  <c r="E12" i="29"/>
  <c r="E13" i="29" s="1"/>
  <c r="D12" i="29"/>
  <c r="D13" i="29" s="1"/>
  <c r="I11" i="29"/>
  <c r="C11" i="29"/>
  <c r="B11" i="29"/>
  <c r="I10" i="29"/>
  <c r="C10" i="29"/>
  <c r="B10" i="29"/>
  <c r="I9" i="29"/>
  <c r="C9" i="29"/>
  <c r="B9" i="29"/>
  <c r="I8" i="29"/>
  <c r="C8" i="29"/>
  <c r="B8" i="29"/>
  <c r="I7" i="29"/>
  <c r="C7" i="29"/>
  <c r="B7" i="29"/>
  <c r="A1" i="29"/>
  <c r="B172" i="28"/>
  <c r="C168" i="28"/>
  <c r="C167" i="28"/>
  <c r="C166" i="28"/>
  <c r="C165" i="28"/>
  <c r="J164" i="28"/>
  <c r="I164" i="28"/>
  <c r="H164" i="28"/>
  <c r="G164" i="28"/>
  <c r="F164" i="28"/>
  <c r="E164" i="28"/>
  <c r="D164" i="28"/>
  <c r="C164" i="28"/>
  <c r="C163" i="28"/>
  <c r="C162" i="28"/>
  <c r="C161" i="28"/>
  <c r="C160" i="28" s="1"/>
  <c r="J160" i="28"/>
  <c r="J169" i="28" s="1"/>
  <c r="J170" i="28" s="1"/>
  <c r="I160" i="28"/>
  <c r="I169" i="28" s="1"/>
  <c r="I170" i="28" s="1"/>
  <c r="H160" i="28"/>
  <c r="H169" i="28" s="1"/>
  <c r="H170" i="28" s="1"/>
  <c r="G160" i="28"/>
  <c r="F160" i="28"/>
  <c r="F169" i="28" s="1"/>
  <c r="F170" i="28" s="1"/>
  <c r="E160" i="28"/>
  <c r="E169" i="28" s="1"/>
  <c r="E170" i="28" s="1"/>
  <c r="D160" i="28"/>
  <c r="D169" i="28" s="1"/>
  <c r="D170" i="28" s="1"/>
  <c r="B156" i="28"/>
  <c r="B146" i="28"/>
  <c r="C142" i="28"/>
  <c r="C141" i="28"/>
  <c r="C140" i="28"/>
  <c r="C139" i="28"/>
  <c r="J138" i="28"/>
  <c r="I138" i="28"/>
  <c r="H138" i="28"/>
  <c r="G138" i="28"/>
  <c r="F138" i="28"/>
  <c r="E138" i="28"/>
  <c r="D138" i="28"/>
  <c r="C138" i="28"/>
  <c r="C137" i="28"/>
  <c r="C136" i="28"/>
  <c r="C135" i="28"/>
  <c r="C134" i="28" s="1"/>
  <c r="J134" i="28"/>
  <c r="I134" i="28"/>
  <c r="I143" i="28" s="1"/>
  <c r="I144" i="28" s="1"/>
  <c r="H134" i="28"/>
  <c r="H143" i="28" s="1"/>
  <c r="H144" i="28" s="1"/>
  <c r="G134" i="28"/>
  <c r="F134" i="28"/>
  <c r="E134" i="28"/>
  <c r="E143" i="28" s="1"/>
  <c r="E144" i="28" s="1"/>
  <c r="D134" i="28"/>
  <c r="D143" i="28" s="1"/>
  <c r="D144" i="28" s="1"/>
  <c r="B130" i="28"/>
  <c r="B120" i="28"/>
  <c r="C116" i="28"/>
  <c r="C115" i="28"/>
  <c r="C114" i="28"/>
  <c r="C113" i="28"/>
  <c r="J112" i="28"/>
  <c r="I112" i="28"/>
  <c r="H112" i="28"/>
  <c r="G112" i="28"/>
  <c r="F112" i="28"/>
  <c r="E112" i="28"/>
  <c r="D112" i="28"/>
  <c r="C112" i="28"/>
  <c r="C111" i="28"/>
  <c r="C110" i="28"/>
  <c r="C109" i="28"/>
  <c r="C108" i="28" s="1"/>
  <c r="J108" i="28"/>
  <c r="I108" i="28"/>
  <c r="I117" i="28" s="1"/>
  <c r="I118" i="28" s="1"/>
  <c r="H108" i="28"/>
  <c r="H117" i="28" s="1"/>
  <c r="H118" i="28" s="1"/>
  <c r="G108" i="28"/>
  <c r="F108" i="28"/>
  <c r="E108" i="28"/>
  <c r="E117" i="28" s="1"/>
  <c r="E118" i="28" s="1"/>
  <c r="D108" i="28"/>
  <c r="D117" i="28" s="1"/>
  <c r="D118" i="28" s="1"/>
  <c r="B104" i="28"/>
  <c r="B94" i="28"/>
  <c r="C90" i="28"/>
  <c r="C89" i="28"/>
  <c r="C88" i="28"/>
  <c r="C87" i="28"/>
  <c r="J86" i="28"/>
  <c r="I86" i="28"/>
  <c r="H86" i="28"/>
  <c r="G86" i="28"/>
  <c r="F86" i="28"/>
  <c r="E86" i="28"/>
  <c r="D86" i="28"/>
  <c r="C86" i="28"/>
  <c r="C85" i="28"/>
  <c r="C84" i="28"/>
  <c r="C83" i="28"/>
  <c r="C82" i="28" s="1"/>
  <c r="J82" i="28"/>
  <c r="I82" i="28"/>
  <c r="I91" i="28" s="1"/>
  <c r="I92" i="28" s="1"/>
  <c r="H82" i="28"/>
  <c r="H91" i="28" s="1"/>
  <c r="H92" i="28" s="1"/>
  <c r="G82" i="28"/>
  <c r="F82" i="28"/>
  <c r="E82" i="28"/>
  <c r="E91" i="28" s="1"/>
  <c r="E92" i="28" s="1"/>
  <c r="D82" i="28"/>
  <c r="D91" i="28" s="1"/>
  <c r="D92" i="28" s="1"/>
  <c r="B78" i="28"/>
  <c r="B68" i="28"/>
  <c r="C64" i="28"/>
  <c r="C63" i="28"/>
  <c r="C62" i="28"/>
  <c r="C61" i="28"/>
  <c r="J60" i="28"/>
  <c r="I60" i="28"/>
  <c r="H60" i="28"/>
  <c r="G60" i="28"/>
  <c r="F60" i="28"/>
  <c r="E60" i="28"/>
  <c r="D60" i="28"/>
  <c r="C60" i="28"/>
  <c r="C59" i="28"/>
  <c r="C58" i="28"/>
  <c r="C57" i="28"/>
  <c r="C56" i="28" s="1"/>
  <c r="J56" i="28"/>
  <c r="I56" i="28"/>
  <c r="I65" i="28" s="1"/>
  <c r="I66" i="28" s="1"/>
  <c r="H56" i="28"/>
  <c r="H65" i="28" s="1"/>
  <c r="H66" i="28" s="1"/>
  <c r="G56" i="28"/>
  <c r="F56" i="28"/>
  <c r="E56" i="28"/>
  <c r="E65" i="28" s="1"/>
  <c r="E66" i="28" s="1"/>
  <c r="D56" i="28"/>
  <c r="D65" i="28" s="1"/>
  <c r="D66" i="28" s="1"/>
  <c r="B52" i="28"/>
  <c r="C38" i="28"/>
  <c r="B38" i="28"/>
  <c r="B64" i="28" s="1"/>
  <c r="B90" i="28" s="1"/>
  <c r="B116" i="28" s="1"/>
  <c r="B142" i="28" s="1"/>
  <c r="B168" i="28" s="1"/>
  <c r="C37" i="28"/>
  <c r="B37" i="28"/>
  <c r="B63" i="28" s="1"/>
  <c r="B89" i="28" s="1"/>
  <c r="B115" i="28" s="1"/>
  <c r="B141" i="28" s="1"/>
  <c r="B167" i="28" s="1"/>
  <c r="C36" i="28"/>
  <c r="B36" i="28"/>
  <c r="B62" i="28" s="1"/>
  <c r="B88" i="28" s="1"/>
  <c r="B114" i="28" s="1"/>
  <c r="B140" i="28" s="1"/>
  <c r="B166" i="28" s="1"/>
  <c r="I34" i="28"/>
  <c r="H34" i="28"/>
  <c r="E34" i="28"/>
  <c r="D34" i="28"/>
  <c r="C35" i="28"/>
  <c r="B35" i="28"/>
  <c r="B61" i="28" s="1"/>
  <c r="B87" i="28" s="1"/>
  <c r="B113" i="28" s="1"/>
  <c r="B139" i="28" s="1"/>
  <c r="B165" i="28" s="1"/>
  <c r="J34" i="28"/>
  <c r="F34" i="28"/>
  <c r="C34" i="28"/>
  <c r="C33" i="28"/>
  <c r="B33" i="28"/>
  <c r="B59" i="28" s="1"/>
  <c r="B85" i="28" s="1"/>
  <c r="B111" i="28" s="1"/>
  <c r="B137" i="28" s="1"/>
  <c r="B163" i="28" s="1"/>
  <c r="C32" i="28"/>
  <c r="B32" i="28"/>
  <c r="B58" i="28" s="1"/>
  <c r="B84" i="28" s="1"/>
  <c r="B110" i="28" s="1"/>
  <c r="B136" i="28" s="1"/>
  <c r="B162" i="28" s="1"/>
  <c r="H30" i="28"/>
  <c r="G30" i="28"/>
  <c r="D30" i="28"/>
  <c r="C31" i="28"/>
  <c r="C30" i="28" s="1"/>
  <c r="B31" i="28"/>
  <c r="B57" i="28" s="1"/>
  <c r="B83" i="28" s="1"/>
  <c r="B109" i="28" s="1"/>
  <c r="B135" i="28" s="1"/>
  <c r="B161" i="28" s="1"/>
  <c r="I30" i="28"/>
  <c r="E30" i="28"/>
  <c r="A24" i="28"/>
  <c r="H12" i="28"/>
  <c r="H13" i="28" s="1"/>
  <c r="G12" i="28"/>
  <c r="G13" i="28" s="1"/>
  <c r="F12" i="28"/>
  <c r="F13" i="28" s="1"/>
  <c r="E12" i="28"/>
  <c r="E13" i="28" s="1"/>
  <c r="D12" i="28"/>
  <c r="D13" i="28" s="1"/>
  <c r="I11" i="28"/>
  <c r="C11" i="28"/>
  <c r="B11" i="28"/>
  <c r="I10" i="28"/>
  <c r="C10" i="28"/>
  <c r="B10" i="28"/>
  <c r="I9" i="28"/>
  <c r="C9" i="28"/>
  <c r="B9" i="28"/>
  <c r="I8" i="28"/>
  <c r="C8" i="28"/>
  <c r="B8" i="28"/>
  <c r="I7" i="28"/>
  <c r="C7" i="28"/>
  <c r="B7" i="28"/>
  <c r="A1" i="28"/>
  <c r="B172" i="27"/>
  <c r="C168" i="27"/>
  <c r="C167" i="27"/>
  <c r="C166" i="27"/>
  <c r="C165" i="27"/>
  <c r="J164" i="27"/>
  <c r="I164" i="27"/>
  <c r="H164" i="27"/>
  <c r="G164" i="27"/>
  <c r="F164" i="27"/>
  <c r="E164" i="27"/>
  <c r="D164" i="27"/>
  <c r="C164" i="27"/>
  <c r="C163" i="27"/>
  <c r="C162" i="27"/>
  <c r="C161" i="27"/>
  <c r="J160" i="27"/>
  <c r="J169" i="27" s="1"/>
  <c r="J170" i="27" s="1"/>
  <c r="I160" i="27"/>
  <c r="I169" i="27" s="1"/>
  <c r="I170" i="27" s="1"/>
  <c r="H160" i="27"/>
  <c r="H169" i="27" s="1"/>
  <c r="H170" i="27" s="1"/>
  <c r="G160" i="27"/>
  <c r="F160" i="27"/>
  <c r="F169" i="27" s="1"/>
  <c r="F170" i="27" s="1"/>
  <c r="E160" i="27"/>
  <c r="E169" i="27" s="1"/>
  <c r="E170" i="27" s="1"/>
  <c r="D160" i="27"/>
  <c r="D169" i="27" s="1"/>
  <c r="D170" i="27" s="1"/>
  <c r="C160" i="27"/>
  <c r="B156" i="27"/>
  <c r="B146" i="27"/>
  <c r="C142" i="27"/>
  <c r="C141" i="27"/>
  <c r="C140" i="27"/>
  <c r="C139" i="27"/>
  <c r="J138" i="27"/>
  <c r="I138" i="27"/>
  <c r="H138" i="27"/>
  <c r="G138" i="27"/>
  <c r="F138" i="27"/>
  <c r="E138" i="27"/>
  <c r="D138" i="27"/>
  <c r="C138" i="27"/>
  <c r="C137" i="27"/>
  <c r="C136" i="27"/>
  <c r="C135" i="27"/>
  <c r="J134" i="27"/>
  <c r="J143" i="27" s="1"/>
  <c r="J144" i="27" s="1"/>
  <c r="I134" i="27"/>
  <c r="I143" i="27" s="1"/>
  <c r="I144" i="27" s="1"/>
  <c r="H134" i="27"/>
  <c r="H143" i="27" s="1"/>
  <c r="H144" i="27" s="1"/>
  <c r="G134" i="27"/>
  <c r="F134" i="27"/>
  <c r="F143" i="27" s="1"/>
  <c r="F144" i="27" s="1"/>
  <c r="E134" i="27"/>
  <c r="E143" i="27" s="1"/>
  <c r="E144" i="27" s="1"/>
  <c r="D134" i="27"/>
  <c r="D143" i="27" s="1"/>
  <c r="D144" i="27" s="1"/>
  <c r="C134" i="27"/>
  <c r="B130" i="27"/>
  <c r="B120" i="27"/>
  <c r="C116" i="27"/>
  <c r="C115" i="27"/>
  <c r="C114" i="27"/>
  <c r="C113" i="27"/>
  <c r="J112" i="27"/>
  <c r="I112" i="27"/>
  <c r="H112" i="27"/>
  <c r="G112" i="27"/>
  <c r="F112" i="27"/>
  <c r="E112" i="27"/>
  <c r="D112" i="27"/>
  <c r="C112" i="27"/>
  <c r="C111" i="27"/>
  <c r="C110" i="27"/>
  <c r="C109" i="27"/>
  <c r="J108" i="27"/>
  <c r="J117" i="27" s="1"/>
  <c r="J118" i="27" s="1"/>
  <c r="I108" i="27"/>
  <c r="I117" i="27" s="1"/>
  <c r="I118" i="27" s="1"/>
  <c r="H108" i="27"/>
  <c r="H117" i="27" s="1"/>
  <c r="H118" i="27" s="1"/>
  <c r="G108" i="27"/>
  <c r="F108" i="27"/>
  <c r="F117" i="27" s="1"/>
  <c r="F118" i="27" s="1"/>
  <c r="E108" i="27"/>
  <c r="E117" i="27" s="1"/>
  <c r="E118" i="27" s="1"/>
  <c r="D108" i="27"/>
  <c r="D117" i="27" s="1"/>
  <c r="D118" i="27" s="1"/>
  <c r="C108" i="27"/>
  <c r="B104" i="27"/>
  <c r="B94" i="27"/>
  <c r="C90" i="27"/>
  <c r="C89" i="27"/>
  <c r="C88" i="27"/>
  <c r="C87" i="27"/>
  <c r="J86" i="27"/>
  <c r="I86" i="27"/>
  <c r="H86" i="27"/>
  <c r="G86" i="27"/>
  <c r="F86" i="27"/>
  <c r="E86" i="27"/>
  <c r="D86" i="27"/>
  <c r="C86" i="27"/>
  <c r="C85" i="27"/>
  <c r="C84" i="27"/>
  <c r="C83" i="27"/>
  <c r="J82" i="27"/>
  <c r="J91" i="27" s="1"/>
  <c r="J92" i="27" s="1"/>
  <c r="I82" i="27"/>
  <c r="I91" i="27" s="1"/>
  <c r="I92" i="27" s="1"/>
  <c r="H82" i="27"/>
  <c r="H91" i="27" s="1"/>
  <c r="H92" i="27" s="1"/>
  <c r="G82" i="27"/>
  <c r="F82" i="27"/>
  <c r="F91" i="27" s="1"/>
  <c r="F92" i="27" s="1"/>
  <c r="E82" i="27"/>
  <c r="E91" i="27" s="1"/>
  <c r="E92" i="27" s="1"/>
  <c r="D82" i="27"/>
  <c r="D91" i="27" s="1"/>
  <c r="D92" i="27" s="1"/>
  <c r="C82" i="27"/>
  <c r="B78" i="27"/>
  <c r="B68" i="27"/>
  <c r="C64" i="27"/>
  <c r="C63" i="27"/>
  <c r="C62" i="27"/>
  <c r="C61" i="27"/>
  <c r="J60" i="27"/>
  <c r="I60" i="27"/>
  <c r="H60" i="27"/>
  <c r="G60" i="27"/>
  <c r="F60" i="27"/>
  <c r="E60" i="27"/>
  <c r="D60" i="27"/>
  <c r="C60" i="27"/>
  <c r="C59" i="27"/>
  <c r="C58" i="27"/>
  <c r="C57" i="27"/>
  <c r="J56" i="27"/>
  <c r="J65" i="27" s="1"/>
  <c r="J66" i="27" s="1"/>
  <c r="I56" i="27"/>
  <c r="I65" i="27" s="1"/>
  <c r="I66" i="27" s="1"/>
  <c r="H56" i="27"/>
  <c r="H65" i="27" s="1"/>
  <c r="H66" i="27" s="1"/>
  <c r="G56" i="27"/>
  <c r="F56" i="27"/>
  <c r="F65" i="27" s="1"/>
  <c r="F66" i="27" s="1"/>
  <c r="E56" i="27"/>
  <c r="E65" i="27" s="1"/>
  <c r="E66" i="27" s="1"/>
  <c r="D56" i="27"/>
  <c r="D65" i="27" s="1"/>
  <c r="D66" i="27" s="1"/>
  <c r="C56" i="27"/>
  <c r="B52" i="27"/>
  <c r="C38" i="27"/>
  <c r="B38" i="27"/>
  <c r="B64" i="27" s="1"/>
  <c r="B90" i="27" s="1"/>
  <c r="B116" i="27" s="1"/>
  <c r="B142" i="27" s="1"/>
  <c r="B168" i="27" s="1"/>
  <c r="C37" i="27"/>
  <c r="B37" i="27"/>
  <c r="B63" i="27" s="1"/>
  <c r="B89" i="27" s="1"/>
  <c r="B115" i="27" s="1"/>
  <c r="B141" i="27" s="1"/>
  <c r="B167" i="27" s="1"/>
  <c r="C36" i="27"/>
  <c r="B36" i="27"/>
  <c r="B62" i="27" s="1"/>
  <c r="B88" i="27" s="1"/>
  <c r="B114" i="27" s="1"/>
  <c r="B140" i="27" s="1"/>
  <c r="B166" i="27" s="1"/>
  <c r="C35" i="27"/>
  <c r="B35" i="27"/>
  <c r="B61" i="27" s="1"/>
  <c r="B87" i="27" s="1"/>
  <c r="B113" i="27" s="1"/>
  <c r="B139" i="27" s="1"/>
  <c r="B165" i="27" s="1"/>
  <c r="C34" i="27"/>
  <c r="C33" i="27"/>
  <c r="B33" i="27"/>
  <c r="B59" i="27" s="1"/>
  <c r="B85" i="27" s="1"/>
  <c r="B111" i="27" s="1"/>
  <c r="B137" i="27" s="1"/>
  <c r="B163" i="27" s="1"/>
  <c r="C32" i="27"/>
  <c r="B32" i="27"/>
  <c r="B58" i="27" s="1"/>
  <c r="B84" i="27" s="1"/>
  <c r="B110" i="27" s="1"/>
  <c r="B136" i="27" s="1"/>
  <c r="B162" i="27" s="1"/>
  <c r="J30" i="27"/>
  <c r="H30" i="27"/>
  <c r="F30" i="27"/>
  <c r="F39" i="27" s="1"/>
  <c r="F40" i="27" s="1"/>
  <c r="D30" i="27"/>
  <c r="C31" i="27"/>
  <c r="B31" i="27"/>
  <c r="B57" i="27" s="1"/>
  <c r="B83" i="27" s="1"/>
  <c r="B109" i="27" s="1"/>
  <c r="B135" i="27" s="1"/>
  <c r="B161" i="27" s="1"/>
  <c r="I30" i="27"/>
  <c r="E30" i="27"/>
  <c r="A24" i="27"/>
  <c r="H12" i="27"/>
  <c r="H13" i="27" s="1"/>
  <c r="G12" i="27"/>
  <c r="G13" i="27" s="1"/>
  <c r="F12" i="27"/>
  <c r="F13" i="27" s="1"/>
  <c r="E12" i="27"/>
  <c r="E13" i="27" s="1"/>
  <c r="D12" i="27"/>
  <c r="D13" i="27" s="1"/>
  <c r="I11" i="27"/>
  <c r="C11" i="27"/>
  <c r="B11" i="27"/>
  <c r="I10" i="27"/>
  <c r="C10" i="27"/>
  <c r="B10" i="27"/>
  <c r="I9" i="27"/>
  <c r="C9" i="27"/>
  <c r="B9" i="27"/>
  <c r="I8" i="27"/>
  <c r="C8" i="27"/>
  <c r="B8" i="27"/>
  <c r="I7" i="27"/>
  <c r="C7" i="27"/>
  <c r="B7" i="27"/>
  <c r="A1" i="27"/>
  <c r="B172" i="26"/>
  <c r="C168" i="26"/>
  <c r="C167" i="26"/>
  <c r="C166" i="26"/>
  <c r="C165" i="26"/>
  <c r="J164" i="26"/>
  <c r="I164" i="26"/>
  <c r="H164" i="26"/>
  <c r="G164" i="26"/>
  <c r="F164" i="26"/>
  <c r="E164" i="26"/>
  <c r="D164" i="26"/>
  <c r="C164" i="26"/>
  <c r="C163" i="26"/>
  <c r="C162" i="26"/>
  <c r="C161" i="26"/>
  <c r="C160" i="26" s="1"/>
  <c r="J160" i="26"/>
  <c r="J169" i="26" s="1"/>
  <c r="J170" i="26" s="1"/>
  <c r="I160" i="26"/>
  <c r="I169" i="26" s="1"/>
  <c r="I170" i="26" s="1"/>
  <c r="H160" i="26"/>
  <c r="H169" i="26" s="1"/>
  <c r="H170" i="26" s="1"/>
  <c r="G160" i="26"/>
  <c r="F160" i="26"/>
  <c r="F169" i="26" s="1"/>
  <c r="F170" i="26" s="1"/>
  <c r="E160" i="26"/>
  <c r="E169" i="26" s="1"/>
  <c r="E170" i="26" s="1"/>
  <c r="D160" i="26"/>
  <c r="D169" i="26" s="1"/>
  <c r="D170" i="26" s="1"/>
  <c r="B156" i="26"/>
  <c r="B146" i="26"/>
  <c r="C142" i="26"/>
  <c r="C141" i="26"/>
  <c r="C140" i="26"/>
  <c r="C139" i="26"/>
  <c r="J138" i="26"/>
  <c r="I138" i="26"/>
  <c r="H138" i="26"/>
  <c r="G138" i="26"/>
  <c r="F138" i="26"/>
  <c r="E138" i="26"/>
  <c r="D138" i="26"/>
  <c r="C138" i="26"/>
  <c r="C137" i="26"/>
  <c r="C136" i="26"/>
  <c r="C135" i="26"/>
  <c r="J134" i="26"/>
  <c r="J143" i="26" s="1"/>
  <c r="J144" i="26" s="1"/>
  <c r="I134" i="26"/>
  <c r="I143" i="26" s="1"/>
  <c r="I144" i="26" s="1"/>
  <c r="H134" i="26"/>
  <c r="H143" i="26" s="1"/>
  <c r="H144" i="26" s="1"/>
  <c r="G134" i="26"/>
  <c r="F134" i="26"/>
  <c r="F143" i="26" s="1"/>
  <c r="F144" i="26" s="1"/>
  <c r="E134" i="26"/>
  <c r="E143" i="26" s="1"/>
  <c r="E144" i="26" s="1"/>
  <c r="D134" i="26"/>
  <c r="D143" i="26" s="1"/>
  <c r="D144" i="26" s="1"/>
  <c r="C134" i="26"/>
  <c r="B130" i="26"/>
  <c r="B120" i="26"/>
  <c r="C116" i="26"/>
  <c r="C115" i="26"/>
  <c r="C114" i="26"/>
  <c r="C113" i="26"/>
  <c r="J112" i="26"/>
  <c r="I112" i="26"/>
  <c r="H112" i="26"/>
  <c r="G112" i="26"/>
  <c r="F112" i="26"/>
  <c r="E112" i="26"/>
  <c r="D112" i="26"/>
  <c r="C112" i="26"/>
  <c r="C111" i="26"/>
  <c r="C110" i="26"/>
  <c r="C109" i="26"/>
  <c r="C108" i="26" s="1"/>
  <c r="J108" i="26"/>
  <c r="I108" i="26"/>
  <c r="I117" i="26" s="1"/>
  <c r="I118" i="26" s="1"/>
  <c r="H108" i="26"/>
  <c r="H117" i="26" s="1"/>
  <c r="H118" i="26" s="1"/>
  <c r="G108" i="26"/>
  <c r="F108" i="26"/>
  <c r="E108" i="26"/>
  <c r="E117" i="26" s="1"/>
  <c r="E118" i="26" s="1"/>
  <c r="D108" i="26"/>
  <c r="D117" i="26" s="1"/>
  <c r="D118" i="26" s="1"/>
  <c r="B104" i="26"/>
  <c r="B94" i="26"/>
  <c r="C90" i="26"/>
  <c r="C89" i="26"/>
  <c r="C88" i="26"/>
  <c r="C87" i="26"/>
  <c r="J86" i="26"/>
  <c r="I86" i="26"/>
  <c r="H86" i="26"/>
  <c r="G86" i="26"/>
  <c r="F86" i="26"/>
  <c r="E86" i="26"/>
  <c r="D86" i="26"/>
  <c r="C86" i="26"/>
  <c r="C85" i="26"/>
  <c r="C84" i="26"/>
  <c r="C83" i="26"/>
  <c r="C82" i="26" s="1"/>
  <c r="J82" i="26"/>
  <c r="I82" i="26"/>
  <c r="I91" i="26" s="1"/>
  <c r="I92" i="26" s="1"/>
  <c r="H82" i="26"/>
  <c r="H91" i="26" s="1"/>
  <c r="H92" i="26" s="1"/>
  <c r="G82" i="26"/>
  <c r="F82" i="26"/>
  <c r="E82" i="26"/>
  <c r="E91" i="26" s="1"/>
  <c r="E92" i="26" s="1"/>
  <c r="D82" i="26"/>
  <c r="D91" i="26" s="1"/>
  <c r="D92" i="26" s="1"/>
  <c r="B78" i="26"/>
  <c r="B68" i="26"/>
  <c r="C64" i="26"/>
  <c r="C63" i="26"/>
  <c r="C62" i="26"/>
  <c r="C61" i="26"/>
  <c r="J60" i="26"/>
  <c r="I60" i="26"/>
  <c r="H60" i="26"/>
  <c r="G60" i="26"/>
  <c r="F60" i="26"/>
  <c r="E60" i="26"/>
  <c r="D60" i="26"/>
  <c r="C60" i="26"/>
  <c r="C59" i="26"/>
  <c r="C58" i="26"/>
  <c r="C57" i="26"/>
  <c r="C56" i="26" s="1"/>
  <c r="J56" i="26"/>
  <c r="I56" i="26"/>
  <c r="I65" i="26" s="1"/>
  <c r="I66" i="26" s="1"/>
  <c r="H56" i="26"/>
  <c r="H65" i="26" s="1"/>
  <c r="H66" i="26" s="1"/>
  <c r="G56" i="26"/>
  <c r="F56" i="26"/>
  <c r="E56" i="26"/>
  <c r="E65" i="26" s="1"/>
  <c r="E66" i="26" s="1"/>
  <c r="D56" i="26"/>
  <c r="D65" i="26" s="1"/>
  <c r="D66" i="26" s="1"/>
  <c r="B52" i="26"/>
  <c r="C38" i="26"/>
  <c r="B38" i="26"/>
  <c r="B64" i="26" s="1"/>
  <c r="B90" i="26" s="1"/>
  <c r="B116" i="26" s="1"/>
  <c r="B142" i="26" s="1"/>
  <c r="B168" i="26" s="1"/>
  <c r="C37" i="26"/>
  <c r="B37" i="26"/>
  <c r="B63" i="26" s="1"/>
  <c r="B89" i="26" s="1"/>
  <c r="B115" i="26" s="1"/>
  <c r="B141" i="26" s="1"/>
  <c r="B167" i="26" s="1"/>
  <c r="C36" i="26"/>
  <c r="B36" i="26"/>
  <c r="B62" i="26" s="1"/>
  <c r="B88" i="26" s="1"/>
  <c r="B114" i="26" s="1"/>
  <c r="B140" i="26" s="1"/>
  <c r="B166" i="26" s="1"/>
  <c r="I34" i="26"/>
  <c r="H34" i="26"/>
  <c r="E34" i="26"/>
  <c r="D34" i="26"/>
  <c r="C35" i="26"/>
  <c r="B35" i="26"/>
  <c r="B61" i="26" s="1"/>
  <c r="B87" i="26" s="1"/>
  <c r="B113" i="26" s="1"/>
  <c r="B139" i="26" s="1"/>
  <c r="B165" i="26" s="1"/>
  <c r="J34" i="26"/>
  <c r="F34" i="26"/>
  <c r="C34" i="26"/>
  <c r="C33" i="26"/>
  <c r="B33" i="26"/>
  <c r="B59" i="26" s="1"/>
  <c r="B85" i="26" s="1"/>
  <c r="B111" i="26" s="1"/>
  <c r="B137" i="26" s="1"/>
  <c r="B163" i="26" s="1"/>
  <c r="C32" i="26"/>
  <c r="B32" i="26"/>
  <c r="B58" i="26" s="1"/>
  <c r="B84" i="26" s="1"/>
  <c r="B110" i="26" s="1"/>
  <c r="B136" i="26" s="1"/>
  <c r="B162" i="26" s="1"/>
  <c r="H30" i="26"/>
  <c r="H39" i="26" s="1"/>
  <c r="H40" i="26" s="1"/>
  <c r="G30" i="26"/>
  <c r="F30" i="26"/>
  <c r="D30" i="26"/>
  <c r="C31" i="26"/>
  <c r="C30" i="26" s="1"/>
  <c r="B31" i="26"/>
  <c r="B57" i="26" s="1"/>
  <c r="B83" i="26" s="1"/>
  <c r="B109" i="26" s="1"/>
  <c r="B135" i="26" s="1"/>
  <c r="B161" i="26" s="1"/>
  <c r="I30" i="26"/>
  <c r="E30" i="26"/>
  <c r="E39" i="26" s="1"/>
  <c r="E40" i="26" s="1"/>
  <c r="A24" i="26"/>
  <c r="H12" i="26"/>
  <c r="H13" i="26" s="1"/>
  <c r="G12" i="26"/>
  <c r="G13" i="26" s="1"/>
  <c r="F12" i="26"/>
  <c r="F13" i="26" s="1"/>
  <c r="E12" i="26"/>
  <c r="E13" i="26" s="1"/>
  <c r="D12" i="26"/>
  <c r="I11" i="26"/>
  <c r="C11" i="26"/>
  <c r="B11" i="26"/>
  <c r="I10" i="26"/>
  <c r="C10" i="26"/>
  <c r="B10" i="26"/>
  <c r="I9" i="26"/>
  <c r="C9" i="26"/>
  <c r="B9" i="26"/>
  <c r="I8" i="26"/>
  <c r="C8" i="26"/>
  <c r="B8" i="26"/>
  <c r="I7" i="26"/>
  <c r="C7" i="26"/>
  <c r="B7" i="26"/>
  <c r="A1" i="26"/>
  <c r="B172" i="25"/>
  <c r="C168" i="25"/>
  <c r="C167" i="25"/>
  <c r="C166" i="25"/>
  <c r="C165" i="25"/>
  <c r="J164" i="25"/>
  <c r="I164" i="25"/>
  <c r="H164" i="25"/>
  <c r="G164" i="25"/>
  <c r="F164" i="25"/>
  <c r="E164" i="25"/>
  <c r="D164" i="25"/>
  <c r="C164" i="25"/>
  <c r="C163" i="25"/>
  <c r="C162" i="25"/>
  <c r="C161" i="25"/>
  <c r="C160" i="25" s="1"/>
  <c r="J160" i="25"/>
  <c r="J169" i="25" s="1"/>
  <c r="J170" i="25" s="1"/>
  <c r="I160" i="25"/>
  <c r="I169" i="25" s="1"/>
  <c r="I170" i="25" s="1"/>
  <c r="H160" i="25"/>
  <c r="H169" i="25" s="1"/>
  <c r="H170" i="25" s="1"/>
  <c r="G160" i="25"/>
  <c r="F160" i="25"/>
  <c r="F169" i="25" s="1"/>
  <c r="F170" i="25" s="1"/>
  <c r="E160" i="25"/>
  <c r="E169" i="25" s="1"/>
  <c r="E170" i="25" s="1"/>
  <c r="D160" i="25"/>
  <c r="D169" i="25" s="1"/>
  <c r="D170" i="25" s="1"/>
  <c r="B156" i="25"/>
  <c r="B146" i="25"/>
  <c r="C142" i="25"/>
  <c r="C141" i="25"/>
  <c r="C140" i="25"/>
  <c r="C139" i="25"/>
  <c r="J138" i="25"/>
  <c r="I138" i="25"/>
  <c r="H138" i="25"/>
  <c r="G138" i="25"/>
  <c r="F138" i="25"/>
  <c r="E138" i="25"/>
  <c r="D138" i="25"/>
  <c r="C138" i="25"/>
  <c r="C137" i="25"/>
  <c r="C136" i="25"/>
  <c r="C135" i="25"/>
  <c r="J134" i="25"/>
  <c r="J143" i="25" s="1"/>
  <c r="J144" i="25" s="1"/>
  <c r="I134" i="25"/>
  <c r="I143" i="25" s="1"/>
  <c r="I144" i="25" s="1"/>
  <c r="H134" i="25"/>
  <c r="H143" i="25" s="1"/>
  <c r="H144" i="25" s="1"/>
  <c r="G134" i="25"/>
  <c r="F134" i="25"/>
  <c r="F143" i="25" s="1"/>
  <c r="F144" i="25" s="1"/>
  <c r="E134" i="25"/>
  <c r="E143" i="25" s="1"/>
  <c r="E144" i="25" s="1"/>
  <c r="D134" i="25"/>
  <c r="D143" i="25" s="1"/>
  <c r="D144" i="25" s="1"/>
  <c r="C134" i="25"/>
  <c r="B130" i="25"/>
  <c r="B120" i="25"/>
  <c r="C116" i="25"/>
  <c r="C115" i="25"/>
  <c r="C114" i="25"/>
  <c r="C113" i="25"/>
  <c r="J112" i="25"/>
  <c r="I112" i="25"/>
  <c r="H112" i="25"/>
  <c r="G112" i="25"/>
  <c r="F112" i="25"/>
  <c r="E112" i="25"/>
  <c r="D112" i="25"/>
  <c r="C112" i="25"/>
  <c r="C111" i="25"/>
  <c r="C110" i="25"/>
  <c r="C109" i="25"/>
  <c r="J108" i="25"/>
  <c r="J117" i="25" s="1"/>
  <c r="J118" i="25" s="1"/>
  <c r="I108" i="25"/>
  <c r="I117" i="25" s="1"/>
  <c r="I118" i="25" s="1"/>
  <c r="H108" i="25"/>
  <c r="H117" i="25" s="1"/>
  <c r="H118" i="25" s="1"/>
  <c r="G108" i="25"/>
  <c r="F108" i="25"/>
  <c r="F117" i="25" s="1"/>
  <c r="F118" i="25" s="1"/>
  <c r="E108" i="25"/>
  <c r="E117" i="25" s="1"/>
  <c r="E118" i="25" s="1"/>
  <c r="D108" i="25"/>
  <c r="D117" i="25" s="1"/>
  <c r="D118" i="25" s="1"/>
  <c r="C108" i="25"/>
  <c r="B104" i="25"/>
  <c r="B94" i="25"/>
  <c r="C90" i="25"/>
  <c r="C89" i="25"/>
  <c r="C88" i="25"/>
  <c r="C87" i="25"/>
  <c r="J86" i="25"/>
  <c r="I86" i="25"/>
  <c r="H86" i="25"/>
  <c r="G86" i="25"/>
  <c r="F86" i="25"/>
  <c r="E86" i="25"/>
  <c r="D86" i="25"/>
  <c r="C86" i="25"/>
  <c r="C85" i="25"/>
  <c r="C84" i="25"/>
  <c r="C83" i="25"/>
  <c r="C82" i="25" s="1"/>
  <c r="J82" i="25"/>
  <c r="I82" i="25"/>
  <c r="I91" i="25" s="1"/>
  <c r="I92" i="25" s="1"/>
  <c r="H82" i="25"/>
  <c r="H91" i="25" s="1"/>
  <c r="H92" i="25" s="1"/>
  <c r="G82" i="25"/>
  <c r="F82" i="25"/>
  <c r="E82" i="25"/>
  <c r="E91" i="25" s="1"/>
  <c r="E92" i="25" s="1"/>
  <c r="D82" i="25"/>
  <c r="D91" i="25" s="1"/>
  <c r="D92" i="25" s="1"/>
  <c r="B78" i="25"/>
  <c r="B68" i="25"/>
  <c r="C64" i="25"/>
  <c r="C63" i="25"/>
  <c r="C62" i="25"/>
  <c r="C61" i="25"/>
  <c r="J60" i="25"/>
  <c r="I60" i="25"/>
  <c r="H60" i="25"/>
  <c r="G60" i="25"/>
  <c r="F60" i="25"/>
  <c r="E60" i="25"/>
  <c r="D60" i="25"/>
  <c r="C60" i="25"/>
  <c r="C59" i="25"/>
  <c r="C58" i="25"/>
  <c r="C57" i="25"/>
  <c r="C56" i="25" s="1"/>
  <c r="J56" i="25"/>
  <c r="I56" i="25"/>
  <c r="I65" i="25" s="1"/>
  <c r="I66" i="25" s="1"/>
  <c r="H56" i="25"/>
  <c r="H65" i="25" s="1"/>
  <c r="H66" i="25" s="1"/>
  <c r="G56" i="25"/>
  <c r="F56" i="25"/>
  <c r="E56" i="25"/>
  <c r="E65" i="25" s="1"/>
  <c r="E66" i="25" s="1"/>
  <c r="D56" i="25"/>
  <c r="D65" i="25" s="1"/>
  <c r="D66" i="25" s="1"/>
  <c r="B52" i="25"/>
  <c r="C38" i="25"/>
  <c r="B38" i="25"/>
  <c r="B64" i="25" s="1"/>
  <c r="B90" i="25" s="1"/>
  <c r="B116" i="25" s="1"/>
  <c r="B142" i="25" s="1"/>
  <c r="B168" i="25" s="1"/>
  <c r="C37" i="25"/>
  <c r="B37" i="25"/>
  <c r="B63" i="25" s="1"/>
  <c r="B89" i="25" s="1"/>
  <c r="B115" i="25" s="1"/>
  <c r="B141" i="25" s="1"/>
  <c r="B167" i="25" s="1"/>
  <c r="C36" i="25"/>
  <c r="B36" i="25"/>
  <c r="B62" i="25" s="1"/>
  <c r="B88" i="25" s="1"/>
  <c r="B114" i="25" s="1"/>
  <c r="B140" i="25" s="1"/>
  <c r="B166" i="25" s="1"/>
  <c r="I34" i="25"/>
  <c r="H34" i="25"/>
  <c r="G34" i="25"/>
  <c r="E34" i="25"/>
  <c r="D34" i="25"/>
  <c r="C35" i="25"/>
  <c r="B35" i="25"/>
  <c r="B61" i="25" s="1"/>
  <c r="B87" i="25" s="1"/>
  <c r="B113" i="25" s="1"/>
  <c r="B139" i="25" s="1"/>
  <c r="B165" i="25" s="1"/>
  <c r="J34" i="25"/>
  <c r="F34" i="25"/>
  <c r="C34" i="25"/>
  <c r="C33" i="25"/>
  <c r="B33" i="25"/>
  <c r="B59" i="25" s="1"/>
  <c r="B85" i="25" s="1"/>
  <c r="B111" i="25" s="1"/>
  <c r="B137" i="25" s="1"/>
  <c r="B163" i="25" s="1"/>
  <c r="C32" i="25"/>
  <c r="B32" i="25"/>
  <c r="B58" i="25" s="1"/>
  <c r="B84" i="25" s="1"/>
  <c r="B110" i="25" s="1"/>
  <c r="B136" i="25" s="1"/>
  <c r="B162" i="25" s="1"/>
  <c r="H30" i="25"/>
  <c r="G30" i="25"/>
  <c r="G39" i="25" s="1"/>
  <c r="G40" i="25" s="1"/>
  <c r="F30" i="25"/>
  <c r="F39" i="25" s="1"/>
  <c r="F40" i="25" s="1"/>
  <c r="D30" i="25"/>
  <c r="C31" i="25"/>
  <c r="C30" i="25" s="1"/>
  <c r="B31" i="25"/>
  <c r="B57" i="25" s="1"/>
  <c r="B83" i="25" s="1"/>
  <c r="B109" i="25" s="1"/>
  <c r="B135" i="25" s="1"/>
  <c r="B161" i="25" s="1"/>
  <c r="I30" i="25"/>
  <c r="I39" i="25" s="1"/>
  <c r="I40" i="25" s="1"/>
  <c r="E30" i="25"/>
  <c r="A24" i="25"/>
  <c r="H12" i="25"/>
  <c r="H13" i="25" s="1"/>
  <c r="G12" i="25"/>
  <c r="G13" i="25" s="1"/>
  <c r="F12" i="25"/>
  <c r="F13" i="25" s="1"/>
  <c r="E12" i="25"/>
  <c r="E13" i="25" s="1"/>
  <c r="D12" i="25"/>
  <c r="I11" i="25"/>
  <c r="C11" i="25"/>
  <c r="B11" i="25"/>
  <c r="I10" i="25"/>
  <c r="C10" i="25"/>
  <c r="B10" i="25"/>
  <c r="I9" i="25"/>
  <c r="C9" i="25"/>
  <c r="B9" i="25"/>
  <c r="I8" i="25"/>
  <c r="C8" i="25"/>
  <c r="B8" i="25"/>
  <c r="I7" i="25"/>
  <c r="C7" i="25"/>
  <c r="B7" i="25"/>
  <c r="A1" i="25"/>
  <c r="B172" i="24"/>
  <c r="C168" i="24"/>
  <c r="C167" i="24"/>
  <c r="C166" i="24"/>
  <c r="C165" i="24"/>
  <c r="J164" i="24"/>
  <c r="I164" i="24"/>
  <c r="H164" i="24"/>
  <c r="G164" i="24"/>
  <c r="F164" i="24"/>
  <c r="E164" i="24"/>
  <c r="D164" i="24"/>
  <c r="C164" i="24"/>
  <c r="C163" i="24"/>
  <c r="C162" i="24"/>
  <c r="C161" i="24"/>
  <c r="C160" i="24" s="1"/>
  <c r="J160" i="24"/>
  <c r="J169" i="24" s="1"/>
  <c r="J170" i="24" s="1"/>
  <c r="I160" i="24"/>
  <c r="I169" i="24" s="1"/>
  <c r="I170" i="24" s="1"/>
  <c r="H160" i="24"/>
  <c r="H169" i="24" s="1"/>
  <c r="H170" i="24" s="1"/>
  <c r="G160" i="24"/>
  <c r="F160" i="24"/>
  <c r="F169" i="24" s="1"/>
  <c r="F170" i="24" s="1"/>
  <c r="E160" i="24"/>
  <c r="E169" i="24" s="1"/>
  <c r="E170" i="24" s="1"/>
  <c r="D160" i="24"/>
  <c r="D169" i="24" s="1"/>
  <c r="D170" i="24" s="1"/>
  <c r="B156" i="24"/>
  <c r="B146" i="24"/>
  <c r="C142" i="24"/>
  <c r="C141" i="24"/>
  <c r="C140" i="24"/>
  <c r="C139" i="24"/>
  <c r="J138" i="24"/>
  <c r="I138" i="24"/>
  <c r="H138" i="24"/>
  <c r="G138" i="24"/>
  <c r="F138" i="24"/>
  <c r="E138" i="24"/>
  <c r="D138" i="24"/>
  <c r="C138" i="24"/>
  <c r="C137" i="24"/>
  <c r="C136" i="24"/>
  <c r="C135" i="24"/>
  <c r="C134" i="24" s="1"/>
  <c r="J134" i="24"/>
  <c r="I134" i="24"/>
  <c r="I143" i="24" s="1"/>
  <c r="I144" i="24" s="1"/>
  <c r="H134" i="24"/>
  <c r="H143" i="24" s="1"/>
  <c r="H144" i="24" s="1"/>
  <c r="G134" i="24"/>
  <c r="F134" i="24"/>
  <c r="E134" i="24"/>
  <c r="E143" i="24" s="1"/>
  <c r="E144" i="24" s="1"/>
  <c r="D134" i="24"/>
  <c r="D143" i="24" s="1"/>
  <c r="D144" i="24" s="1"/>
  <c r="B130" i="24"/>
  <c r="B120" i="24"/>
  <c r="C116" i="24"/>
  <c r="C115" i="24"/>
  <c r="C114" i="24"/>
  <c r="C113" i="24"/>
  <c r="J112" i="24"/>
  <c r="I112" i="24"/>
  <c r="H112" i="24"/>
  <c r="G112" i="24"/>
  <c r="F112" i="24"/>
  <c r="E112" i="24"/>
  <c r="D112" i="24"/>
  <c r="C112" i="24"/>
  <c r="C111" i="24"/>
  <c r="C110" i="24"/>
  <c r="C109" i="24"/>
  <c r="C108" i="24" s="1"/>
  <c r="J108" i="24"/>
  <c r="I108" i="24"/>
  <c r="I117" i="24" s="1"/>
  <c r="I118" i="24" s="1"/>
  <c r="H108" i="24"/>
  <c r="H117" i="24" s="1"/>
  <c r="H118" i="24" s="1"/>
  <c r="G108" i="24"/>
  <c r="F108" i="24"/>
  <c r="E108" i="24"/>
  <c r="E117" i="24" s="1"/>
  <c r="E118" i="24" s="1"/>
  <c r="D108" i="24"/>
  <c r="D117" i="24" s="1"/>
  <c r="D118" i="24" s="1"/>
  <c r="B104" i="24"/>
  <c r="B94" i="24"/>
  <c r="C90" i="24"/>
  <c r="C89" i="24"/>
  <c r="C88" i="24"/>
  <c r="C87" i="24"/>
  <c r="J86" i="24"/>
  <c r="I86" i="24"/>
  <c r="H86" i="24"/>
  <c r="G86" i="24"/>
  <c r="F86" i="24"/>
  <c r="E86" i="24"/>
  <c r="D86" i="24"/>
  <c r="C86" i="24"/>
  <c r="C85" i="24"/>
  <c r="C84" i="24"/>
  <c r="C83" i="24"/>
  <c r="C82" i="24" s="1"/>
  <c r="J82" i="24"/>
  <c r="I82" i="24"/>
  <c r="I91" i="24" s="1"/>
  <c r="I92" i="24" s="1"/>
  <c r="H82" i="24"/>
  <c r="H91" i="24" s="1"/>
  <c r="H92" i="24" s="1"/>
  <c r="G82" i="24"/>
  <c r="F82" i="24"/>
  <c r="E82" i="24"/>
  <c r="E91" i="24" s="1"/>
  <c r="E92" i="24" s="1"/>
  <c r="D82" i="24"/>
  <c r="D91" i="24" s="1"/>
  <c r="D92" i="24" s="1"/>
  <c r="B78" i="24"/>
  <c r="B68" i="24"/>
  <c r="C64" i="24"/>
  <c r="C63" i="24"/>
  <c r="C62" i="24"/>
  <c r="C61" i="24"/>
  <c r="J60" i="24"/>
  <c r="I60" i="24"/>
  <c r="H60" i="24"/>
  <c r="G60" i="24"/>
  <c r="F60" i="24"/>
  <c r="E60" i="24"/>
  <c r="D60" i="24"/>
  <c r="C60" i="24"/>
  <c r="C59" i="24"/>
  <c r="C58" i="24"/>
  <c r="C57" i="24"/>
  <c r="C56" i="24" s="1"/>
  <c r="J56" i="24"/>
  <c r="I56" i="24"/>
  <c r="I65" i="24" s="1"/>
  <c r="I66" i="24" s="1"/>
  <c r="H56" i="24"/>
  <c r="H65" i="24" s="1"/>
  <c r="H66" i="24" s="1"/>
  <c r="G56" i="24"/>
  <c r="F56" i="24"/>
  <c r="E56" i="24"/>
  <c r="E65" i="24" s="1"/>
  <c r="E66" i="24" s="1"/>
  <c r="D56" i="24"/>
  <c r="D65" i="24" s="1"/>
  <c r="D66" i="24" s="1"/>
  <c r="B52" i="24"/>
  <c r="C38" i="24"/>
  <c r="B38" i="24"/>
  <c r="B64" i="24" s="1"/>
  <c r="B90" i="24" s="1"/>
  <c r="B116" i="24" s="1"/>
  <c r="B142" i="24" s="1"/>
  <c r="B168" i="24" s="1"/>
  <c r="C37" i="24"/>
  <c r="B37" i="24"/>
  <c r="B63" i="24" s="1"/>
  <c r="B89" i="24" s="1"/>
  <c r="B115" i="24" s="1"/>
  <c r="B141" i="24" s="1"/>
  <c r="B167" i="24" s="1"/>
  <c r="C36" i="24"/>
  <c r="B36" i="24"/>
  <c r="B62" i="24" s="1"/>
  <c r="B88" i="24" s="1"/>
  <c r="B114" i="24" s="1"/>
  <c r="B140" i="24" s="1"/>
  <c r="B166" i="24" s="1"/>
  <c r="I34" i="24"/>
  <c r="E34" i="24"/>
  <c r="C35" i="24"/>
  <c r="B35" i="24"/>
  <c r="B61" i="24" s="1"/>
  <c r="B87" i="24" s="1"/>
  <c r="B113" i="24" s="1"/>
  <c r="B139" i="24" s="1"/>
  <c r="B165" i="24" s="1"/>
  <c r="J34" i="24"/>
  <c r="C34" i="24"/>
  <c r="C33" i="24"/>
  <c r="B33" i="24"/>
  <c r="B59" i="24" s="1"/>
  <c r="B85" i="24" s="1"/>
  <c r="B111" i="24" s="1"/>
  <c r="B137" i="24" s="1"/>
  <c r="B163" i="24" s="1"/>
  <c r="C32" i="24"/>
  <c r="B32" i="24"/>
  <c r="B58" i="24" s="1"/>
  <c r="B84" i="24" s="1"/>
  <c r="B110" i="24" s="1"/>
  <c r="B136" i="24" s="1"/>
  <c r="B162" i="24" s="1"/>
  <c r="H30" i="24"/>
  <c r="D30" i="24"/>
  <c r="C31" i="24"/>
  <c r="B31" i="24"/>
  <c r="B57" i="24" s="1"/>
  <c r="B83" i="24" s="1"/>
  <c r="B109" i="24" s="1"/>
  <c r="B135" i="24" s="1"/>
  <c r="B161" i="24" s="1"/>
  <c r="I30" i="24"/>
  <c r="E30" i="24"/>
  <c r="A24" i="24"/>
  <c r="H12" i="24"/>
  <c r="H13" i="24" s="1"/>
  <c r="G12" i="24"/>
  <c r="G13" i="24" s="1"/>
  <c r="F12" i="24"/>
  <c r="F13" i="24" s="1"/>
  <c r="E12" i="24"/>
  <c r="E13" i="24" s="1"/>
  <c r="D12" i="24"/>
  <c r="D13" i="24" s="1"/>
  <c r="I11" i="24"/>
  <c r="C11" i="24"/>
  <c r="B11" i="24"/>
  <c r="I10" i="24"/>
  <c r="C10" i="24"/>
  <c r="B10" i="24"/>
  <c r="I9" i="24"/>
  <c r="C9" i="24"/>
  <c r="B9" i="24"/>
  <c r="I8" i="24"/>
  <c r="C8" i="24"/>
  <c r="B8" i="24"/>
  <c r="I7" i="24"/>
  <c r="C7" i="24"/>
  <c r="B7" i="24"/>
  <c r="A1" i="24"/>
  <c r="B172" i="23"/>
  <c r="C168" i="23"/>
  <c r="C167" i="23"/>
  <c r="C166" i="23"/>
  <c r="C165" i="23"/>
  <c r="J164" i="23"/>
  <c r="I164" i="23"/>
  <c r="H164" i="23"/>
  <c r="G164" i="23"/>
  <c r="F164" i="23"/>
  <c r="E164" i="23"/>
  <c r="D164" i="23"/>
  <c r="C164" i="23"/>
  <c r="C163" i="23"/>
  <c r="C162" i="23"/>
  <c r="C161" i="23"/>
  <c r="J160" i="23"/>
  <c r="J169" i="23" s="1"/>
  <c r="J170" i="23" s="1"/>
  <c r="I160" i="23"/>
  <c r="I169" i="23" s="1"/>
  <c r="I170" i="23" s="1"/>
  <c r="H160" i="23"/>
  <c r="G160" i="23"/>
  <c r="F160" i="23"/>
  <c r="F169" i="23" s="1"/>
  <c r="F170" i="23" s="1"/>
  <c r="E160" i="23"/>
  <c r="E169" i="23" s="1"/>
  <c r="E170" i="23" s="1"/>
  <c r="D160" i="23"/>
  <c r="B156" i="23"/>
  <c r="B146" i="23"/>
  <c r="C142" i="23"/>
  <c r="C141" i="23"/>
  <c r="C140" i="23"/>
  <c r="C139" i="23"/>
  <c r="J138" i="23"/>
  <c r="I138" i="23"/>
  <c r="H138" i="23"/>
  <c r="G138" i="23"/>
  <c r="F138" i="23"/>
  <c r="E138" i="23"/>
  <c r="D138" i="23"/>
  <c r="C138" i="23"/>
  <c r="C137" i="23"/>
  <c r="C136" i="23"/>
  <c r="C135" i="23"/>
  <c r="J134" i="23"/>
  <c r="J143" i="23" s="1"/>
  <c r="J144" i="23" s="1"/>
  <c r="I134" i="23"/>
  <c r="I143" i="23" s="1"/>
  <c r="I144" i="23" s="1"/>
  <c r="H134" i="23"/>
  <c r="G134" i="23"/>
  <c r="F134" i="23"/>
  <c r="F143" i="23" s="1"/>
  <c r="F144" i="23" s="1"/>
  <c r="E134" i="23"/>
  <c r="E143" i="23" s="1"/>
  <c r="E144" i="23" s="1"/>
  <c r="D134" i="23"/>
  <c r="B130" i="23"/>
  <c r="B120" i="23"/>
  <c r="C116" i="23"/>
  <c r="C115" i="23"/>
  <c r="C114" i="23"/>
  <c r="C113" i="23"/>
  <c r="J112" i="23"/>
  <c r="I112" i="23"/>
  <c r="H112" i="23"/>
  <c r="G112" i="23"/>
  <c r="F112" i="23"/>
  <c r="E112" i="23"/>
  <c r="D112" i="23"/>
  <c r="C112" i="23"/>
  <c r="C111" i="23"/>
  <c r="C110" i="23"/>
  <c r="C109" i="23"/>
  <c r="J108" i="23"/>
  <c r="J117" i="23" s="1"/>
  <c r="J118" i="23" s="1"/>
  <c r="I108" i="23"/>
  <c r="I117" i="23" s="1"/>
  <c r="I118" i="23" s="1"/>
  <c r="H108" i="23"/>
  <c r="G108" i="23"/>
  <c r="F108" i="23"/>
  <c r="F117" i="23" s="1"/>
  <c r="F118" i="23" s="1"/>
  <c r="E108" i="23"/>
  <c r="E117" i="23" s="1"/>
  <c r="E118" i="23" s="1"/>
  <c r="D108" i="23"/>
  <c r="B104" i="23"/>
  <c r="B94" i="23"/>
  <c r="C90" i="23"/>
  <c r="C89" i="23"/>
  <c r="C88" i="23"/>
  <c r="C87" i="23"/>
  <c r="J86" i="23"/>
  <c r="I86" i="23"/>
  <c r="H86" i="23"/>
  <c r="G86" i="23"/>
  <c r="F86" i="23"/>
  <c r="E86" i="23"/>
  <c r="D86" i="23"/>
  <c r="C86" i="23"/>
  <c r="C85" i="23"/>
  <c r="C84" i="23"/>
  <c r="C83" i="23"/>
  <c r="J82" i="23"/>
  <c r="J91" i="23" s="1"/>
  <c r="J92" i="23" s="1"/>
  <c r="I82" i="23"/>
  <c r="I91" i="23" s="1"/>
  <c r="I92" i="23" s="1"/>
  <c r="H82" i="23"/>
  <c r="G82" i="23"/>
  <c r="F82" i="23"/>
  <c r="F91" i="23" s="1"/>
  <c r="F92" i="23" s="1"/>
  <c r="E82" i="23"/>
  <c r="E91" i="23" s="1"/>
  <c r="E92" i="23" s="1"/>
  <c r="D82" i="23"/>
  <c r="B78" i="23"/>
  <c r="B68" i="23"/>
  <c r="C64" i="23"/>
  <c r="C63" i="23"/>
  <c r="C62" i="23"/>
  <c r="C61" i="23"/>
  <c r="J60" i="23"/>
  <c r="I60" i="23"/>
  <c r="H60" i="23"/>
  <c r="G60" i="23"/>
  <c r="F60" i="23"/>
  <c r="E60" i="23"/>
  <c r="D60" i="23"/>
  <c r="C60" i="23"/>
  <c r="C59" i="23"/>
  <c r="C58" i="23"/>
  <c r="C57" i="23"/>
  <c r="J56" i="23"/>
  <c r="J65" i="23" s="1"/>
  <c r="J66" i="23" s="1"/>
  <c r="I56" i="23"/>
  <c r="I65" i="23" s="1"/>
  <c r="I66" i="23" s="1"/>
  <c r="H56" i="23"/>
  <c r="G56" i="23"/>
  <c r="F56" i="23"/>
  <c r="F65" i="23" s="1"/>
  <c r="F66" i="23" s="1"/>
  <c r="E56" i="23"/>
  <c r="E65" i="23" s="1"/>
  <c r="E66" i="23" s="1"/>
  <c r="D56" i="23"/>
  <c r="B52" i="23"/>
  <c r="C38" i="23"/>
  <c r="B38" i="23"/>
  <c r="B64" i="23" s="1"/>
  <c r="B90" i="23" s="1"/>
  <c r="B116" i="23" s="1"/>
  <c r="B142" i="23" s="1"/>
  <c r="B168" i="23" s="1"/>
  <c r="C37" i="23"/>
  <c r="B37" i="23"/>
  <c r="B63" i="23" s="1"/>
  <c r="B89" i="23" s="1"/>
  <c r="B115" i="23" s="1"/>
  <c r="B141" i="23" s="1"/>
  <c r="B167" i="23" s="1"/>
  <c r="C36" i="23"/>
  <c r="B36" i="23"/>
  <c r="B62" i="23" s="1"/>
  <c r="B88" i="23" s="1"/>
  <c r="B114" i="23" s="1"/>
  <c r="B140" i="23" s="1"/>
  <c r="B166" i="23" s="1"/>
  <c r="I34" i="23"/>
  <c r="E34" i="23"/>
  <c r="C35" i="23"/>
  <c r="B35" i="23"/>
  <c r="B61" i="23" s="1"/>
  <c r="B87" i="23" s="1"/>
  <c r="B113" i="23" s="1"/>
  <c r="B139" i="23" s="1"/>
  <c r="B165" i="23" s="1"/>
  <c r="J34" i="23"/>
  <c r="F34" i="23"/>
  <c r="C34" i="23"/>
  <c r="C33" i="23"/>
  <c r="B33" i="23"/>
  <c r="B59" i="23" s="1"/>
  <c r="B85" i="23" s="1"/>
  <c r="B111" i="23" s="1"/>
  <c r="B137" i="23" s="1"/>
  <c r="B163" i="23" s="1"/>
  <c r="C32" i="23"/>
  <c r="B32" i="23"/>
  <c r="B58" i="23" s="1"/>
  <c r="B84" i="23" s="1"/>
  <c r="B110" i="23" s="1"/>
  <c r="B136" i="23" s="1"/>
  <c r="B162" i="23" s="1"/>
  <c r="H30" i="23"/>
  <c r="D30" i="23"/>
  <c r="C31" i="23"/>
  <c r="B31" i="23"/>
  <c r="B57" i="23" s="1"/>
  <c r="B83" i="23" s="1"/>
  <c r="B109" i="23" s="1"/>
  <c r="B135" i="23" s="1"/>
  <c r="B161" i="23" s="1"/>
  <c r="I30" i="23"/>
  <c r="E30" i="23"/>
  <c r="A24" i="23"/>
  <c r="H12" i="23"/>
  <c r="H13" i="23" s="1"/>
  <c r="G12" i="23"/>
  <c r="G13" i="23" s="1"/>
  <c r="F12" i="23"/>
  <c r="F13" i="23" s="1"/>
  <c r="E12" i="23"/>
  <c r="E13" i="23" s="1"/>
  <c r="D12" i="23"/>
  <c r="I11" i="23"/>
  <c r="C11" i="23"/>
  <c r="B11" i="23"/>
  <c r="I10" i="23"/>
  <c r="C10" i="23"/>
  <c r="B10" i="23"/>
  <c r="I9" i="23"/>
  <c r="C9" i="23"/>
  <c r="B9" i="23"/>
  <c r="I8" i="23"/>
  <c r="C8" i="23"/>
  <c r="B8" i="23"/>
  <c r="I7" i="23"/>
  <c r="C7" i="23"/>
  <c r="B7" i="23"/>
  <c r="A1" i="23"/>
  <c r="J39" i="30" l="1"/>
  <c r="J40" i="30" s="1"/>
  <c r="E39" i="29"/>
  <c r="E40" i="29" s="1"/>
  <c r="E39" i="28"/>
  <c r="E40" i="28" s="1"/>
  <c r="F39" i="26"/>
  <c r="F40" i="26" s="1"/>
  <c r="D39" i="26"/>
  <c r="D40" i="26" s="1"/>
  <c r="I39" i="26"/>
  <c r="I40" i="26" s="1"/>
  <c r="E39" i="25"/>
  <c r="E40" i="25" s="1"/>
  <c r="E39" i="24"/>
  <c r="E40" i="24" s="1"/>
  <c r="E39" i="23"/>
  <c r="E40" i="23" s="1"/>
  <c r="C12" i="23"/>
  <c r="I12" i="23"/>
  <c r="I13" i="23" s="1"/>
  <c r="D13" i="23"/>
  <c r="A154" i="23"/>
  <c r="A128" i="23"/>
  <c r="A102" i="23"/>
  <c r="A76" i="23"/>
  <c r="A50" i="23"/>
  <c r="C30" i="23"/>
  <c r="G30" i="23"/>
  <c r="F30" i="23"/>
  <c r="F39" i="23" s="1"/>
  <c r="F40" i="23" s="1"/>
  <c r="J30" i="23"/>
  <c r="J39" i="23" s="1"/>
  <c r="J40" i="23" s="1"/>
  <c r="D34" i="23"/>
  <c r="D39" i="23" s="1"/>
  <c r="D40" i="23" s="1"/>
  <c r="H34" i="23"/>
  <c r="H39" i="23" s="1"/>
  <c r="H40" i="23" s="1"/>
  <c r="G34" i="23"/>
  <c r="C56" i="23"/>
  <c r="D65" i="23"/>
  <c r="D66" i="23" s="1"/>
  <c r="G65" i="23"/>
  <c r="G66" i="23" s="1"/>
  <c r="H65" i="23"/>
  <c r="H66" i="23" s="1"/>
  <c r="C82" i="23"/>
  <c r="C91" i="23"/>
  <c r="D91" i="23"/>
  <c r="D92" i="23" s="1"/>
  <c r="G91" i="23"/>
  <c r="G92" i="23" s="1"/>
  <c r="H91" i="23"/>
  <c r="H92" i="23" s="1"/>
  <c r="C108" i="23"/>
  <c r="D117" i="23"/>
  <c r="D118" i="23" s="1"/>
  <c r="G117" i="23"/>
  <c r="G118" i="23" s="1"/>
  <c r="H117" i="23"/>
  <c r="H118" i="23" s="1"/>
  <c r="C134" i="23"/>
  <c r="D143" i="23"/>
  <c r="D144" i="23" s="1"/>
  <c r="G143" i="23"/>
  <c r="G144" i="23" s="1"/>
  <c r="H143" i="23"/>
  <c r="H144" i="23" s="1"/>
  <c r="C160" i="23"/>
  <c r="C169" i="23"/>
  <c r="D169" i="23"/>
  <c r="D170" i="23" s="1"/>
  <c r="G169" i="23"/>
  <c r="G170" i="23" s="1"/>
  <c r="H169" i="23"/>
  <c r="H170" i="23" s="1"/>
  <c r="A154" i="24"/>
  <c r="A128" i="24"/>
  <c r="A102" i="24"/>
  <c r="A76" i="24"/>
  <c r="A50" i="24"/>
  <c r="F34" i="24"/>
  <c r="F65" i="24"/>
  <c r="F66" i="24" s="1"/>
  <c r="G65" i="24"/>
  <c r="G66" i="24" s="1"/>
  <c r="J65" i="24"/>
  <c r="J66" i="24" s="1"/>
  <c r="C91" i="24"/>
  <c r="F91" i="24"/>
  <c r="F92" i="24" s="1"/>
  <c r="G91" i="24"/>
  <c r="G92" i="24" s="1"/>
  <c r="J91" i="24"/>
  <c r="J92" i="24" s="1"/>
  <c r="C117" i="24"/>
  <c r="F117" i="24"/>
  <c r="F118" i="24" s="1"/>
  <c r="G117" i="24"/>
  <c r="G118" i="24" s="1"/>
  <c r="J117" i="24"/>
  <c r="J118" i="24" s="1"/>
  <c r="C143" i="24"/>
  <c r="F143" i="24"/>
  <c r="F144" i="24" s="1"/>
  <c r="G143" i="24"/>
  <c r="G144" i="24" s="1"/>
  <c r="J143" i="24"/>
  <c r="J144" i="24" s="1"/>
  <c r="G169" i="24"/>
  <c r="G170" i="24" s="1"/>
  <c r="C12" i="25"/>
  <c r="I12" i="25"/>
  <c r="I13" i="25" s="1"/>
  <c r="D13" i="25"/>
  <c r="A154" i="25"/>
  <c r="A128" i="25"/>
  <c r="A102" i="25"/>
  <c r="A76" i="25"/>
  <c r="A50" i="25"/>
  <c r="J30" i="25"/>
  <c r="J39" i="25" s="1"/>
  <c r="J40" i="25" s="1"/>
  <c r="F65" i="25"/>
  <c r="F66" i="25" s="1"/>
  <c r="G65" i="25"/>
  <c r="G66" i="25" s="1"/>
  <c r="J65" i="25"/>
  <c r="J66" i="25" s="1"/>
  <c r="C91" i="25"/>
  <c r="F91" i="25"/>
  <c r="F92" i="25" s="1"/>
  <c r="G91" i="25"/>
  <c r="G92" i="25" s="1"/>
  <c r="J91" i="25"/>
  <c r="J92" i="25" s="1"/>
  <c r="C117" i="25"/>
  <c r="G117" i="25"/>
  <c r="G118" i="25" s="1"/>
  <c r="C143" i="25"/>
  <c r="G143" i="25"/>
  <c r="G144" i="25" s="1"/>
  <c r="G169" i="25"/>
  <c r="G170" i="25" s="1"/>
  <c r="C12" i="26"/>
  <c r="I12" i="26"/>
  <c r="I13" i="26" s="1"/>
  <c r="D13" i="26"/>
  <c r="A154" i="26"/>
  <c r="A128" i="26"/>
  <c r="A102" i="26"/>
  <c r="A76" i="26"/>
  <c r="A50" i="26"/>
  <c r="J30" i="26"/>
  <c r="J39" i="26" s="1"/>
  <c r="J40" i="26" s="1"/>
  <c r="C39" i="26"/>
  <c r="G34" i="26"/>
  <c r="G39" i="26" s="1"/>
  <c r="G40" i="26" s="1"/>
  <c r="C65" i="26"/>
  <c r="F65" i="26"/>
  <c r="F66" i="26" s="1"/>
  <c r="G65" i="26"/>
  <c r="G66" i="26" s="1"/>
  <c r="J65" i="26"/>
  <c r="J66" i="26" s="1"/>
  <c r="F91" i="26"/>
  <c r="F92" i="26" s="1"/>
  <c r="G91" i="26"/>
  <c r="G92" i="26" s="1"/>
  <c r="J91" i="26"/>
  <c r="J92" i="26" s="1"/>
  <c r="C117" i="26"/>
  <c r="F117" i="26"/>
  <c r="F118" i="26" s="1"/>
  <c r="G117" i="26"/>
  <c r="G118" i="26" s="1"/>
  <c r="J117" i="26"/>
  <c r="J118" i="26" s="1"/>
  <c r="C143" i="26"/>
  <c r="G143" i="26"/>
  <c r="G144" i="26" s="1"/>
  <c r="G169" i="26"/>
  <c r="G170" i="26" s="1"/>
  <c r="C12" i="27"/>
  <c r="A154" i="27"/>
  <c r="A128" i="27"/>
  <c r="A102" i="27"/>
  <c r="A76" i="27"/>
  <c r="A50" i="27"/>
  <c r="C30" i="27"/>
  <c r="G30" i="27"/>
  <c r="C39" i="27"/>
  <c r="C65" i="27"/>
  <c r="G65" i="27"/>
  <c r="G66" i="27" s="1"/>
  <c r="C91" i="27"/>
  <c r="G91" i="27"/>
  <c r="G92" i="27" s="1"/>
  <c r="C117" i="27"/>
  <c r="G117" i="27"/>
  <c r="G118" i="27" s="1"/>
  <c r="C143" i="27"/>
  <c r="G143" i="27"/>
  <c r="G144" i="27" s="1"/>
  <c r="C169" i="27"/>
  <c r="G169" i="27"/>
  <c r="G170" i="27" s="1"/>
  <c r="A154" i="28"/>
  <c r="A128" i="28"/>
  <c r="A102" i="28"/>
  <c r="A76" i="28"/>
  <c r="A50" i="28"/>
  <c r="F30" i="28"/>
  <c r="F39" i="28" s="1"/>
  <c r="F40" i="28" s="1"/>
  <c r="J30" i="28"/>
  <c r="J39" i="28" s="1"/>
  <c r="J40" i="28" s="1"/>
  <c r="G34" i="28"/>
  <c r="C65" i="28"/>
  <c r="F65" i="28"/>
  <c r="F66" i="28" s="1"/>
  <c r="G65" i="28"/>
  <c r="G66" i="28" s="1"/>
  <c r="J65" i="28"/>
  <c r="J66" i="28" s="1"/>
  <c r="F91" i="28"/>
  <c r="F92" i="28" s="1"/>
  <c r="G91" i="28"/>
  <c r="G92" i="28" s="1"/>
  <c r="J91" i="28"/>
  <c r="J92" i="28" s="1"/>
  <c r="C117" i="28"/>
  <c r="F117" i="28"/>
  <c r="F118" i="28" s="1"/>
  <c r="G117" i="28"/>
  <c r="G118" i="28" s="1"/>
  <c r="J117" i="28"/>
  <c r="J118" i="28" s="1"/>
  <c r="F143" i="28"/>
  <c r="F144" i="28" s="1"/>
  <c r="G143" i="28"/>
  <c r="G144" i="28" s="1"/>
  <c r="J143" i="28"/>
  <c r="J144" i="28" s="1"/>
  <c r="C169" i="28"/>
  <c r="G169" i="28"/>
  <c r="G170" i="28" s="1"/>
  <c r="C12" i="29"/>
  <c r="A154" i="29"/>
  <c r="A128" i="29"/>
  <c r="A102" i="29"/>
  <c r="A76" i="29"/>
  <c r="A50" i="29"/>
  <c r="C30" i="29"/>
  <c r="G30" i="29"/>
  <c r="F30" i="29"/>
  <c r="J30" i="29"/>
  <c r="J39" i="29" s="1"/>
  <c r="J40" i="29" s="1"/>
  <c r="C39" i="29"/>
  <c r="D34" i="29"/>
  <c r="D39" i="29" s="1"/>
  <c r="D40" i="29" s="1"/>
  <c r="H34" i="29"/>
  <c r="H39" i="29" s="1"/>
  <c r="H40" i="29" s="1"/>
  <c r="G34" i="29"/>
  <c r="C56" i="29"/>
  <c r="C65" i="29"/>
  <c r="D65" i="29"/>
  <c r="D66" i="29" s="1"/>
  <c r="H65" i="29"/>
  <c r="H66" i="29" s="1"/>
  <c r="C82" i="29"/>
  <c r="C91" i="29" s="1"/>
  <c r="D91" i="29"/>
  <c r="D92" i="29" s="1"/>
  <c r="H91" i="29"/>
  <c r="H92" i="29" s="1"/>
  <c r="C108" i="29"/>
  <c r="C117" i="29" s="1"/>
  <c r="D117" i="29"/>
  <c r="D118" i="29" s="1"/>
  <c r="G117" i="29"/>
  <c r="G118" i="29" s="1"/>
  <c r="H117" i="29"/>
  <c r="H118" i="29" s="1"/>
  <c r="C134" i="29"/>
  <c r="C143" i="29"/>
  <c r="D143" i="29"/>
  <c r="D144" i="29" s="1"/>
  <c r="G143" i="29"/>
  <c r="G144" i="29" s="1"/>
  <c r="H143" i="29"/>
  <c r="H144" i="29" s="1"/>
  <c r="C160" i="29"/>
  <c r="C169" i="29"/>
  <c r="D169" i="29"/>
  <c r="D170" i="29" s="1"/>
  <c r="H169" i="29"/>
  <c r="H170" i="29" s="1"/>
  <c r="C12" i="30"/>
  <c r="A154" i="30"/>
  <c r="A128" i="30"/>
  <c r="A102" i="30"/>
  <c r="A76" i="30"/>
  <c r="A50" i="30"/>
  <c r="F30" i="30"/>
  <c r="G34" i="30"/>
  <c r="C65" i="30"/>
  <c r="G65" i="30"/>
  <c r="G66" i="30" s="1"/>
  <c r="H65" i="30"/>
  <c r="H66" i="30" s="1"/>
  <c r="D91" i="30"/>
  <c r="D92" i="30" s="1"/>
  <c r="H91" i="30"/>
  <c r="H92" i="30" s="1"/>
  <c r="C117" i="30"/>
  <c r="D117" i="30"/>
  <c r="D118" i="30" s="1"/>
  <c r="G117" i="30"/>
  <c r="G118" i="30" s="1"/>
  <c r="H117" i="30"/>
  <c r="H118" i="30" s="1"/>
  <c r="C143" i="30"/>
  <c r="D143" i="30"/>
  <c r="D144" i="30" s="1"/>
  <c r="G143" i="30"/>
  <c r="G144" i="30" s="1"/>
  <c r="H143" i="30"/>
  <c r="H144" i="30" s="1"/>
  <c r="C169" i="30"/>
  <c r="D169" i="30"/>
  <c r="D170" i="30" s="1"/>
  <c r="H169" i="30"/>
  <c r="H170" i="30" s="1"/>
  <c r="C12" i="31"/>
  <c r="I12" i="31"/>
  <c r="I13" i="31" s="1"/>
  <c r="E13" i="31"/>
  <c r="A154" i="31"/>
  <c r="A128" i="31"/>
  <c r="A102" i="31"/>
  <c r="A76" i="31"/>
  <c r="A50" i="31"/>
  <c r="F39" i="31"/>
  <c r="F40" i="31" s="1"/>
  <c r="C56" i="31"/>
  <c r="C65" i="31"/>
  <c r="D65" i="31"/>
  <c r="D66" i="31" s="1"/>
  <c r="G65" i="31"/>
  <c r="G66" i="31" s="1"/>
  <c r="H65" i="31"/>
  <c r="H66" i="31" s="1"/>
  <c r="C82" i="31"/>
  <c r="C91" i="31"/>
  <c r="G91" i="31"/>
  <c r="G92" i="31" s="1"/>
  <c r="H91" i="31"/>
  <c r="H92" i="31" s="1"/>
  <c r="C108" i="31"/>
  <c r="C117" i="31" s="1"/>
  <c r="G117" i="31"/>
  <c r="G118" i="31" s="1"/>
  <c r="H117" i="31"/>
  <c r="H118" i="31" s="1"/>
  <c r="C134" i="31"/>
  <c r="C143" i="31"/>
  <c r="D143" i="31"/>
  <c r="D144" i="31" s="1"/>
  <c r="H143" i="31"/>
  <c r="H144" i="31" s="1"/>
  <c r="C160" i="31"/>
  <c r="C169" i="31"/>
  <c r="D169" i="31"/>
  <c r="D170" i="31" s="1"/>
  <c r="H169" i="31"/>
  <c r="H170" i="31" s="1"/>
  <c r="C12" i="32"/>
  <c r="I12" i="32"/>
  <c r="I13" i="32" s="1"/>
  <c r="D13" i="32"/>
  <c r="A154" i="32"/>
  <c r="A128" i="32"/>
  <c r="A102" i="32"/>
  <c r="A76" i="32"/>
  <c r="A50" i="32"/>
  <c r="C30" i="32"/>
  <c r="G30" i="32"/>
  <c r="F30" i="32"/>
  <c r="F39" i="32" s="1"/>
  <c r="F40" i="32" s="1"/>
  <c r="J30" i="32"/>
  <c r="J39" i="32" s="1"/>
  <c r="J40" i="32" s="1"/>
  <c r="D34" i="32"/>
  <c r="D39" i="32" s="1"/>
  <c r="D40" i="32" s="1"/>
  <c r="H34" i="32"/>
  <c r="H39" i="32" s="1"/>
  <c r="H40" i="32" s="1"/>
  <c r="G34" i="32"/>
  <c r="C56" i="32"/>
  <c r="C65" i="32"/>
  <c r="D65" i="32"/>
  <c r="D66" i="32" s="1"/>
  <c r="G65" i="32"/>
  <c r="G66" i="32" s="1"/>
  <c r="H65" i="32"/>
  <c r="H66" i="32" s="1"/>
  <c r="C82" i="32"/>
  <c r="C91" i="32"/>
  <c r="D91" i="32"/>
  <c r="D92" i="32" s="1"/>
  <c r="G91" i="32"/>
  <c r="G92" i="32" s="1"/>
  <c r="H91" i="32"/>
  <c r="H92" i="32" s="1"/>
  <c r="C108" i="32"/>
  <c r="C117" i="32"/>
  <c r="D117" i="32"/>
  <c r="D118" i="32" s="1"/>
  <c r="G117" i="32"/>
  <c r="G118" i="32" s="1"/>
  <c r="H117" i="32"/>
  <c r="H118" i="32" s="1"/>
  <c r="C134" i="32"/>
  <c r="D143" i="32"/>
  <c r="D144" i="32" s="1"/>
  <c r="G143" i="32"/>
  <c r="G144" i="32" s="1"/>
  <c r="H143" i="32"/>
  <c r="H144" i="32" s="1"/>
  <c r="C160" i="32"/>
  <c r="D169" i="32"/>
  <c r="D170" i="32" s="1"/>
  <c r="G169" i="32"/>
  <c r="G170" i="32" s="1"/>
  <c r="H169" i="32"/>
  <c r="H170" i="32" s="1"/>
  <c r="C39" i="32"/>
  <c r="C143" i="32"/>
  <c r="C169" i="32"/>
  <c r="D30" i="31"/>
  <c r="H30" i="31"/>
  <c r="C30" i="31"/>
  <c r="C39" i="31" s="1"/>
  <c r="G30" i="31"/>
  <c r="G39" i="31" s="1"/>
  <c r="G40" i="31" s="1"/>
  <c r="E34" i="31"/>
  <c r="E39" i="31" s="1"/>
  <c r="E40" i="31" s="1"/>
  <c r="I34" i="31"/>
  <c r="I39" i="31" s="1"/>
  <c r="I40" i="31" s="1"/>
  <c r="D34" i="31"/>
  <c r="H34" i="31"/>
  <c r="F39" i="30"/>
  <c r="F40" i="30" s="1"/>
  <c r="I12" i="30"/>
  <c r="I13" i="30" s="1"/>
  <c r="C30" i="30"/>
  <c r="C39" i="30" s="1"/>
  <c r="G30" i="30"/>
  <c r="G39" i="30" s="1"/>
  <c r="G40" i="30" s="1"/>
  <c r="D34" i="30"/>
  <c r="H34" i="30"/>
  <c r="C82" i="30"/>
  <c r="C91" i="30" s="1"/>
  <c r="D30" i="30"/>
  <c r="D39" i="30" s="1"/>
  <c r="D40" i="30" s="1"/>
  <c r="H30" i="30"/>
  <c r="E34" i="30"/>
  <c r="E39" i="30" s="1"/>
  <c r="E40" i="30" s="1"/>
  <c r="I34" i="30"/>
  <c r="I39" i="30" s="1"/>
  <c r="I40" i="30" s="1"/>
  <c r="G39" i="29"/>
  <c r="G40" i="29" s="1"/>
  <c r="F39" i="29"/>
  <c r="F40" i="29" s="1"/>
  <c r="I12" i="29"/>
  <c r="I13" i="29" s="1"/>
  <c r="G39" i="28"/>
  <c r="G40" i="28" s="1"/>
  <c r="C91" i="28"/>
  <c r="D39" i="28"/>
  <c r="D40" i="28" s="1"/>
  <c r="H39" i="28"/>
  <c r="H40" i="28" s="1"/>
  <c r="C12" i="28"/>
  <c r="I12" i="28"/>
  <c r="I13" i="28" s="1"/>
  <c r="I39" i="28"/>
  <c r="I40" i="28" s="1"/>
  <c r="C39" i="28"/>
  <c r="C143" i="28"/>
  <c r="E39" i="27"/>
  <c r="E40" i="27" s="1"/>
  <c r="D39" i="27"/>
  <c r="D40" i="27" s="1"/>
  <c r="H39" i="27"/>
  <c r="H40" i="27" s="1"/>
  <c r="I12" i="27"/>
  <c r="I13" i="27" s="1"/>
  <c r="I39" i="27"/>
  <c r="I40" i="27" s="1"/>
  <c r="C91" i="26"/>
  <c r="C169" i="26"/>
  <c r="D39" i="25"/>
  <c r="D40" i="25" s="1"/>
  <c r="H39" i="25"/>
  <c r="H40" i="25" s="1"/>
  <c r="C39" i="25"/>
  <c r="C65" i="25"/>
  <c r="C169" i="25"/>
  <c r="C12" i="24"/>
  <c r="I12" i="24"/>
  <c r="I13" i="24" s="1"/>
  <c r="I39" i="24"/>
  <c r="I40" i="24" s="1"/>
  <c r="C65" i="24"/>
  <c r="D34" i="24"/>
  <c r="D39" i="24" s="1"/>
  <c r="D40" i="24" s="1"/>
  <c r="H34" i="24"/>
  <c r="H39" i="24" s="1"/>
  <c r="H40" i="24" s="1"/>
  <c r="G34" i="24"/>
  <c r="C30" i="24"/>
  <c r="C39" i="24" s="1"/>
  <c r="G30" i="24"/>
  <c r="G39" i="24" s="1"/>
  <c r="G40" i="24" s="1"/>
  <c r="F30" i="24"/>
  <c r="F39" i="24" s="1"/>
  <c r="F40" i="24" s="1"/>
  <c r="J30" i="24"/>
  <c r="J39" i="24" s="1"/>
  <c r="J40" i="24" s="1"/>
  <c r="C169" i="24"/>
  <c r="I39" i="23"/>
  <c r="I40" i="23" s="1"/>
  <c r="C39" i="23"/>
  <c r="C65" i="23"/>
  <c r="C117" i="23"/>
  <c r="C143" i="23"/>
  <c r="G39" i="27" l="1"/>
  <c r="G40" i="27" s="1"/>
  <c r="D39" i="31"/>
  <c r="D40" i="31" s="1"/>
  <c r="G39" i="32"/>
  <c r="G40" i="32" s="1"/>
  <c r="G39" i="23"/>
  <c r="G40" i="23" s="1"/>
  <c r="H39" i="31"/>
  <c r="H40" i="31" s="1"/>
  <c r="H39" i="30"/>
  <c r="H40" i="30" s="1"/>
  <c r="B7" i="5" l="1"/>
  <c r="C84" i="5"/>
  <c r="C85" i="5"/>
  <c r="C86" i="5"/>
  <c r="C87" i="5"/>
  <c r="C88" i="5"/>
  <c r="C89" i="5"/>
  <c r="C90" i="5"/>
  <c r="C110" i="5"/>
  <c r="C111" i="5"/>
  <c r="C112" i="5"/>
  <c r="C113" i="5"/>
  <c r="C114" i="5"/>
  <c r="C115" i="5"/>
  <c r="C116" i="5"/>
  <c r="C136" i="5"/>
  <c r="C137" i="5"/>
  <c r="C138" i="5"/>
  <c r="C139" i="5"/>
  <c r="C140" i="5"/>
  <c r="C141" i="5"/>
  <c r="C142" i="5"/>
  <c r="C162" i="5"/>
  <c r="C163" i="5"/>
  <c r="C164" i="5"/>
  <c r="C165" i="5"/>
  <c r="C166" i="5"/>
  <c r="C167" i="5"/>
  <c r="C168" i="5"/>
  <c r="C161" i="5"/>
  <c r="C135" i="5"/>
  <c r="C109" i="5"/>
  <c r="C83" i="5"/>
  <c r="C57" i="5"/>
  <c r="C58" i="5"/>
  <c r="C59" i="5"/>
  <c r="C60" i="5"/>
  <c r="C61" i="5"/>
  <c r="C62" i="5"/>
  <c r="C63" i="5"/>
  <c r="C64" i="5"/>
  <c r="C31" i="5"/>
  <c r="B8" i="5"/>
  <c r="B9" i="5"/>
  <c r="B10" i="5"/>
  <c r="B11" i="5"/>
  <c r="D56" i="5"/>
  <c r="E56" i="5"/>
  <c r="F56" i="5"/>
  <c r="G56" i="5"/>
  <c r="H56" i="5"/>
  <c r="I56" i="5"/>
  <c r="J56" i="5"/>
  <c r="C32" i="5"/>
  <c r="C33" i="5"/>
  <c r="C34" i="5"/>
  <c r="C35" i="5"/>
  <c r="C36" i="5"/>
  <c r="C37" i="5"/>
  <c r="C38" i="5"/>
  <c r="C8" i="5"/>
  <c r="C9" i="5"/>
  <c r="C10" i="5"/>
  <c r="C11" i="5"/>
  <c r="C7" i="5"/>
  <c r="C56" i="5" l="1"/>
  <c r="B36" i="5" l="1"/>
  <c r="B62" i="5" s="1"/>
  <c r="B88" i="5" s="1"/>
  <c r="B114" i="5" s="1"/>
  <c r="B140" i="5" s="1"/>
  <c r="B166" i="5" s="1"/>
  <c r="B37" i="5"/>
  <c r="B38" i="5"/>
  <c r="B64" i="5" s="1"/>
  <c r="B90" i="5" s="1"/>
  <c r="B116" i="5" s="1"/>
  <c r="B142" i="5" s="1"/>
  <c r="B168" i="5" s="1"/>
  <c r="B35" i="5"/>
  <c r="B61" i="5" s="1"/>
  <c r="B87" i="5" s="1"/>
  <c r="B113" i="5" s="1"/>
  <c r="B139" i="5" s="1"/>
  <c r="B165" i="5" s="1"/>
  <c r="B31" i="5"/>
  <c r="B57" i="5" s="1"/>
  <c r="B83" i="5" s="1"/>
  <c r="B109" i="5" s="1"/>
  <c r="B135" i="5" s="1"/>
  <c r="B161" i="5" s="1"/>
  <c r="B32" i="5"/>
  <c r="B58" i="5" s="1"/>
  <c r="B84" i="5" s="1"/>
  <c r="B110" i="5" s="1"/>
  <c r="B136" i="5" s="1"/>
  <c r="B162" i="5" s="1"/>
  <c r="B33" i="5"/>
  <c r="B59" i="5" s="1"/>
  <c r="B85" i="5" s="1"/>
  <c r="B111" i="5" s="1"/>
  <c r="B137" i="5" s="1"/>
  <c r="B163" i="5" s="1"/>
  <c r="B63" i="5"/>
  <c r="B89" i="5" s="1"/>
  <c r="B115" i="5" s="1"/>
  <c r="B141" i="5" s="1"/>
  <c r="B167" i="5" s="1"/>
  <c r="B172" i="5"/>
  <c r="J164" i="5"/>
  <c r="I164" i="5"/>
  <c r="H164" i="5"/>
  <c r="G164" i="5"/>
  <c r="F164" i="5"/>
  <c r="E164" i="5"/>
  <c r="D164" i="5"/>
  <c r="J160" i="5"/>
  <c r="J169" i="5" s="1"/>
  <c r="J170" i="5" s="1"/>
  <c r="I160" i="5"/>
  <c r="I169" i="5" s="1"/>
  <c r="I170" i="5" s="1"/>
  <c r="H160" i="5"/>
  <c r="H169" i="5" s="1"/>
  <c r="H170" i="5" s="1"/>
  <c r="G160" i="5"/>
  <c r="G169" i="5" s="1"/>
  <c r="G170" i="5" s="1"/>
  <c r="F160" i="5"/>
  <c r="F169" i="5" s="1"/>
  <c r="F170" i="5" s="1"/>
  <c r="E160" i="5"/>
  <c r="E169" i="5" s="1"/>
  <c r="E170" i="5" s="1"/>
  <c r="D160" i="5"/>
  <c r="D169" i="5" s="1"/>
  <c r="D170" i="5" s="1"/>
  <c r="C160" i="5"/>
  <c r="B156" i="5"/>
  <c r="B146" i="5"/>
  <c r="J138" i="5"/>
  <c r="I138" i="5"/>
  <c r="H138" i="5"/>
  <c r="G138" i="5"/>
  <c r="F138" i="5"/>
  <c r="E138" i="5"/>
  <c r="D138" i="5"/>
  <c r="J134" i="5"/>
  <c r="J143" i="5" s="1"/>
  <c r="J144" i="5" s="1"/>
  <c r="I134" i="5"/>
  <c r="I143" i="5" s="1"/>
  <c r="I144" i="5" s="1"/>
  <c r="H134" i="5"/>
  <c r="H143" i="5" s="1"/>
  <c r="H144" i="5" s="1"/>
  <c r="G134" i="5"/>
  <c r="G143" i="5" s="1"/>
  <c r="G144" i="5" s="1"/>
  <c r="F134" i="5"/>
  <c r="F143" i="5" s="1"/>
  <c r="F144" i="5" s="1"/>
  <c r="E134" i="5"/>
  <c r="E143" i="5" s="1"/>
  <c r="E144" i="5" s="1"/>
  <c r="D134" i="5"/>
  <c r="D143" i="5" s="1"/>
  <c r="D144" i="5" s="1"/>
  <c r="C134" i="5"/>
  <c r="B130" i="5"/>
  <c r="B120" i="5"/>
  <c r="J112" i="5"/>
  <c r="I112" i="5"/>
  <c r="H112" i="5"/>
  <c r="G112" i="5"/>
  <c r="F112" i="5"/>
  <c r="E112" i="5"/>
  <c r="D112" i="5"/>
  <c r="J108" i="5"/>
  <c r="J117" i="5" s="1"/>
  <c r="J118" i="5" s="1"/>
  <c r="I108" i="5"/>
  <c r="I117" i="5" s="1"/>
  <c r="I118" i="5" s="1"/>
  <c r="H108" i="5"/>
  <c r="H117" i="5" s="1"/>
  <c r="H118" i="5" s="1"/>
  <c r="G108" i="5"/>
  <c r="G117" i="5" s="1"/>
  <c r="G118" i="5" s="1"/>
  <c r="F108" i="5"/>
  <c r="F117" i="5" s="1"/>
  <c r="F118" i="5" s="1"/>
  <c r="E108" i="5"/>
  <c r="E117" i="5" s="1"/>
  <c r="E118" i="5" s="1"/>
  <c r="D108" i="5"/>
  <c r="D117" i="5" s="1"/>
  <c r="D118" i="5" s="1"/>
  <c r="C108" i="5"/>
  <c r="B104" i="5"/>
  <c r="B94" i="5"/>
  <c r="J86" i="5"/>
  <c r="I86" i="5"/>
  <c r="H86" i="5"/>
  <c r="G86" i="5"/>
  <c r="F86" i="5"/>
  <c r="E86" i="5"/>
  <c r="D86" i="5"/>
  <c r="J82" i="5"/>
  <c r="J91" i="5" s="1"/>
  <c r="J92" i="5" s="1"/>
  <c r="I82" i="5"/>
  <c r="I91" i="5" s="1"/>
  <c r="I92" i="5" s="1"/>
  <c r="H82" i="5"/>
  <c r="H91" i="5" s="1"/>
  <c r="H92" i="5" s="1"/>
  <c r="G82" i="5"/>
  <c r="G91" i="5" s="1"/>
  <c r="G92" i="5" s="1"/>
  <c r="F82" i="5"/>
  <c r="F91" i="5" s="1"/>
  <c r="F92" i="5" s="1"/>
  <c r="E82" i="5"/>
  <c r="E91" i="5" s="1"/>
  <c r="E92" i="5" s="1"/>
  <c r="D82" i="5"/>
  <c r="D91" i="5" s="1"/>
  <c r="D92" i="5" s="1"/>
  <c r="C82" i="5"/>
  <c r="B78" i="5"/>
  <c r="B68" i="5"/>
  <c r="J60" i="5"/>
  <c r="I60" i="5"/>
  <c r="H60" i="5"/>
  <c r="G60" i="5"/>
  <c r="F60" i="5"/>
  <c r="E60" i="5"/>
  <c r="D60" i="5"/>
  <c r="J65" i="5"/>
  <c r="J66" i="5" s="1"/>
  <c r="I65" i="5"/>
  <c r="I66" i="5" s="1"/>
  <c r="H65" i="5"/>
  <c r="H66" i="5" s="1"/>
  <c r="G65" i="5"/>
  <c r="G66" i="5" s="1"/>
  <c r="F65" i="5"/>
  <c r="F66" i="5" s="1"/>
  <c r="E65" i="5"/>
  <c r="E66" i="5" s="1"/>
  <c r="B52" i="5"/>
  <c r="C30" i="5"/>
  <c r="A24" i="5"/>
  <c r="H12" i="5"/>
  <c r="H13" i="5" s="1"/>
  <c r="G12" i="5"/>
  <c r="G13" i="5" s="1"/>
  <c r="F12" i="5"/>
  <c r="F13" i="5" s="1"/>
  <c r="E12" i="5"/>
  <c r="E13" i="5" s="1"/>
  <c r="D12" i="5"/>
  <c r="C12" i="5"/>
  <c r="I11" i="5"/>
  <c r="I10" i="5"/>
  <c r="I9" i="5"/>
  <c r="I8" i="5"/>
  <c r="I7" i="5"/>
  <c r="A1" i="5"/>
  <c r="E2" i="4"/>
  <c r="C2" i="4"/>
  <c r="B42" i="3"/>
  <c r="J34" i="3"/>
  <c r="I34" i="3"/>
  <c r="H34" i="3"/>
  <c r="G34" i="3"/>
  <c r="F34" i="3"/>
  <c r="E34" i="3"/>
  <c r="D34" i="3"/>
  <c r="J30" i="3"/>
  <c r="J39" i="3" s="1"/>
  <c r="J40" i="3" s="1"/>
  <c r="I30" i="3"/>
  <c r="I39" i="3" s="1"/>
  <c r="I40" i="3" s="1"/>
  <c r="H30" i="3"/>
  <c r="H39" i="3" s="1"/>
  <c r="H40" i="3" s="1"/>
  <c r="G30" i="3"/>
  <c r="G39" i="3" s="1"/>
  <c r="G40" i="3" s="1"/>
  <c r="F30" i="3"/>
  <c r="F39" i="3" s="1"/>
  <c r="F40" i="3" s="1"/>
  <c r="E30" i="3"/>
  <c r="E39" i="3" s="1"/>
  <c r="E40" i="3" s="1"/>
  <c r="D30" i="3"/>
  <c r="D39" i="3" s="1"/>
  <c r="D40" i="3" s="1"/>
  <c r="C30" i="3"/>
  <c r="J29" i="3"/>
  <c r="I29" i="3"/>
  <c r="H29" i="3"/>
  <c r="G29" i="3"/>
  <c r="F29" i="3"/>
  <c r="E29" i="3"/>
  <c r="D29" i="3"/>
  <c r="B26" i="3"/>
  <c r="A24" i="3"/>
  <c r="H12" i="3"/>
  <c r="H13" i="3" s="1"/>
  <c r="G12" i="3"/>
  <c r="G13" i="3" s="1"/>
  <c r="F12" i="3"/>
  <c r="F13" i="3" s="1"/>
  <c r="E12" i="3"/>
  <c r="E13" i="3" s="1"/>
  <c r="D12" i="3"/>
  <c r="D13" i="3" s="1"/>
  <c r="C12" i="3"/>
  <c r="I11" i="3"/>
  <c r="I10" i="3"/>
  <c r="I9" i="3"/>
  <c r="I8" i="3"/>
  <c r="I7" i="3"/>
  <c r="A1" i="3"/>
  <c r="C38" i="1"/>
  <c r="C47" i="1" s="1"/>
  <c r="C31" i="1"/>
  <c r="A154" i="5" l="1"/>
  <c r="A50" i="5"/>
  <c r="A128" i="5"/>
  <c r="A102" i="5"/>
  <c r="A76" i="5"/>
  <c r="C39" i="3"/>
  <c r="D30" i="5"/>
  <c r="H30" i="5"/>
  <c r="E30" i="5"/>
  <c r="I30" i="5"/>
  <c r="F30" i="5"/>
  <c r="J30" i="5"/>
  <c r="D65" i="5"/>
  <c r="D66" i="5" s="1"/>
  <c r="G30" i="5"/>
  <c r="J34" i="5"/>
  <c r="C65" i="5"/>
  <c r="C91" i="5"/>
  <c r="C117" i="5"/>
  <c r="G34" i="5"/>
  <c r="D34" i="5"/>
  <c r="H34" i="5"/>
  <c r="E34" i="5"/>
  <c r="I34" i="5"/>
  <c r="F34" i="5"/>
  <c r="F39" i="5" s="1"/>
  <c r="F40" i="5" s="1"/>
  <c r="C169" i="5"/>
  <c r="C143" i="5"/>
  <c r="H2" i="4"/>
  <c r="A6" i="4" s="1"/>
  <c r="C39" i="5"/>
  <c r="I12" i="3"/>
  <c r="I13" i="3" s="1"/>
  <c r="D13" i="5"/>
  <c r="I12" i="5"/>
  <c r="I13" i="5" s="1"/>
  <c r="G39" i="5" l="1"/>
  <c r="G40" i="5" s="1"/>
  <c r="J39" i="5"/>
  <c r="J40" i="5" s="1"/>
  <c r="H39" i="5"/>
  <c r="H40" i="5" s="1"/>
  <c r="D39" i="5"/>
  <c r="D40" i="5" s="1"/>
  <c r="A7" i="4"/>
  <c r="B7" i="4" s="1"/>
  <c r="E6" i="4"/>
  <c r="E39" i="5"/>
  <c r="E40" i="5" s="1"/>
  <c r="I39" i="5"/>
  <c r="I40" i="5" s="1"/>
  <c r="B6" i="4"/>
  <c r="C6" i="4" s="1"/>
  <c r="B5" i="4"/>
  <c r="A8" i="4" l="1"/>
  <c r="E7" i="4"/>
  <c r="C7" i="4"/>
  <c r="D7" i="4"/>
  <c r="D5" i="4"/>
  <c r="C5" i="4"/>
  <c r="D6" i="4"/>
  <c r="A9" i="4" l="1"/>
  <c r="E8" i="4"/>
  <c r="B8" i="4"/>
  <c r="C8" i="4" s="1"/>
  <c r="F7" i="4" a="1"/>
  <c r="F6" i="4" a="1"/>
  <c r="F5" i="4" a="1"/>
  <c r="A10" i="4" l="1"/>
  <c r="E9" i="4"/>
  <c r="B9" i="4"/>
  <c r="C9" i="4" s="1"/>
  <c r="F6" i="4"/>
  <c r="F5" i="4"/>
  <c r="F7" i="4"/>
  <c r="D8" i="4"/>
  <c r="D6" i="5"/>
  <c r="D5" i="5" s="1"/>
  <c r="A11" i="4" l="1"/>
  <c r="E10" i="4"/>
  <c r="B10" i="4"/>
  <c r="F6" i="5"/>
  <c r="F5" i="5" s="1"/>
  <c r="G6" i="5"/>
  <c r="G5" i="5" s="1"/>
  <c r="H6" i="32"/>
  <c r="H5" i="32" s="1"/>
  <c r="G6" i="32"/>
  <c r="G5" i="32" s="1"/>
  <c r="F6" i="32"/>
  <c r="F5" i="32" s="1"/>
  <c r="E6" i="32"/>
  <c r="E5" i="32" s="1"/>
  <c r="D6" i="32"/>
  <c r="D5" i="32" s="1"/>
  <c r="H6" i="31"/>
  <c r="H5" i="31" s="1"/>
  <c r="G6" i="31"/>
  <c r="G5" i="31" s="1"/>
  <c r="F6" i="31"/>
  <c r="F5" i="31" s="1"/>
  <c r="E6" i="31"/>
  <c r="E5" i="31" s="1"/>
  <c r="D6" i="31"/>
  <c r="D5" i="31" s="1"/>
  <c r="H6" i="30"/>
  <c r="H5" i="30" s="1"/>
  <c r="G6" i="30"/>
  <c r="G5" i="30" s="1"/>
  <c r="F6" i="30"/>
  <c r="F5" i="30" s="1"/>
  <c r="E6" i="30"/>
  <c r="E5" i="30" s="1"/>
  <c r="D6" i="30"/>
  <c r="D5" i="30" s="1"/>
  <c r="C104" i="30" s="1"/>
  <c r="H6" i="29"/>
  <c r="H5" i="29" s="1"/>
  <c r="G6" i="29"/>
  <c r="G5" i="29" s="1"/>
  <c r="F6" i="29"/>
  <c r="F5" i="29" s="1"/>
  <c r="E6" i="29"/>
  <c r="E5" i="29" s="1"/>
  <c r="D6" i="29"/>
  <c r="D5" i="29" s="1"/>
  <c r="C52" i="29" s="1"/>
  <c r="H6" i="28"/>
  <c r="H5" i="28" s="1"/>
  <c r="G6" i="28"/>
  <c r="G5" i="28" s="1"/>
  <c r="F6" i="28"/>
  <c r="F5" i="28" s="1"/>
  <c r="C156" i="28" s="1"/>
  <c r="E6" i="28"/>
  <c r="E5" i="28" s="1"/>
  <c r="D6" i="28"/>
  <c r="D5" i="28" s="1"/>
  <c r="C78" i="28" s="1"/>
  <c r="H6" i="27"/>
  <c r="H5" i="27" s="1"/>
  <c r="G6" i="27"/>
  <c r="G5" i="27" s="1"/>
  <c r="F6" i="27"/>
  <c r="F5" i="27" s="1"/>
  <c r="E6" i="27"/>
  <c r="E5" i="27" s="1"/>
  <c r="D6" i="27"/>
  <c r="D5" i="27" s="1"/>
  <c r="H6" i="26"/>
  <c r="H5" i="26" s="1"/>
  <c r="G6" i="26"/>
  <c r="G5" i="26" s="1"/>
  <c r="F6" i="26"/>
  <c r="F5" i="26" s="1"/>
  <c r="E6" i="26"/>
  <c r="E5" i="26" s="1"/>
  <c r="D6" i="26"/>
  <c r="D5" i="26" s="1"/>
  <c r="C130" i="26" s="1"/>
  <c r="H6" i="25"/>
  <c r="H5" i="25" s="1"/>
  <c r="G6" i="25"/>
  <c r="G5" i="25" s="1"/>
  <c r="F6" i="25"/>
  <c r="F5" i="25" s="1"/>
  <c r="E6" i="25"/>
  <c r="E5" i="25" s="1"/>
  <c r="D6" i="25"/>
  <c r="D5" i="25" s="1"/>
  <c r="H6" i="24"/>
  <c r="H5" i="24" s="1"/>
  <c r="G6" i="24"/>
  <c r="G5" i="24" s="1"/>
  <c r="F6" i="24"/>
  <c r="F5" i="24" s="1"/>
  <c r="C130" i="24" s="1"/>
  <c r="E6" i="24"/>
  <c r="E5" i="24" s="1"/>
  <c r="D6" i="24"/>
  <c r="D5" i="24" s="1"/>
  <c r="H6" i="23"/>
  <c r="H5" i="23" s="1"/>
  <c r="G6" i="23"/>
  <c r="G5" i="23" s="1"/>
  <c r="F6" i="23"/>
  <c r="F5" i="23" s="1"/>
  <c r="E6" i="23"/>
  <c r="E5" i="23" s="1"/>
  <c r="D6" i="23"/>
  <c r="D5" i="23" s="1"/>
  <c r="C52" i="23" s="1"/>
  <c r="E6" i="5"/>
  <c r="E5" i="5" s="1"/>
  <c r="C104" i="5" s="1"/>
  <c r="H6" i="5"/>
  <c r="H5" i="5" s="1"/>
  <c r="C52" i="5"/>
  <c r="D9" i="4"/>
  <c r="C78" i="24"/>
  <c r="C104" i="27"/>
  <c r="C78" i="27"/>
  <c r="C52" i="28"/>
  <c r="C52" i="30"/>
  <c r="C78" i="31"/>
  <c r="C156" i="31"/>
  <c r="C104" i="31"/>
  <c r="C52" i="31"/>
  <c r="C130" i="31"/>
  <c r="C3" i="5"/>
  <c r="D28" i="5"/>
  <c r="D29" i="5"/>
  <c r="E29" i="5"/>
  <c r="E28" i="5"/>
  <c r="G7" i="4"/>
  <c r="G9" i="4"/>
  <c r="F9" i="4" a="1"/>
  <c r="F8" i="4" a="1"/>
  <c r="G5" i="4"/>
  <c r="G6" i="4"/>
  <c r="G8" i="4"/>
  <c r="C78" i="26" l="1"/>
  <c r="C78" i="5"/>
  <c r="C156" i="23"/>
  <c r="C130" i="27"/>
  <c r="C156" i="27"/>
  <c r="C104" i="28"/>
  <c r="C52" i="26"/>
  <c r="C156" i="24"/>
  <c r="C104" i="32"/>
  <c r="C104" i="25"/>
  <c r="C156" i="30"/>
  <c r="C78" i="32"/>
  <c r="C156" i="32"/>
  <c r="C130" i="32"/>
  <c r="C52" i="32"/>
  <c r="C78" i="30"/>
  <c r="C130" i="30"/>
  <c r="C104" i="29"/>
  <c r="C156" i="29"/>
  <c r="C130" i="29"/>
  <c r="C78" i="29"/>
  <c r="C130" i="28"/>
  <c r="C52" i="27"/>
  <c r="C156" i="26"/>
  <c r="C104" i="26"/>
  <c r="C130" i="25"/>
  <c r="C156" i="25"/>
  <c r="C52" i="25"/>
  <c r="C78" i="25"/>
  <c r="C104" i="24"/>
  <c r="C52" i="24"/>
  <c r="C78" i="23"/>
  <c r="C104" i="23"/>
  <c r="C130" i="23"/>
  <c r="C156" i="5"/>
  <c r="C10" i="4"/>
  <c r="D10" i="4"/>
  <c r="C130" i="5"/>
  <c r="A12" i="4"/>
  <c r="E11" i="4"/>
  <c r="B11" i="4"/>
  <c r="F8" i="4"/>
  <c r="F9" i="4"/>
  <c r="F29" i="5"/>
  <c r="F81" i="5" s="1"/>
  <c r="F28" i="5"/>
  <c r="F132" i="5" s="1"/>
  <c r="C3" i="27"/>
  <c r="C3" i="23"/>
  <c r="C3" i="30"/>
  <c r="C3" i="26"/>
  <c r="C3" i="29"/>
  <c r="C3" i="25"/>
  <c r="C3" i="28"/>
  <c r="C3" i="24"/>
  <c r="D132" i="5"/>
  <c r="D80" i="5"/>
  <c r="D158" i="5"/>
  <c r="D106" i="5"/>
  <c r="D54" i="5"/>
  <c r="F133" i="5"/>
  <c r="F107" i="5"/>
  <c r="E132" i="5"/>
  <c r="E80" i="5"/>
  <c r="E158" i="5"/>
  <c r="E106" i="5"/>
  <c r="E54" i="5"/>
  <c r="E133" i="5"/>
  <c r="E81" i="5"/>
  <c r="E55" i="5"/>
  <c r="E159" i="5"/>
  <c r="E107" i="5"/>
  <c r="D159" i="5"/>
  <c r="D107" i="5"/>
  <c r="D55" i="5"/>
  <c r="D133" i="5"/>
  <c r="D81" i="5"/>
  <c r="C129" i="5"/>
  <c r="C77" i="5"/>
  <c r="C155" i="5"/>
  <c r="C103" i="5"/>
  <c r="C51" i="5"/>
  <c r="C25" i="5"/>
  <c r="F10" i="4" a="1"/>
  <c r="F10" i="4" l="1"/>
  <c r="D11" i="4"/>
  <c r="C11" i="4"/>
  <c r="F55" i="5"/>
  <c r="A13" i="4"/>
  <c r="E12" i="4"/>
  <c r="B12" i="4"/>
  <c r="F54" i="5"/>
  <c r="F159" i="5"/>
  <c r="F106" i="5"/>
  <c r="F80" i="5"/>
  <c r="F158" i="5"/>
  <c r="C77" i="26"/>
  <c r="C103" i="26"/>
  <c r="C51" i="26"/>
  <c r="C155" i="26"/>
  <c r="C25" i="26"/>
  <c r="C129" i="26"/>
  <c r="C77" i="28"/>
  <c r="C103" i="28"/>
  <c r="C51" i="28"/>
  <c r="C155" i="28"/>
  <c r="C25" i="28"/>
  <c r="C129" i="28"/>
  <c r="G28" i="5"/>
  <c r="G29" i="5"/>
  <c r="C77" i="24"/>
  <c r="C103" i="24"/>
  <c r="C51" i="24"/>
  <c r="C155" i="24"/>
  <c r="C25" i="24"/>
  <c r="C129" i="24"/>
  <c r="C25" i="25"/>
  <c r="C129" i="25"/>
  <c r="C51" i="25"/>
  <c r="C155" i="25"/>
  <c r="C103" i="25"/>
  <c r="C77" i="25"/>
  <c r="C51" i="30"/>
  <c r="C129" i="30"/>
  <c r="C77" i="30"/>
  <c r="C103" i="30"/>
  <c r="C25" i="30"/>
  <c r="C155" i="30"/>
  <c r="C25" i="23"/>
  <c r="C129" i="23"/>
  <c r="C51" i="23"/>
  <c r="C155" i="23"/>
  <c r="C103" i="23"/>
  <c r="C77" i="23"/>
  <c r="I29" i="23" s="1"/>
  <c r="D29" i="27" s="1"/>
  <c r="I29" i="28" s="1"/>
  <c r="C25" i="29"/>
  <c r="C155" i="29"/>
  <c r="C51" i="29"/>
  <c r="C129" i="29"/>
  <c r="C103" i="29"/>
  <c r="C77" i="29"/>
  <c r="C25" i="27"/>
  <c r="C129" i="27"/>
  <c r="C51" i="27"/>
  <c r="C155" i="27"/>
  <c r="C103" i="27"/>
  <c r="C77" i="27"/>
  <c r="F11" i="4" a="1"/>
  <c r="F11" i="4" l="1"/>
  <c r="D12" i="4"/>
  <c r="C12" i="4"/>
  <c r="A14" i="4"/>
  <c r="E13" i="4"/>
  <c r="B13" i="4"/>
  <c r="I107" i="23"/>
  <c r="I159" i="23"/>
  <c r="I81" i="23"/>
  <c r="I133" i="23"/>
  <c r="I55" i="23"/>
  <c r="D55" i="27"/>
  <c r="D133" i="27"/>
  <c r="D159" i="27"/>
  <c r="D81" i="27"/>
  <c r="D107" i="27"/>
  <c r="I107" i="28"/>
  <c r="I81" i="28"/>
  <c r="I55" i="28"/>
  <c r="I133" i="28"/>
  <c r="I159" i="28"/>
  <c r="H29" i="23"/>
  <c r="H29" i="24"/>
  <c r="E29" i="30"/>
  <c r="G28" i="28"/>
  <c r="G29" i="28"/>
  <c r="H28" i="29"/>
  <c r="G54" i="5"/>
  <c r="G132" i="5"/>
  <c r="G106" i="5"/>
  <c r="G158" i="5"/>
  <c r="G80" i="5"/>
  <c r="E29" i="26"/>
  <c r="D29" i="26"/>
  <c r="G28" i="30"/>
  <c r="E28" i="29"/>
  <c r="I28" i="27"/>
  <c r="D29" i="23"/>
  <c r="E28" i="26"/>
  <c r="D29" i="29"/>
  <c r="I29" i="30"/>
  <c r="H29" i="25"/>
  <c r="F29" i="29"/>
  <c r="I28" i="24"/>
  <c r="E28" i="28"/>
  <c r="J28" i="29"/>
  <c r="F28" i="24"/>
  <c r="H29" i="26"/>
  <c r="H29" i="5"/>
  <c r="D28" i="26"/>
  <c r="E29" i="29"/>
  <c r="F29" i="24"/>
  <c r="J28" i="28"/>
  <c r="F29" i="25"/>
  <c r="F28" i="30"/>
  <c r="G28" i="23"/>
  <c r="H28" i="5"/>
  <c r="I29" i="24"/>
  <c r="F28" i="25"/>
  <c r="F29" i="28"/>
  <c r="E29" i="27"/>
  <c r="E29" i="25"/>
  <c r="H29" i="30"/>
  <c r="G28" i="29"/>
  <c r="J29" i="30"/>
  <c r="F29" i="23"/>
  <c r="H28" i="24"/>
  <c r="G28" i="24"/>
  <c r="J29" i="28"/>
  <c r="G29" i="27"/>
  <c r="E28" i="25"/>
  <c r="G29" i="23"/>
  <c r="I29" i="25"/>
  <c r="F29" i="27"/>
  <c r="J29" i="29"/>
  <c r="G29" i="24"/>
  <c r="I28" i="28"/>
  <c r="G29" i="29"/>
  <c r="D29" i="24"/>
  <c r="D29" i="28"/>
  <c r="E28" i="23"/>
  <c r="F29" i="26"/>
  <c r="H28" i="28"/>
  <c r="D29" i="30"/>
  <c r="I28" i="25"/>
  <c r="D28" i="23"/>
  <c r="G29" i="26"/>
  <c r="I29" i="29"/>
  <c r="H28" i="25"/>
  <c r="D28" i="29"/>
  <c r="F28" i="27"/>
  <c r="G29" i="30"/>
  <c r="E29" i="23"/>
  <c r="E28" i="30"/>
  <c r="I29" i="27"/>
  <c r="D28" i="28"/>
  <c r="D28" i="30"/>
  <c r="F29" i="30"/>
  <c r="H28" i="27"/>
  <c r="G29" i="25"/>
  <c r="D29" i="25"/>
  <c r="D28" i="25"/>
  <c r="H28" i="30"/>
  <c r="F28" i="29"/>
  <c r="G28" i="26"/>
  <c r="H29" i="29"/>
  <c r="E29" i="24"/>
  <c r="F28" i="26"/>
  <c r="H29" i="28"/>
  <c r="I28" i="23"/>
  <c r="E28" i="27"/>
  <c r="E29" i="28"/>
  <c r="F28" i="23"/>
  <c r="G28" i="27"/>
  <c r="I28" i="30"/>
  <c r="G28" i="25"/>
  <c r="D28" i="27"/>
  <c r="I28" i="29"/>
  <c r="E28" i="24"/>
  <c r="D28" i="24"/>
  <c r="H29" i="27"/>
  <c r="J28" i="30"/>
  <c r="H28" i="26"/>
  <c r="H28" i="23"/>
  <c r="F28" i="28"/>
  <c r="G159" i="5"/>
  <c r="G81" i="5"/>
  <c r="G107" i="5"/>
  <c r="G133" i="5"/>
  <c r="G55" i="5"/>
  <c r="F12" i="4" a="1"/>
  <c r="F12" i="4" l="1"/>
  <c r="A15" i="4"/>
  <c r="E14" i="4"/>
  <c r="B14" i="4"/>
  <c r="C13" i="4"/>
  <c r="D13" i="4"/>
  <c r="G106" i="27"/>
  <c r="G132" i="27"/>
  <c r="G158" i="27"/>
  <c r="G54" i="27"/>
  <c r="G80" i="27"/>
  <c r="E80" i="30"/>
  <c r="E54" i="30"/>
  <c r="E106" i="30"/>
  <c r="E132" i="30"/>
  <c r="E158" i="30"/>
  <c r="I106" i="29"/>
  <c r="I132" i="29"/>
  <c r="I54" i="29"/>
  <c r="I158" i="29"/>
  <c r="I80" i="29"/>
  <c r="F159" i="30"/>
  <c r="F55" i="30"/>
  <c r="F81" i="30"/>
  <c r="F107" i="30"/>
  <c r="F133" i="30"/>
  <c r="G55" i="28"/>
  <c r="G159" i="28"/>
  <c r="G133" i="28"/>
  <c r="G107" i="28"/>
  <c r="G81" i="28"/>
  <c r="H81" i="28"/>
  <c r="H159" i="28"/>
  <c r="H55" i="28"/>
  <c r="H133" i="28"/>
  <c r="H107" i="28"/>
  <c r="D55" i="25"/>
  <c r="D81" i="25"/>
  <c r="D159" i="25"/>
  <c r="D107" i="25"/>
  <c r="D133" i="25"/>
  <c r="E55" i="23"/>
  <c r="E159" i="23"/>
  <c r="E81" i="23"/>
  <c r="E107" i="23"/>
  <c r="E133" i="23"/>
  <c r="I159" i="25"/>
  <c r="I107" i="25"/>
  <c r="I133" i="25"/>
  <c r="I55" i="25"/>
  <c r="I81" i="25"/>
  <c r="E81" i="27"/>
  <c r="E107" i="27"/>
  <c r="E159" i="27"/>
  <c r="E133" i="27"/>
  <c r="E55" i="27"/>
  <c r="H54" i="5"/>
  <c r="H132" i="5"/>
  <c r="H158" i="5"/>
  <c r="H106" i="5"/>
  <c r="H80" i="5"/>
  <c r="E158" i="28"/>
  <c r="E132" i="28"/>
  <c r="E80" i="28"/>
  <c r="E106" i="28"/>
  <c r="E54" i="28"/>
  <c r="E107" i="26"/>
  <c r="E81" i="26"/>
  <c r="E159" i="26"/>
  <c r="E133" i="26"/>
  <c r="E55" i="26"/>
  <c r="G54" i="28"/>
  <c r="G80" i="28"/>
  <c r="G106" i="28"/>
  <c r="G158" i="28"/>
  <c r="G132" i="28"/>
  <c r="J54" i="30"/>
  <c r="J106" i="30"/>
  <c r="J158" i="30"/>
  <c r="J132" i="30"/>
  <c r="J80" i="30"/>
  <c r="H159" i="29"/>
  <c r="H133" i="29"/>
  <c r="H81" i="29"/>
  <c r="H55" i="29"/>
  <c r="H107" i="29"/>
  <c r="D80" i="25"/>
  <c r="D158" i="25"/>
  <c r="D106" i="25"/>
  <c r="D54" i="25"/>
  <c r="D132" i="25"/>
  <c r="D80" i="23"/>
  <c r="D158" i="23"/>
  <c r="D132" i="23"/>
  <c r="D54" i="23"/>
  <c r="D106" i="23"/>
  <c r="F159" i="26"/>
  <c r="F133" i="26"/>
  <c r="F107" i="26"/>
  <c r="F55" i="26"/>
  <c r="F81" i="26"/>
  <c r="F81" i="27"/>
  <c r="F133" i="27"/>
  <c r="F55" i="27"/>
  <c r="F107" i="27"/>
  <c r="F159" i="27"/>
  <c r="F159" i="23"/>
  <c r="F133" i="23"/>
  <c r="F107" i="23"/>
  <c r="F55" i="23"/>
  <c r="F81" i="23"/>
  <c r="I159" i="24"/>
  <c r="I55" i="24"/>
  <c r="I107" i="24"/>
  <c r="I133" i="24"/>
  <c r="I81" i="24"/>
  <c r="F55" i="25"/>
  <c r="F81" i="25"/>
  <c r="F159" i="25"/>
  <c r="F107" i="25"/>
  <c r="F133" i="25"/>
  <c r="D106" i="26"/>
  <c r="D80" i="26"/>
  <c r="D132" i="26"/>
  <c r="D54" i="26"/>
  <c r="D158" i="26"/>
  <c r="H107" i="25"/>
  <c r="H81" i="25"/>
  <c r="H55" i="25"/>
  <c r="H159" i="25"/>
  <c r="H133" i="25"/>
  <c r="D55" i="23"/>
  <c r="D133" i="23"/>
  <c r="D159" i="23"/>
  <c r="D107" i="23"/>
  <c r="D81" i="23"/>
  <c r="F106" i="28"/>
  <c r="F158" i="28"/>
  <c r="F132" i="28"/>
  <c r="F54" i="28"/>
  <c r="F80" i="28"/>
  <c r="D158" i="27"/>
  <c r="D54" i="27"/>
  <c r="D106" i="27"/>
  <c r="D80" i="27"/>
  <c r="D132" i="27"/>
  <c r="G54" i="26"/>
  <c r="G106" i="26"/>
  <c r="G158" i="26"/>
  <c r="G80" i="26"/>
  <c r="G132" i="26"/>
  <c r="I54" i="25"/>
  <c r="I80" i="25"/>
  <c r="I132" i="25"/>
  <c r="I158" i="25"/>
  <c r="I106" i="25"/>
  <c r="E106" i="23"/>
  <c r="E132" i="23"/>
  <c r="E54" i="23"/>
  <c r="E80" i="23"/>
  <c r="E158" i="23"/>
  <c r="J159" i="28"/>
  <c r="J133" i="28"/>
  <c r="J55" i="28"/>
  <c r="J81" i="28"/>
  <c r="J107" i="28"/>
  <c r="J158" i="28"/>
  <c r="J132" i="28"/>
  <c r="J80" i="28"/>
  <c r="J106" i="28"/>
  <c r="J54" i="28"/>
  <c r="H55" i="5"/>
  <c r="H133" i="5"/>
  <c r="H107" i="5"/>
  <c r="H159" i="5"/>
  <c r="H81" i="5"/>
  <c r="I81" i="30"/>
  <c r="I159" i="30"/>
  <c r="I133" i="30"/>
  <c r="I55" i="30"/>
  <c r="I107" i="30"/>
  <c r="I54" i="27"/>
  <c r="I158" i="27"/>
  <c r="I80" i="27"/>
  <c r="I132" i="27"/>
  <c r="I106" i="27"/>
  <c r="H54" i="23"/>
  <c r="H106" i="23"/>
  <c r="H80" i="23"/>
  <c r="H132" i="23"/>
  <c r="H158" i="23"/>
  <c r="D80" i="24"/>
  <c r="D158" i="24"/>
  <c r="D106" i="24"/>
  <c r="D132" i="24"/>
  <c r="D54" i="24"/>
  <c r="G80" i="25"/>
  <c r="G54" i="25"/>
  <c r="G158" i="25"/>
  <c r="G132" i="25"/>
  <c r="G106" i="25"/>
  <c r="E107" i="28"/>
  <c r="E55" i="28"/>
  <c r="E81" i="28"/>
  <c r="E133" i="28"/>
  <c r="E159" i="28"/>
  <c r="F106" i="26"/>
  <c r="F80" i="26"/>
  <c r="F158" i="26"/>
  <c r="F54" i="26"/>
  <c r="F132" i="26"/>
  <c r="F106" i="29"/>
  <c r="F54" i="29"/>
  <c r="F80" i="29"/>
  <c r="F132" i="29"/>
  <c r="F158" i="29"/>
  <c r="G159" i="25"/>
  <c r="G133" i="25"/>
  <c r="G81" i="25"/>
  <c r="G107" i="25"/>
  <c r="G55" i="25"/>
  <c r="D106" i="28"/>
  <c r="D132" i="28"/>
  <c r="D80" i="28"/>
  <c r="D158" i="28"/>
  <c r="D54" i="28"/>
  <c r="G55" i="30"/>
  <c r="G107" i="30"/>
  <c r="G133" i="30"/>
  <c r="G81" i="30"/>
  <c r="G159" i="30"/>
  <c r="I133" i="29"/>
  <c r="I159" i="29"/>
  <c r="I81" i="29"/>
  <c r="I55" i="29"/>
  <c r="I107" i="29"/>
  <c r="D81" i="30"/>
  <c r="D107" i="30"/>
  <c r="D55" i="30"/>
  <c r="D133" i="30"/>
  <c r="D159" i="30"/>
  <c r="D81" i="28"/>
  <c r="D159" i="28"/>
  <c r="D107" i="28"/>
  <c r="D55" i="28"/>
  <c r="D133" i="28"/>
  <c r="G107" i="24"/>
  <c r="G55" i="24"/>
  <c r="G159" i="24"/>
  <c r="G81" i="24"/>
  <c r="G133" i="24"/>
  <c r="G159" i="23"/>
  <c r="G133" i="23"/>
  <c r="G55" i="23"/>
  <c r="G81" i="23"/>
  <c r="G107" i="23"/>
  <c r="G80" i="24"/>
  <c r="G158" i="24"/>
  <c r="G132" i="24"/>
  <c r="G106" i="24"/>
  <c r="G54" i="24"/>
  <c r="G158" i="29"/>
  <c r="G132" i="29"/>
  <c r="G54" i="29"/>
  <c r="G106" i="29"/>
  <c r="G80" i="29"/>
  <c r="F107" i="28"/>
  <c r="F81" i="28"/>
  <c r="F133" i="28"/>
  <c r="F55" i="28"/>
  <c r="F159" i="28"/>
  <c r="G54" i="23"/>
  <c r="G132" i="23"/>
  <c r="G80" i="23"/>
  <c r="G106" i="23"/>
  <c r="G158" i="23"/>
  <c r="F55" i="24"/>
  <c r="F159" i="24"/>
  <c r="F81" i="24"/>
  <c r="F107" i="24"/>
  <c r="F133" i="24"/>
  <c r="H55" i="26"/>
  <c r="H107" i="26"/>
  <c r="H81" i="26"/>
  <c r="H159" i="26"/>
  <c r="H133" i="26"/>
  <c r="I80" i="24"/>
  <c r="I158" i="24"/>
  <c r="I132" i="24"/>
  <c r="I106" i="24"/>
  <c r="I54" i="24"/>
  <c r="D107" i="29"/>
  <c r="D133" i="29"/>
  <c r="D159" i="29"/>
  <c r="D81" i="29"/>
  <c r="D55" i="29"/>
  <c r="E158" i="29"/>
  <c r="E106" i="29"/>
  <c r="E80" i="29"/>
  <c r="E132" i="29"/>
  <c r="E54" i="29"/>
  <c r="E55" i="30"/>
  <c r="E107" i="30"/>
  <c r="E159" i="30"/>
  <c r="E133" i="30"/>
  <c r="E81" i="30"/>
  <c r="I80" i="23"/>
  <c r="I132" i="23"/>
  <c r="I106" i="23"/>
  <c r="I158" i="23"/>
  <c r="I54" i="23"/>
  <c r="D106" i="29"/>
  <c r="D80" i="29"/>
  <c r="D132" i="29"/>
  <c r="D158" i="29"/>
  <c r="D54" i="29"/>
  <c r="G81" i="29"/>
  <c r="G133" i="29"/>
  <c r="G159" i="29"/>
  <c r="G107" i="29"/>
  <c r="G55" i="29"/>
  <c r="G159" i="27"/>
  <c r="G133" i="27"/>
  <c r="G81" i="27"/>
  <c r="G107" i="27"/>
  <c r="G55" i="27"/>
  <c r="E133" i="25"/>
  <c r="E107" i="25"/>
  <c r="E55" i="25"/>
  <c r="E81" i="25"/>
  <c r="E159" i="25"/>
  <c r="J106" i="29"/>
  <c r="J54" i="29"/>
  <c r="J158" i="29"/>
  <c r="J132" i="29"/>
  <c r="J80" i="29"/>
  <c r="D159" i="26"/>
  <c r="D133" i="26"/>
  <c r="D55" i="26"/>
  <c r="D107" i="26"/>
  <c r="D81" i="26"/>
  <c r="H159" i="23"/>
  <c r="H133" i="23"/>
  <c r="H55" i="23"/>
  <c r="H107" i="23"/>
  <c r="H81" i="23"/>
  <c r="H107" i="27"/>
  <c r="H55" i="27"/>
  <c r="H81" i="27"/>
  <c r="H159" i="27"/>
  <c r="H133" i="27"/>
  <c r="F106" i="23"/>
  <c r="F132" i="23"/>
  <c r="F54" i="23"/>
  <c r="F80" i="23"/>
  <c r="F158" i="23"/>
  <c r="D54" i="30"/>
  <c r="D132" i="30"/>
  <c r="D158" i="30"/>
  <c r="D106" i="30"/>
  <c r="D80" i="30"/>
  <c r="H80" i="25"/>
  <c r="H54" i="25"/>
  <c r="H132" i="25"/>
  <c r="H106" i="25"/>
  <c r="H158" i="25"/>
  <c r="I158" i="28"/>
  <c r="I132" i="28"/>
  <c r="I80" i="28"/>
  <c r="I106" i="28"/>
  <c r="I54" i="28"/>
  <c r="J133" i="30"/>
  <c r="J81" i="30"/>
  <c r="J55" i="30"/>
  <c r="J159" i="30"/>
  <c r="J107" i="30"/>
  <c r="H80" i="26"/>
  <c r="H54" i="26"/>
  <c r="H106" i="26"/>
  <c r="H158" i="26"/>
  <c r="H132" i="26"/>
  <c r="E80" i="24"/>
  <c r="E158" i="24"/>
  <c r="E54" i="24"/>
  <c r="E132" i="24"/>
  <c r="E106" i="24"/>
  <c r="I54" i="30"/>
  <c r="I132" i="30"/>
  <c r="I80" i="30"/>
  <c r="I106" i="30"/>
  <c r="I158" i="30"/>
  <c r="E106" i="27"/>
  <c r="E132" i="27"/>
  <c r="E80" i="27"/>
  <c r="E158" i="27"/>
  <c r="E54" i="27"/>
  <c r="E133" i="24"/>
  <c r="E159" i="24"/>
  <c r="E107" i="24"/>
  <c r="E55" i="24"/>
  <c r="E81" i="24"/>
  <c r="H106" i="30"/>
  <c r="H80" i="30"/>
  <c r="H158" i="30"/>
  <c r="H54" i="30"/>
  <c r="H132" i="30"/>
  <c r="H132" i="27"/>
  <c r="H80" i="27"/>
  <c r="H54" i="27"/>
  <c r="H158" i="27"/>
  <c r="H106" i="27"/>
  <c r="I133" i="27"/>
  <c r="I81" i="27"/>
  <c r="I55" i="27"/>
  <c r="I159" i="27"/>
  <c r="I107" i="27"/>
  <c r="F80" i="27"/>
  <c r="F158" i="27"/>
  <c r="F54" i="27"/>
  <c r="F132" i="27"/>
  <c r="F106" i="27"/>
  <c r="G107" i="26"/>
  <c r="G159" i="26"/>
  <c r="G55" i="26"/>
  <c r="G133" i="26"/>
  <c r="G81" i="26"/>
  <c r="H80" i="28"/>
  <c r="H54" i="28"/>
  <c r="H132" i="28"/>
  <c r="H158" i="28"/>
  <c r="H106" i="28"/>
  <c r="D159" i="24"/>
  <c r="D133" i="24"/>
  <c r="D55" i="24"/>
  <c r="D107" i="24"/>
  <c r="D81" i="24"/>
  <c r="J133" i="29"/>
  <c r="J55" i="29"/>
  <c r="J159" i="29"/>
  <c r="J81" i="29"/>
  <c r="J107" i="29"/>
  <c r="E106" i="25"/>
  <c r="E54" i="25"/>
  <c r="E132" i="25"/>
  <c r="E158" i="25"/>
  <c r="E80" i="25"/>
  <c r="H158" i="24"/>
  <c r="H106" i="24"/>
  <c r="H80" i="24"/>
  <c r="H132" i="24"/>
  <c r="H54" i="24"/>
  <c r="H55" i="30"/>
  <c r="H81" i="30"/>
  <c r="H133" i="30"/>
  <c r="H159" i="30"/>
  <c r="H107" i="30"/>
  <c r="F80" i="25"/>
  <c r="F54" i="25"/>
  <c r="F106" i="25"/>
  <c r="F132" i="25"/>
  <c r="F158" i="25"/>
  <c r="F158" i="30"/>
  <c r="F132" i="30"/>
  <c r="F54" i="30"/>
  <c r="F106" i="30"/>
  <c r="F80" i="30"/>
  <c r="E107" i="29"/>
  <c r="E159" i="29"/>
  <c r="E55" i="29"/>
  <c r="E81" i="29"/>
  <c r="E133" i="29"/>
  <c r="F106" i="24"/>
  <c r="F158" i="24"/>
  <c r="F80" i="24"/>
  <c r="F132" i="24"/>
  <c r="F54" i="24"/>
  <c r="F133" i="29"/>
  <c r="F159" i="29"/>
  <c r="F55" i="29"/>
  <c r="F107" i="29"/>
  <c r="F81" i="29"/>
  <c r="E80" i="26"/>
  <c r="E132" i="26"/>
  <c r="E158" i="26"/>
  <c r="E106" i="26"/>
  <c r="E54" i="26"/>
  <c r="G80" i="30"/>
  <c r="G106" i="30"/>
  <c r="G158" i="30"/>
  <c r="G54" i="30"/>
  <c r="G132" i="30"/>
  <c r="H158" i="29"/>
  <c r="H106" i="29"/>
  <c r="H54" i="29"/>
  <c r="H132" i="29"/>
  <c r="H80" i="29"/>
  <c r="H159" i="24"/>
  <c r="H133" i="24"/>
  <c r="H55" i="24"/>
  <c r="H81" i="24"/>
  <c r="H107" i="24"/>
  <c r="F13" i="4" a="1"/>
  <c r="F13" i="4" l="1"/>
  <c r="C14" i="4"/>
  <c r="D14" i="4"/>
  <c r="A16" i="4"/>
  <c r="E15" i="4"/>
  <c r="B15" i="4"/>
  <c r="F14" i="4" a="1"/>
  <c r="F14" i="4" l="1"/>
  <c r="A17" i="4"/>
  <c r="E16" i="4"/>
  <c r="B16" i="4"/>
  <c r="C15" i="4"/>
  <c r="D15" i="4"/>
  <c r="F15" i="4" a="1"/>
  <c r="F15" i="4" l="1"/>
  <c r="A18" i="4"/>
  <c r="E17" i="4"/>
  <c r="B17" i="4"/>
  <c r="C16" i="4"/>
  <c r="D16" i="4"/>
  <c r="F16" i="4" a="1"/>
  <c r="F16" i="4" l="1"/>
  <c r="A19" i="4"/>
  <c r="E18" i="4"/>
  <c r="B18" i="4"/>
  <c r="D17" i="4"/>
  <c r="C17" i="4"/>
  <c r="F17" i="4" a="1"/>
  <c r="F17" i="4" l="1"/>
  <c r="D18" i="4"/>
  <c r="C18" i="4"/>
  <c r="A20" i="4"/>
  <c r="E19" i="4"/>
  <c r="B19" i="4"/>
  <c r="F18" i="4" a="1"/>
  <c r="F18" i="4" l="1"/>
  <c r="A21" i="4"/>
  <c r="E20" i="4"/>
  <c r="B20" i="4"/>
  <c r="C19" i="4"/>
  <c r="D19" i="4"/>
  <c r="F19" i="4" a="1"/>
  <c r="F19" i="4" l="1"/>
  <c r="A22" i="4"/>
  <c r="E21" i="4"/>
  <c r="B21" i="4"/>
  <c r="C20" i="4"/>
  <c r="D20" i="4"/>
  <c r="F20" i="4" a="1"/>
  <c r="F20" i="4" l="1"/>
  <c r="A23" i="4"/>
  <c r="E22" i="4"/>
  <c r="B22" i="4"/>
  <c r="C21" i="4"/>
  <c r="D21" i="4"/>
  <c r="F21" i="4" a="1"/>
  <c r="F21" i="4" l="1"/>
  <c r="E23" i="4"/>
  <c r="A24" i="4"/>
  <c r="B23" i="4"/>
  <c r="D22" i="4"/>
  <c r="C22" i="4"/>
  <c r="G22" i="4"/>
  <c r="F22" i="4" a="1"/>
  <c r="F22" i="4" l="1"/>
  <c r="C23" i="4"/>
  <c r="D23" i="4"/>
  <c r="E24" i="4"/>
  <c r="A25" i="4"/>
  <c r="B24" i="4"/>
  <c r="F23" i="4" a="1"/>
  <c r="G23" i="4"/>
  <c r="F23" i="4" l="1"/>
  <c r="C24" i="4"/>
  <c r="D24" i="4"/>
  <c r="E25" i="4"/>
  <c r="A26" i="4"/>
  <c r="B25" i="4"/>
  <c r="G24" i="4"/>
  <c r="F24" i="4" a="1"/>
  <c r="F24" i="4" l="1"/>
  <c r="C25" i="4"/>
  <c r="D25" i="4"/>
  <c r="E26" i="4"/>
  <c r="A27" i="4"/>
  <c r="B26" i="4"/>
  <c r="F25" i="4" a="1"/>
  <c r="G25" i="4"/>
  <c r="F25" i="4" l="1"/>
  <c r="C26" i="4"/>
  <c r="D26" i="4"/>
  <c r="E27" i="4"/>
  <c r="A28" i="4"/>
  <c r="B27" i="4"/>
  <c r="G26" i="4"/>
  <c r="F26" i="4" a="1"/>
  <c r="F26" i="4" l="1"/>
  <c r="D27" i="4"/>
  <c r="C27" i="4"/>
  <c r="E28" i="4"/>
  <c r="A29" i="4"/>
  <c r="B28" i="4"/>
  <c r="F27" i="4" a="1"/>
  <c r="G27" i="4"/>
  <c r="F27" i="4" l="1"/>
  <c r="C28" i="4"/>
  <c r="D28" i="4"/>
  <c r="E29" i="4"/>
  <c r="B29" i="4"/>
  <c r="A30" i="4"/>
  <c r="G28" i="4"/>
  <c r="F28" i="4" a="1"/>
  <c r="F28" i="4" l="1"/>
  <c r="E30" i="4"/>
  <c r="A31" i="4"/>
  <c r="B30" i="4"/>
  <c r="D29" i="4"/>
  <c r="C29" i="4"/>
  <c r="F29" i="4" a="1"/>
  <c r="G29" i="4"/>
  <c r="F29" i="4" l="1"/>
  <c r="C30" i="4"/>
  <c r="D30" i="4"/>
  <c r="E31" i="4"/>
  <c r="A32" i="4"/>
  <c r="B31" i="4"/>
  <c r="G30" i="4"/>
  <c r="F30" i="4" a="1"/>
  <c r="F30" i="4" l="1"/>
  <c r="C31" i="4"/>
  <c r="D31" i="4"/>
  <c r="E32" i="4"/>
  <c r="B32" i="4"/>
  <c r="A33" i="4"/>
  <c r="F31" i="4" a="1"/>
  <c r="G31" i="4"/>
  <c r="F31" i="4" l="1"/>
  <c r="E33" i="4"/>
  <c r="B33" i="4"/>
  <c r="A34" i="4"/>
  <c r="C32" i="4"/>
  <c r="D32" i="4"/>
  <c r="G32" i="4"/>
  <c r="F32" i="4" a="1"/>
  <c r="F32" i="4" l="1"/>
  <c r="E34" i="4"/>
  <c r="B34" i="4"/>
  <c r="A35" i="4"/>
  <c r="C33" i="4"/>
  <c r="D33" i="4"/>
  <c r="F33" i="4" a="1"/>
  <c r="G33" i="4"/>
  <c r="F33" i="4" l="1"/>
  <c r="E35" i="4"/>
  <c r="A36" i="4"/>
  <c r="B35" i="4"/>
  <c r="C34" i="4"/>
  <c r="D34" i="4"/>
  <c r="G34" i="4"/>
  <c r="F34" i="4" a="1"/>
  <c r="F34" i="4" l="1"/>
  <c r="D35" i="4"/>
  <c r="C35" i="4"/>
  <c r="E36" i="4"/>
  <c r="A37" i="4"/>
  <c r="B36" i="4"/>
  <c r="G35" i="4"/>
  <c r="F35" i="4" a="1"/>
  <c r="F35" i="4" l="1"/>
  <c r="C36" i="4"/>
  <c r="D36" i="4"/>
  <c r="E37" i="4"/>
  <c r="A38" i="4"/>
  <c r="B37" i="4"/>
  <c r="G36" i="4"/>
  <c r="F36" i="4" a="1"/>
  <c r="F36" i="4" l="1"/>
  <c r="D37" i="4"/>
  <c r="C37" i="4"/>
  <c r="E38" i="4"/>
  <c r="A39" i="4"/>
  <c r="B38" i="4"/>
  <c r="G37" i="4"/>
  <c r="F37" i="4" a="1"/>
  <c r="F37" i="4" l="1"/>
  <c r="D38" i="4"/>
  <c r="C38" i="4"/>
  <c r="E39" i="4"/>
  <c r="B39" i="4"/>
  <c r="A40" i="4"/>
  <c r="G38" i="4"/>
  <c r="F38" i="4" a="1"/>
  <c r="F38" i="4" l="1"/>
  <c r="E40" i="4"/>
  <c r="A41" i="4"/>
  <c r="B40" i="4"/>
  <c r="D39" i="4"/>
  <c r="C39" i="4"/>
  <c r="G39" i="4"/>
  <c r="F39" i="4" a="1"/>
  <c r="F39" i="4" l="1"/>
  <c r="C40" i="4"/>
  <c r="D40" i="4"/>
  <c r="E41" i="4"/>
  <c r="A42" i="4"/>
  <c r="B41" i="4"/>
  <c r="G40" i="4"/>
  <c r="F40" i="4" a="1"/>
  <c r="F40" i="4" l="1"/>
  <c r="C41" i="4"/>
  <c r="D41" i="4"/>
  <c r="E42" i="4"/>
  <c r="A43" i="4"/>
  <c r="B42" i="4"/>
  <c r="G41" i="4"/>
  <c r="F41" i="4" a="1"/>
  <c r="F41" i="4" l="1"/>
  <c r="D42" i="4"/>
  <c r="C42" i="4"/>
  <c r="E43" i="4"/>
  <c r="A44" i="4"/>
  <c r="B43" i="4"/>
  <c r="G42" i="4"/>
  <c r="F42" i="4" a="1"/>
  <c r="F42" i="4" l="1"/>
  <c r="C43" i="4"/>
  <c r="D43" i="4"/>
  <c r="E44" i="4"/>
  <c r="A45" i="4"/>
  <c r="B44" i="4"/>
  <c r="F43" i="4" a="1"/>
  <c r="G43" i="4"/>
  <c r="F43" i="4" l="1"/>
  <c r="D44" i="4"/>
  <c r="C44" i="4"/>
  <c r="E45" i="4"/>
  <c r="B45" i="4"/>
  <c r="A46" i="4"/>
  <c r="F44" i="4" a="1"/>
  <c r="G44" i="4"/>
  <c r="F44" i="4" l="1"/>
  <c r="E46" i="4"/>
  <c r="A47" i="4"/>
  <c r="B46" i="4"/>
  <c r="D45" i="4"/>
  <c r="C45" i="4"/>
  <c r="F45" i="4" a="1"/>
  <c r="G45" i="4"/>
  <c r="F45" i="4" l="1"/>
  <c r="C46" i="4"/>
  <c r="D46" i="4"/>
  <c r="E47" i="4"/>
  <c r="A48" i="4"/>
  <c r="B47" i="4"/>
  <c r="G46" i="4"/>
  <c r="F46" i="4" a="1"/>
  <c r="F46" i="4" l="1"/>
  <c r="D47" i="4"/>
  <c r="C47" i="4"/>
  <c r="E48" i="4"/>
  <c r="A49" i="4"/>
  <c r="B48" i="4"/>
  <c r="F47" i="4" a="1"/>
  <c r="G47" i="4"/>
  <c r="F47" i="4" l="1"/>
  <c r="D48" i="4"/>
  <c r="C48" i="4"/>
  <c r="E49" i="4"/>
  <c r="B49" i="4"/>
  <c r="A50" i="4"/>
  <c r="F48" i="4" a="1"/>
  <c r="G48" i="4"/>
  <c r="F48" i="4" l="1"/>
  <c r="E50" i="4"/>
  <c r="B50" i="4"/>
  <c r="A51" i="4"/>
  <c r="D49" i="4"/>
  <c r="C49" i="4"/>
  <c r="G49" i="4"/>
  <c r="F49" i="4" a="1"/>
  <c r="F49" i="4" l="1"/>
  <c r="E51" i="4"/>
  <c r="A52" i="4"/>
  <c r="B51" i="4"/>
  <c r="D50" i="4"/>
  <c r="C50" i="4"/>
  <c r="G50" i="4"/>
  <c r="F50" i="4" a="1"/>
  <c r="F50" i="4" l="1"/>
  <c r="D51" i="4"/>
  <c r="C51" i="4"/>
  <c r="E52" i="4"/>
  <c r="A53" i="4"/>
  <c r="B52" i="4"/>
  <c r="F51" i="4" a="1"/>
  <c r="G51" i="4"/>
  <c r="F51" i="4" l="1"/>
  <c r="D52" i="4"/>
  <c r="C52" i="4"/>
  <c r="E53" i="4"/>
  <c r="A54" i="4"/>
  <c r="B53" i="4"/>
  <c r="G52" i="4"/>
  <c r="F52" i="4" a="1"/>
  <c r="F52" i="4" l="1"/>
  <c r="C53" i="4"/>
  <c r="D53" i="4"/>
  <c r="E54" i="4"/>
  <c r="A55" i="4"/>
  <c r="B54" i="4"/>
  <c r="G53" i="4"/>
  <c r="F53" i="4" a="1"/>
  <c r="F53" i="4" l="1"/>
  <c r="D54" i="4"/>
  <c r="C54" i="4"/>
  <c r="E55" i="4"/>
  <c r="A56" i="4"/>
  <c r="B55" i="4"/>
  <c r="G54" i="4"/>
  <c r="F54" i="4" a="1"/>
  <c r="F54" i="4" l="1"/>
  <c r="D55" i="4"/>
  <c r="C55" i="4"/>
  <c r="E56" i="4"/>
  <c r="A57" i="4"/>
  <c r="B56" i="4"/>
  <c r="G55" i="4"/>
  <c r="F55" i="4" a="1"/>
  <c r="F55" i="4" l="1"/>
  <c r="C56" i="4"/>
  <c r="D56" i="4"/>
  <c r="E57" i="4"/>
  <c r="A58" i="4"/>
  <c r="B57" i="4"/>
  <c r="G56" i="4"/>
  <c r="F56" i="4" a="1"/>
  <c r="F56" i="4" l="1"/>
  <c r="C57" i="4"/>
  <c r="D57" i="4"/>
  <c r="E58" i="4"/>
  <c r="A59" i="4"/>
  <c r="B58" i="4"/>
  <c r="G57" i="4"/>
  <c r="F57" i="4" a="1"/>
  <c r="F57" i="4" l="1"/>
  <c r="C58" i="4"/>
  <c r="D58" i="4"/>
  <c r="E59" i="4"/>
  <c r="A60" i="4"/>
  <c r="B59" i="4"/>
  <c r="G58" i="4"/>
  <c r="F58" i="4" a="1"/>
  <c r="F58" i="4" l="1"/>
  <c r="D59" i="4"/>
  <c r="C59" i="4"/>
  <c r="E60" i="4"/>
  <c r="A61" i="4"/>
  <c r="B60" i="4"/>
  <c r="G59" i="4"/>
  <c r="F59" i="4" a="1"/>
  <c r="F59" i="4" l="1"/>
  <c r="C60" i="4"/>
  <c r="D60" i="4"/>
  <c r="E61" i="4"/>
  <c r="A62" i="4"/>
  <c r="B61" i="4"/>
  <c r="G60" i="4"/>
  <c r="F60" i="4" a="1"/>
  <c r="F60" i="4" l="1"/>
  <c r="C61" i="4"/>
  <c r="D61" i="4"/>
  <c r="E62" i="4"/>
  <c r="A63" i="4"/>
  <c r="B62" i="4"/>
  <c r="G61" i="4"/>
  <c r="F61" i="4" a="1"/>
  <c r="F61" i="4" l="1"/>
  <c r="C62" i="4"/>
  <c r="D62" i="4"/>
  <c r="E63" i="4"/>
  <c r="A64" i="4"/>
  <c r="B63" i="4"/>
  <c r="G62" i="4"/>
  <c r="F62" i="4" a="1"/>
  <c r="F62" i="4" l="1"/>
  <c r="D63" i="4"/>
  <c r="C63" i="4"/>
  <c r="E64" i="4"/>
  <c r="A65" i="4"/>
  <c r="B64" i="4"/>
  <c r="G63" i="4"/>
  <c r="F63" i="4" a="1"/>
  <c r="F63" i="4" l="1"/>
  <c r="D64" i="4"/>
  <c r="C64" i="4"/>
  <c r="E65" i="4"/>
  <c r="A66" i="4"/>
  <c r="B65" i="4"/>
  <c r="G64" i="4"/>
  <c r="F64" i="4" a="1"/>
  <c r="F64" i="4" l="1"/>
  <c r="D65" i="4"/>
  <c r="C65" i="4"/>
  <c r="E66" i="4"/>
  <c r="A67" i="4"/>
  <c r="B66" i="4"/>
  <c r="G65" i="4"/>
  <c r="F65" i="4" a="1"/>
  <c r="F65" i="4" l="1"/>
  <c r="C66" i="4"/>
  <c r="D66" i="4"/>
  <c r="E67" i="4"/>
  <c r="A68" i="4"/>
  <c r="B67" i="4"/>
  <c r="F66" i="4" a="1"/>
  <c r="G66" i="4"/>
  <c r="F66" i="4" l="1"/>
  <c r="C67" i="4"/>
  <c r="D67" i="4"/>
  <c r="E68" i="4"/>
  <c r="A69" i="4"/>
  <c r="B68" i="4"/>
  <c r="G67" i="4"/>
  <c r="F67" i="4" a="1"/>
  <c r="F67" i="4" l="1"/>
  <c r="C68" i="4"/>
  <c r="D68" i="4"/>
  <c r="E69" i="4"/>
  <c r="A70" i="4"/>
  <c r="B69" i="4"/>
  <c r="G68" i="4"/>
  <c r="F68" i="4" a="1"/>
  <c r="F68" i="4" l="1"/>
  <c r="D69" i="4"/>
  <c r="C69" i="4"/>
  <c r="E70" i="4"/>
  <c r="B70" i="4"/>
  <c r="A71" i="4"/>
  <c r="F69" i="4" a="1"/>
  <c r="G69" i="4"/>
  <c r="F69" i="4" l="1"/>
  <c r="D70" i="4"/>
  <c r="C70" i="4"/>
  <c r="E71" i="4"/>
  <c r="B71" i="4"/>
  <c r="A72" i="4"/>
  <c r="F70" i="4" a="1"/>
  <c r="G70" i="4"/>
  <c r="F70" i="4" l="1"/>
  <c r="E72" i="4"/>
  <c r="B72" i="4"/>
  <c r="A73" i="4"/>
  <c r="C71" i="4"/>
  <c r="D71" i="4"/>
  <c r="F71" i="4" a="1"/>
  <c r="G71" i="4"/>
  <c r="F71" i="4" l="1"/>
  <c r="E73" i="4"/>
  <c r="A74" i="4"/>
  <c r="B73" i="4"/>
  <c r="C72" i="4"/>
  <c r="D72" i="4"/>
  <c r="G72" i="4"/>
  <c r="F72" i="4" a="1"/>
  <c r="F72" i="4" l="1"/>
  <c r="D73" i="4"/>
  <c r="C73" i="4"/>
  <c r="E74" i="4"/>
  <c r="A75" i="4"/>
  <c r="B74" i="4"/>
  <c r="G73" i="4"/>
  <c r="F73" i="4" a="1"/>
  <c r="F73" i="4" l="1"/>
  <c r="E75" i="4"/>
  <c r="A76" i="4"/>
  <c r="B75" i="4"/>
  <c r="C74" i="4"/>
  <c r="D74" i="4"/>
  <c r="F74" i="4" a="1"/>
  <c r="G74" i="4"/>
  <c r="F74" i="4" l="1"/>
  <c r="C75" i="4"/>
  <c r="D75" i="4"/>
  <c r="E76" i="4"/>
  <c r="A77" i="4"/>
  <c r="B76" i="4"/>
  <c r="G75" i="4"/>
  <c r="F75" i="4" a="1"/>
  <c r="F75" i="4" l="1"/>
  <c r="E77" i="4"/>
  <c r="A78" i="4"/>
  <c r="B77" i="4"/>
  <c r="D76" i="4"/>
  <c r="C76" i="4"/>
  <c r="G76" i="4"/>
  <c r="F76" i="4" a="1"/>
  <c r="F76" i="4" l="1"/>
  <c r="D77" i="4"/>
  <c r="C77" i="4"/>
  <c r="E78" i="4"/>
  <c r="A79" i="4"/>
  <c r="B78" i="4"/>
  <c r="G77" i="4"/>
  <c r="F77" i="4" a="1"/>
  <c r="F77" i="4" l="1"/>
  <c r="C78" i="4"/>
  <c r="D78" i="4"/>
  <c r="E79" i="4"/>
  <c r="A80" i="4"/>
  <c r="B79" i="4"/>
  <c r="F78" i="4" a="1"/>
  <c r="G78" i="4"/>
  <c r="F78" i="4" l="1"/>
  <c r="E80" i="4"/>
  <c r="A81" i="4"/>
  <c r="B80" i="4"/>
  <c r="D79" i="4"/>
  <c r="C79" i="4"/>
  <c r="G79" i="4"/>
  <c r="F79" i="4" a="1"/>
  <c r="F79" i="4" l="1"/>
  <c r="C80" i="4"/>
  <c r="D80" i="4"/>
  <c r="E81" i="4"/>
  <c r="A82" i="4"/>
  <c r="B81" i="4"/>
  <c r="F80" i="4" a="1"/>
  <c r="G80" i="4"/>
  <c r="F80" i="4" l="1"/>
  <c r="C81" i="4"/>
  <c r="D81" i="4"/>
  <c r="E82" i="4"/>
  <c r="A83" i="4"/>
  <c r="B82" i="4"/>
  <c r="F81" i="4" a="1"/>
  <c r="G81" i="4"/>
  <c r="F81" i="4" l="1"/>
  <c r="C82" i="4"/>
  <c r="D82" i="4"/>
  <c r="E83" i="4"/>
  <c r="A84" i="4"/>
  <c r="B83" i="4"/>
  <c r="G82" i="4"/>
  <c r="F82" i="4" a="1"/>
  <c r="F82" i="4" l="1"/>
  <c r="D83" i="4"/>
  <c r="C83" i="4"/>
  <c r="E84" i="4"/>
  <c r="A85" i="4"/>
  <c r="B84" i="4"/>
  <c r="F83" i="4" a="1"/>
  <c r="G83" i="4"/>
  <c r="F83" i="4" l="1"/>
  <c r="C84" i="4"/>
  <c r="D84" i="4"/>
  <c r="E85" i="4"/>
  <c r="A86" i="4"/>
  <c r="B85" i="4"/>
  <c r="G84" i="4"/>
  <c r="F84" i="4" a="1"/>
  <c r="F84" i="4" l="1"/>
  <c r="D85" i="4"/>
  <c r="C85" i="4"/>
  <c r="E86" i="4"/>
  <c r="A87" i="4"/>
  <c r="B86" i="4"/>
  <c r="G85" i="4"/>
  <c r="F85" i="4" a="1"/>
  <c r="F85" i="4" l="1"/>
  <c r="D86" i="4"/>
  <c r="C86" i="4"/>
  <c r="E87" i="4"/>
  <c r="A88" i="4"/>
  <c r="B87" i="4"/>
  <c r="J29" i="32"/>
  <c r="G29" i="32"/>
  <c r="D29" i="32"/>
  <c r="H28" i="32"/>
  <c r="E28" i="32"/>
  <c r="I29" i="31"/>
  <c r="F29" i="31"/>
  <c r="J28" i="31"/>
  <c r="G28" i="31"/>
  <c r="D28" i="31"/>
  <c r="J29" i="26"/>
  <c r="J28" i="25"/>
  <c r="J29" i="23"/>
  <c r="C3" i="31"/>
  <c r="I29" i="32"/>
  <c r="F29" i="32"/>
  <c r="J28" i="32"/>
  <c r="G28" i="32"/>
  <c r="D28" i="32"/>
  <c r="H29" i="31"/>
  <c r="E29" i="31"/>
  <c r="I28" i="31"/>
  <c r="F28" i="31"/>
  <c r="J29" i="27"/>
  <c r="I29" i="26"/>
  <c r="J28" i="26"/>
  <c r="J29" i="24"/>
  <c r="J28" i="23"/>
  <c r="H29" i="32"/>
  <c r="E29" i="32"/>
  <c r="I28" i="32"/>
  <c r="F28" i="32"/>
  <c r="J29" i="31"/>
  <c r="G29" i="31"/>
  <c r="D29" i="31"/>
  <c r="H28" i="31"/>
  <c r="E28" i="31"/>
  <c r="J28" i="27"/>
  <c r="I28" i="26"/>
  <c r="J29" i="25"/>
  <c r="J28" i="24"/>
  <c r="C3" i="32"/>
  <c r="I29" i="5"/>
  <c r="J28" i="5"/>
  <c r="J29" i="5"/>
  <c r="I28" i="5"/>
  <c r="G86" i="4"/>
  <c r="G19" i="4"/>
  <c r="G10" i="4"/>
  <c r="F86" i="4" a="1"/>
  <c r="G11" i="4"/>
  <c r="G13" i="4"/>
  <c r="G12" i="4"/>
  <c r="G14" i="4"/>
  <c r="G16" i="4"/>
  <c r="G20" i="4"/>
  <c r="G18" i="4"/>
  <c r="G17" i="4"/>
  <c r="G15" i="4"/>
  <c r="G21" i="4"/>
  <c r="F86" i="4" l="1"/>
  <c r="C87" i="4"/>
  <c r="D87" i="4"/>
  <c r="E88" i="4"/>
  <c r="B88" i="4"/>
  <c r="A89" i="4"/>
  <c r="J158" i="24"/>
  <c r="J54" i="24"/>
  <c r="J80" i="24"/>
  <c r="J106" i="24"/>
  <c r="J132" i="24"/>
  <c r="J158" i="27"/>
  <c r="J54" i="27"/>
  <c r="J80" i="27"/>
  <c r="J106" i="27"/>
  <c r="J132" i="27"/>
  <c r="D159" i="31"/>
  <c r="D55" i="31"/>
  <c r="D81" i="31"/>
  <c r="D107" i="31"/>
  <c r="D133" i="31"/>
  <c r="F158" i="32"/>
  <c r="F54" i="32"/>
  <c r="F80" i="32"/>
  <c r="F106" i="32"/>
  <c r="F132" i="32"/>
  <c r="H159" i="32"/>
  <c r="H55" i="32"/>
  <c r="H81" i="32"/>
  <c r="H107" i="32"/>
  <c r="H133" i="32"/>
  <c r="J158" i="26"/>
  <c r="J54" i="26"/>
  <c r="J80" i="26"/>
  <c r="J106" i="26"/>
  <c r="J132" i="26"/>
  <c r="F158" i="31"/>
  <c r="F54" i="31"/>
  <c r="F80" i="31"/>
  <c r="F106" i="31"/>
  <c r="F132" i="31"/>
  <c r="H159" i="31"/>
  <c r="H55" i="31"/>
  <c r="H81" i="31"/>
  <c r="H107" i="31"/>
  <c r="H133" i="31"/>
  <c r="J158" i="32"/>
  <c r="J54" i="32"/>
  <c r="J80" i="32"/>
  <c r="J106" i="32"/>
  <c r="J132" i="32"/>
  <c r="C155" i="31"/>
  <c r="C25" i="31"/>
  <c r="C77" i="31"/>
  <c r="C103" i="31"/>
  <c r="C129" i="31"/>
  <c r="C51" i="31"/>
  <c r="J159" i="26"/>
  <c r="J55" i="26"/>
  <c r="J81" i="26"/>
  <c r="J107" i="26"/>
  <c r="J133" i="26"/>
  <c r="J158" i="31"/>
  <c r="J54" i="31"/>
  <c r="J80" i="31"/>
  <c r="J106" i="31"/>
  <c r="J132" i="31"/>
  <c r="E158" i="32"/>
  <c r="E54" i="32"/>
  <c r="E80" i="32"/>
  <c r="E106" i="32"/>
  <c r="E132" i="32"/>
  <c r="J159" i="25"/>
  <c r="J55" i="25"/>
  <c r="J81" i="25"/>
  <c r="J107" i="25"/>
  <c r="J133" i="25"/>
  <c r="E158" i="31"/>
  <c r="E106" i="31"/>
  <c r="E132" i="31"/>
  <c r="E54" i="31"/>
  <c r="E80" i="31"/>
  <c r="G159" i="31"/>
  <c r="G55" i="31"/>
  <c r="G81" i="31"/>
  <c r="G107" i="31"/>
  <c r="G133" i="31"/>
  <c r="I158" i="32"/>
  <c r="I54" i="32"/>
  <c r="I80" i="32"/>
  <c r="I106" i="32"/>
  <c r="I132" i="32"/>
  <c r="J158" i="23"/>
  <c r="J54" i="23"/>
  <c r="J80" i="23"/>
  <c r="J106" i="23"/>
  <c r="J132" i="23"/>
  <c r="I159" i="26"/>
  <c r="I55" i="26"/>
  <c r="I81" i="26"/>
  <c r="I107" i="26"/>
  <c r="I133" i="26"/>
  <c r="I158" i="31"/>
  <c r="I80" i="31"/>
  <c r="I54" i="31"/>
  <c r="I106" i="31"/>
  <c r="I132" i="31"/>
  <c r="D54" i="32"/>
  <c r="D80" i="32"/>
  <c r="D106" i="32"/>
  <c r="D132" i="32"/>
  <c r="D158" i="32"/>
  <c r="F159" i="32"/>
  <c r="F55" i="32"/>
  <c r="F81" i="32"/>
  <c r="F107" i="32"/>
  <c r="F133" i="32"/>
  <c r="J159" i="23"/>
  <c r="J55" i="23"/>
  <c r="J81" i="23"/>
  <c r="J107" i="23"/>
  <c r="J133" i="23"/>
  <c r="D106" i="31"/>
  <c r="D54" i="31"/>
  <c r="D132" i="31"/>
  <c r="D80" i="31"/>
  <c r="D158" i="31"/>
  <c r="F55" i="31"/>
  <c r="F107" i="31"/>
  <c r="F159" i="31"/>
  <c r="F133" i="31"/>
  <c r="F81" i="31"/>
  <c r="H158" i="32"/>
  <c r="H54" i="32"/>
  <c r="H80" i="32"/>
  <c r="H106" i="32"/>
  <c r="H132" i="32"/>
  <c r="C25" i="32"/>
  <c r="C51" i="32"/>
  <c r="C77" i="32"/>
  <c r="C103" i="32"/>
  <c r="C129" i="32"/>
  <c r="C155" i="32"/>
  <c r="I158" i="26"/>
  <c r="I54" i="26"/>
  <c r="I80" i="26"/>
  <c r="I106" i="26"/>
  <c r="I132" i="26"/>
  <c r="H158" i="31"/>
  <c r="H106" i="31"/>
  <c r="H80" i="31"/>
  <c r="H132" i="31"/>
  <c r="H54" i="31"/>
  <c r="J107" i="31"/>
  <c r="J81" i="31"/>
  <c r="J55" i="31"/>
  <c r="J159" i="31"/>
  <c r="J133" i="31"/>
  <c r="E55" i="32"/>
  <c r="E81" i="32"/>
  <c r="E107" i="32"/>
  <c r="E133" i="32"/>
  <c r="E159" i="32"/>
  <c r="J159" i="24"/>
  <c r="J55" i="24"/>
  <c r="J81" i="24"/>
  <c r="J107" i="24"/>
  <c r="J133" i="24"/>
  <c r="J159" i="27"/>
  <c r="J55" i="27"/>
  <c r="J81" i="27"/>
  <c r="J107" i="27"/>
  <c r="J133" i="27"/>
  <c r="E107" i="31"/>
  <c r="E133" i="31"/>
  <c r="E55" i="31"/>
  <c r="E159" i="31"/>
  <c r="E81" i="31"/>
  <c r="G158" i="32"/>
  <c r="G54" i="32"/>
  <c r="G80" i="32"/>
  <c r="G106" i="32"/>
  <c r="G132" i="32"/>
  <c r="I133" i="32"/>
  <c r="I107" i="32"/>
  <c r="I159" i="32"/>
  <c r="I55" i="32"/>
  <c r="I81" i="32"/>
  <c r="J158" i="25"/>
  <c r="J54" i="25"/>
  <c r="J80" i="25"/>
  <c r="J106" i="25"/>
  <c r="J132" i="25"/>
  <c r="G158" i="31"/>
  <c r="G132" i="31"/>
  <c r="G106" i="31"/>
  <c r="G80" i="31"/>
  <c r="G54" i="31"/>
  <c r="I55" i="31"/>
  <c r="I81" i="31"/>
  <c r="I133" i="31"/>
  <c r="I107" i="31"/>
  <c r="I159" i="31"/>
  <c r="D159" i="32"/>
  <c r="D55" i="32"/>
  <c r="D81" i="32"/>
  <c r="D107" i="32"/>
  <c r="D133" i="32"/>
  <c r="G159" i="32"/>
  <c r="G55" i="32"/>
  <c r="G81" i="32"/>
  <c r="G107" i="32"/>
  <c r="G133" i="32"/>
  <c r="J159" i="32"/>
  <c r="J55" i="32"/>
  <c r="J81" i="32"/>
  <c r="J107" i="32"/>
  <c r="J133" i="32"/>
  <c r="J133" i="5"/>
  <c r="J81" i="5"/>
  <c r="J107" i="5"/>
  <c r="J159" i="5"/>
  <c r="J55" i="5"/>
  <c r="J132" i="5"/>
  <c r="J158" i="5"/>
  <c r="J80" i="5"/>
  <c r="J54" i="5"/>
  <c r="J106" i="5"/>
  <c r="I133" i="5"/>
  <c r="I55" i="5"/>
  <c r="I81" i="5"/>
  <c r="I107" i="5"/>
  <c r="I159" i="5"/>
  <c r="I132" i="5"/>
  <c r="I80" i="5"/>
  <c r="I106" i="5"/>
  <c r="I54" i="5"/>
  <c r="I158" i="5"/>
  <c r="F87" i="4" a="1"/>
  <c r="G87" i="4"/>
  <c r="F87" i="4" l="1"/>
  <c r="D88" i="4"/>
  <c r="C88" i="4"/>
  <c r="E89" i="4"/>
  <c r="B89" i="4"/>
  <c r="A90" i="4"/>
  <c r="F88" i="4" a="1"/>
  <c r="G88" i="4"/>
  <c r="F88" i="4" l="1"/>
  <c r="E90" i="4"/>
  <c r="B90" i="4"/>
  <c r="A91" i="4"/>
  <c r="D89" i="4"/>
  <c r="C89" i="4"/>
  <c r="G89" i="4"/>
  <c r="F89" i="4" a="1"/>
  <c r="F89" i="4" l="1"/>
  <c r="E91" i="4"/>
  <c r="A92" i="4"/>
  <c r="B91" i="4"/>
  <c r="C90" i="4"/>
  <c r="D90" i="4"/>
  <c r="G90" i="4"/>
  <c r="F90" i="4" a="1"/>
  <c r="F90" i="4" l="1"/>
  <c r="E92" i="4"/>
  <c r="A93" i="4"/>
  <c r="B92" i="4"/>
  <c r="C91" i="4"/>
  <c r="D91" i="4"/>
  <c r="G91" i="4"/>
  <c r="F91" i="4" a="1"/>
  <c r="F91" i="4" l="1"/>
  <c r="D92" i="4"/>
  <c r="C92" i="4"/>
  <c r="E93" i="4"/>
  <c r="A94" i="4"/>
  <c r="B93" i="4"/>
  <c r="F92" i="4" a="1"/>
  <c r="G92" i="4"/>
  <c r="F92" i="4" l="1"/>
  <c r="D93" i="4"/>
  <c r="C93" i="4"/>
  <c r="E94" i="4"/>
  <c r="A95" i="4"/>
  <c r="B94" i="4"/>
  <c r="G93" i="4"/>
  <c r="F93" i="4" a="1"/>
  <c r="F93" i="4" l="1"/>
  <c r="D94" i="4"/>
  <c r="C94" i="4"/>
  <c r="E95" i="4"/>
  <c r="B95" i="4"/>
  <c r="A96" i="4"/>
  <c r="F94" i="4" a="1"/>
  <c r="G94" i="4"/>
  <c r="F94" i="4" l="1"/>
  <c r="E96" i="4"/>
  <c r="A97" i="4"/>
  <c r="B96" i="4"/>
  <c r="C95" i="4"/>
  <c r="D95" i="4"/>
  <c r="F95" i="4" a="1"/>
  <c r="G95" i="4"/>
  <c r="F95" i="4" l="1"/>
  <c r="C96" i="4"/>
  <c r="D96" i="4"/>
  <c r="E97" i="4"/>
  <c r="A98" i="4"/>
  <c r="B97" i="4"/>
  <c r="G96" i="4"/>
  <c r="F96" i="4" a="1"/>
  <c r="F96" i="4" l="1"/>
  <c r="D97" i="4"/>
  <c r="C97" i="4"/>
  <c r="E98" i="4"/>
  <c r="B98" i="4"/>
  <c r="A99" i="4"/>
  <c r="G97" i="4"/>
  <c r="F97" i="4" a="1"/>
  <c r="F97" i="4" l="1"/>
  <c r="E99" i="4"/>
  <c r="A100" i="4"/>
  <c r="B99" i="4"/>
  <c r="D98" i="4"/>
  <c r="C98" i="4"/>
  <c r="F98" i="4" a="1"/>
  <c r="G98" i="4"/>
  <c r="F98" i="4" l="1"/>
  <c r="D99" i="4"/>
  <c r="C99" i="4"/>
  <c r="E100" i="4"/>
  <c r="A101" i="4"/>
  <c r="B100" i="4"/>
  <c r="G99" i="4"/>
  <c r="F99" i="4" a="1"/>
  <c r="F99" i="4" l="1"/>
  <c r="D100" i="4"/>
  <c r="C100" i="4"/>
  <c r="E101" i="4"/>
  <c r="A102" i="4"/>
  <c r="B101" i="4"/>
  <c r="F100" i="4" a="1"/>
  <c r="G100" i="4"/>
  <c r="F100" i="4" l="1"/>
  <c r="C101" i="4"/>
  <c r="D101" i="4"/>
  <c r="E102" i="4"/>
  <c r="B102" i="4"/>
  <c r="A103" i="4"/>
  <c r="G101" i="4"/>
  <c r="F101" i="4" a="1"/>
  <c r="F101" i="4" l="1"/>
  <c r="E103" i="4"/>
  <c r="A104" i="4"/>
  <c r="B103" i="4"/>
  <c r="C102" i="4"/>
  <c r="D102" i="4"/>
  <c r="G102" i="4"/>
  <c r="F102" i="4" a="1"/>
  <c r="F102" i="4" l="1"/>
  <c r="D103" i="4"/>
  <c r="C103" i="4"/>
  <c r="B104" i="4"/>
  <c r="E104" i="4"/>
  <c r="F103" i="4" a="1"/>
  <c r="G103" i="4"/>
  <c r="F103" i="4" l="1"/>
  <c r="C104" i="4"/>
  <c r="D104" i="4"/>
  <c r="F104" i="4" a="1"/>
  <c r="G104" i="4"/>
  <c r="F104" i="4" l="1"/>
</calcChain>
</file>

<file path=xl/sharedStrings.xml><?xml version="1.0" encoding="utf-8"?>
<sst xmlns="http://schemas.openxmlformats.org/spreadsheetml/2006/main" count="3693" uniqueCount="1072">
  <si>
    <t>PHIẾU CHẤM 2: TÀI LIỆU BÁO CÁO DỰ ÁN TỐT NGHIỆP (15%)</t>
  </si>
  <si>
    <t>TT</t>
  </si>
  <si>
    <t>GHI CHÚ</t>
  </si>
  <si>
    <t>Tối đa</t>
  </si>
  <si>
    <t>TIÊU CHÍ ĐÁNH GIÁ</t>
  </si>
  <si>
    <t>Căn cứ vào các CĐR ghi trong từng giai đoạn để chấm điểm. Cần chú ý:
+ Sơ đồ Use Case
+ Đặc tả SRS
+ Có kế hoạch thực hiện</t>
  </si>
  <si>
    <t>G1. Khảo sát, phân tích và lập kế hoạch dự án</t>
  </si>
  <si>
    <t>G1.1 Khảo sát và đánh giá được hiện trạng của doanh nghiệp</t>
  </si>
  <si>
    <t>G1.2 Lập được kế hoạch thực hiện dự án, phân công cụ thể công việc cho các thành viên</t>
  </si>
  <si>
    <t>G1.3 Phân tích được yêu cầu của hệ thống</t>
  </si>
  <si>
    <t>G1.4 Liệt kê được các tình huống và quy trình hoạt động</t>
  </si>
  <si>
    <t>G1.5 Vẽ được sơ đồ Use Case và mô hình ứng dụng</t>
  </si>
  <si>
    <t>G1.6 Đề xuất được giải pháp phù hợp với thực tiễn</t>
  </si>
  <si>
    <t>Căn cứ vào các CĐR ghi trong từng giai đoạn để chấm điểm. Cần chú ý:
+ Mô tả rõ
+ Vẽ sơ đồ đúng
+ Giải thích được</t>
  </si>
  <si>
    <t>G2. Thiết kế được giải pháp CNTT</t>
  </si>
  <si>
    <t>G2.1 Thiết kế sơ đồ tổ chức liên kết các chức năng trong ứng dụng</t>
  </si>
  <si>
    <t>G2.2 Thiết kế được giao diện tổng thể và giao diện chức năng</t>
  </si>
  <si>
    <t>G2.3 Thiết kế được sơ đồ ERD</t>
  </si>
  <si>
    <t>G2.4 Thiết kế được sơ đồ lớp (Class Diagram)</t>
  </si>
  <si>
    <t>G2.5 Thiết kế được kiến trúc công nghệ của ứng dụng</t>
  </si>
  <si>
    <t>Căn cứ vào các CĐR ghi trong từng giai đoạn để chấm điểm. Cần chú ý:
+ Mô tả cách thức tổ chức mã nguồn
+ Mô tả, giải thích được các hàm, lớp...
+ Giao diện đúng với phần thiết kế
+ CSDL tổ chức đúng với thiết kế
+ Kế hoạch kiểm thử, Kết quả kiểm thử, Kết quả lập trình sửa lỗi</t>
  </si>
  <si>
    <t>G3. Vận dụng được công nghệ phù hợp vào dự án thực tế</t>
  </si>
  <si>
    <t>G3.1 Tổ chức mã nguồn dự án thành các package, thư mục, chuyên đề...</t>
  </si>
  <si>
    <t>G3.2 Xây dựng được giao diện tổng thể, giao diện chức năng (vai trò quản trị và người dùng)</t>
  </si>
  <si>
    <t>G3.3 Xây dựng được CSDL trên hệ quản trị MySql hoặc SqlServer (hoặc NoSQL như MongoDB, Firebase Realtime) dựa vào ERD</t>
  </si>
  <si>
    <t>G3.4 Xây dựng được các lớp theo sơ đồ lớp đã thiết kế</t>
  </si>
  <si>
    <t>G3.5 Xây dựng được kịch bản kiểm thử, tiến hành kiểm thử và lập trình sửa lỗi theo kịch bản</t>
  </si>
  <si>
    <t>Căn cứ vào các CĐR ghi trong từng giai đoạn để chấm điểm. Cần chú ý:
+ Tài liệu hướng dẫn cài đặt
+ Tài liệu hướng dẫn sử dụng
+ Danh mục tài liệu tham khảo, các từ viết tắt</t>
  </si>
  <si>
    <t>G4. Đóng gói và triển khai được sản phẩm</t>
  </si>
  <si>
    <t>G4.1 Đóng gói và triển khai được sản phẩm lên môi trường cụ thể  (WebServer, Hosting, Android, ios,....)</t>
  </si>
  <si>
    <t>G4.2 Xây dựng được tài liệu hướng dẫn sử dụng và cấu hình</t>
  </si>
  <si>
    <t>Đối với tài liệu có thể xem xét kỹ G5.3
+ Tài liệu đúng quy chuẩn (mục lục, căn lề, font chữ, màu sắc, đánh chỉ mục…)
+ Hình ảnh, sơ đồ dễ nhìn, bố trí hợp lý
+ Các thành phần trong báo cáo được mô tả, giải thích đầy đủ
+ Phân công công việc cho các thành viên hợp lý</t>
  </si>
  <si>
    <t>G5. Thái độ và kỹ năng làm việc nhóm</t>
  </si>
  <si>
    <t>G5.1 Chấp hành tốt bảng phân công công việc, chịu trách nhiệm với kết quả công việc của bản thân và nhóm</t>
  </si>
  <si>
    <t>G5.2 Hỗ trợ, phối hợp với đồng nghiệp giải quyết công việc phát sinh</t>
  </si>
  <si>
    <t>G5.3 Có ý thức nghề nghiệp, tuân thủ chuẩn mực quy định</t>
  </si>
  <si>
    <t>G5.4 Tôn trọng, ứng xử, giao tiếp đúng mực với các bên liên quan</t>
  </si>
  <si>
    <t>TỔNG</t>
  </si>
  <si>
    <t>Chú ý:</t>
  </si>
  <si>
    <t>+ Phiếu này được sử dụng cho cả GVHD và HĐBV chấm điểm nhóm. Điểm này phải được chấm trước buổi bảo vệ.</t>
  </si>
  <si>
    <t>+ Phiếu của HĐBV là trung bình cộng của các thành viên trong hội đồng. Điểm này được SD để làm căn cứ xét lệch điểm (20%) với GVHD</t>
  </si>
  <si>
    <t>PHIẾU CHẤM 3: BẢO VỆ TRƯỚC HỘI ĐỒNG (35%)</t>
  </si>
  <si>
    <t>I</t>
  </si>
  <si>
    <t>NHÓM</t>
  </si>
  <si>
    <t>G1. Khả năng ứng dụng trong thực tiễn</t>
  </si>
  <si>
    <t>Thông qua bài trình bày, làm nổi bật được ý nghĩa của đề tài, tính ứng dụng thực tiễn của sản phẩm</t>
  </si>
  <si>
    <t>G4. Các chức năng chính nêu trong thiết kế đều được triển khai</t>
  </si>
  <si>
    <r>
      <t xml:space="preserve">Quan sát sản phẩm đề mô để đối chiếu sản phẩm với thiết kế trong tài liệu có khớp với nhau hay không?.
</t>
    </r>
    <r>
      <rPr>
        <i/>
        <sz val="12"/>
        <color rgb="FFFF0000"/>
        <rFont val="Times New Roman"/>
        <family val="1"/>
      </rPr>
      <t>Mỗi sự thay đổi trên sản phẩm so với thiết kế sẽ bị trừ 1 điểm (không vượt quá 7 điểm)</t>
    </r>
  </si>
  <si>
    <t>G6. Thái độ, kỹ năng làm việc nhóm</t>
  </si>
  <si>
    <t>Chuẩn bị chu đáo cho buổi trình bày, nội dung slide trình chiếu, hình thức slide trình chiếu
Hỗ trợ lẫn nhau, đảm bảo thời gian chung</t>
  </si>
  <si>
    <t>II</t>
  </si>
  <si>
    <t>CÁ NHÂN</t>
  </si>
  <si>
    <t>G1. Phân tích rõ ràng các chức năng nghiệp vụ được phân công</t>
  </si>
  <si>
    <t>Xác định chức năng được phân công đã được đặc tả trong phần phân tích hay chưa? Phân tích rõ:
+ Mô tả chức năng
+ Dữ liệu đầu vào
+ Đối tượng sử dụng</t>
  </si>
  <si>
    <t>G3. Giao diện của các chức năng được phân công đúng với tài liệu thiết kế</t>
  </si>
  <si>
    <t>Bố cục, các thành phần giao diện, màu sắc, font chữ
Mô tả xử lý nghiệp vụ của các tương tác</t>
  </si>
  <si>
    <t>G4. Giải thích chính xác thuật toán xử lý nghiệp vụ của các chức năng được phân công</t>
  </si>
  <si>
    <t>Minh chứng được:
+ Thuật toán, mã nguồn xử lý
+ Các thành phần dữ liệu liên quan
+ Kiểm thử đầy đủ</t>
  </si>
  <si>
    <t>G5. Kỹ năng trình bày, thái độ ứng xử cá nhân</t>
  </si>
  <si>
    <t>Thái độ tự tin, đĩnh đạc
Trình bày rõ ràng, đúng trọng tâm
Sử dụng ngôn ngữ body, ăn mặc
Kỹ năng giao tiếp (lắng nghe, trả lời câu hỏi)
Tinh thần đồng đội</t>
  </si>
  <si>
    <t>+ Phiếu này được sử dụng để chấm trực tiếp tại buổi bảo vệ</t>
  </si>
  <si>
    <t>+ Phần điểm nhóm các thành viên được chấm như nhau</t>
  </si>
  <si>
    <t>+ Phần điểm cá nhân, mỗi SV 1 cột điểm. Sinh viên được xem là trượt nếu tổng điểm BV cá nhân &lt;= 10</t>
  </si>
  <si>
    <t>HƯỚNG DẪN CHẤM PHIẾU PC2 VÀ PC3 TRÊN HỆ THỐNG</t>
  </si>
  <si>
    <t>Công việc</t>
  </si>
  <si>
    <t>Người thực hiện</t>
  </si>
  <si>
    <t>Ghi chú</t>
  </si>
  <si>
    <t>- QLĐT gửi mỗi HĐBV 1 file chấm điểm. Thư ký chọn nhóm cần chấm theo sheet N1, N2... để nhập điểm.
- Thành viên HĐ được xem link file nhưng không nhập điểm được online. Có thể download file excel</t>
  </si>
  <si>
    <t>Thư ký HĐ</t>
  </si>
  <si>
    <t>- Link file gồm hướng dẫn tiêu chí chấm, hướng dẫn các bước chấm, Mẫu phiếu chấm (PC2, PC3), Sheet nhóm bảo vệ xếp theo thời gian (N1, N2...) để nhập điểm, Điểm tổng hợp toàn bộ Hội đồng.
- Thư ký, thành viên HĐ có thể tạo bản sao Gsheet hoặc download file excel hoặc in bản cứng tài liệu để ghi điểm cá nhân</t>
  </si>
  <si>
    <t>Chấm điểm tài liệu (PC2) theo bảng tiêu chí chấm</t>
  </si>
  <si>
    <t>Thành viên HĐ</t>
  </si>
  <si>
    <t>- QLĐT gửi DATN để thành viên HĐ chấm trước buổi BV
- Điểm không vượt quá điểm tối đa</t>
  </si>
  <si>
    <t>Điền điểm phiếu chấm 2 cho từng thành viên HĐBV.</t>
  </si>
  <si>
    <t>- Thành viên HĐ nộp điểm cho thư ký HĐ tại buổi BV
- Chỉ được nhập tại ô điểm</t>
  </si>
  <si>
    <t>Chấm điểm tại buổi bảo vệ (PC3) theo bảng tiêu chí chấm</t>
  </si>
  <si>
    <t>Điểm nhóm thường giống nhau, điểm cá nhân khác nhau. Điểm không vượt quá điểm tối đa</t>
  </si>
  <si>
    <t>Điền điểm phiếu chấm 3 của mỗi GV cho từng SV, ghi nhận xét (nếu có).</t>
  </si>
  <si>
    <t>- Điểm đã được HĐ thống nhất gửi cho thư ký nhập.
- Chỉ được nhập tại ô điểm
- Điểm TB HĐ tự động tổng hợp</t>
  </si>
  <si>
    <t>In phiếu chấm 2 và phiếu chấm 3. Các thành viên HĐ cùng ký nộp về QLĐT chậm nhất 2 ngày sau ngày bảo vệ cuối cùng</t>
  </si>
  <si>
    <t>Nên nộp vào cuối ngày</t>
  </si>
  <si>
    <t>QLĐT khóa điểm bản mềm và nhập điểm lên AP</t>
  </si>
  <si>
    <t>QLĐT</t>
  </si>
  <si>
    <t>- Nếu điểm PC2 chênh &gt;20% điểm giữa HĐBV và GVHD thì họp thống nhất với CNBM và gửi điểm thống nhất cho QLĐT</t>
  </si>
  <si>
    <t>Tên đề tài:</t>
  </si>
  <si>
    <t>....................................................................</t>
  </si>
  <si>
    <t>ĐIỂM</t>
  </si>
  <si>
    <t>TỐI ĐA</t>
  </si>
  <si>
    <t>Giám khảo 1</t>
  </si>
  <si>
    <t>Giám khảo 2</t>
  </si>
  <si>
    <t>Giám khảo 3</t>
  </si>
  <si>
    <t>Giám khảo 4</t>
  </si>
  <si>
    <t>Giám khảo 5</t>
  </si>
  <si>
    <t>Nhận xét</t>
  </si>
  <si>
    <t/>
  </si>
  <si>
    <t>Quy đổi điểm 10, làm tròn 1 số thập phân</t>
  </si>
  <si>
    <t>......., ngày...... Tháng....... Năm......</t>
  </si>
  <si>
    <t>Ủy viên Hội đồng</t>
  </si>
  <si>
    <t>Chủ tịch Hội đồng</t>
  </si>
  <si>
    <t>Thư ký Hội đồng</t>
  </si>
  <si>
    <t>GV1:..........................................................</t>
  </si>
  <si>
    <t>GV2:..........................................................</t>
  </si>
  <si>
    <t>GV3:..........................................................</t>
  </si>
  <si>
    <t>+ Phiếu của HĐBV là trung bình cộng của tất cả các thành viên trong hội đồng. Điểm này được sử dụng để làm căn cứ xét lệch điểm (20%) với GVHD</t>
  </si>
  <si>
    <t>..........................................................</t>
  </si>
  <si>
    <t>...............................................................</t>
  </si>
  <si>
    <t>MSSV 1</t>
  </si>
  <si>
    <t>MSSV 2</t>
  </si>
  <si>
    <t>MSSV 3</t>
  </si>
  <si>
    <t>MSSV 4</t>
  </si>
  <si>
    <t>MSSV 5</t>
  </si>
  <si>
    <t>MSSV 6</t>
  </si>
  <si>
    <t>MSSV 7</t>
  </si>
  <si>
    <t>Chú ý: + Phiếu này được sử dụng để chấm trực tiếp tại buổi bảo vệ</t>
  </si>
  <si>
    <t>+ Phần điểm cá nhân, mỗi thành viên một cột điểm. Sinh viên được xem là trượt nếu tổng điểm bảo vệ cá nhân &lt;= 10</t>
  </si>
  <si>
    <t>BẢNG ĐIỂM HỘI ĐỒNG CHẤM BẢO VỆ DỰ ÁN TỐT NGHIỆP</t>
  </si>
  <si>
    <t>Quy đổi thang điểm 10, làm tròn 1 số thập phân</t>
  </si>
  <si>
    <t>MÃ SV</t>
  </si>
  <si>
    <t>Họ và tên</t>
  </si>
  <si>
    <t>Sheet</t>
  </si>
  <si>
    <t>Tên đề tài</t>
  </si>
  <si>
    <t>Điểm tài liệu (15%)</t>
  </si>
  <si>
    <t>Điểm BV (35%)</t>
  </si>
  <si>
    <t>………., ngày …… tháng …… năm ……</t>
  </si>
  <si>
    <t>TKTW1</t>
  </si>
  <si>
    <t>N1</t>
  </si>
  <si>
    <t>N2</t>
  </si>
  <si>
    <t>N3</t>
  </si>
  <si>
    <t>N4</t>
  </si>
  <si>
    <t>N5</t>
  </si>
  <si>
    <t>N6</t>
  </si>
  <si>
    <t>N7</t>
  </si>
  <si>
    <t>N8</t>
  </si>
  <si>
    <t>N9</t>
  </si>
  <si>
    <t>N10</t>
  </si>
  <si>
    <t>N11</t>
  </si>
  <si>
    <t>DANH SÁCH HỘI ĐỒNG BẢO VỆ DỰ ÁN TỐT NGHIỆP ĐỢT 1 NĂM 2021</t>
  </si>
  <si>
    <t>HĐ số</t>
  </si>
  <si>
    <t>Ngành</t>
  </si>
  <si>
    <t>TT GV HĐ</t>
  </si>
  <si>
    <t>Cơ sở BV</t>
  </si>
  <si>
    <t>Hội đồng số</t>
  </si>
  <si>
    <t>Giảng viên hội đồng</t>
  </si>
  <si>
    <t>Chức danh</t>
  </si>
  <si>
    <t>Cơ sở khác</t>
  </si>
  <si>
    <t>Lịch bảo vệ</t>
  </si>
  <si>
    <t>Email</t>
  </si>
  <si>
    <t>Điện thoại</t>
  </si>
  <si>
    <t>HN</t>
  </si>
  <si>
    <t>QTDN</t>
  </si>
  <si>
    <t>Trần Thị Hải Yến</t>
  </si>
  <si>
    <t>Chủ tịch</t>
  </si>
  <si>
    <t>21-22/12</t>
  </si>
  <si>
    <t>yentth8@fe.edu.vn</t>
  </si>
  <si>
    <t>0989838975</t>
  </si>
  <si>
    <t>Phùng Thị Quỳnh Trang</t>
  </si>
  <si>
    <t>Thư ký</t>
  </si>
  <si>
    <t>TrangPTQ4@fe.edu.vn</t>
  </si>
  <si>
    <t>0982228703</t>
  </si>
  <si>
    <t>Nguyễn Duy Anh</t>
  </si>
  <si>
    <t>Ủy viên</t>
  </si>
  <si>
    <t>AnhND73@fe.edu.vn</t>
  </si>
  <si>
    <t>0943556417</t>
  </si>
  <si>
    <t>Phạm Thanh Tâm</t>
  </si>
  <si>
    <t>TamPT25@fe.edu.vn</t>
  </si>
  <si>
    <t>0963812810</t>
  </si>
  <si>
    <t>Nguyễn Minh Trường</t>
  </si>
  <si>
    <t>HCM</t>
  </si>
  <si>
    <t>Online</t>
  </si>
  <si>
    <t>TruongNM7@fe.edu.vn</t>
  </si>
  <si>
    <t>093 3999048</t>
  </si>
  <si>
    <t>Nguyễn Thị Hạnh</t>
  </si>
  <si>
    <t>HanhNT47@fe.edu.vn</t>
  </si>
  <si>
    <t>0987 444 027</t>
  </si>
  <si>
    <t>Hoàng Thành</t>
  </si>
  <si>
    <t>ThanhH@fe.edu.vn</t>
  </si>
  <si>
    <t>0962711660</t>
  </si>
  <si>
    <t>Vũ Thị Duyên</t>
  </si>
  <si>
    <t>DuyenVT2@fe.edu.vn</t>
  </si>
  <si>
    <t>0989871031</t>
  </si>
  <si>
    <t>Phạm Thị Như Quỳnh</t>
  </si>
  <si>
    <t>QuynhPTN4@fe.edu.vn</t>
  </si>
  <si>
    <t>0973321294</t>
  </si>
  <si>
    <t>Trần Hoàng Hà</t>
  </si>
  <si>
    <t>HaTH16@fe.edu.vn</t>
  </si>
  <si>
    <t>0966836105</t>
  </si>
  <si>
    <t>TMDT</t>
  </si>
  <si>
    <t>23-24/12</t>
  </si>
  <si>
    <t>Lê Thị Trang</t>
  </si>
  <si>
    <t>TrangLT72@fe.edu.vn</t>
  </si>
  <si>
    <t>096 3552202</t>
  </si>
  <si>
    <t>Lê Quốc Nam</t>
  </si>
  <si>
    <t>namlq2@fe.edu.vn</t>
  </si>
  <si>
    <t>0985111020</t>
  </si>
  <si>
    <t>Nguyễn Thị Thu Loan</t>
  </si>
  <si>
    <t>loanntt34@fe.edu.vn</t>
  </si>
  <si>
    <t>0917889188</t>
  </si>
  <si>
    <t>Phí Văn Anh</t>
  </si>
  <si>
    <t>AnhPV10@fe.edu.vn</t>
  </si>
  <si>
    <t>093 7142042</t>
  </si>
  <si>
    <t>Trương Đình Trang</t>
  </si>
  <si>
    <t>TrangTD@fe.edu.vn</t>
  </si>
  <si>
    <t>0964248866</t>
  </si>
  <si>
    <t>Nguyễn Trung Kiên</t>
  </si>
  <si>
    <t>KienNT107@fe.edu.vn</t>
  </si>
  <si>
    <t>098 3305290</t>
  </si>
  <si>
    <t>Bùi Nguyễn Ngọc Dương</t>
  </si>
  <si>
    <t>DuongBNN@fe.edu.vn</t>
  </si>
  <si>
    <t>0936286610</t>
  </si>
  <si>
    <t>Trần Diệu Thúy</t>
  </si>
  <si>
    <t>ThuyTD5@fe.edu.vn</t>
  </si>
  <si>
    <t>0919080952</t>
  </si>
  <si>
    <t>Trương Đức Vinh</t>
  </si>
  <si>
    <t>VinhTD7@fe.edu.vn</t>
  </si>
  <si>
    <t>091 6889090</t>
  </si>
  <si>
    <t>Nguyễn Thảo Trang</t>
  </si>
  <si>
    <t>TrangNT174@fe.edu.vn</t>
  </si>
  <si>
    <t>0376385689</t>
  </si>
  <si>
    <t>QHCC</t>
  </si>
  <si>
    <t>25/12</t>
  </si>
  <si>
    <t>Trần Thị Thu Hà</t>
  </si>
  <si>
    <t>HaTTT48@fe.edu.vn</t>
  </si>
  <si>
    <t>091 2038588</t>
  </si>
  <si>
    <t>Kiều Thị Yến</t>
  </si>
  <si>
    <t>YenKT4@fe.edu.vn</t>
  </si>
  <si>
    <t>0946 503031</t>
  </si>
  <si>
    <t>Đặng Kiều Oanh</t>
  </si>
  <si>
    <t>OanhDK4@fe.edu.vn</t>
  </si>
  <si>
    <t>097 4167176</t>
  </si>
  <si>
    <t>TKDH</t>
  </si>
  <si>
    <t>Lưu Thị Hiền</t>
  </si>
  <si>
    <t>22-23/12</t>
  </si>
  <si>
    <t>HienLT21@fe.edu.vn</t>
  </si>
  <si>
    <t>0978923979</t>
  </si>
  <si>
    <t>Nguyễn Mạnh Hưng</t>
  </si>
  <si>
    <t>hungnm23@fe.edu.vn</t>
  </si>
  <si>
    <t>0982705220</t>
  </si>
  <si>
    <t>Nguyễn Minh Hoàng</t>
  </si>
  <si>
    <t>HoangNM43@fe.edu.vn</t>
  </si>
  <si>
    <t>0395818308</t>
  </si>
  <si>
    <t>Nguyễn Thị Thu Trang</t>
  </si>
  <si>
    <t>trangntt157@fe.edu.vn</t>
  </si>
  <si>
    <t>0947555698</t>
  </si>
  <si>
    <t>Nguyễn Đình Khiêm</t>
  </si>
  <si>
    <t xml:space="preserve">KhiemND@fe.edu.vn </t>
  </si>
  <si>
    <t>089 8919090</t>
  </si>
  <si>
    <t>Trần Huyền Thanh</t>
  </si>
  <si>
    <t>ThanhTH21@fe.edu.vn</t>
  </si>
  <si>
    <t>0965791952</t>
  </si>
  <si>
    <t>Nguyễn Thị Hồng Nhung</t>
  </si>
  <si>
    <t>NhungNTH40@fe.edu.vn</t>
  </si>
  <si>
    <t>0976448838</t>
  </si>
  <si>
    <t>Phạm Thị Hải Vân</t>
  </si>
  <si>
    <t>VanPTH5@fe.edu.vn</t>
  </si>
  <si>
    <t>0986008328</t>
  </si>
  <si>
    <t>Nguyễn Thị Lan Anh</t>
  </si>
  <si>
    <t>AnhNTL63@fe.edu.vn</t>
  </si>
  <si>
    <t>Đặng Tuấn Anh</t>
  </si>
  <si>
    <t>AnhDT91@fe.edu.vn</t>
  </si>
  <si>
    <t>0984 507 705</t>
  </si>
  <si>
    <t>Trần Liên Hồng Nhung</t>
  </si>
  <si>
    <t xml:space="preserve">NhungTLH2@fe.edu.vn </t>
  </si>
  <si>
    <t>0979820192</t>
  </si>
  <si>
    <t>Nguyễn Duy Hoàng</t>
  </si>
  <si>
    <t>HoangND13@fe.edu.vn</t>
  </si>
  <si>
    <t>0985248979</t>
  </si>
  <si>
    <t>Nguyễn Thị Bích Liên</t>
  </si>
  <si>
    <t>LienNTB9@fe.edu.vn</t>
  </si>
  <si>
    <t>0944555968</t>
  </si>
  <si>
    <t>UDPM</t>
  </si>
  <si>
    <t>Đặng Quang Minh</t>
  </si>
  <si>
    <t>MinhDQ8@fe.edu.vn</t>
  </si>
  <si>
    <t>0988978668</t>
  </si>
  <si>
    <t>Trần Thị Loan</t>
  </si>
  <si>
    <t>LoanTT7@fe.edu.vn</t>
  </si>
  <si>
    <t>0988557501</t>
  </si>
  <si>
    <t>Nguyễn Anh Dũng</t>
  </si>
  <si>
    <t>DungNA29@fe.edu.vn</t>
  </si>
  <si>
    <t>0865880779</t>
  </si>
  <si>
    <t>Nguyễn Trường Long</t>
  </si>
  <si>
    <t>LongNT6@fe.edu.vn</t>
  </si>
  <si>
    <t>098 9113278</t>
  </si>
  <si>
    <t>Đỗ Thị Bích Vân</t>
  </si>
  <si>
    <t>TN</t>
  </si>
  <si>
    <t>vandtb2@fe.edu.vn</t>
  </si>
  <si>
    <t>0908078889</t>
  </si>
  <si>
    <t>Nguyễn Quang Hưng</t>
  </si>
  <si>
    <t>HungNQ40@fe.edu.vn</t>
  </si>
  <si>
    <t>0919684368</t>
  </si>
  <si>
    <t>Đỗ Thị Tuyết Mai</t>
  </si>
  <si>
    <t>MaiDTT6@fe.edu.vn</t>
  </si>
  <si>
    <t>0974842866</t>
  </si>
  <si>
    <t>Lê Trọng Đạt</t>
  </si>
  <si>
    <t>DatLT34@fe.edu.vn</t>
  </si>
  <si>
    <t>0988991496</t>
  </si>
  <si>
    <t>Nguyễn Thị Như Trang</t>
  </si>
  <si>
    <t>TrangNTN12@fe.edu.vn</t>
  </si>
  <si>
    <t>0987497701</t>
  </si>
  <si>
    <t>Trần Hữu Thiện</t>
  </si>
  <si>
    <t xml:space="preserve">ThienTH3@fe.edu.vn </t>
  </si>
  <si>
    <t>0969749493</t>
  </si>
  <si>
    <t>Trần Thị Hiếu</t>
  </si>
  <si>
    <t>hieutt5@fe.edu.vn</t>
  </si>
  <si>
    <t>0979370380</t>
  </si>
  <si>
    <t>Nguyễn Hoàng Tiến</t>
  </si>
  <si>
    <t>TienNH21@fe.edu.vn</t>
  </si>
  <si>
    <t>0962176979</t>
  </si>
  <si>
    <t>Nguyễn Hữu Huy</t>
  </si>
  <si>
    <t>HuyNH13@fe.edu.vn</t>
  </si>
  <si>
    <t>0913360468</t>
  </si>
  <si>
    <t>TKTW</t>
  </si>
  <si>
    <t>Nguyễn Thị Hồng Hà</t>
  </si>
  <si>
    <t>HaNTH17@fe.edu.vn</t>
  </si>
  <si>
    <t>0387688819</t>
  </si>
  <si>
    <t>Tân Văn Sơn</t>
  </si>
  <si>
    <t>SonTV8@fe.edu.vn</t>
  </si>
  <si>
    <t>0393737072</t>
  </si>
  <si>
    <t>Lê Anh Tú</t>
  </si>
  <si>
    <t>TuLA11@fe.edu.vn</t>
  </si>
  <si>
    <t>LTMT</t>
  </si>
  <si>
    <t>Trần Thanh Long</t>
  </si>
  <si>
    <t>LongTT22@fe.edu.vn</t>
  </si>
  <si>
    <t>0988526759</t>
  </si>
  <si>
    <t>Nguyễn Thị Loan</t>
  </si>
  <si>
    <t>LoanNT43@fe.edu.vn</t>
  </si>
  <si>
    <t>0973690402</t>
  </si>
  <si>
    <t>Đặng Thái Sơn</t>
  </si>
  <si>
    <t>SonDT32@fe.edu.vn</t>
  </si>
  <si>
    <t>0968902116</t>
  </si>
  <si>
    <t>Cao Hoàng Phúc</t>
  </si>
  <si>
    <t>phucch2@fe.edu.vn</t>
  </si>
  <si>
    <t>QTKS</t>
  </si>
  <si>
    <t>Nguyễn Thùy Dương</t>
  </si>
  <si>
    <t>22/12</t>
  </si>
  <si>
    <t>Duongnt68@fe.edu.vn</t>
  </si>
  <si>
    <t>0915923933</t>
  </si>
  <si>
    <t>Lê Thị Thu Hiền</t>
  </si>
  <si>
    <t>Hienltt16@fe.edu.vn</t>
  </si>
  <si>
    <t>0974069714</t>
  </si>
  <si>
    <t>Trần Thị Thu Hiền</t>
  </si>
  <si>
    <t>Hienttt40@fe.edu.vn</t>
  </si>
  <si>
    <t>0916130066</t>
  </si>
  <si>
    <t>Bùi Thị Quỳnh Trang</t>
  </si>
  <si>
    <t>Trangbtq5@fe.edu.vn</t>
  </si>
  <si>
    <t>0904667569</t>
  </si>
  <si>
    <t>Nguyễn Trung Thành</t>
  </si>
  <si>
    <t>CT</t>
  </si>
  <si>
    <t>thanhnt175@fe.edu.vn</t>
  </si>
  <si>
    <t>0947 284 727</t>
  </si>
  <si>
    <t>Nguyễn Thị Minh Ngọc</t>
  </si>
  <si>
    <t>23/12</t>
  </si>
  <si>
    <t>Ngocntm12@fe.edu.vn</t>
  </si>
  <si>
    <t>0948251727</t>
  </si>
  <si>
    <t>Phạm Thị Lan Anh</t>
  </si>
  <si>
    <t>Anhptl17@fe.edu.vn</t>
  </si>
  <si>
    <t>0966.612.686</t>
  </si>
  <si>
    <t>HDDL</t>
  </si>
  <si>
    <t>21/12</t>
  </si>
  <si>
    <t>Lê Đình Tiến</t>
  </si>
  <si>
    <t>Tienld13@fe.edu.vn</t>
  </si>
  <si>
    <t>0392 684 538</t>
  </si>
  <si>
    <t>Trần Thị Bình</t>
  </si>
  <si>
    <t>binhtt24@fe.edu.vn</t>
  </si>
  <si>
    <t>0985814530</t>
  </si>
  <si>
    <t>Lê Văn Phương</t>
  </si>
  <si>
    <t>phuonglv4@fe.edu.vn</t>
  </si>
  <si>
    <t>0945 720 268</t>
  </si>
  <si>
    <t>Nguyễn Văn Nam</t>
  </si>
  <si>
    <t>Nguyễn Đức Minh</t>
  </si>
  <si>
    <t>Hoàng Quốc Việt</t>
  </si>
  <si>
    <t>MSSV</t>
  </si>
  <si>
    <t>Nhóm số</t>
  </si>
  <si>
    <t>Mã nhóm Auto</t>
  </si>
  <si>
    <t>Mã HĐ</t>
  </si>
  <si>
    <t>TT SV trong nhóm</t>
  </si>
  <si>
    <t>TT SV trong HĐ</t>
  </si>
  <si>
    <t>Hội đồng</t>
  </si>
  <si>
    <t>Mã nhóm</t>
  </si>
  <si>
    <t>Mã sinh viên</t>
  </si>
  <si>
    <t>Họ và tên sinh viên</t>
  </si>
  <si>
    <t>Ngày</t>
  </si>
  <si>
    <t>Giờ</t>
  </si>
  <si>
    <t>Phòng</t>
  </si>
  <si>
    <t>GVHD</t>
  </si>
  <si>
    <t>Nguyễn Minh Tuấn</t>
  </si>
  <si>
    <t>Nguyễn Trung Đức</t>
  </si>
  <si>
    <t>Nguyễn Thị Hằng</t>
  </si>
  <si>
    <t>Nguyễn Đức Mạnh</t>
  </si>
  <si>
    <t>Nguyễn Văn Thành</t>
  </si>
  <si>
    <t>Nguyễn Hoàng Anh</t>
  </si>
  <si>
    <t>Nguyễn Văn Phúc</t>
  </si>
  <si>
    <t>Nguyễn Việt Đức</t>
  </si>
  <si>
    <t>Nguyễn Thành Vinh</t>
  </si>
  <si>
    <t>Hệ thống quản lý phòng tập thể hình</t>
  </si>
  <si>
    <t>PH07326</t>
  </si>
  <si>
    <t>Nguyễn Trung Dũng</t>
  </si>
  <si>
    <t>PH07421</t>
  </si>
  <si>
    <t>Bùi Văn Nam</t>
  </si>
  <si>
    <t>PH07436</t>
  </si>
  <si>
    <t>Tạ Bích Thảo</t>
  </si>
  <si>
    <t>PH07823</t>
  </si>
  <si>
    <t>Bùi Thế Lực</t>
  </si>
  <si>
    <t>PH06507</t>
  </si>
  <si>
    <t>Nguyễn Hữu Thắng</t>
  </si>
  <si>
    <t>PH07886</t>
  </si>
  <si>
    <t>Vũ Duy Đăng</t>
  </si>
  <si>
    <t>City Tours - Website Đặt Khách Sạn Trực Tuyến</t>
  </si>
  <si>
    <t>PH07905</t>
  </si>
  <si>
    <t>Phạm Ngọc Anh</t>
  </si>
  <si>
    <t>PH08049</t>
  </si>
  <si>
    <t>Trần Văn Quang</t>
  </si>
  <si>
    <t>PH08169</t>
  </si>
  <si>
    <t>PH09034</t>
  </si>
  <si>
    <t>Nguyễn Hải Dương</t>
  </si>
  <si>
    <t>PH08343</t>
  </si>
  <si>
    <t>Bùi Trung Hiếu</t>
  </si>
  <si>
    <t>Website tổ chức game Quiz Team Building</t>
  </si>
  <si>
    <t>PH08378</t>
  </si>
  <si>
    <t>Nguyễn Quốc Tuấn</t>
  </si>
  <si>
    <t>PH08434</t>
  </si>
  <si>
    <t>Nguyễn Huy Vũ</t>
  </si>
  <si>
    <t>PH08475</t>
  </si>
  <si>
    <t>Đinh Thành Vinh</t>
  </si>
  <si>
    <t>PH08492</t>
  </si>
  <si>
    <t>Đinh Công Tuấn Anh</t>
  </si>
  <si>
    <t>PH07271</t>
  </si>
  <si>
    <t>Hoàng Tuấn Long</t>
  </si>
  <si>
    <t>Hệ thống quản lý nhân sự cho công ty HM GROUPS</t>
  </si>
  <si>
    <t>PH07372</t>
  </si>
  <si>
    <t>Nguyễn Hồng Minh</t>
  </si>
  <si>
    <t>PH07384</t>
  </si>
  <si>
    <t>Nguyễn Trường Nam</t>
  </si>
  <si>
    <t>PH07488</t>
  </si>
  <si>
    <t>Nguyễn Viết Đạt</t>
  </si>
  <si>
    <t>PH07490</t>
  </si>
  <si>
    <t>Đỗ Đức Hoàng</t>
  </si>
  <si>
    <t>PH06061</t>
  </si>
  <si>
    <t>Giáp Thị Hải Yến</t>
  </si>
  <si>
    <t>Quản lý trường mầm non Cool Kids</t>
  </si>
  <si>
    <t>PH07307</t>
  </si>
  <si>
    <t>PH07471</t>
  </si>
  <si>
    <t>PH07533</t>
  </si>
  <si>
    <t>Phạm Trung Hiếu</t>
  </si>
  <si>
    <t>PH07563</t>
  </si>
  <si>
    <t>Lê Xuân Quảng</t>
  </si>
  <si>
    <t>PH08549</t>
  </si>
  <si>
    <t>Lê Khả Nam</t>
  </si>
  <si>
    <t>PH07568</t>
  </si>
  <si>
    <t>Nguyễn Trường Xuân</t>
  </si>
  <si>
    <t>PH08933</t>
  </si>
  <si>
    <t>Trịnh Tiến Thành</t>
  </si>
  <si>
    <t>Website quản lý trung tâm dạy học TVH</t>
  </si>
  <si>
    <t>PH08993</t>
  </si>
  <si>
    <t>PH09019</t>
  </si>
  <si>
    <t>Nghiêm Ngọc Quỳnh</t>
  </si>
  <si>
    <t>PH09087</t>
  </si>
  <si>
    <t>Nguyễn Thành Đạt</t>
  </si>
  <si>
    <t>PH08004</t>
  </si>
  <si>
    <t>Phạm Thị Hoài Thu</t>
  </si>
  <si>
    <t>PH07928</t>
  </si>
  <si>
    <t>Lê Anh Tiến</t>
  </si>
  <si>
    <t>Website Khách sạn Mystery</t>
  </si>
  <si>
    <t>PH08012</t>
  </si>
  <si>
    <t>Nguyễn Trung Nam</t>
  </si>
  <si>
    <t>PH08140</t>
  </si>
  <si>
    <t>Nguyễn Công Tuấn</t>
  </si>
  <si>
    <t>PH08241</t>
  </si>
  <si>
    <t>Đỗ Hồng Quân</t>
  </si>
  <si>
    <t>PH08168</t>
  </si>
  <si>
    <t>Đỗ Thanh Lâm</t>
  </si>
  <si>
    <t>PH04873</t>
  </si>
  <si>
    <t>Trịnh Đình Tú</t>
  </si>
  <si>
    <t>Quản lý trường mầm non</t>
  </si>
  <si>
    <t>Nguyễn Đức Anh Tuấn</t>
  </si>
  <si>
    <t>PH07362</t>
  </si>
  <si>
    <t>Phạm Văn Khải</t>
  </si>
  <si>
    <t>PH07033</t>
  </si>
  <si>
    <t>Vũ Anh Quân</t>
  </si>
  <si>
    <t>PH07648</t>
  </si>
  <si>
    <t>PH07724</t>
  </si>
  <si>
    <t>Nguyễn Thị Hà</t>
  </si>
  <si>
    <t>PH07814</t>
  </si>
  <si>
    <t>Trần Thị Phượng</t>
  </si>
  <si>
    <t>PH07858</t>
  </si>
  <si>
    <t>Phan Tuấn Anh</t>
  </si>
  <si>
    <t>Quản lý phòng Gym</t>
  </si>
  <si>
    <t>PH08751</t>
  </si>
  <si>
    <t>Lê Đức Hoành</t>
  </si>
  <si>
    <t>PH08881</t>
  </si>
  <si>
    <t>PH08895</t>
  </si>
  <si>
    <t>Trần Văn Long</t>
  </si>
  <si>
    <t>PH08978</t>
  </si>
  <si>
    <t>Nguyễn Hữu Tiến</t>
  </si>
  <si>
    <t>PH07366</t>
  </si>
  <si>
    <t>Nguyễn Bá Vinh</t>
  </si>
  <si>
    <t>PH07378</t>
  </si>
  <si>
    <t>Phan Hữu Kiều</t>
  </si>
  <si>
    <t>PH07454</t>
  </si>
  <si>
    <t>Lê Văn Thắng</t>
  </si>
  <si>
    <t>PH07551</t>
  </si>
  <si>
    <t>Nguyễn Cao Cường</t>
  </si>
  <si>
    <t>PH08879</t>
  </si>
  <si>
    <t>Bùi Thanh Tuấn</t>
  </si>
  <si>
    <t>PH07371</t>
  </si>
  <si>
    <t>Quản lý học viện của 1 trung tâm Tiếng Anh</t>
  </si>
  <si>
    <t>PH08630</t>
  </si>
  <si>
    <t>Phạm Thị Ngọc Khánh</t>
  </si>
  <si>
    <t>PH08689</t>
  </si>
  <si>
    <t>Vương Chí Hiệp</t>
  </si>
  <si>
    <t>PH08772</t>
  </si>
  <si>
    <t>Nguyễn Ngọc Tân</t>
  </si>
  <si>
    <t>PH06364</t>
  </si>
  <si>
    <t>Lê Việt Hưng</t>
  </si>
  <si>
    <t>Website cho thuê gia sư lập trình</t>
  </si>
  <si>
    <t>PH06716</t>
  </si>
  <si>
    <t>PH06860</t>
  </si>
  <si>
    <t>PH07424</t>
  </si>
  <si>
    <t>Cấn Khả Duy</t>
  </si>
  <si>
    <t>PH06490</t>
  </si>
  <si>
    <t>Nguyễn Xuân Sơn</t>
  </si>
  <si>
    <t>PH08355</t>
  </si>
  <si>
    <t>PH05996</t>
  </si>
  <si>
    <t>Bùi Đình Toàn</t>
  </si>
  <si>
    <t>PH07116</t>
  </si>
  <si>
    <t>Nguyễn Khương Duy</t>
  </si>
  <si>
    <t>Trang web phòng khám nha khoa</t>
  </si>
  <si>
    <t>PH07128</t>
  </si>
  <si>
    <t>Vũ Quang Vinh</t>
  </si>
  <si>
    <t>PH07174</t>
  </si>
  <si>
    <t>PH07505</t>
  </si>
  <si>
    <t>Ngô Văn Long</t>
  </si>
  <si>
    <t>PH07731</t>
  </si>
  <si>
    <t>Khúc Thành Quang</t>
  </si>
  <si>
    <t>PH07888</t>
  </si>
  <si>
    <t>Nguyễn Việt Hoàng</t>
  </si>
  <si>
    <t>PH06237</t>
  </si>
  <si>
    <t>Nguyễn Quang Tuyến</t>
  </si>
  <si>
    <t>Website phòng khám phụ sản 55 Yên Lãng</t>
  </si>
  <si>
    <t>PH05606</t>
  </si>
  <si>
    <t>Nguyễn Đỗ Quang Minh</t>
  </si>
  <si>
    <t>PH05673</t>
  </si>
  <si>
    <t>Ngô Quốc Trung</t>
  </si>
  <si>
    <t>PH05674</t>
  </si>
  <si>
    <t>Hoàng Thế Anh</t>
  </si>
  <si>
    <t>PH07435</t>
  </si>
  <si>
    <t>Hoàng Tiến Đạt</t>
  </si>
  <si>
    <t>PH08293</t>
  </si>
  <si>
    <t>Vũ Duy Hoàng</t>
  </si>
  <si>
    <t>Website đặt lịch phòng khám răng</t>
  </si>
  <si>
    <t>PH06911</t>
  </si>
  <si>
    <t>Phạm Văn Toàn</t>
  </si>
  <si>
    <t>PH07585</t>
  </si>
  <si>
    <t>Phùng Minh Dũng</t>
  </si>
  <si>
    <t>PH07621</t>
  </si>
  <si>
    <t>PH07690</t>
  </si>
  <si>
    <t>Đỗ Ngọc Huy</t>
  </si>
  <si>
    <t>PH07818</t>
  </si>
  <si>
    <t>Vi Minh Tuấn</t>
  </si>
  <si>
    <t>PH08202</t>
  </si>
  <si>
    <t>Nguyễn Tiến Duy</t>
  </si>
  <si>
    <t>Website học trực tuyến</t>
  </si>
  <si>
    <t>PH08280</t>
  </si>
  <si>
    <t>Trương Như Hồng Sơn</t>
  </si>
  <si>
    <t>PH08292</t>
  </si>
  <si>
    <t>Vũ Hoàng Long</t>
  </si>
  <si>
    <t>PH08444</t>
  </si>
  <si>
    <t>Hà Tuấn Minh</t>
  </si>
  <si>
    <t>PH08450</t>
  </si>
  <si>
    <t>Nguyễn Anh Vũ</t>
  </si>
  <si>
    <t>PH08451</t>
  </si>
  <si>
    <t>Nguyễn Trung Tín</t>
  </si>
  <si>
    <t>PH08496</t>
  </si>
  <si>
    <t>Ngô Văn Hướng</t>
  </si>
  <si>
    <t>PH07584</t>
  </si>
  <si>
    <t>Lê Quang Ngọc An</t>
  </si>
  <si>
    <t>Website nội thất</t>
  </si>
  <si>
    <t>PH07628</t>
  </si>
  <si>
    <t>Nguyễn Bá Thành</t>
  </si>
  <si>
    <t>PH07746</t>
  </si>
  <si>
    <t>Lê Đình Thi</t>
  </si>
  <si>
    <t>PH07764</t>
  </si>
  <si>
    <t>Nguyễn Thị Thuỳ</t>
  </si>
  <si>
    <t>PH07868</t>
  </si>
  <si>
    <t>Trần Thị Yên</t>
  </si>
  <si>
    <t>PH07894</t>
  </si>
  <si>
    <t>Nguyễn Vũ Dũng</t>
  </si>
  <si>
    <t>PH08581</t>
  </si>
  <si>
    <t>Vũ Ngọc Tú</t>
  </si>
  <si>
    <t>Website bán phụ kiện máy tính</t>
  </si>
  <si>
    <t>PH08667</t>
  </si>
  <si>
    <t>Nguyễn Phú Tâm</t>
  </si>
  <si>
    <t>PH08765</t>
  </si>
  <si>
    <t>Văn Thị Ngọc Dung</t>
  </si>
  <si>
    <t>PH08603</t>
  </si>
  <si>
    <t>Lê Viết Huy</t>
  </si>
  <si>
    <t>PH08799</t>
  </si>
  <si>
    <t>Phạm Minh Hiếu</t>
  </si>
  <si>
    <t>PH06664</t>
  </si>
  <si>
    <t>Đặng Ngọc Ánh</t>
  </si>
  <si>
    <t>PH07273</t>
  </si>
  <si>
    <t>Đoàn Ngọc Hưng</t>
  </si>
  <si>
    <t>PH06623</t>
  </si>
  <si>
    <t>Tạ Hồng Hải</t>
  </si>
  <si>
    <t>PH07025</t>
  </si>
  <si>
    <t>Vũ Văn Hoàng</t>
  </si>
  <si>
    <t>HDDL1</t>
  </si>
  <si>
    <t>HDDL2</t>
  </si>
  <si>
    <t>LTMT1</t>
  </si>
  <si>
    <t>LTMT2</t>
  </si>
  <si>
    <t>LTMT3</t>
  </si>
  <si>
    <t>QHCC1</t>
  </si>
  <si>
    <t>QHCC2</t>
  </si>
  <si>
    <t>QHCC3</t>
  </si>
  <si>
    <t>QHCC4</t>
  </si>
  <si>
    <t>QHCC5</t>
  </si>
  <si>
    <t>QTDN1</t>
  </si>
  <si>
    <t>QTDN2</t>
  </si>
  <si>
    <t>N12</t>
  </si>
  <si>
    <t>QTDN3</t>
  </si>
  <si>
    <t>N13</t>
  </si>
  <si>
    <t>QTDN4</t>
  </si>
  <si>
    <t>N14</t>
  </si>
  <si>
    <t>QTDN5</t>
  </si>
  <si>
    <t>N15</t>
  </si>
  <si>
    <t>QTDN6</t>
  </si>
  <si>
    <t>QTKS1</t>
  </si>
  <si>
    <t>QTKS2</t>
  </si>
  <si>
    <t>QTKS3</t>
  </si>
  <si>
    <t>QTNH1</t>
  </si>
  <si>
    <t>QTNH2</t>
  </si>
  <si>
    <t>TKDH1</t>
  </si>
  <si>
    <t>TKDH2</t>
  </si>
  <si>
    <t>TKDH3</t>
  </si>
  <si>
    <t>TKTW2</t>
  </si>
  <si>
    <t>TMDT1</t>
  </si>
  <si>
    <t>TMDT2</t>
  </si>
  <si>
    <t>TMDT3</t>
  </si>
  <si>
    <t>TMDT4</t>
  </si>
  <si>
    <t>UDPM1</t>
  </si>
  <si>
    <t>UDPM2</t>
  </si>
  <si>
    <t>UDPM3</t>
  </si>
  <si>
    <t>UDPM4</t>
  </si>
  <si>
    <t>Trường Thịnh Agri - Giái pháp quản lý nông trường</t>
  </si>
  <si>
    <t>Người tìm trọ, trọ tìm người</t>
  </si>
  <si>
    <t>21/12/2020</t>
  </si>
  <si>
    <t>14h40 - 15h40</t>
  </si>
  <si>
    <t>P306</t>
  </si>
  <si>
    <t>22/12/2020</t>
  </si>
  <si>
    <t>13h30 - 14h30</t>
  </si>
  <si>
    <t>15h50 - 16h50</t>
  </si>
  <si>
    <t>07h15 - 08h15</t>
  </si>
  <si>
    <t>08h25 - 09h25</t>
  </si>
  <si>
    <t>08h15 - 09h15</t>
  </si>
  <si>
    <t>P303</t>
  </si>
  <si>
    <t>09h25 - 10h25</t>
  </si>
  <si>
    <t>09h35 - 10h35</t>
  </si>
  <si>
    <t>10h40 - 11h50</t>
  </si>
  <si>
    <t>09h20 - 10h20</t>
  </si>
  <si>
    <t>10h35 - 11h35</t>
  </si>
  <si>
    <t>10h30 - 11h30</t>
  </si>
  <si>
    <t>PH05642</t>
  </si>
  <si>
    <t>TKTW2N1</t>
  </si>
  <si>
    <t>TKTW2N11</t>
  </si>
  <si>
    <t>TKTW21</t>
  </si>
  <si>
    <t>PH07291</t>
  </si>
  <si>
    <t>TKTW2N12</t>
  </si>
  <si>
    <t>TKTW22</t>
  </si>
  <si>
    <t>PH07935</t>
  </si>
  <si>
    <t>TKTW2N13</t>
  </si>
  <si>
    <t>TKTW23</t>
  </si>
  <si>
    <t>PH08471</t>
  </si>
  <si>
    <t>TKTW2N14</t>
  </si>
  <si>
    <t>TKTW24</t>
  </si>
  <si>
    <t>PH08572</t>
  </si>
  <si>
    <t>TKTW2N15</t>
  </si>
  <si>
    <t>TKTW25</t>
  </si>
  <si>
    <t>PH08774</t>
  </si>
  <si>
    <t>TKTW1N1</t>
  </si>
  <si>
    <t>TKTW1N11</t>
  </si>
  <si>
    <t>TKTW11</t>
  </si>
  <si>
    <t>PH07473</t>
  </si>
  <si>
    <t>TKTW1N12</t>
  </si>
  <si>
    <t>TKTW12</t>
  </si>
  <si>
    <t>PH07822</t>
  </si>
  <si>
    <t>TKTW1N13</t>
  </si>
  <si>
    <t>TKTW13</t>
  </si>
  <si>
    <t>PH07918</t>
  </si>
  <si>
    <t>TKTW1N14</t>
  </si>
  <si>
    <t>TKTW14</t>
  </si>
  <si>
    <t>PH07940</t>
  </si>
  <si>
    <t>TKTW1N15</t>
  </si>
  <si>
    <t>TKTW15</t>
  </si>
  <si>
    <t>PH07942</t>
  </si>
  <si>
    <t>TKTW2N2</t>
  </si>
  <si>
    <t>TKTW2N21</t>
  </si>
  <si>
    <t>TKTW26</t>
  </si>
  <si>
    <t>PH07489</t>
  </si>
  <si>
    <t>TKTW2N22</t>
  </si>
  <si>
    <t>TKTW27</t>
  </si>
  <si>
    <t>PH08456</t>
  </si>
  <si>
    <t>TKTW2N23</t>
  </si>
  <si>
    <t>TKTW28</t>
  </si>
  <si>
    <t>PH08562</t>
  </si>
  <si>
    <t>TKTW2N24</t>
  </si>
  <si>
    <t>TKTW29</t>
  </si>
  <si>
    <t>PH09057</t>
  </si>
  <si>
    <t>TKTW2N25</t>
  </si>
  <si>
    <t>TKTW210</t>
  </si>
  <si>
    <t>PH07315</t>
  </si>
  <si>
    <t>TKTW2N3</t>
  </si>
  <si>
    <t>TKTW2N31</t>
  </si>
  <si>
    <t>TKTW211</t>
  </si>
  <si>
    <t>PH07334</t>
  </si>
  <si>
    <t>TKTW2N32</t>
  </si>
  <si>
    <t>TKTW212</t>
  </si>
  <si>
    <t>PH07356</t>
  </si>
  <si>
    <t>TKTW2N33</t>
  </si>
  <si>
    <t>TKTW213</t>
  </si>
  <si>
    <t>PH07413</t>
  </si>
  <si>
    <t>TKTW2N34</t>
  </si>
  <si>
    <t>TKTW214</t>
  </si>
  <si>
    <t>PH07416</t>
  </si>
  <si>
    <t>TKTW2N35</t>
  </si>
  <si>
    <t>TKTW215</t>
  </si>
  <si>
    <t>PH07420</t>
  </si>
  <si>
    <t>TKTW2N4</t>
  </si>
  <si>
    <t>TKTW2N41</t>
  </si>
  <si>
    <t>TKTW216</t>
  </si>
  <si>
    <t>PH07317</t>
  </si>
  <si>
    <t>TKTW2N42</t>
  </si>
  <si>
    <t>TKTW217</t>
  </si>
  <si>
    <t>PH08478</t>
  </si>
  <si>
    <t>TKTW2N43</t>
  </si>
  <si>
    <t>TKTW218</t>
  </si>
  <si>
    <t>PH08488</t>
  </si>
  <si>
    <t>TKTW2N44</t>
  </si>
  <si>
    <t>TKTW219</t>
  </si>
  <si>
    <t>PH08557</t>
  </si>
  <si>
    <t>TKTW2N45</t>
  </si>
  <si>
    <t>TKTW220</t>
  </si>
  <si>
    <t>PH08564</t>
  </si>
  <si>
    <t>TKTW2N46</t>
  </si>
  <si>
    <t>TKTW221</t>
  </si>
  <si>
    <t>PH08582</t>
  </si>
  <si>
    <t>TKTW2N47</t>
  </si>
  <si>
    <t>TKTW222</t>
  </si>
  <si>
    <t>PH08207</t>
  </si>
  <si>
    <t>TKTW1N2</t>
  </si>
  <si>
    <t>TKTW1N21</t>
  </si>
  <si>
    <t>TKTW16</t>
  </si>
  <si>
    <t>PH08245</t>
  </si>
  <si>
    <t>TKTW1N22</t>
  </si>
  <si>
    <t>TKTW17</t>
  </si>
  <si>
    <t>PH08259</t>
  </si>
  <si>
    <t>TKTW1N23</t>
  </si>
  <si>
    <t>TKTW18</t>
  </si>
  <si>
    <t>PH08283</t>
  </si>
  <si>
    <t>TKTW1N24</t>
  </si>
  <si>
    <t>TKTW19</t>
  </si>
  <si>
    <t>PH08345</t>
  </si>
  <si>
    <t>TKTW1N25</t>
  </si>
  <si>
    <t>TKTW110</t>
  </si>
  <si>
    <t>PH08514</t>
  </si>
  <si>
    <t>TKTW1N3</t>
  </si>
  <si>
    <t>TKTW1N31</t>
  </si>
  <si>
    <t>TKTW111</t>
  </si>
  <si>
    <t>PH08646</t>
  </si>
  <si>
    <t>TKTW1N32</t>
  </si>
  <si>
    <t>TKTW112</t>
  </si>
  <si>
    <t>PH08663</t>
  </si>
  <si>
    <t>TKTW1N33</t>
  </si>
  <si>
    <t>TKTW113</t>
  </si>
  <si>
    <t>PH08981</t>
  </si>
  <si>
    <t>TKTW1N34</t>
  </si>
  <si>
    <t>TKTW114</t>
  </si>
  <si>
    <t>PH09031</t>
  </si>
  <si>
    <t>TKTW1N35</t>
  </si>
  <si>
    <t>TKTW115</t>
  </si>
  <si>
    <t>PH07711</t>
  </si>
  <si>
    <t>TKTW1N36</t>
  </si>
  <si>
    <t>TKTW116</t>
  </si>
  <si>
    <t>PH08673</t>
  </si>
  <si>
    <t>TKTW1N4</t>
  </si>
  <si>
    <t>TKTW1N41</t>
  </si>
  <si>
    <t>TKTW117</t>
  </si>
  <si>
    <t>PH08706</t>
  </si>
  <si>
    <t>TKTW1N42</t>
  </si>
  <si>
    <t>TKTW118</t>
  </si>
  <si>
    <t>PH08781</t>
  </si>
  <si>
    <t>TKTW1N43</t>
  </si>
  <si>
    <t>TKTW119</t>
  </si>
  <si>
    <t>PH09121</t>
  </si>
  <si>
    <t>TKTW1N44</t>
  </si>
  <si>
    <t>TKTW120</t>
  </si>
  <si>
    <t>PH09135</t>
  </si>
  <si>
    <t>TKTW1N45</t>
  </si>
  <si>
    <t>TKTW121</t>
  </si>
  <si>
    <t>PH07308</t>
  </si>
  <si>
    <t>TKTW1N5</t>
  </si>
  <si>
    <t>TKTW1N51</t>
  </si>
  <si>
    <t>TKTW122</t>
  </si>
  <si>
    <t>PH07310</t>
  </si>
  <si>
    <t>TKTW1N52</t>
  </si>
  <si>
    <t>TKTW123</t>
  </si>
  <si>
    <t>PH07359</t>
  </si>
  <si>
    <t>TKTW1N53</t>
  </si>
  <si>
    <t>TKTW124</t>
  </si>
  <si>
    <t>PH07361</t>
  </si>
  <si>
    <t>TKTW1N54</t>
  </si>
  <si>
    <t>TKTW125</t>
  </si>
  <si>
    <t>PH07379</t>
  </si>
  <si>
    <t>TKTW1N55</t>
  </si>
  <si>
    <t>TKTW126</t>
  </si>
  <si>
    <t>PH07403</t>
  </si>
  <si>
    <t>TKTW2N5</t>
  </si>
  <si>
    <t>TKTW2N51</t>
  </si>
  <si>
    <t>TKTW223</t>
  </si>
  <si>
    <t>PH07427</t>
  </si>
  <si>
    <t>TKTW2N52</t>
  </si>
  <si>
    <t>TKTW224</t>
  </si>
  <si>
    <t>PH08996</t>
  </si>
  <si>
    <t>TKTW2N53</t>
  </si>
  <si>
    <t>TKTW225</t>
  </si>
  <si>
    <t>PH09000</t>
  </si>
  <si>
    <t>TKTW2N54</t>
  </si>
  <si>
    <t>TKTW226</t>
  </si>
  <si>
    <t>PH09022</t>
  </si>
  <si>
    <t>TKTW2N55</t>
  </si>
  <si>
    <t>TKTW227</t>
  </si>
  <si>
    <t>PH09103</t>
  </si>
  <si>
    <t>TKTW2N6</t>
  </si>
  <si>
    <t>TKTW2N61</t>
  </si>
  <si>
    <t>TKTW228</t>
  </si>
  <si>
    <t>PH09140</t>
  </si>
  <si>
    <t>TKTW2N62</t>
  </si>
  <si>
    <t>TKTW229</t>
  </si>
  <si>
    <t>PH04497</t>
  </si>
  <si>
    <t>TKTW2N63</t>
  </si>
  <si>
    <t>TKTW230</t>
  </si>
  <si>
    <t>PH06021</t>
  </si>
  <si>
    <t>TKTW2N64</t>
  </si>
  <si>
    <t>TKTW231</t>
  </si>
  <si>
    <t>PH06056</t>
  </si>
  <si>
    <t>TKTW1N6</t>
  </si>
  <si>
    <t>TKTW1N61</t>
  </si>
  <si>
    <t>TKTW127</t>
  </si>
  <si>
    <t>PH06323</t>
  </si>
  <si>
    <t>TKTW1N62</t>
  </si>
  <si>
    <t>TKTW128</t>
  </si>
  <si>
    <t>PH06448</t>
  </si>
  <si>
    <t>TKTW1N63</t>
  </si>
  <si>
    <t>TKTW129</t>
  </si>
  <si>
    <t>PH08870</t>
  </si>
  <si>
    <t>TKTW1N64</t>
  </si>
  <si>
    <t>TKTW130</t>
  </si>
  <si>
    <t>PH08897</t>
  </si>
  <si>
    <t>TKTW1N65</t>
  </si>
  <si>
    <t>TKTW131</t>
  </si>
  <si>
    <t>PH08925</t>
  </si>
  <si>
    <t>TKTW1N66</t>
  </si>
  <si>
    <t>TKTW132</t>
  </si>
  <si>
    <t>PH08944</t>
  </si>
  <si>
    <t>TKTW1N67</t>
  </si>
  <si>
    <t>TKTW133</t>
  </si>
  <si>
    <t>PH08969</t>
  </si>
  <si>
    <t>TKTW1N7</t>
  </si>
  <si>
    <t>TKTW1N71</t>
  </si>
  <si>
    <t>TKTW134</t>
  </si>
  <si>
    <t>PH08971</t>
  </si>
  <si>
    <t>TKTW1N72</t>
  </si>
  <si>
    <t>TKTW135</t>
  </si>
  <si>
    <t>PH08975</t>
  </si>
  <si>
    <t>TKTW1N73</t>
  </si>
  <si>
    <t>TKTW136</t>
  </si>
  <si>
    <t>PH04824</t>
  </si>
  <si>
    <t>TKTW1N74</t>
  </si>
  <si>
    <t>TKTW137</t>
  </si>
  <si>
    <t>PH05103</t>
  </si>
  <si>
    <t>TKTW1N75</t>
  </si>
  <si>
    <t>TKTW138</t>
  </si>
  <si>
    <t>PH05879</t>
  </si>
  <si>
    <t>TKTW1N76</t>
  </si>
  <si>
    <t>TKTW139</t>
  </si>
  <si>
    <t>PH07523</t>
  </si>
  <si>
    <t>TKTW1N8</t>
  </si>
  <si>
    <t>TKTW1N81</t>
  </si>
  <si>
    <t>TKTW140</t>
  </si>
  <si>
    <t>PH07605</t>
  </si>
  <si>
    <t>TKTW1N82</t>
  </si>
  <si>
    <t>TKTW141</t>
  </si>
  <si>
    <t>PH07721</t>
  </si>
  <si>
    <t>TKTW1N83</t>
  </si>
  <si>
    <t>TKTW142</t>
  </si>
  <si>
    <t>PH07727</t>
  </si>
  <si>
    <t>TKTW1N84</t>
  </si>
  <si>
    <t>TKTW143</t>
  </si>
  <si>
    <t>PH07469</t>
  </si>
  <si>
    <t>TKTW1N85</t>
  </si>
  <si>
    <t>TKTW144</t>
  </si>
  <si>
    <t>PH07472</t>
  </si>
  <si>
    <t>TKTW2N7</t>
  </si>
  <si>
    <t>TKTW2N71</t>
  </si>
  <si>
    <t>TKTW232</t>
  </si>
  <si>
    <t>PH07526</t>
  </si>
  <si>
    <t>TKTW2N72</t>
  </si>
  <si>
    <t>TKTW233</t>
  </si>
  <si>
    <t>PH07566</t>
  </si>
  <si>
    <t>TKTW2N73</t>
  </si>
  <si>
    <t>TKTW234</t>
  </si>
  <si>
    <t>PH07577</t>
  </si>
  <si>
    <t>TKTW2N74</t>
  </si>
  <si>
    <t>TKTW235</t>
  </si>
  <si>
    <t>PH07733</t>
  </si>
  <si>
    <t>TKTW2N75</t>
  </si>
  <si>
    <t>TKTW236</t>
  </si>
  <si>
    <t>PH08368</t>
  </si>
  <si>
    <t>TKTW2N76</t>
  </si>
  <si>
    <t>TKTW237</t>
  </si>
  <si>
    <t>PH07425</t>
  </si>
  <si>
    <t>TKTW2N8</t>
  </si>
  <si>
    <t>TKTW2N81</t>
  </si>
  <si>
    <t>TKTW238</t>
  </si>
  <si>
    <t>PH07426</t>
  </si>
  <si>
    <t>TKTW2N82</t>
  </si>
  <si>
    <t>TKTW239</t>
  </si>
  <si>
    <t>PH07430</t>
  </si>
  <si>
    <t>TKTW2N83</t>
  </si>
  <si>
    <t>TKTW240</t>
  </si>
  <si>
    <t>PH07609</t>
  </si>
  <si>
    <t>TKTW2N84</t>
  </si>
  <si>
    <t>TKTW241</t>
  </si>
  <si>
    <t>PH08710</t>
  </si>
  <si>
    <t>TKTW2N85</t>
  </si>
  <si>
    <t>TKTW242</t>
  </si>
  <si>
    <t>PH08905</t>
  </si>
  <si>
    <t>TKTW2N86</t>
  </si>
  <si>
    <t>TKTW243</t>
  </si>
  <si>
    <t>PH09024</t>
  </si>
  <si>
    <t>TKTW2N87</t>
  </si>
  <si>
    <t>TKTW244</t>
  </si>
  <si>
    <t>PH06124</t>
  </si>
  <si>
    <t>TKTW1N9</t>
  </si>
  <si>
    <t>TKTW1N91</t>
  </si>
  <si>
    <t>TKTW145</t>
  </si>
  <si>
    <t>PH07159</t>
  </si>
  <si>
    <t>TKTW1N92</t>
  </si>
  <si>
    <t>TKTW146</t>
  </si>
  <si>
    <t>PH07200</t>
  </si>
  <si>
    <t>TKTW1N93</t>
  </si>
  <si>
    <t>TKTW147</t>
  </si>
  <si>
    <t>PH07249</t>
  </si>
  <si>
    <t>TKTW1N94</t>
  </si>
  <si>
    <t>TKTW148</t>
  </si>
  <si>
    <t>PH07289</t>
  </si>
  <si>
    <t>TKTW1N95</t>
  </si>
  <si>
    <t>TKTW149</t>
  </si>
  <si>
    <t>PH07332</t>
  </si>
  <si>
    <t>TKTW1N96</t>
  </si>
  <si>
    <t>TKTW150</t>
  </si>
  <si>
    <t>PH08033</t>
  </si>
  <si>
    <t>TKTW2N9</t>
  </si>
  <si>
    <t>TKTW2N91</t>
  </si>
  <si>
    <t>TKTW245</t>
  </si>
  <si>
    <t>PH07468</t>
  </si>
  <si>
    <t>TKTW2N92</t>
  </si>
  <si>
    <t>TKTW246</t>
  </si>
  <si>
    <t>PH07470</t>
  </si>
  <si>
    <t>TKTW2N93</t>
  </si>
  <si>
    <t>TKTW247</t>
  </si>
  <si>
    <t>PH07518</t>
  </si>
  <si>
    <t>TKTW2N94</t>
  </si>
  <si>
    <t>TKTW248</t>
  </si>
  <si>
    <t>PH07797</t>
  </si>
  <si>
    <t>TKTW2N95</t>
  </si>
  <si>
    <t>TKTW249</t>
  </si>
  <si>
    <t>PH07962</t>
  </si>
  <si>
    <t>TKTW1N10</t>
  </si>
  <si>
    <t>TKTW1N101</t>
  </si>
  <si>
    <t>TKTW151</t>
  </si>
  <si>
    <t>PH08254</t>
  </si>
  <si>
    <t>TKTW1N102</t>
  </si>
  <si>
    <t>TKTW152</t>
  </si>
  <si>
    <t>PH08869</t>
  </si>
  <si>
    <t>TKTW1N103</t>
  </si>
  <si>
    <t>TKTW153</t>
  </si>
  <si>
    <t>PH08880</t>
  </si>
  <si>
    <t>TKTW1N104</t>
  </si>
  <si>
    <t>TKTW154</t>
  </si>
  <si>
    <t>QTDN11</t>
  </si>
  <si>
    <t>QTDN12</t>
  </si>
  <si>
    <t>QTDN13</t>
  </si>
  <si>
    <t>QTDN14</t>
  </si>
  <si>
    <t>QTDN15</t>
  </si>
  <si>
    <t>QTDN21</t>
  </si>
  <si>
    <t>QTDN22</t>
  </si>
  <si>
    <t>QTDN23</t>
  </si>
  <si>
    <t>QTDN24</t>
  </si>
  <si>
    <t>QTDN25</t>
  </si>
  <si>
    <t>TMDT11</t>
  </si>
  <si>
    <t>TMDT12</t>
  </si>
  <si>
    <t>TMDT13</t>
  </si>
  <si>
    <t>TMDT14</t>
  </si>
  <si>
    <t>TMDT15</t>
  </si>
  <si>
    <t>TMDT21</t>
  </si>
  <si>
    <t>TMDT22</t>
  </si>
  <si>
    <t>TMDT23</t>
  </si>
  <si>
    <t>TMDT24</t>
  </si>
  <si>
    <t>TMDT31</t>
  </si>
  <si>
    <t>TMDT32</t>
  </si>
  <si>
    <t>TMDT33</t>
  </si>
  <si>
    <t>TMDT34</t>
  </si>
  <si>
    <t>QHCC11</t>
  </si>
  <si>
    <t>QHCC12</t>
  </si>
  <si>
    <t>QHCC13</t>
  </si>
  <si>
    <t>QHCC14</t>
  </si>
  <si>
    <t>QHCC21</t>
  </si>
  <si>
    <t>QHCC22</t>
  </si>
  <si>
    <t>QHCC23</t>
  </si>
  <si>
    <t>QHCC24</t>
  </si>
  <si>
    <t>QHCC25</t>
  </si>
  <si>
    <t>TKDH11</t>
  </si>
  <si>
    <t>TKDH12</t>
  </si>
  <si>
    <t>TKDH13</t>
  </si>
  <si>
    <t>TKDH14</t>
  </si>
  <si>
    <t>TKDH21</t>
  </si>
  <si>
    <t>TKDH22</t>
  </si>
  <si>
    <t>TKDH23</t>
  </si>
  <si>
    <t>TKDH24</t>
  </si>
  <si>
    <t>TKDH25</t>
  </si>
  <si>
    <t>TKDH31</t>
  </si>
  <si>
    <t>TKDH32</t>
  </si>
  <si>
    <t>TKDH33</t>
  </si>
  <si>
    <t>TKDH34</t>
  </si>
  <si>
    <t>UDPM11</t>
  </si>
  <si>
    <t>UDPM12</t>
  </si>
  <si>
    <t>UDPM13</t>
  </si>
  <si>
    <t>UDPM14</t>
  </si>
  <si>
    <t>UDPM15</t>
  </si>
  <si>
    <t>UDPM21</t>
  </si>
  <si>
    <t>UDPM22</t>
  </si>
  <si>
    <t>UDPM23</t>
  </si>
  <si>
    <t>UDPM24</t>
  </si>
  <si>
    <t>UDPM31</t>
  </si>
  <si>
    <t>UDPM32</t>
  </si>
  <si>
    <t>UDPM33</t>
  </si>
  <si>
    <t>UDPM34</t>
  </si>
  <si>
    <t>LTMT11</t>
  </si>
  <si>
    <t>LTMT12</t>
  </si>
  <si>
    <t>LTMT13</t>
  </si>
  <si>
    <t>LTMT14</t>
  </si>
  <si>
    <t>LTMT21</t>
  </si>
  <si>
    <t>LTMT22</t>
  </si>
  <si>
    <t>LTMT23</t>
  </si>
  <si>
    <t>LTMT24</t>
  </si>
  <si>
    <t>QTKS11</t>
  </si>
  <si>
    <t>QTKS12</t>
  </si>
  <si>
    <t>QTKS13</t>
  </si>
  <si>
    <t>QTKS14</t>
  </si>
  <si>
    <t>QTKS15</t>
  </si>
  <si>
    <t>QTKS21</t>
  </si>
  <si>
    <t>QTKS22</t>
  </si>
  <si>
    <t>QTKS23</t>
  </si>
  <si>
    <t>QTKS24</t>
  </si>
  <si>
    <t>HDDL11</t>
  </si>
  <si>
    <t>HDDL12</t>
  </si>
  <si>
    <t>HDDL13</t>
  </si>
  <si>
    <t>HDDL14</t>
  </si>
  <si>
    <t>HDDL15</t>
  </si>
  <si>
    <t>HDDL21</t>
  </si>
  <si>
    <t>HDDL22</t>
  </si>
  <si>
    <t>HDDL23</t>
  </si>
  <si>
    <t>HDDL24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</si>
</sst>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d/mm"/>
  </numFmts>
  <fonts count="32" x14ac:knownFonts="1">
    <font>
      <sz val="10"/>
      <color rgb="FF000000"/>
      <name val="Arial"/>
    </font>
    <font>
      <sz val="11"/>
      <color theme="1"/>
      <name val="Calibri"/>
      <family val="2"/>
      <scheme val="minor"/>
    </font>
    <font>
      <b/>
      <sz val="14"/>
      <color theme="1"/>
      <name val="Times New Roman"/>
      <family val="1"/>
    </font>
    <font>
      <sz val="12"/>
      <color theme="1"/>
      <name val="Times New Roman"/>
      <family val="1"/>
    </font>
    <font>
      <sz val="11"/>
      <color theme="1"/>
      <name val="Times New Roman"/>
      <family val="1"/>
    </font>
    <font>
      <b/>
      <sz val="11"/>
      <color theme="1"/>
      <name val="Times New Roman"/>
      <family val="1"/>
    </font>
    <font>
      <b/>
      <sz val="8"/>
      <color theme="1"/>
      <name val="Times New Roman"/>
      <family val="1"/>
    </font>
    <font>
      <b/>
      <sz val="12"/>
      <color theme="1"/>
      <name val="Times New Roman"/>
      <family val="1"/>
    </font>
    <font>
      <sz val="10"/>
      <name val="Arial"/>
      <family val="2"/>
    </font>
    <font>
      <sz val="10"/>
      <color theme="1"/>
      <name val="Times New Roman"/>
      <family val="1"/>
    </font>
    <font>
      <i/>
      <sz val="9"/>
      <color theme="1"/>
      <name val="Times New Roman"/>
      <family val="1"/>
    </font>
    <font>
      <sz val="9"/>
      <color theme="1"/>
      <name val="Times New Roman"/>
      <family val="1"/>
    </font>
    <font>
      <i/>
      <sz val="12"/>
      <color theme="1"/>
      <name val="Times New Roman"/>
      <family val="1"/>
    </font>
    <font>
      <b/>
      <i/>
      <sz val="12"/>
      <color theme="1"/>
      <name val="Times New Roman"/>
      <family val="1"/>
    </font>
    <font>
      <i/>
      <sz val="12"/>
      <color rgb="FFFF0000"/>
      <name val="Times New Roman"/>
      <family val="1"/>
    </font>
    <font>
      <sz val="14"/>
      <color theme="1"/>
      <name val="Times New Roman"/>
      <family val="1"/>
    </font>
    <font>
      <b/>
      <sz val="11"/>
      <color rgb="FF0000FF"/>
      <name val="Times New Roman"/>
      <family val="1"/>
    </font>
    <font>
      <sz val="12"/>
      <color rgb="FF0000FF"/>
      <name val="Times New Roman"/>
      <family val="1"/>
    </font>
    <font>
      <b/>
      <sz val="12"/>
      <color rgb="FF0000FF"/>
      <name val="Times New Roman"/>
      <family val="1"/>
    </font>
    <font>
      <b/>
      <sz val="11"/>
      <color rgb="FFFF0000"/>
      <name val="Times New Roman"/>
      <family val="1"/>
    </font>
    <font>
      <sz val="20"/>
      <color theme="1"/>
      <name val="Times New Roman"/>
      <family val="1"/>
    </font>
    <font>
      <i/>
      <sz val="11"/>
      <color theme="1"/>
      <name val="Times New Roman"/>
      <family val="1"/>
    </font>
    <font>
      <b/>
      <sz val="10"/>
      <color theme="1"/>
      <name val="Times New Roman"/>
      <family val="1"/>
    </font>
    <font>
      <i/>
      <sz val="10"/>
      <color theme="1"/>
      <name val="Times New Roman"/>
      <family val="1"/>
    </font>
    <font>
      <i/>
      <sz val="9"/>
      <color rgb="FFFF0000"/>
      <name val="Times New Roman"/>
      <family val="1"/>
    </font>
    <font>
      <sz val="8"/>
      <color theme="1"/>
      <name val="Times New Roman"/>
      <family val="1"/>
    </font>
    <font>
      <i/>
      <sz val="8"/>
      <color theme="1"/>
      <name val="Times New Roman"/>
      <family val="1"/>
    </font>
    <font>
      <sz val="9"/>
      <color rgb="FF000000"/>
      <name val="Arial"/>
      <family val="2"/>
    </font>
    <font>
      <u/>
      <sz val="12"/>
      <color theme="1"/>
      <name val="Times New Roman"/>
      <family val="1"/>
    </font>
    <font>
      <u/>
      <sz val="12"/>
      <color rgb="FF0000FF"/>
      <name val="Times New Roman"/>
      <family val="1"/>
    </font>
    <font>
      <sz val="1"/>
      <color theme="1"/>
      <name val="Times New Roman"/>
      <family val="1"/>
    </font>
    <font>
      <sz val="1"/>
      <color rgb="FF000000"/>
      <name val="Arial"/>
      <family val="2"/>
    </font>
  </fonts>
  <fills count="9">
    <fill>
      <patternFill patternType="none"/>
    </fill>
    <fill>
      <patternFill patternType="gray125"/>
    </fill>
    <fill>
      <patternFill patternType="solid">
        <fgColor rgb="FFDADADA"/>
        <bgColor rgb="FFDADADA"/>
      </patternFill>
    </fill>
    <fill>
      <patternFill patternType="solid">
        <fgColor rgb="FFF2F2F2"/>
        <bgColor rgb="FFF2F2F2"/>
      </patternFill>
    </fill>
    <fill>
      <patternFill patternType="solid">
        <fgColor rgb="FF92D050"/>
        <bgColor rgb="FF92D050"/>
      </patternFill>
    </fill>
    <fill>
      <patternFill patternType="solid">
        <fgColor rgb="FFFFFF00"/>
        <bgColor rgb="FFFFFF00"/>
      </patternFill>
    </fill>
    <fill>
      <patternFill patternType="solid">
        <fgColor rgb="FFD6DCE4"/>
        <bgColor rgb="FFD6DCE4"/>
      </patternFill>
    </fill>
    <fill>
      <patternFill patternType="solid">
        <fgColor rgb="FFF7CAAC"/>
        <bgColor rgb="FFF7CAAC"/>
      </patternFill>
    </fill>
    <fill>
      <patternFill patternType="solid">
        <fgColor theme="0" tint="-4.9989318521683403E-2"/>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2">
    <xf numFmtId="0" fontId="0" fillId="0" borderId="0"/>
    <xf numFmtId="0" fontId="1" fillId="0" borderId="12"/>
  </cellStyleXfs>
  <cellXfs count="223">
    <xf numFmtId="0" fontId="0" fillId="0" borderId="0" xfId="0" applyFont="1" applyAlignment="1"/>
    <xf numFmtId="0" fontId="3" fillId="0" borderId="0" xfId="0" applyFont="1"/>
    <xf numFmtId="0" fontId="3" fillId="0" borderId="0" xfId="0" applyFont="1" applyAlignment="1">
      <alignment horizontal="left"/>
    </xf>
    <xf numFmtId="0" fontId="4" fillId="0" borderId="0" xfId="0" applyFont="1" applyAlignment="1">
      <alignment horizontal="left"/>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horizontal="center" vertical="top" wrapText="1"/>
    </xf>
    <xf numFmtId="0" fontId="5" fillId="3" borderId="1" xfId="0" applyFont="1" applyFill="1" applyBorder="1" applyAlignment="1">
      <alignment horizontal="center" vertical="center" wrapText="1"/>
    </xf>
    <xf numFmtId="0" fontId="4" fillId="0" borderId="1" xfId="0" applyFont="1" applyBorder="1" applyAlignment="1">
      <alignment vertical="top" wrapText="1"/>
    </xf>
    <xf numFmtId="0" fontId="10" fillId="0" borderId="0" xfId="0" applyFont="1"/>
    <xf numFmtId="0" fontId="11" fillId="0" borderId="0" xfId="0" applyFont="1"/>
    <xf numFmtId="0" fontId="10" fillId="0" borderId="0" xfId="0" applyFont="1" applyAlignment="1">
      <alignment horizontal="left" wrapText="1"/>
    </xf>
    <xf numFmtId="0" fontId="5" fillId="2" borderId="4"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7" fillId="4" borderId="1" xfId="0" applyFont="1" applyFill="1" applyBorder="1" applyAlignment="1">
      <alignment vertical="top" wrapText="1"/>
    </xf>
    <xf numFmtId="0" fontId="7" fillId="4" borderId="1" xfId="0" applyFont="1" applyFill="1" applyBorder="1" applyAlignment="1">
      <alignment horizontal="center" vertical="top" wrapText="1"/>
    </xf>
    <xf numFmtId="0" fontId="13" fillId="4" borderId="1" xfId="0" applyFont="1" applyFill="1" applyBorder="1" applyAlignment="1">
      <alignment vertical="top" wrapText="1"/>
    </xf>
    <xf numFmtId="0" fontId="3" fillId="0" borderId="1" xfId="0" applyFont="1" applyBorder="1"/>
    <xf numFmtId="0" fontId="7" fillId="0" borderId="1" xfId="0" applyFont="1" applyBorder="1" applyAlignment="1">
      <alignment horizontal="center" vertical="top" wrapText="1"/>
    </xf>
    <xf numFmtId="0" fontId="7" fillId="3" borderId="1" xfId="0" applyFont="1" applyFill="1" applyBorder="1" applyAlignment="1">
      <alignment horizontal="center" wrapText="1"/>
    </xf>
    <xf numFmtId="0" fontId="14" fillId="0" borderId="0" xfId="0" applyFont="1" applyAlignment="1">
      <alignment vertical="top"/>
    </xf>
    <xf numFmtId="0" fontId="14" fillId="0" borderId="0" xfId="0" applyFont="1" applyAlignment="1">
      <alignment horizontal="left" vertical="top"/>
    </xf>
    <xf numFmtId="0" fontId="4" fillId="0" borderId="0" xfId="0" applyFont="1"/>
    <xf numFmtId="0" fontId="15" fillId="0" borderId="0" xfId="0" applyFont="1"/>
    <xf numFmtId="0" fontId="15" fillId="0" borderId="0" xfId="0" applyFont="1" applyAlignment="1">
      <alignment horizontal="center" vertical="center"/>
    </xf>
    <xf numFmtId="0" fontId="15" fillId="0" borderId="0" xfId="0" applyFont="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wrapText="1"/>
    </xf>
    <xf numFmtId="0" fontId="15" fillId="0" borderId="1" xfId="0" applyFont="1" applyBorder="1" applyAlignment="1">
      <alignment horizontal="center" vertical="center"/>
    </xf>
    <xf numFmtId="0" fontId="15" fillId="0" borderId="1" xfId="0" quotePrefix="1" applyFont="1" applyBorder="1" applyAlignment="1">
      <alignment horizontal="left" wrapText="1"/>
    </xf>
    <xf numFmtId="0" fontId="15" fillId="0" borderId="1" xfId="0" applyFont="1" applyBorder="1" applyAlignment="1">
      <alignment horizontal="center" vertical="center" wrapText="1"/>
    </xf>
    <xf numFmtId="0" fontId="15" fillId="0" borderId="1" xfId="0" quotePrefix="1" applyFont="1" applyBorder="1" applyAlignment="1">
      <alignment wrapText="1"/>
    </xf>
    <xf numFmtId="0" fontId="15" fillId="0" borderId="1" xfId="0" applyFont="1" applyBorder="1" applyAlignment="1">
      <alignment wrapText="1"/>
    </xf>
    <xf numFmtId="0" fontId="15" fillId="0" borderId="1" xfId="0" applyFont="1" applyBorder="1" applyAlignment="1">
      <alignment horizontal="center" wrapText="1"/>
    </xf>
    <xf numFmtId="0" fontId="3" fillId="0" borderId="0" xfId="0" applyFont="1" applyAlignment="1">
      <alignment vertical="center"/>
    </xf>
    <xf numFmtId="0" fontId="7" fillId="0" borderId="0" xfId="0" applyFont="1" applyAlignment="1">
      <alignment horizontal="left" vertical="center"/>
    </xf>
    <xf numFmtId="0" fontId="5"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16"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19" fillId="4"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164" fontId="5" fillId="5" borderId="1" xfId="0" applyNumberFormat="1" applyFont="1" applyFill="1" applyBorder="1" applyAlignment="1">
      <alignment horizontal="center" vertical="center"/>
    </xf>
    <xf numFmtId="0" fontId="5" fillId="0" borderId="0" xfId="0" applyFont="1"/>
    <xf numFmtId="0" fontId="12"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0" fontId="20" fillId="0" borderId="0" xfId="0" applyFont="1"/>
    <xf numFmtId="0" fontId="4" fillId="0" borderId="0" xfId="0" applyFont="1" applyAlignment="1">
      <alignment horizontal="center" vertical="center"/>
    </xf>
    <xf numFmtId="0" fontId="5" fillId="0" borderId="0" xfId="0" applyFont="1" applyAlignment="1">
      <alignment horizontal="left" vertical="center"/>
    </xf>
    <xf numFmtId="0" fontId="5" fillId="5" borderId="12" xfId="0" applyFont="1" applyFill="1" applyBorder="1" applyAlignment="1">
      <alignment horizontal="left" vertical="center"/>
    </xf>
    <xf numFmtId="0" fontId="4" fillId="5" borderId="12" xfId="0" applyFont="1" applyFill="1" applyBorder="1" applyAlignment="1">
      <alignment horizontal="left" vertical="center"/>
    </xf>
    <xf numFmtId="0" fontId="4" fillId="0" borderId="0" xfId="0" applyFont="1" applyAlignment="1">
      <alignment vertical="center"/>
    </xf>
    <xf numFmtId="0" fontId="5" fillId="2" borderId="12" xfId="0" applyFont="1" applyFill="1" applyBorder="1" applyAlignment="1">
      <alignment horizontal="center" vertical="center" wrapText="1"/>
    </xf>
    <xf numFmtId="0" fontId="3" fillId="0" borderId="1" xfId="0" applyFont="1" applyBorder="1" applyAlignment="1">
      <alignment vertical="center"/>
    </xf>
    <xf numFmtId="0" fontId="5" fillId="0" borderId="0" xfId="0" applyFont="1" applyAlignment="1">
      <alignment vertical="center"/>
    </xf>
    <xf numFmtId="0" fontId="21" fillId="0" borderId="0" xfId="0" applyFont="1" applyAlignment="1">
      <alignment horizontal="center" vertical="center"/>
    </xf>
    <xf numFmtId="0" fontId="14" fillId="0" borderId="0" xfId="0" applyFont="1" applyAlignment="1">
      <alignment horizontal="left" vertical="center" wrapText="1"/>
    </xf>
    <xf numFmtId="0" fontId="9" fillId="0" borderId="0" xfId="0" applyFont="1" applyAlignment="1">
      <alignment vertical="center"/>
    </xf>
    <xf numFmtId="0" fontId="9" fillId="0" borderId="0" xfId="0" applyFont="1" applyAlignment="1">
      <alignment horizontal="left" vertical="center"/>
    </xf>
    <xf numFmtId="0" fontId="22" fillId="0" borderId="0" xfId="0" applyFont="1" applyAlignment="1">
      <alignment horizontal="left" vertical="center"/>
    </xf>
    <xf numFmtId="0" fontId="9" fillId="0" borderId="0" xfId="0" applyFont="1" applyAlignment="1">
      <alignment horizontal="left" vertical="center" shrinkToFit="1"/>
    </xf>
    <xf numFmtId="0" fontId="23" fillId="0" borderId="0" xfId="0" applyFont="1" applyAlignment="1">
      <alignment vertical="center"/>
    </xf>
    <xf numFmtId="0" fontId="9" fillId="0" borderId="0" xfId="0" applyFont="1" applyAlignment="1">
      <alignment vertical="center" shrinkToFit="1"/>
    </xf>
    <xf numFmtId="0" fontId="22" fillId="5" borderId="4" xfId="0" applyFont="1" applyFill="1" applyBorder="1" applyAlignment="1">
      <alignment horizontal="center" vertical="center"/>
    </xf>
    <xf numFmtId="0" fontId="22" fillId="5" borderId="4" xfId="0" applyFont="1" applyFill="1" applyBorder="1" applyAlignment="1">
      <alignment horizontal="center" vertical="center" shrinkToFit="1"/>
    </xf>
    <xf numFmtId="0" fontId="22" fillId="5"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center" vertical="center" shrinkToFit="1"/>
    </xf>
    <xf numFmtId="0" fontId="9" fillId="0" borderId="1" xfId="0" applyFont="1" applyBorder="1" applyAlignment="1">
      <alignment horizontal="left" vertical="center" wrapText="1"/>
    </xf>
    <xf numFmtId="164" fontId="9" fillId="0" borderId="1" xfId="0" applyNumberFormat="1" applyFont="1" applyBorder="1" applyAlignment="1">
      <alignment horizontal="center" vertical="center" shrinkToFit="1"/>
    </xf>
    <xf numFmtId="164" fontId="9" fillId="6" borderId="1" xfId="0" applyNumberFormat="1" applyFont="1" applyFill="1" applyBorder="1" applyAlignment="1">
      <alignment horizontal="center" vertical="center"/>
    </xf>
    <xf numFmtId="0" fontId="9" fillId="0" borderId="1" xfId="0" applyFont="1" applyBorder="1" applyAlignment="1">
      <alignment vertical="center"/>
    </xf>
    <xf numFmtId="0" fontId="21" fillId="0" borderId="13" xfId="0" applyFont="1" applyBorder="1" applyAlignment="1">
      <alignment vertical="center"/>
    </xf>
    <xf numFmtId="0" fontId="21" fillId="0" borderId="0" xfId="0" applyFont="1" applyAlignment="1">
      <alignment vertical="center"/>
    </xf>
    <xf numFmtId="0" fontId="5" fillId="0" borderId="0" xfId="0" applyFont="1" applyAlignment="1">
      <alignment horizontal="center" vertical="center" shrinkToFit="1"/>
    </xf>
    <xf numFmtId="0" fontId="3" fillId="5" borderId="12" xfId="0" applyFont="1" applyFill="1" applyBorder="1" applyAlignment="1">
      <alignment vertical="center"/>
    </xf>
    <xf numFmtId="0" fontId="21" fillId="0" borderId="0" xfId="0" applyFont="1" applyAlignment="1">
      <alignment horizontal="center"/>
    </xf>
    <xf numFmtId="0" fontId="24" fillId="0" borderId="0" xfId="0" applyFont="1"/>
    <xf numFmtId="0" fontId="24" fillId="0" borderId="0" xfId="0" quotePrefix="1" applyFont="1"/>
    <xf numFmtId="0" fontId="11" fillId="5"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vertical="center"/>
    </xf>
    <xf numFmtId="0" fontId="26" fillId="0" borderId="0" xfId="0" applyFont="1" applyAlignment="1">
      <alignment horizontal="center" vertical="center"/>
    </xf>
    <xf numFmtId="0" fontId="24" fillId="0" borderId="0" xfId="0" applyFont="1" applyAlignment="1">
      <alignment vertical="center"/>
    </xf>
    <xf numFmtId="0" fontId="27" fillId="0" borderId="0" xfId="0" applyFont="1"/>
    <xf numFmtId="0" fontId="11" fillId="0" borderId="0" xfId="0" applyFont="1" applyAlignment="1">
      <alignment vertical="center"/>
    </xf>
    <xf numFmtId="0" fontId="24" fillId="0" borderId="0" xfId="0" quotePrefix="1" applyFont="1" applyAlignment="1">
      <alignment vertical="center"/>
    </xf>
    <xf numFmtId="0" fontId="3" fillId="0" borderId="0" xfId="0" applyFont="1" applyAlignment="1">
      <alignment horizontal="center" vertical="center"/>
    </xf>
    <xf numFmtId="0" fontId="3" fillId="5" borderId="12" xfId="0" applyFont="1" applyFill="1" applyBorder="1" applyAlignment="1">
      <alignment vertical="top"/>
    </xf>
    <xf numFmtId="0" fontId="7" fillId="0" borderId="0" xfId="0" applyFont="1" applyAlignment="1">
      <alignment vertical="top"/>
    </xf>
    <xf numFmtId="0" fontId="7" fillId="0" borderId="0" xfId="0" applyFont="1" applyAlignment="1">
      <alignment horizontal="center" vertical="top"/>
    </xf>
    <xf numFmtId="165" fontId="7" fillId="0" borderId="0" xfId="0" applyNumberFormat="1" applyFont="1" applyAlignment="1">
      <alignment vertical="center"/>
    </xf>
    <xf numFmtId="0" fontId="7" fillId="0" borderId="0" xfId="0" applyFont="1" applyAlignment="1">
      <alignment vertical="center"/>
    </xf>
    <xf numFmtId="0" fontId="7" fillId="5" borderId="12" xfId="0" applyFont="1" applyFill="1" applyBorder="1" applyAlignment="1">
      <alignment horizontal="center" vertical="top" wrapText="1"/>
    </xf>
    <xf numFmtId="0" fontId="15" fillId="5" borderId="12" xfId="0" applyFont="1" applyFill="1" applyBorder="1"/>
    <xf numFmtId="0" fontId="2" fillId="4" borderId="12" xfId="0" applyFont="1" applyFill="1" applyBorder="1" applyAlignment="1">
      <alignment horizontal="center"/>
    </xf>
    <xf numFmtId="0" fontId="0" fillId="0" borderId="0" xfId="0" applyFont="1" applyAlignment="1"/>
    <xf numFmtId="0" fontId="2" fillId="4" borderId="12" xfId="0" applyFont="1" applyFill="1" applyBorder="1" applyAlignment="1" applyProtection="1">
      <alignment horizontal="center"/>
      <protection locked="0"/>
    </xf>
    <xf numFmtId="14" fontId="2" fillId="4" borderId="12" xfId="0" applyNumberFormat="1" applyFont="1" applyFill="1" applyBorder="1" applyAlignment="1" applyProtection="1">
      <alignment horizontal="center"/>
      <protection locked="0"/>
    </xf>
    <xf numFmtId="14" fontId="2" fillId="5" borderId="12" xfId="0" applyNumberFormat="1" applyFont="1" applyFill="1" applyBorder="1" applyAlignment="1" applyProtection="1">
      <alignment horizontal="center"/>
      <protection locked="0"/>
    </xf>
    <xf numFmtId="0" fontId="2" fillId="5" borderId="12" xfId="0" applyFont="1" applyFill="1" applyBorder="1" applyAlignment="1" applyProtection="1">
      <alignment horizontal="center"/>
      <protection locked="0"/>
    </xf>
    <xf numFmtId="0" fontId="15" fillId="0" borderId="0" xfId="0" applyFont="1" applyProtection="1">
      <protection locked="0"/>
    </xf>
    <xf numFmtId="0" fontId="15" fillId="0" borderId="0" xfId="0" applyFont="1" applyAlignment="1" applyProtection="1">
      <alignment horizontal="center"/>
      <protection locked="0"/>
    </xf>
    <xf numFmtId="14" fontId="15" fillId="0" borderId="0" xfId="0" applyNumberFormat="1" applyFont="1" applyAlignment="1" applyProtection="1">
      <alignment horizontal="center"/>
      <protection locked="0"/>
    </xf>
    <xf numFmtId="20" fontId="15" fillId="0" borderId="0" xfId="0" applyNumberFormat="1" applyFont="1" applyAlignment="1" applyProtection="1">
      <alignment horizontal="center"/>
      <protection locked="0"/>
    </xf>
    <xf numFmtId="20" fontId="15" fillId="0" borderId="0" xfId="0" quotePrefix="1" applyNumberFormat="1" applyFont="1" applyAlignment="1" applyProtection="1">
      <alignment horizontal="center"/>
      <protection locked="0"/>
    </xf>
    <xf numFmtId="0" fontId="0" fillId="0" borderId="0" xfId="0" applyFont="1" applyAlignment="1" applyProtection="1">
      <protection locked="0"/>
    </xf>
    <xf numFmtId="0" fontId="17" fillId="7" borderId="1" xfId="0" applyFont="1" applyFill="1" applyBorder="1" applyAlignment="1" applyProtection="1">
      <alignment horizontal="center" vertical="center" wrapText="1"/>
      <protection locked="0"/>
    </xf>
    <xf numFmtId="0" fontId="30" fillId="0" borderId="0" xfId="0" applyFont="1" applyAlignment="1">
      <alignment vertical="center"/>
    </xf>
    <xf numFmtId="0" fontId="30" fillId="2" borderId="1" xfId="0" applyFont="1" applyFill="1" applyBorder="1" applyAlignment="1">
      <alignment horizontal="center" vertical="center" wrapText="1"/>
    </xf>
    <xf numFmtId="0" fontId="30" fillId="2" borderId="12" xfId="0" applyFont="1" applyFill="1" applyBorder="1" applyAlignment="1">
      <alignment horizontal="center" vertical="center" wrapText="1"/>
    </xf>
    <xf numFmtId="0" fontId="31" fillId="0" borderId="0" xfId="0" applyFont="1" applyAlignment="1"/>
    <xf numFmtId="0" fontId="3" fillId="5" borderId="12" xfId="0" applyFont="1" applyFill="1" applyBorder="1" applyAlignment="1" applyProtection="1">
      <alignment horizontal="center" vertical="center"/>
      <protection locked="0"/>
    </xf>
    <xf numFmtId="0" fontId="7" fillId="0" borderId="1" xfId="0"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0" fontId="3"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0" fontId="3" fillId="0" borderId="1" xfId="0" applyFont="1" applyBorder="1" applyAlignment="1" applyProtection="1">
      <alignment horizontal="left" vertical="center" wrapText="1"/>
      <protection locked="0"/>
    </xf>
    <xf numFmtId="165" fontId="3" fillId="0" borderId="1" xfId="0" applyNumberFormat="1" applyFont="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0" fontId="28" fillId="0" borderId="1" xfId="0" quotePrefix="1" applyFont="1" applyBorder="1" applyAlignment="1" applyProtection="1">
      <alignment horizontal="left" vertical="top" wrapText="1"/>
      <protection locked="0"/>
    </xf>
    <xf numFmtId="0" fontId="3" fillId="0" borderId="1" xfId="0" quotePrefix="1" applyFont="1" applyBorder="1" applyAlignment="1" applyProtection="1">
      <alignment horizontal="left" vertical="center" wrapText="1"/>
      <protection locked="0"/>
    </xf>
    <xf numFmtId="0" fontId="3" fillId="5" borderId="1" xfId="0" applyFont="1" applyFill="1" applyBorder="1" applyAlignment="1" applyProtection="1">
      <alignment vertical="top" wrapText="1"/>
      <protection locked="0"/>
    </xf>
    <xf numFmtId="0" fontId="3" fillId="5" borderId="1" xfId="0" applyFont="1" applyFill="1" applyBorder="1" applyAlignment="1" applyProtection="1">
      <alignment horizontal="center" vertical="center"/>
      <protection locked="0"/>
    </xf>
    <xf numFmtId="0" fontId="3" fillId="5" borderId="1" xfId="0" applyFont="1" applyFill="1" applyBorder="1" applyAlignment="1" applyProtection="1">
      <alignment horizontal="center" vertical="top"/>
      <protection locked="0"/>
    </xf>
    <xf numFmtId="0" fontId="3" fillId="0" borderId="1" xfId="0" applyFont="1" applyBorder="1" applyAlignment="1" applyProtection="1">
      <alignment vertical="top" wrapText="1"/>
      <protection locked="0"/>
    </xf>
    <xf numFmtId="0" fontId="29" fillId="0" borderId="1" xfId="0" quotePrefix="1" applyFont="1" applyBorder="1" applyAlignment="1" applyProtection="1">
      <alignment horizontal="left" vertical="top" wrapText="1"/>
      <protection locked="0"/>
    </xf>
    <xf numFmtId="0" fontId="3" fillId="5" borderId="1" xfId="0" applyFont="1" applyFill="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0" fontId="3" fillId="0" borderId="1" xfId="0" applyFont="1" applyBorder="1" applyProtection="1">
      <protection locked="0"/>
    </xf>
    <xf numFmtId="0" fontId="3" fillId="0" borderId="1" xfId="0" applyFont="1" applyBorder="1" applyAlignment="1" applyProtection="1">
      <alignment horizontal="left" vertical="center"/>
      <protection locked="0"/>
    </xf>
    <xf numFmtId="0" fontId="3" fillId="0" borderId="1" xfId="0" applyFont="1" applyBorder="1" applyAlignment="1" applyProtection="1">
      <alignment vertical="top"/>
      <protection locked="0"/>
    </xf>
    <xf numFmtId="0" fontId="3" fillId="0" borderId="2" xfId="0" applyFont="1" applyBorder="1" applyAlignment="1" applyProtection="1">
      <alignment horizontal="center" vertical="center" wrapText="1"/>
      <protection locked="0"/>
    </xf>
    <xf numFmtId="0" fontId="3" fillId="5" borderId="1" xfId="0" applyFont="1" applyFill="1" applyBorder="1" applyAlignment="1" applyProtection="1">
      <alignment vertical="top"/>
      <protection locked="0"/>
    </xf>
    <xf numFmtId="165" fontId="3" fillId="0" borderId="2" xfId="0" applyNumberFormat="1" applyFont="1" applyBorder="1" applyAlignment="1" applyProtection="1">
      <alignment horizontal="center" vertical="center" wrapText="1"/>
      <protection locked="0"/>
    </xf>
    <xf numFmtId="14" fontId="3" fillId="0" borderId="2" xfId="0" applyNumberFormat="1" applyFont="1" applyBorder="1" applyAlignment="1" applyProtection="1">
      <alignment horizontal="center" vertical="center" wrapText="1"/>
      <protection locked="0"/>
    </xf>
    <xf numFmtId="0" fontId="3" fillId="0" borderId="1" xfId="0" quotePrefix="1" applyFont="1" applyBorder="1" applyAlignment="1" applyProtection="1">
      <alignment horizontal="left" vertical="center"/>
      <protection locked="0"/>
    </xf>
    <xf numFmtId="0" fontId="3" fillId="5" borderId="1" xfId="0" applyFont="1" applyFill="1" applyBorder="1" applyAlignment="1" applyProtection="1">
      <alignment horizontal="left" vertical="center" wrapText="1"/>
      <protection locked="0"/>
    </xf>
    <xf numFmtId="0" fontId="3" fillId="5" borderId="1" xfId="0" applyFont="1" applyFill="1" applyBorder="1" applyAlignment="1" applyProtection="1">
      <alignment vertical="center"/>
      <protection locked="0"/>
    </xf>
    <xf numFmtId="0" fontId="3" fillId="5" borderId="1" xfId="0" applyFont="1" applyFill="1" applyBorder="1" applyAlignment="1" applyProtection="1">
      <alignment vertical="center" wrapText="1"/>
      <protection locked="0"/>
    </xf>
    <xf numFmtId="0" fontId="3" fillId="5" borderId="1" xfId="0" applyFont="1" applyFill="1" applyBorder="1" applyAlignment="1" applyProtection="1">
      <alignment horizontal="center" vertical="center" wrapText="1"/>
      <protection locked="0"/>
    </xf>
    <xf numFmtId="0" fontId="0" fillId="0" borderId="0" xfId="0" applyFont="1" applyAlignment="1"/>
    <xf numFmtId="0" fontId="7" fillId="0" borderId="6" xfId="0" applyFont="1" applyBorder="1" applyAlignment="1">
      <alignment horizontal="center" vertical="top"/>
    </xf>
    <xf numFmtId="0" fontId="3" fillId="0" borderId="6" xfId="0" applyFont="1" applyBorder="1" applyAlignment="1">
      <alignment horizontal="center" vertical="top"/>
    </xf>
    <xf numFmtId="0" fontId="4" fillId="0" borderId="2" xfId="0" applyFont="1" applyBorder="1" applyAlignment="1">
      <alignment horizontal="center" vertical="top" wrapText="1"/>
    </xf>
    <xf numFmtId="0" fontId="3" fillId="0" borderId="15" xfId="1" applyFont="1" applyBorder="1" applyAlignment="1" applyProtection="1">
      <alignment horizontal="left" wrapText="1"/>
      <protection locked="0"/>
    </xf>
    <xf numFmtId="0" fontId="18" fillId="8" borderId="15" xfId="1" applyFont="1" applyFill="1" applyBorder="1" applyAlignment="1" applyProtection="1">
      <alignment horizontal="center" wrapText="1"/>
      <protection locked="0"/>
    </xf>
    <xf numFmtId="0" fontId="12" fillId="0" borderId="15" xfId="1" applyFont="1" applyBorder="1" applyAlignment="1" applyProtection="1">
      <alignment wrapText="1"/>
      <protection locked="0"/>
    </xf>
    <xf numFmtId="0" fontId="12" fillId="0" borderId="15" xfId="1" applyFont="1" applyBorder="1" applyAlignment="1" applyProtection="1">
      <alignment horizontal="left" wrapText="1"/>
      <protection locked="0"/>
    </xf>
    <xf numFmtId="0" fontId="18" fillId="4" borderId="1" xfId="0" applyFont="1" applyFill="1" applyBorder="1" applyAlignment="1" applyProtection="1">
      <alignment horizontal="center" vertical="center" wrapText="1"/>
      <protection locked="0"/>
    </xf>
    <xf numFmtId="0" fontId="0" fillId="0" borderId="0" xfId="0" applyFont="1" applyAlignment="1"/>
    <xf numFmtId="0" fontId="0" fillId="0" borderId="0" xfId="0" applyFont="1" applyAlignment="1"/>
    <xf numFmtId="0" fontId="7" fillId="0" borderId="0" xfId="0" applyFont="1" applyAlignment="1">
      <alignment horizontal="center" vertical="center"/>
    </xf>
    <xf numFmtId="0" fontId="5" fillId="0" borderId="0" xfId="0" applyFont="1" applyAlignment="1">
      <alignment horizontal="center" vertical="center"/>
    </xf>
    <xf numFmtId="0" fontId="3" fillId="0" borderId="4" xfId="0" applyFont="1" applyBorder="1" applyAlignment="1" applyProtection="1">
      <alignment horizontal="center" vertical="center" wrapText="1"/>
      <protection locked="0"/>
    </xf>
    <xf numFmtId="165" fontId="3" fillId="0" borderId="4" xfId="0" applyNumberFormat="1" applyFont="1" applyBorder="1" applyAlignment="1" applyProtection="1">
      <alignment horizontal="center" vertical="center" wrapText="1"/>
      <protection locked="0"/>
    </xf>
    <xf numFmtId="14" fontId="3" fillId="0" borderId="4" xfId="0" applyNumberFormat="1" applyFont="1" applyBorder="1" applyAlignment="1" applyProtection="1">
      <alignment horizontal="center" vertical="center" wrapText="1"/>
      <protection locked="0"/>
    </xf>
    <xf numFmtId="0" fontId="3" fillId="0" borderId="14" xfId="0" applyFont="1" applyBorder="1" applyAlignment="1" applyProtection="1">
      <alignment horizontal="center" vertical="center" wrapText="1"/>
      <protection locked="0"/>
    </xf>
    <xf numFmtId="165" fontId="3" fillId="0" borderId="14" xfId="0" applyNumberFormat="1" applyFont="1" applyBorder="1" applyAlignment="1" applyProtection="1">
      <alignment horizontal="center" vertical="center" wrapText="1"/>
      <protection locked="0"/>
    </xf>
    <xf numFmtId="14" fontId="3" fillId="0" borderId="14" xfId="0" applyNumberFormat="1" applyFont="1" applyBorder="1" applyAlignment="1" applyProtection="1">
      <alignment horizontal="center" vertical="center" wrapText="1"/>
      <protection locked="0"/>
    </xf>
    <xf numFmtId="0" fontId="29" fillId="0" borderId="1" xfId="0" applyFont="1" applyBorder="1" applyAlignment="1" applyProtection="1">
      <alignment horizontal="left" vertical="top"/>
      <protection locked="0"/>
    </xf>
    <xf numFmtId="0" fontId="28" fillId="0" borderId="1" xfId="0" applyFont="1" applyBorder="1" applyAlignment="1" applyProtection="1">
      <alignment horizontal="left" vertical="center"/>
      <protection locked="0"/>
    </xf>
    <xf numFmtId="0" fontId="3" fillId="0" borderId="0" xfId="0" applyFont="1" applyAlignment="1" applyProtection="1">
      <alignment vertical="center"/>
      <protection locked="0"/>
    </xf>
    <xf numFmtId="0" fontId="21" fillId="0" borderId="0" xfId="0" applyFont="1" applyAlignment="1" applyProtection="1">
      <alignment horizontal="center"/>
      <protection locked="0"/>
    </xf>
    <xf numFmtId="0" fontId="3" fillId="0" borderId="1" xfId="0" applyFont="1" applyBorder="1" applyAlignment="1" applyProtection="1">
      <alignment vertical="center"/>
      <protection locked="0"/>
    </xf>
    <xf numFmtId="164" fontId="5" fillId="5" borderId="1" xfId="0" applyNumberFormat="1" applyFont="1" applyFill="1" applyBorder="1" applyAlignment="1" applyProtection="1">
      <alignment horizontal="center" vertical="center"/>
      <protection locked="0"/>
    </xf>
    <xf numFmtId="0" fontId="26" fillId="0" borderId="0" xfId="0" applyFont="1" applyAlignment="1" applyProtection="1">
      <alignment horizontal="center" vertical="center"/>
      <protection locked="0"/>
    </xf>
    <xf numFmtId="0" fontId="25" fillId="0" borderId="0" xfId="0" applyFont="1" applyAlignment="1" applyProtection="1">
      <alignment vertical="center"/>
      <protection locked="0"/>
    </xf>
    <xf numFmtId="0" fontId="21" fillId="0" borderId="0" xfId="0" applyFont="1" applyAlignment="1" applyProtection="1">
      <alignment horizontal="center" vertical="center"/>
      <protection locked="0"/>
    </xf>
    <xf numFmtId="0" fontId="18" fillId="4" borderId="1" xfId="0" applyFont="1" applyFill="1" applyBorder="1" applyAlignment="1" applyProtection="1">
      <alignment horizontal="center" vertical="center" wrapText="1"/>
    </xf>
    <xf numFmtId="0" fontId="17" fillId="7" borderId="1" xfId="0" applyFont="1" applyFill="1" applyBorder="1" applyAlignment="1" applyProtection="1">
      <alignment horizontal="center" vertical="center" wrapText="1"/>
    </xf>
    <xf numFmtId="164" fontId="5" fillId="5" borderId="1" xfId="0" applyNumberFormat="1" applyFont="1" applyFill="1" applyBorder="1" applyAlignment="1" applyProtection="1">
      <alignment horizontal="center" vertical="center"/>
    </xf>
    <xf numFmtId="0" fontId="25" fillId="0" borderId="0" xfId="0" applyFont="1" applyAlignment="1" applyProtection="1">
      <alignment vertical="center"/>
    </xf>
    <xf numFmtId="0" fontId="26" fillId="0" borderId="0" xfId="0" applyFont="1" applyAlignment="1" applyProtection="1">
      <alignment horizontal="center" vertical="center"/>
    </xf>
    <xf numFmtId="0" fontId="14" fillId="0" borderId="0" xfId="0" quotePrefix="1" applyFont="1" applyAlignment="1">
      <alignment horizontal="left" vertical="top" wrapText="1"/>
    </xf>
    <xf numFmtId="0" fontId="0" fillId="0" borderId="0" xfId="0" applyFont="1" applyAlignment="1"/>
    <xf numFmtId="0" fontId="2" fillId="0" borderId="0" xfId="0" applyFont="1" applyAlignment="1">
      <alignment horizontal="center" vertical="center"/>
    </xf>
    <xf numFmtId="0" fontId="7" fillId="0" borderId="7" xfId="0" applyFont="1" applyBorder="1" applyAlignment="1">
      <alignment horizontal="center" vertical="center"/>
    </xf>
    <xf numFmtId="0" fontId="8" fillId="0" borderId="16" xfId="0" applyFont="1" applyBorder="1" applyAlignment="1"/>
    <xf numFmtId="0" fontId="10" fillId="0" borderId="0" xfId="0" quotePrefix="1" applyFont="1" applyAlignment="1">
      <alignment horizontal="left" wrapText="1"/>
    </xf>
    <xf numFmtId="0" fontId="9" fillId="0" borderId="15" xfId="0" quotePrefix="1" applyFont="1" applyBorder="1" applyAlignment="1">
      <alignment horizontal="center" vertical="top" wrapText="1"/>
    </xf>
    <xf numFmtId="0" fontId="7" fillId="0" borderId="16" xfId="0" applyFont="1" applyBorder="1" applyAlignment="1">
      <alignment horizontal="center" vertical="center"/>
    </xf>
    <xf numFmtId="0" fontId="7" fillId="0" borderId="9" xfId="0" applyFont="1" applyBorder="1" applyAlignment="1">
      <alignment horizontal="center" vertical="center"/>
    </xf>
    <xf numFmtId="0" fontId="7" fillId="0" borderId="3" xfId="0" quotePrefix="1" applyFont="1" applyBorder="1" applyAlignment="1">
      <alignment horizontal="center" wrapText="1"/>
    </xf>
    <xf numFmtId="0" fontId="8" fillId="0" borderId="3" xfId="0" applyFont="1" applyBorder="1" applyAlignment="1"/>
    <xf numFmtId="0" fontId="2" fillId="0" borderId="0" xfId="0" applyFont="1" applyAlignment="1">
      <alignment horizontal="center" vertical="center" wrapText="1"/>
    </xf>
    <xf numFmtId="0" fontId="3" fillId="0" borderId="11" xfId="0" applyFont="1" applyBorder="1" applyAlignment="1">
      <alignment horizontal="center" vertical="center"/>
    </xf>
    <xf numFmtId="0" fontId="8" fillId="0" borderId="6" xfId="0" applyFont="1" applyBorder="1" applyAlignment="1"/>
    <xf numFmtId="0" fontId="7" fillId="5" borderId="12" xfId="0" applyFont="1" applyFill="1" applyBorder="1" applyAlignment="1">
      <alignment vertical="center" shrinkToFit="1"/>
    </xf>
    <xf numFmtId="0" fontId="8" fillId="0" borderId="12" xfId="0" applyFont="1" applyBorder="1" applyAlignment="1"/>
    <xf numFmtId="0" fontId="5" fillId="2" borderId="11" xfId="0" applyFont="1" applyFill="1" applyBorder="1" applyAlignment="1">
      <alignment horizontal="center" vertical="center" wrapText="1"/>
    </xf>
    <xf numFmtId="0" fontId="8" fillId="0" borderId="5" xfId="0" applyFont="1" applyBorder="1" applyAlignment="1"/>
    <xf numFmtId="0" fontId="5" fillId="2" borderId="4" xfId="0" applyFont="1" applyFill="1" applyBorder="1" applyAlignment="1">
      <alignment horizontal="center" vertical="center" wrapText="1"/>
    </xf>
    <xf numFmtId="0" fontId="8" fillId="0" borderId="2" xfId="0" applyFont="1" applyBorder="1" applyAlignment="1"/>
    <xf numFmtId="0" fontId="5" fillId="5" borderId="7" xfId="0" applyFont="1" applyFill="1" applyBorder="1" applyAlignment="1">
      <alignment horizontal="center" vertical="center" wrapText="1"/>
    </xf>
    <xf numFmtId="0" fontId="8" fillId="0" borderId="9" xfId="0" applyFont="1" applyBorder="1" applyAlignment="1"/>
    <xf numFmtId="0" fontId="5" fillId="2" borderId="7" xfId="0" applyFont="1" applyFill="1" applyBorder="1" applyAlignment="1">
      <alignment horizontal="center" vertical="center" wrapText="1"/>
    </xf>
    <xf numFmtId="0" fontId="8" fillId="0" borderId="8" xfId="0" applyFont="1" applyBorder="1" applyAlignment="1"/>
    <xf numFmtId="0" fontId="8" fillId="0" borderId="10" xfId="0" applyFont="1" applyBorder="1" applyAlignment="1"/>
    <xf numFmtId="0" fontId="9" fillId="0" borderId="11" xfId="0" applyFont="1" applyBorder="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xf>
    <xf numFmtId="0" fontId="7" fillId="5" borderId="12" xfId="0" applyFont="1" applyFill="1" applyBorder="1" applyAlignment="1">
      <alignment horizontal="left" vertical="center" shrinkToFit="1"/>
    </xf>
    <xf numFmtId="0" fontId="3" fillId="0" borderId="11" xfId="0" applyFont="1" applyBorder="1" applyAlignment="1" applyProtection="1">
      <alignment horizontal="center" vertical="center"/>
      <protection locked="0"/>
    </xf>
    <xf numFmtId="0" fontId="8" fillId="0" borderId="6" xfId="0" applyFont="1" applyBorder="1" applyAlignment="1" applyProtection="1">
      <protection locked="0"/>
    </xf>
    <xf numFmtId="0" fontId="8" fillId="0" borderId="14" xfId="0" applyFont="1" applyBorder="1" applyAlignment="1"/>
    <xf numFmtId="0" fontId="9" fillId="0" borderId="6" xfId="0" applyFont="1" applyBorder="1" applyAlignment="1">
      <alignment horizontal="center" vertical="center"/>
    </xf>
    <xf numFmtId="0" fontId="5" fillId="0" borderId="0" xfId="0" applyFont="1" applyAlignment="1" applyProtection="1">
      <alignment horizontal="center" vertical="center"/>
      <protection locked="0"/>
    </xf>
    <xf numFmtId="0" fontId="3" fillId="0" borderId="1" xfId="0" applyFont="1" applyBorder="1" applyAlignment="1" applyProtection="1">
      <alignment vertical="center"/>
    </xf>
    <xf numFmtId="0" fontId="21" fillId="0" borderId="0" xfId="0" applyFont="1" applyAlignment="1" applyProtection="1">
      <alignment horizontal="center" vertical="center"/>
    </xf>
    <xf numFmtId="0" fontId="3" fillId="0" borderId="0" xfId="0" applyFont="1" applyAlignment="1" applyProtection="1">
      <alignment vertical="center"/>
    </xf>
    <xf numFmtId="0" fontId="5" fillId="0" borderId="0" xfId="0" applyFont="1" applyAlignment="1" applyProtection="1">
      <alignment horizontal="center"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9525</xdr:rowOff>
    </xdr:from>
    <xdr:ext cx="809625" cy="3143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34</xdr:row>
      <xdr:rowOff>0</xdr:rowOff>
    </xdr:from>
    <xdr:ext cx="809625" cy="352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22</xdr:row>
      <xdr:rowOff>0</xdr:rowOff>
    </xdr:from>
    <xdr:ext cx="1352550" cy="514350"/>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0</xdr:row>
      <xdr:rowOff>0</xdr:rowOff>
    </xdr:from>
    <xdr:ext cx="1428750" cy="54292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42975" cy="333375"/>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6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6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6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6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8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8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8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8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8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9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9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9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9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A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A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A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A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A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A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B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B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B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B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B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B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C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C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C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C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C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D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D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D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D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D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D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21</xdr:row>
      <xdr:rowOff>190500</xdr:rowOff>
    </xdr:from>
    <xdr:ext cx="1352550" cy="514350"/>
    <xdr:pic>
      <xdr:nvPicPr>
        <xdr:cNvPr id="2" name="image1.png">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xfrm>
          <a:off x="0" y="5800725"/>
          <a:ext cx="1352550" cy="514350"/>
        </a:xfrm>
        <a:prstGeom prst="rect">
          <a:avLst/>
        </a:prstGeom>
        <a:noFill/>
      </xdr:spPr>
    </xdr:pic>
    <xdr:clientData fLocksWithSheet="0"/>
  </xdr:oneCellAnchor>
  <xdr:oneCellAnchor>
    <xdr:from>
      <xdr:col>0</xdr:col>
      <xdr:colOff>0</xdr:colOff>
      <xdr:row>47</xdr:row>
      <xdr:rowOff>123825</xdr:rowOff>
    </xdr:from>
    <xdr:ext cx="1428750" cy="542925"/>
    <xdr:pic>
      <xdr:nvPicPr>
        <xdr:cNvPr id="3" name="image1.png">
          <a:extLst>
            <a:ext uri="{FF2B5EF4-FFF2-40B4-BE49-F238E27FC236}">
              <a16:creationId xmlns:a16="http://schemas.microsoft.com/office/drawing/2014/main" id="{00000000-0008-0000-0E00-000003000000}"/>
            </a:ext>
          </a:extLst>
        </xdr:cNvPr>
        <xdr:cNvPicPr preferRelativeResize="0"/>
      </xdr:nvPicPr>
      <xdr:blipFill>
        <a:blip xmlns:r="http://schemas.openxmlformats.org/officeDocument/2006/relationships" r:embed="rId1" cstate="print"/>
        <a:stretch>
          <a:fillRect/>
        </a:stretch>
      </xdr:blipFill>
      <xdr:spPr>
        <a:xfrm>
          <a:off x="0" y="12230100"/>
          <a:ext cx="1428750" cy="542925"/>
        </a:xfrm>
        <a:prstGeom prst="rect">
          <a:avLst/>
        </a:prstGeom>
        <a:noFill/>
      </xdr:spPr>
    </xdr:pic>
    <xdr:clientData fLocksWithSheet="0"/>
  </xdr:oneCellAnchor>
  <xdr:oneCellAnchor>
    <xdr:from>
      <xdr:col>0</xdr:col>
      <xdr:colOff>0</xdr:colOff>
      <xdr:row>74</xdr:row>
      <xdr:rowOff>0</xdr:rowOff>
    </xdr:from>
    <xdr:ext cx="1009650" cy="447675"/>
    <xdr:pic>
      <xdr:nvPicPr>
        <xdr:cNvPr id="4" name="image1.png">
          <a:extLst>
            <a:ext uri="{FF2B5EF4-FFF2-40B4-BE49-F238E27FC236}">
              <a16:creationId xmlns:a16="http://schemas.microsoft.com/office/drawing/2014/main" id="{00000000-0008-0000-0E00-000004000000}"/>
            </a:ext>
          </a:extLst>
        </xdr:cNvPr>
        <xdr:cNvPicPr preferRelativeResize="0"/>
      </xdr:nvPicPr>
      <xdr:blipFill>
        <a:blip xmlns:r="http://schemas.openxmlformats.org/officeDocument/2006/relationships" r:embed="rId1" cstate="print"/>
        <a:stretch>
          <a:fillRect/>
        </a:stretch>
      </xdr:blipFill>
      <xdr:spPr>
        <a:xfrm>
          <a:off x="0" y="18954750"/>
          <a:ext cx="1009650" cy="447675"/>
        </a:xfrm>
        <a:prstGeom prst="rect">
          <a:avLst/>
        </a:prstGeom>
        <a:noFill/>
      </xdr:spPr>
    </xdr:pic>
    <xdr:clientData fLocksWithSheet="0"/>
  </xdr:oneCellAnchor>
  <xdr:oneCellAnchor>
    <xdr:from>
      <xdr:col>0</xdr:col>
      <xdr:colOff>0</xdr:colOff>
      <xdr:row>100</xdr:row>
      <xdr:rowOff>0</xdr:rowOff>
    </xdr:from>
    <xdr:ext cx="1000125" cy="409575"/>
    <xdr:pic>
      <xdr:nvPicPr>
        <xdr:cNvPr id="5" name="image1.png">
          <a:extLst>
            <a:ext uri="{FF2B5EF4-FFF2-40B4-BE49-F238E27FC236}">
              <a16:creationId xmlns:a16="http://schemas.microsoft.com/office/drawing/2014/main" id="{00000000-0008-0000-0E00-000005000000}"/>
            </a:ext>
          </a:extLst>
        </xdr:cNvPr>
        <xdr:cNvPicPr preferRelativeResize="0"/>
      </xdr:nvPicPr>
      <xdr:blipFill>
        <a:blip xmlns:r="http://schemas.openxmlformats.org/officeDocument/2006/relationships" r:embed="rId1" cstate="print"/>
        <a:stretch>
          <a:fillRect/>
        </a:stretch>
      </xdr:blipFill>
      <xdr:spPr>
        <a:xfrm>
          <a:off x="0" y="25641300"/>
          <a:ext cx="1000125" cy="409575"/>
        </a:xfrm>
        <a:prstGeom prst="rect">
          <a:avLst/>
        </a:prstGeom>
        <a:noFill/>
      </xdr:spPr>
    </xdr:pic>
    <xdr:clientData fLocksWithSheet="0"/>
  </xdr:oneCellAnchor>
  <xdr:oneCellAnchor>
    <xdr:from>
      <xdr:col>0</xdr:col>
      <xdr:colOff>0</xdr:colOff>
      <xdr:row>126</xdr:row>
      <xdr:rowOff>0</xdr:rowOff>
    </xdr:from>
    <xdr:ext cx="1009650" cy="390525"/>
    <xdr:pic>
      <xdr:nvPicPr>
        <xdr:cNvPr id="6" name="image1.png">
          <a:extLst>
            <a:ext uri="{FF2B5EF4-FFF2-40B4-BE49-F238E27FC236}">
              <a16:creationId xmlns:a16="http://schemas.microsoft.com/office/drawing/2014/main" id="{00000000-0008-0000-0E00-000006000000}"/>
            </a:ext>
          </a:extLst>
        </xdr:cNvPr>
        <xdr:cNvPicPr preferRelativeResize="0"/>
      </xdr:nvPicPr>
      <xdr:blipFill>
        <a:blip xmlns:r="http://schemas.openxmlformats.org/officeDocument/2006/relationships" r:embed="rId1" cstate="print"/>
        <a:stretch>
          <a:fillRect/>
        </a:stretch>
      </xdr:blipFill>
      <xdr:spPr>
        <a:xfrm>
          <a:off x="0" y="32327850"/>
          <a:ext cx="1009650" cy="390525"/>
        </a:xfrm>
        <a:prstGeom prst="rect">
          <a:avLst/>
        </a:prstGeom>
        <a:noFill/>
      </xdr:spPr>
    </xdr:pic>
    <xdr:clientData fLocksWithSheet="0"/>
  </xdr:oneCellAnchor>
  <xdr:oneCellAnchor>
    <xdr:from>
      <xdr:col>0</xdr:col>
      <xdr:colOff>0</xdr:colOff>
      <xdr:row>152</xdr:row>
      <xdr:rowOff>0</xdr:rowOff>
    </xdr:from>
    <xdr:ext cx="1009650" cy="390525"/>
    <xdr:pic>
      <xdr:nvPicPr>
        <xdr:cNvPr id="7" name="image1.png">
          <a:extLst>
            <a:ext uri="{FF2B5EF4-FFF2-40B4-BE49-F238E27FC236}">
              <a16:creationId xmlns:a16="http://schemas.microsoft.com/office/drawing/2014/main" id="{00000000-0008-0000-0E00-000007000000}"/>
            </a:ext>
          </a:extLst>
        </xdr:cNvPr>
        <xdr:cNvPicPr preferRelativeResize="0"/>
      </xdr:nvPicPr>
      <xdr:blipFill>
        <a:blip xmlns:r="http://schemas.openxmlformats.org/officeDocument/2006/relationships" r:embed="rId1" cstate="print"/>
        <a:stretch>
          <a:fillRect/>
        </a:stretch>
      </xdr:blipFill>
      <xdr:spPr>
        <a:xfrm>
          <a:off x="0" y="39014400"/>
          <a:ext cx="1009650" cy="390525"/>
        </a:xfrm>
        <a:prstGeom prst="rect">
          <a:avLst/>
        </a:prstGeom>
        <a:noFill/>
      </xdr:spPr>
    </xdr:pic>
    <xdr:clientData fLocksWithSheet="0"/>
  </xdr:oneCellAnchor>
  <xdr:oneCellAnchor>
    <xdr:from>
      <xdr:col>0</xdr:col>
      <xdr:colOff>0</xdr:colOff>
      <xdr:row>0</xdr:row>
      <xdr:rowOff>0</xdr:rowOff>
    </xdr:from>
    <xdr:ext cx="1352550" cy="514350"/>
    <xdr:pic>
      <xdr:nvPicPr>
        <xdr:cNvPr id="8" name="image1.png">
          <a:extLst>
            <a:ext uri="{FF2B5EF4-FFF2-40B4-BE49-F238E27FC236}">
              <a16:creationId xmlns:a16="http://schemas.microsoft.com/office/drawing/2014/main" id="{00000000-0008-0000-0E00-000008000000}"/>
            </a:ext>
          </a:extLst>
        </xdr:cNvPr>
        <xdr:cNvPicPr preferRelativeResize="0"/>
      </xdr:nvPicPr>
      <xdr:blipFill>
        <a:blip xmlns:r="http://schemas.openxmlformats.org/officeDocument/2006/relationships" r:embed="rId1" cstate="print"/>
        <a:stretch>
          <a:fillRect/>
        </a:stretch>
      </xdr:blipFill>
      <xdr:spPr>
        <a:xfrm>
          <a:off x="0" y="0"/>
          <a:ext cx="1352550" cy="5143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mailto:Tienld13@fe.edu.vn" TargetMode="External"/><Relationship Id="rId3" Type="http://schemas.openxmlformats.org/officeDocument/2006/relationships/hyperlink" Target="mailto:cuongnp6@fe.edu.vn" TargetMode="External"/><Relationship Id="rId7" Type="http://schemas.openxmlformats.org/officeDocument/2006/relationships/hyperlink" Target="mailto:Hienttt40@fe.edu.vn" TargetMode="External"/><Relationship Id="rId12" Type="http://schemas.openxmlformats.org/officeDocument/2006/relationships/printerSettings" Target="../printerSettings/printerSettings16.bin"/><Relationship Id="rId2" Type="http://schemas.openxmlformats.org/officeDocument/2006/relationships/hyperlink" Target="mailto:LongNT6@fe.edu.vn" TargetMode="External"/><Relationship Id="rId1" Type="http://schemas.openxmlformats.org/officeDocument/2006/relationships/hyperlink" Target="mailto:loantt34@fe.edu.vn" TargetMode="External"/><Relationship Id="rId6" Type="http://schemas.openxmlformats.org/officeDocument/2006/relationships/hyperlink" Target="mailto:Anhptl17@fe.edu.vn" TargetMode="External"/><Relationship Id="rId11" Type="http://schemas.openxmlformats.org/officeDocument/2006/relationships/hyperlink" Target="mailto:Anhptl17@fe.edu.vn" TargetMode="External"/><Relationship Id="rId5" Type="http://schemas.openxmlformats.org/officeDocument/2006/relationships/hyperlink" Target="mailto:Hienttt40@fe.edu.vn" TargetMode="External"/><Relationship Id="rId10" Type="http://schemas.openxmlformats.org/officeDocument/2006/relationships/hyperlink" Target="mailto:Tienld13@fe.edu.vn" TargetMode="External"/><Relationship Id="rId4" Type="http://schemas.openxmlformats.org/officeDocument/2006/relationships/hyperlink" Target="mailto:Duongnt68@fe.edu.vn" TargetMode="External"/><Relationship Id="rId9" Type="http://schemas.openxmlformats.org/officeDocument/2006/relationships/hyperlink" Target="mailto:Anhptl17@fe.edu.v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6"/>
  <sheetViews>
    <sheetView view="pageBreakPreview" zoomScale="115" zoomScaleNormal="100" zoomScaleSheetLayoutView="115" workbookViewId="0">
      <selection activeCell="D23" sqref="D23"/>
    </sheetView>
  </sheetViews>
  <sheetFormatPr defaultColWidth="14.42578125" defaultRowHeight="12.75" x14ac:dyDescent="0.2"/>
  <cols>
    <col min="1" max="1" width="4.7109375" customWidth="1"/>
    <col min="2" max="2" width="19.28515625" customWidth="1"/>
    <col min="3" max="3" width="5.42578125" customWidth="1"/>
    <col min="4" max="4" width="72.42578125" customWidth="1"/>
  </cols>
  <sheetData>
    <row r="1" spans="1:4" ht="18.75" x14ac:dyDescent="0.2">
      <c r="A1" s="187" t="s">
        <v>0</v>
      </c>
      <c r="B1" s="186"/>
      <c r="C1" s="186"/>
      <c r="D1" s="186"/>
    </row>
    <row r="2" spans="1:4" ht="15.75" x14ac:dyDescent="0.25">
      <c r="A2" s="2"/>
      <c r="B2" s="2"/>
      <c r="C2" s="2"/>
      <c r="D2" s="3"/>
    </row>
    <row r="3" spans="1:4" ht="14.25" x14ac:dyDescent="0.2">
      <c r="A3" s="4" t="s">
        <v>1</v>
      </c>
      <c r="B3" s="14" t="s">
        <v>2</v>
      </c>
      <c r="C3" s="5" t="s">
        <v>3</v>
      </c>
      <c r="D3" s="4" t="s">
        <v>4</v>
      </c>
    </row>
    <row r="4" spans="1:4" ht="15.75" customHeight="1" x14ac:dyDescent="0.2">
      <c r="A4" s="188">
        <v>1</v>
      </c>
      <c r="B4" s="191" t="s">
        <v>5</v>
      </c>
      <c r="C4" s="153">
        <v>3</v>
      </c>
      <c r="D4" s="6" t="s">
        <v>6</v>
      </c>
    </row>
    <row r="5" spans="1:4" ht="15.75" x14ac:dyDescent="0.2">
      <c r="A5" s="192"/>
      <c r="B5" s="191"/>
      <c r="C5" s="154"/>
      <c r="D5" s="7" t="s">
        <v>7</v>
      </c>
    </row>
    <row r="6" spans="1:4" ht="31.5" x14ac:dyDescent="0.2">
      <c r="A6" s="192"/>
      <c r="B6" s="191"/>
      <c r="C6" s="154"/>
      <c r="D6" s="7" t="s">
        <v>8</v>
      </c>
    </row>
    <row r="7" spans="1:4" ht="15.75" x14ac:dyDescent="0.2">
      <c r="A7" s="192"/>
      <c r="B7" s="191"/>
      <c r="C7" s="154"/>
      <c r="D7" s="7" t="s">
        <v>9</v>
      </c>
    </row>
    <row r="8" spans="1:4" ht="15.75" x14ac:dyDescent="0.2">
      <c r="A8" s="192"/>
      <c r="B8" s="191"/>
      <c r="C8" s="154"/>
      <c r="D8" s="7" t="s">
        <v>10</v>
      </c>
    </row>
    <row r="9" spans="1:4" s="152" customFormat="1" ht="15.75" x14ac:dyDescent="0.2">
      <c r="A9" s="192"/>
      <c r="B9" s="191"/>
      <c r="C9" s="154"/>
      <c r="D9" s="7" t="s">
        <v>11</v>
      </c>
    </row>
    <row r="10" spans="1:4" s="152" customFormat="1" ht="15.75" x14ac:dyDescent="0.2">
      <c r="A10" s="193"/>
      <c r="B10" s="191"/>
      <c r="C10" s="154"/>
      <c r="D10" s="7" t="s">
        <v>12</v>
      </c>
    </row>
    <row r="11" spans="1:4" ht="15.75" customHeight="1" x14ac:dyDescent="0.2">
      <c r="A11" s="188">
        <v>2</v>
      </c>
      <c r="B11" s="191" t="s">
        <v>13</v>
      </c>
      <c r="C11" s="153">
        <v>4</v>
      </c>
      <c r="D11" s="6" t="s">
        <v>14</v>
      </c>
    </row>
    <row r="12" spans="1:4" ht="15.75" x14ac:dyDescent="0.2">
      <c r="A12" s="192"/>
      <c r="B12" s="191"/>
      <c r="C12" s="154"/>
      <c r="D12" s="7" t="s">
        <v>15</v>
      </c>
    </row>
    <row r="13" spans="1:4" ht="15.75" x14ac:dyDescent="0.2">
      <c r="A13" s="192"/>
      <c r="B13" s="191"/>
      <c r="C13" s="154"/>
      <c r="D13" s="7" t="s">
        <v>16</v>
      </c>
    </row>
    <row r="14" spans="1:4" ht="15.75" x14ac:dyDescent="0.2">
      <c r="A14" s="192"/>
      <c r="B14" s="191"/>
      <c r="C14" s="154"/>
      <c r="D14" s="7" t="s">
        <v>17</v>
      </c>
    </row>
    <row r="15" spans="1:4" s="152" customFormat="1" ht="15.75" x14ac:dyDescent="0.2">
      <c r="A15" s="192"/>
      <c r="B15" s="191"/>
      <c r="C15" s="154"/>
      <c r="D15" s="7" t="s">
        <v>18</v>
      </c>
    </row>
    <row r="16" spans="1:4" s="152" customFormat="1" ht="15.75" x14ac:dyDescent="0.2">
      <c r="A16" s="193"/>
      <c r="B16" s="191"/>
      <c r="C16" s="154"/>
      <c r="D16" s="7" t="s">
        <v>19</v>
      </c>
    </row>
    <row r="17" spans="1:4" ht="15.75" customHeight="1" x14ac:dyDescent="0.2">
      <c r="A17" s="188">
        <v>3</v>
      </c>
      <c r="B17" s="191" t="s">
        <v>20</v>
      </c>
      <c r="C17" s="153">
        <v>4</v>
      </c>
      <c r="D17" s="6" t="s">
        <v>21</v>
      </c>
    </row>
    <row r="18" spans="1:4" ht="15.75" x14ac:dyDescent="0.2">
      <c r="A18" s="192"/>
      <c r="B18" s="191"/>
      <c r="C18" s="154"/>
      <c r="D18" s="7" t="s">
        <v>22</v>
      </c>
    </row>
    <row r="19" spans="1:4" ht="31.5" x14ac:dyDescent="0.2">
      <c r="A19" s="192"/>
      <c r="B19" s="191"/>
      <c r="C19" s="154"/>
      <c r="D19" s="7" t="s">
        <v>23</v>
      </c>
    </row>
    <row r="20" spans="1:4" ht="31.5" x14ac:dyDescent="0.2">
      <c r="A20" s="192"/>
      <c r="B20" s="191"/>
      <c r="C20" s="154"/>
      <c r="D20" s="7" t="s">
        <v>24</v>
      </c>
    </row>
    <row r="21" spans="1:4" s="152" customFormat="1" ht="15.75" x14ac:dyDescent="0.2">
      <c r="A21" s="192"/>
      <c r="B21" s="191"/>
      <c r="C21" s="154"/>
      <c r="D21" s="7" t="s">
        <v>25</v>
      </c>
    </row>
    <row r="22" spans="1:4" s="152" customFormat="1" ht="31.5" x14ac:dyDescent="0.2">
      <c r="A22" s="193"/>
      <c r="B22" s="191"/>
      <c r="C22" s="154"/>
      <c r="D22" s="7" t="s">
        <v>26</v>
      </c>
    </row>
    <row r="23" spans="1:4" ht="15.75" customHeight="1" x14ac:dyDescent="0.2">
      <c r="A23" s="188">
        <v>4</v>
      </c>
      <c r="B23" s="191" t="s">
        <v>27</v>
      </c>
      <c r="C23" s="153">
        <v>2</v>
      </c>
      <c r="D23" s="6" t="s">
        <v>28</v>
      </c>
    </row>
    <row r="24" spans="1:4" ht="31.5" x14ac:dyDescent="0.2">
      <c r="A24" s="189"/>
      <c r="B24" s="191"/>
      <c r="C24" s="154"/>
      <c r="D24" s="7" t="s">
        <v>29</v>
      </c>
    </row>
    <row r="25" spans="1:4" ht="15.75" x14ac:dyDescent="0.2">
      <c r="A25" s="189"/>
      <c r="B25" s="191"/>
      <c r="C25" s="154"/>
      <c r="D25" s="7" t="s">
        <v>30</v>
      </c>
    </row>
    <row r="26" spans="1:4" ht="15.75" x14ac:dyDescent="0.2">
      <c r="A26" s="188">
        <v>5</v>
      </c>
      <c r="B26" s="191" t="s">
        <v>31</v>
      </c>
      <c r="C26" s="153">
        <v>2</v>
      </c>
      <c r="D26" s="6" t="s">
        <v>32</v>
      </c>
    </row>
    <row r="27" spans="1:4" ht="31.5" x14ac:dyDescent="0.2">
      <c r="A27" s="192"/>
      <c r="B27" s="191"/>
      <c r="C27" s="154"/>
      <c r="D27" s="7" t="s">
        <v>33</v>
      </c>
    </row>
    <row r="28" spans="1:4" s="152" customFormat="1" ht="15.75" x14ac:dyDescent="0.2">
      <c r="A28" s="192"/>
      <c r="B28" s="191"/>
      <c r="C28" s="154"/>
      <c r="D28" s="7" t="s">
        <v>34</v>
      </c>
    </row>
    <row r="29" spans="1:4" s="152" customFormat="1" ht="15.75" x14ac:dyDescent="0.2">
      <c r="A29" s="192"/>
      <c r="B29" s="191"/>
      <c r="C29" s="154"/>
      <c r="D29" s="7" t="s">
        <v>35</v>
      </c>
    </row>
    <row r="30" spans="1:4" s="152" customFormat="1" ht="15.75" x14ac:dyDescent="0.2">
      <c r="A30" s="193"/>
      <c r="B30" s="191"/>
      <c r="C30" s="154"/>
      <c r="D30" s="7" t="s">
        <v>36</v>
      </c>
    </row>
    <row r="31" spans="1:4" ht="15" x14ac:dyDescent="0.2">
      <c r="A31" s="8"/>
      <c r="B31" s="155" t="s">
        <v>37</v>
      </c>
      <c r="C31" s="9">
        <f>SUM(C4:C27)</f>
        <v>15</v>
      </c>
      <c r="D31" s="10"/>
    </row>
    <row r="32" spans="1:4" x14ac:dyDescent="0.2">
      <c r="A32" s="11" t="s">
        <v>38</v>
      </c>
      <c r="B32" s="12"/>
      <c r="C32" s="12"/>
      <c r="D32" s="12"/>
    </row>
    <row r="33" spans="1:4" x14ac:dyDescent="0.2">
      <c r="A33" s="190" t="s">
        <v>39</v>
      </c>
      <c r="B33" s="186"/>
      <c r="C33" s="186"/>
      <c r="D33" s="186"/>
    </row>
    <row r="34" spans="1:4" x14ac:dyDescent="0.2">
      <c r="A34" s="190" t="s">
        <v>40</v>
      </c>
      <c r="B34" s="186"/>
      <c r="C34" s="186"/>
      <c r="D34" s="186"/>
    </row>
    <row r="35" spans="1:4" x14ac:dyDescent="0.2">
      <c r="A35" s="13"/>
      <c r="B35" s="13"/>
      <c r="C35" s="13"/>
      <c r="D35" s="13"/>
    </row>
    <row r="36" spans="1:4" ht="13.5" x14ac:dyDescent="0.25">
      <c r="A36" s="194" t="s">
        <v>41</v>
      </c>
      <c r="B36" s="195"/>
      <c r="C36" s="195"/>
      <c r="D36" s="195"/>
    </row>
    <row r="37" spans="1:4" ht="28.5" x14ac:dyDescent="0.2">
      <c r="A37" s="4" t="s">
        <v>1</v>
      </c>
      <c r="B37" s="4" t="s">
        <v>4</v>
      </c>
      <c r="C37" s="5" t="s">
        <v>3</v>
      </c>
      <c r="D37" s="14" t="s">
        <v>2</v>
      </c>
    </row>
    <row r="38" spans="1:4" ht="15.75" x14ac:dyDescent="0.2">
      <c r="A38" s="15" t="s">
        <v>42</v>
      </c>
      <c r="B38" s="16" t="s">
        <v>43</v>
      </c>
      <c r="C38" s="15">
        <f>SUM(C39:C41)</f>
        <v>15</v>
      </c>
      <c r="D38" s="15"/>
    </row>
    <row r="39" spans="1:4" ht="31.5" x14ac:dyDescent="0.25">
      <c r="A39" s="17">
        <v>1</v>
      </c>
      <c r="B39" s="156" t="s">
        <v>44</v>
      </c>
      <c r="C39" s="157">
        <v>5</v>
      </c>
      <c r="D39" s="158" t="s">
        <v>45</v>
      </c>
    </row>
    <row r="40" spans="1:4" ht="63" x14ac:dyDescent="0.25">
      <c r="A40" s="17">
        <v>2</v>
      </c>
      <c r="B40" s="156" t="s">
        <v>46</v>
      </c>
      <c r="C40" s="157">
        <v>7</v>
      </c>
      <c r="D40" s="158" t="s">
        <v>47</v>
      </c>
    </row>
    <row r="41" spans="1:4" ht="47.25" x14ac:dyDescent="0.25">
      <c r="A41" s="17">
        <v>3</v>
      </c>
      <c r="B41" s="156" t="s">
        <v>48</v>
      </c>
      <c r="C41" s="157">
        <v>3</v>
      </c>
      <c r="D41" s="158" t="s">
        <v>49</v>
      </c>
    </row>
    <row r="42" spans="1:4" ht="15.75" x14ac:dyDescent="0.2">
      <c r="A42" s="15" t="s">
        <v>50</v>
      </c>
      <c r="B42" s="18" t="s">
        <v>51</v>
      </c>
      <c r="C42" s="19">
        <v>20</v>
      </c>
      <c r="D42" s="20"/>
    </row>
    <row r="43" spans="1:4" ht="78.75" x14ac:dyDescent="0.25">
      <c r="A43" s="17">
        <v>4</v>
      </c>
      <c r="B43" s="156" t="s">
        <v>52</v>
      </c>
      <c r="C43" s="157">
        <v>3</v>
      </c>
      <c r="D43" s="159" t="s">
        <v>53</v>
      </c>
    </row>
    <row r="44" spans="1:4" ht="63" x14ac:dyDescent="0.25">
      <c r="A44" s="17">
        <v>5</v>
      </c>
      <c r="B44" s="156" t="s">
        <v>54</v>
      </c>
      <c r="C44" s="157">
        <v>5</v>
      </c>
      <c r="D44" s="159" t="s">
        <v>55</v>
      </c>
    </row>
    <row r="45" spans="1:4" ht="78.75" x14ac:dyDescent="0.25">
      <c r="A45" s="17">
        <v>6</v>
      </c>
      <c r="B45" s="156" t="s">
        <v>56</v>
      </c>
      <c r="C45" s="157">
        <v>9</v>
      </c>
      <c r="D45" s="158" t="s">
        <v>57</v>
      </c>
    </row>
    <row r="46" spans="1:4" ht="78.75" x14ac:dyDescent="0.25">
      <c r="A46" s="17">
        <v>7</v>
      </c>
      <c r="B46" s="156" t="s">
        <v>58</v>
      </c>
      <c r="C46" s="157">
        <v>3</v>
      </c>
      <c r="D46" s="158" t="s">
        <v>59</v>
      </c>
    </row>
    <row r="47" spans="1:4" ht="15.75" x14ac:dyDescent="0.25">
      <c r="A47" s="21"/>
      <c r="B47" s="22" t="s">
        <v>37</v>
      </c>
      <c r="C47" s="23">
        <f>SUM(C42,C38)</f>
        <v>35</v>
      </c>
      <c r="D47" s="21"/>
    </row>
    <row r="48" spans="1:4" ht="15.75" x14ac:dyDescent="0.2">
      <c r="A48" s="24" t="s">
        <v>38</v>
      </c>
      <c r="B48" s="24"/>
      <c r="C48" s="24"/>
      <c r="D48" s="24"/>
    </row>
    <row r="49" spans="1:4" ht="15.75" x14ac:dyDescent="0.25">
      <c r="A49" s="25" t="s">
        <v>60</v>
      </c>
      <c r="B49" s="1"/>
      <c r="C49" s="1"/>
      <c r="D49" s="26"/>
    </row>
    <row r="50" spans="1:4" ht="15.75" x14ac:dyDescent="0.25">
      <c r="A50" s="25" t="s">
        <v>61</v>
      </c>
      <c r="B50" s="1"/>
      <c r="C50" s="1"/>
      <c r="D50" s="26"/>
    </row>
    <row r="51" spans="1:4" x14ac:dyDescent="0.2">
      <c r="A51" s="185" t="s">
        <v>62</v>
      </c>
      <c r="B51" s="186"/>
      <c r="C51" s="186"/>
      <c r="D51" s="186"/>
    </row>
    <row r="52" spans="1:4" ht="15.75" x14ac:dyDescent="0.25">
      <c r="A52" s="1"/>
      <c r="B52" s="1"/>
      <c r="C52" s="1"/>
      <c r="D52" s="26"/>
    </row>
    <row r="53" spans="1:4" ht="15.75" x14ac:dyDescent="0.25">
      <c r="A53" s="1"/>
      <c r="B53" s="1"/>
      <c r="C53" s="1"/>
      <c r="D53" s="26"/>
    </row>
    <row r="54" spans="1:4" ht="15.75" x14ac:dyDescent="0.25">
      <c r="A54" s="1"/>
      <c r="B54" s="1"/>
      <c r="C54" s="1"/>
      <c r="D54" s="26"/>
    </row>
    <row r="55" spans="1:4" ht="15.75" x14ac:dyDescent="0.25">
      <c r="A55" s="1"/>
      <c r="B55" s="1"/>
      <c r="C55" s="1"/>
      <c r="D55" s="26"/>
    </row>
    <row r="56" spans="1:4" ht="15.75" x14ac:dyDescent="0.25">
      <c r="A56" s="1"/>
      <c r="B56" s="1"/>
      <c r="C56" s="1"/>
      <c r="D56" s="26"/>
    </row>
    <row r="57" spans="1:4" ht="15.75" x14ac:dyDescent="0.25">
      <c r="A57" s="1"/>
      <c r="B57" s="1"/>
      <c r="C57" s="1"/>
      <c r="D57" s="26"/>
    </row>
    <row r="58" spans="1:4" ht="15.75" x14ac:dyDescent="0.25">
      <c r="A58" s="1"/>
      <c r="B58" s="1"/>
      <c r="C58" s="1"/>
      <c r="D58" s="26"/>
    </row>
    <row r="59" spans="1:4" ht="15.75" x14ac:dyDescent="0.25">
      <c r="A59" s="1"/>
      <c r="B59" s="1"/>
      <c r="C59" s="1"/>
      <c r="D59" s="26"/>
    </row>
    <row r="60" spans="1:4" ht="15.75" x14ac:dyDescent="0.25">
      <c r="A60" s="1"/>
      <c r="B60" s="1"/>
      <c r="C60" s="1"/>
      <c r="D60" s="26"/>
    </row>
    <row r="61" spans="1:4" ht="15.75" x14ac:dyDescent="0.25">
      <c r="A61" s="1"/>
      <c r="B61" s="1"/>
      <c r="C61" s="1"/>
      <c r="D61" s="26"/>
    </row>
    <row r="62" spans="1:4" ht="15.75" x14ac:dyDescent="0.25">
      <c r="A62" s="1"/>
      <c r="B62" s="1"/>
      <c r="C62" s="1"/>
      <c r="D62" s="26"/>
    </row>
    <row r="63" spans="1:4" ht="15.75" x14ac:dyDescent="0.25">
      <c r="A63" s="1"/>
      <c r="B63" s="1"/>
      <c r="C63" s="1"/>
      <c r="D63" s="26"/>
    </row>
    <row r="64" spans="1:4" ht="15.75" x14ac:dyDescent="0.25">
      <c r="A64" s="1"/>
      <c r="B64" s="1"/>
      <c r="C64" s="1"/>
      <c r="D64" s="26"/>
    </row>
    <row r="65" spans="1:4" ht="15.75" x14ac:dyDescent="0.25">
      <c r="A65" s="1"/>
      <c r="B65" s="1"/>
      <c r="C65" s="1"/>
      <c r="D65" s="26"/>
    </row>
    <row r="66" spans="1:4" ht="15.75" x14ac:dyDescent="0.25">
      <c r="A66" s="1"/>
      <c r="B66" s="1"/>
      <c r="C66" s="1"/>
      <c r="D66" s="26"/>
    </row>
    <row r="67" spans="1:4" ht="15.75" x14ac:dyDescent="0.25">
      <c r="A67" s="1"/>
      <c r="B67" s="1"/>
      <c r="C67" s="1"/>
      <c r="D67" s="26"/>
    </row>
    <row r="68" spans="1:4" ht="15.75" x14ac:dyDescent="0.25">
      <c r="A68" s="1"/>
      <c r="B68" s="1"/>
      <c r="C68" s="1"/>
      <c r="D68" s="26"/>
    </row>
    <row r="69" spans="1:4" ht="15.75" x14ac:dyDescent="0.25">
      <c r="A69" s="1"/>
      <c r="B69" s="1"/>
      <c r="C69" s="1"/>
      <c r="D69" s="26"/>
    </row>
    <row r="70" spans="1:4" ht="15.75" x14ac:dyDescent="0.25">
      <c r="A70" s="1"/>
      <c r="B70" s="1"/>
      <c r="C70" s="1"/>
      <c r="D70" s="26"/>
    </row>
    <row r="71" spans="1:4" ht="15.75" x14ac:dyDescent="0.25">
      <c r="A71" s="1"/>
      <c r="B71" s="1"/>
      <c r="C71" s="1"/>
      <c r="D71" s="26"/>
    </row>
    <row r="72" spans="1:4" ht="15.75" x14ac:dyDescent="0.25">
      <c r="A72" s="1"/>
      <c r="B72" s="1"/>
      <c r="C72" s="1"/>
      <c r="D72" s="26"/>
    </row>
    <row r="73" spans="1:4" ht="15.75" x14ac:dyDescent="0.25">
      <c r="A73" s="1"/>
      <c r="B73" s="1"/>
      <c r="C73" s="1"/>
      <c r="D73" s="26"/>
    </row>
    <row r="74" spans="1:4" ht="15.75" x14ac:dyDescent="0.25">
      <c r="A74" s="1"/>
      <c r="B74" s="1"/>
      <c r="C74" s="1"/>
      <c r="D74" s="26"/>
    </row>
    <row r="75" spans="1:4" ht="15.75" x14ac:dyDescent="0.25">
      <c r="A75" s="1"/>
      <c r="B75" s="1"/>
      <c r="C75" s="1"/>
      <c r="D75" s="26"/>
    </row>
    <row r="76" spans="1:4" ht="15.75" x14ac:dyDescent="0.25">
      <c r="A76" s="1"/>
      <c r="B76" s="1"/>
      <c r="C76" s="1"/>
      <c r="D76" s="26"/>
    </row>
    <row r="77" spans="1:4" ht="15.75" x14ac:dyDescent="0.25">
      <c r="A77" s="1"/>
      <c r="B77" s="1"/>
      <c r="C77" s="1"/>
      <c r="D77" s="26"/>
    </row>
    <row r="78" spans="1:4" ht="15.75" x14ac:dyDescent="0.25">
      <c r="A78" s="1"/>
      <c r="B78" s="1"/>
      <c r="C78" s="1"/>
      <c r="D78" s="26"/>
    </row>
    <row r="79" spans="1:4" ht="15.75" x14ac:dyDescent="0.25">
      <c r="A79" s="1"/>
      <c r="B79" s="1"/>
      <c r="C79" s="1"/>
      <c r="D79" s="26"/>
    </row>
    <row r="80" spans="1:4" ht="15.75" x14ac:dyDescent="0.25">
      <c r="A80" s="1"/>
      <c r="B80" s="1"/>
      <c r="C80" s="1"/>
      <c r="D80" s="26"/>
    </row>
    <row r="81" spans="1:4" ht="15.75" x14ac:dyDescent="0.25">
      <c r="A81" s="1"/>
      <c r="B81" s="1"/>
      <c r="C81" s="1"/>
      <c r="D81" s="26"/>
    </row>
    <row r="82" spans="1:4" ht="15.75" x14ac:dyDescent="0.25">
      <c r="A82" s="1"/>
      <c r="B82" s="1"/>
      <c r="C82" s="1"/>
      <c r="D82" s="26"/>
    </row>
    <row r="83" spans="1:4" ht="15.75" x14ac:dyDescent="0.25">
      <c r="A83" s="1"/>
      <c r="B83" s="1"/>
      <c r="C83" s="1"/>
      <c r="D83" s="26"/>
    </row>
    <row r="84" spans="1:4" ht="15.75" x14ac:dyDescent="0.25">
      <c r="A84" s="1"/>
      <c r="B84" s="1"/>
      <c r="C84" s="1"/>
      <c r="D84" s="26"/>
    </row>
    <row r="85" spans="1:4" ht="15.75" x14ac:dyDescent="0.25">
      <c r="A85" s="1"/>
      <c r="B85" s="1"/>
      <c r="C85" s="1"/>
      <c r="D85" s="26"/>
    </row>
    <row r="86" spans="1:4" ht="15.75" x14ac:dyDescent="0.25">
      <c r="A86" s="1"/>
      <c r="B86" s="1"/>
      <c r="C86" s="1"/>
      <c r="D86" s="26"/>
    </row>
    <row r="87" spans="1:4" ht="15.75" x14ac:dyDescent="0.25">
      <c r="A87" s="1"/>
      <c r="B87" s="1"/>
      <c r="C87" s="1"/>
      <c r="D87" s="26"/>
    </row>
    <row r="88" spans="1:4" ht="15.75" x14ac:dyDescent="0.25">
      <c r="A88" s="1"/>
      <c r="B88" s="1"/>
      <c r="C88" s="1"/>
      <c r="D88" s="26"/>
    </row>
    <row r="89" spans="1:4" ht="15.75" x14ac:dyDescent="0.25">
      <c r="A89" s="1"/>
      <c r="B89" s="1"/>
      <c r="C89" s="1"/>
      <c r="D89" s="26"/>
    </row>
    <row r="90" spans="1:4" ht="15.75" x14ac:dyDescent="0.25">
      <c r="A90" s="1"/>
      <c r="B90" s="1"/>
      <c r="C90" s="1"/>
      <c r="D90" s="26"/>
    </row>
    <row r="91" spans="1:4" ht="15.75" x14ac:dyDescent="0.25">
      <c r="A91" s="1"/>
      <c r="B91" s="1"/>
      <c r="C91" s="1"/>
      <c r="D91" s="26"/>
    </row>
    <row r="92" spans="1:4" ht="15.75" x14ac:dyDescent="0.25">
      <c r="A92" s="1"/>
      <c r="B92" s="1"/>
      <c r="C92" s="1"/>
      <c r="D92" s="26"/>
    </row>
    <row r="93" spans="1:4" ht="15.75" x14ac:dyDescent="0.25">
      <c r="A93" s="1"/>
      <c r="B93" s="1"/>
      <c r="C93" s="1"/>
      <c r="D93" s="26"/>
    </row>
    <row r="94" spans="1:4" ht="15.75" x14ac:dyDescent="0.25">
      <c r="A94" s="1"/>
      <c r="B94" s="1"/>
      <c r="C94" s="1"/>
      <c r="D94" s="26"/>
    </row>
    <row r="95" spans="1:4" ht="15.75" x14ac:dyDescent="0.25">
      <c r="A95" s="1"/>
      <c r="B95" s="1"/>
      <c r="C95" s="1"/>
      <c r="D95" s="26"/>
    </row>
    <row r="96" spans="1:4" ht="15.75" x14ac:dyDescent="0.25">
      <c r="A96" s="1"/>
      <c r="B96" s="1"/>
      <c r="C96" s="1"/>
      <c r="D96" s="26"/>
    </row>
    <row r="97" spans="1:4" ht="15.75" x14ac:dyDescent="0.25">
      <c r="A97" s="1"/>
      <c r="B97" s="1"/>
      <c r="C97" s="1"/>
      <c r="D97" s="26"/>
    </row>
    <row r="98" spans="1:4" ht="15.75" x14ac:dyDescent="0.25">
      <c r="A98" s="1"/>
      <c r="B98" s="1"/>
      <c r="C98" s="1"/>
      <c r="D98" s="26"/>
    </row>
    <row r="99" spans="1:4" ht="15.75" x14ac:dyDescent="0.25">
      <c r="A99" s="1"/>
      <c r="B99" s="1"/>
      <c r="C99" s="1"/>
      <c r="D99" s="26"/>
    </row>
    <row r="100" spans="1:4" ht="15.75" x14ac:dyDescent="0.25">
      <c r="A100" s="1"/>
      <c r="B100" s="1"/>
      <c r="C100" s="1"/>
      <c r="D100" s="26"/>
    </row>
    <row r="101" spans="1:4" ht="15.75" x14ac:dyDescent="0.25">
      <c r="A101" s="1"/>
      <c r="B101" s="1"/>
      <c r="C101" s="1"/>
      <c r="D101" s="26"/>
    </row>
    <row r="102" spans="1:4" ht="15.75" x14ac:dyDescent="0.25">
      <c r="A102" s="1"/>
      <c r="B102" s="1"/>
      <c r="C102" s="1"/>
      <c r="D102" s="26"/>
    </row>
    <row r="103" spans="1:4" ht="15.75" x14ac:dyDescent="0.25">
      <c r="A103" s="1"/>
      <c r="B103" s="1"/>
      <c r="C103" s="1"/>
      <c r="D103" s="26"/>
    </row>
    <row r="104" spans="1:4" ht="15.75" x14ac:dyDescent="0.25">
      <c r="A104" s="1"/>
      <c r="B104" s="1"/>
      <c r="C104" s="1"/>
      <c r="D104" s="26"/>
    </row>
    <row r="105" spans="1:4" ht="15.75" x14ac:dyDescent="0.25">
      <c r="A105" s="1"/>
      <c r="B105" s="1"/>
      <c r="C105" s="1"/>
      <c r="D105" s="26"/>
    </row>
    <row r="106" spans="1:4" ht="15.75" x14ac:dyDescent="0.25">
      <c r="A106" s="1"/>
      <c r="B106" s="1"/>
      <c r="C106" s="1"/>
      <c r="D106" s="26"/>
    </row>
    <row r="107" spans="1:4" ht="15.75" x14ac:dyDescent="0.25">
      <c r="A107" s="1"/>
      <c r="B107" s="1"/>
      <c r="C107" s="1"/>
      <c r="D107" s="26"/>
    </row>
    <row r="108" spans="1:4" ht="15.75" x14ac:dyDescent="0.25">
      <c r="A108" s="1"/>
      <c r="B108" s="1"/>
      <c r="C108" s="1"/>
      <c r="D108" s="26"/>
    </row>
    <row r="109" spans="1:4" ht="15.75" x14ac:dyDescent="0.25">
      <c r="A109" s="1"/>
      <c r="B109" s="1"/>
      <c r="C109" s="1"/>
      <c r="D109" s="26"/>
    </row>
    <row r="110" spans="1:4" ht="15.75" x14ac:dyDescent="0.25">
      <c r="A110" s="1"/>
      <c r="B110" s="1"/>
      <c r="C110" s="1"/>
      <c r="D110" s="26"/>
    </row>
    <row r="111" spans="1:4" ht="15.75" x14ac:dyDescent="0.25">
      <c r="A111" s="1"/>
      <c r="B111" s="1"/>
      <c r="C111" s="1"/>
      <c r="D111" s="26"/>
    </row>
    <row r="112" spans="1:4" ht="15.75" x14ac:dyDescent="0.25">
      <c r="A112" s="1"/>
      <c r="B112" s="1"/>
      <c r="C112" s="1"/>
      <c r="D112" s="26"/>
    </row>
    <row r="113" spans="1:4" ht="15.75" x14ac:dyDescent="0.25">
      <c r="A113" s="1"/>
      <c r="B113" s="1"/>
      <c r="C113" s="1"/>
      <c r="D113" s="26"/>
    </row>
    <row r="114" spans="1:4" ht="15.75" x14ac:dyDescent="0.25">
      <c r="A114" s="1"/>
      <c r="B114" s="1"/>
      <c r="C114" s="1"/>
      <c r="D114" s="26"/>
    </row>
    <row r="115" spans="1:4" ht="15.75" x14ac:dyDescent="0.25">
      <c r="A115" s="1"/>
      <c r="B115" s="1"/>
      <c r="C115" s="1"/>
      <c r="D115" s="26"/>
    </row>
    <row r="116" spans="1:4" ht="15.75" x14ac:dyDescent="0.25">
      <c r="A116" s="1"/>
      <c r="B116" s="1"/>
      <c r="C116" s="1"/>
      <c r="D116" s="26"/>
    </row>
    <row r="117" spans="1:4" ht="15.75" x14ac:dyDescent="0.25">
      <c r="A117" s="1"/>
      <c r="B117" s="1"/>
      <c r="C117" s="1"/>
      <c r="D117" s="26"/>
    </row>
    <row r="118" spans="1:4" ht="15.75" x14ac:dyDescent="0.25">
      <c r="A118" s="1"/>
      <c r="B118" s="1"/>
      <c r="C118" s="1"/>
      <c r="D118" s="26"/>
    </row>
    <row r="119" spans="1:4" ht="15.75" x14ac:dyDescent="0.25">
      <c r="A119" s="1"/>
      <c r="B119" s="1"/>
      <c r="C119" s="1"/>
      <c r="D119" s="26"/>
    </row>
    <row r="120" spans="1:4" ht="15.75" x14ac:dyDescent="0.25">
      <c r="A120" s="1"/>
      <c r="B120" s="1"/>
      <c r="C120" s="1"/>
      <c r="D120" s="26"/>
    </row>
    <row r="121" spans="1:4" ht="15.75" x14ac:dyDescent="0.25">
      <c r="A121" s="1"/>
      <c r="B121" s="1"/>
      <c r="C121" s="1"/>
      <c r="D121" s="26"/>
    </row>
    <row r="122" spans="1:4" ht="15.75" x14ac:dyDescent="0.25">
      <c r="A122" s="1"/>
      <c r="B122" s="1"/>
      <c r="C122" s="1"/>
      <c r="D122" s="26"/>
    </row>
    <row r="123" spans="1:4" ht="15.75" x14ac:dyDescent="0.25">
      <c r="A123" s="1"/>
      <c r="B123" s="1"/>
      <c r="C123" s="1"/>
      <c r="D123" s="26"/>
    </row>
    <row r="124" spans="1:4" ht="15.75" x14ac:dyDescent="0.25">
      <c r="A124" s="1"/>
      <c r="B124" s="1"/>
      <c r="C124" s="1"/>
      <c r="D124" s="26"/>
    </row>
    <row r="125" spans="1:4" ht="15.75" x14ac:dyDescent="0.25">
      <c r="A125" s="1"/>
      <c r="B125" s="1"/>
      <c r="C125" s="1"/>
      <c r="D125" s="26"/>
    </row>
    <row r="126" spans="1:4" ht="15.75" x14ac:dyDescent="0.25">
      <c r="A126" s="1"/>
      <c r="B126" s="1"/>
      <c r="C126" s="1"/>
      <c r="D126" s="26"/>
    </row>
    <row r="127" spans="1:4" ht="15.75" x14ac:dyDescent="0.25">
      <c r="A127" s="1"/>
      <c r="B127" s="1"/>
      <c r="C127" s="1"/>
      <c r="D127" s="26"/>
    </row>
    <row r="128" spans="1:4" ht="15.75" x14ac:dyDescent="0.25">
      <c r="A128" s="1"/>
      <c r="B128" s="1"/>
      <c r="C128" s="1"/>
      <c r="D128" s="26"/>
    </row>
    <row r="129" spans="1:4" ht="15.75" x14ac:dyDescent="0.25">
      <c r="A129" s="1"/>
      <c r="B129" s="1"/>
      <c r="C129" s="1"/>
      <c r="D129" s="26"/>
    </row>
    <row r="130" spans="1:4" ht="15.75" x14ac:dyDescent="0.25">
      <c r="A130" s="1"/>
      <c r="B130" s="1"/>
      <c r="C130" s="1"/>
      <c r="D130" s="26"/>
    </row>
    <row r="131" spans="1:4" ht="15.75" x14ac:dyDescent="0.25">
      <c r="A131" s="1"/>
      <c r="B131" s="1"/>
      <c r="C131" s="1"/>
      <c r="D131" s="26"/>
    </row>
    <row r="132" spans="1:4" ht="15.75" x14ac:dyDescent="0.25">
      <c r="A132" s="1"/>
      <c r="B132" s="1"/>
      <c r="C132" s="1"/>
      <c r="D132" s="26"/>
    </row>
    <row r="133" spans="1:4" ht="15.75" x14ac:dyDescent="0.25">
      <c r="A133" s="1"/>
      <c r="B133" s="1"/>
      <c r="C133" s="1"/>
      <c r="D133" s="26"/>
    </row>
    <row r="134" spans="1:4" ht="15.75" x14ac:dyDescent="0.25">
      <c r="A134" s="1"/>
      <c r="B134" s="1"/>
      <c r="C134" s="1"/>
      <c r="D134" s="26"/>
    </row>
    <row r="135" spans="1:4" ht="15.75" x14ac:dyDescent="0.25">
      <c r="A135" s="1"/>
      <c r="B135" s="1"/>
      <c r="C135" s="1"/>
      <c r="D135" s="26"/>
    </row>
    <row r="136" spans="1:4" ht="15.75" x14ac:dyDescent="0.25">
      <c r="A136" s="1"/>
      <c r="B136" s="1"/>
      <c r="C136" s="1"/>
      <c r="D136" s="26"/>
    </row>
    <row r="137" spans="1:4" ht="15.75" x14ac:dyDescent="0.25">
      <c r="A137" s="1"/>
      <c r="B137" s="1"/>
      <c r="C137" s="1"/>
      <c r="D137" s="26"/>
    </row>
    <row r="138" spans="1:4" ht="15.75" x14ac:dyDescent="0.25">
      <c r="A138" s="1"/>
      <c r="B138" s="1"/>
      <c r="C138" s="1"/>
      <c r="D138" s="26"/>
    </row>
    <row r="139" spans="1:4" ht="15.75" x14ac:dyDescent="0.25">
      <c r="A139" s="1"/>
      <c r="B139" s="1"/>
      <c r="C139" s="1"/>
      <c r="D139" s="26"/>
    </row>
    <row r="140" spans="1:4" ht="15.75" x14ac:dyDescent="0.25">
      <c r="A140" s="1"/>
      <c r="B140" s="1"/>
      <c r="C140" s="1"/>
      <c r="D140" s="26"/>
    </row>
    <row r="141" spans="1:4" ht="15.75" x14ac:dyDescent="0.25">
      <c r="A141" s="1"/>
      <c r="B141" s="1"/>
      <c r="C141" s="1"/>
      <c r="D141" s="26"/>
    </row>
    <row r="142" spans="1:4" ht="15.75" x14ac:dyDescent="0.25">
      <c r="A142" s="1"/>
      <c r="B142" s="1"/>
      <c r="C142" s="1"/>
      <c r="D142" s="26"/>
    </row>
    <row r="143" spans="1:4" ht="15.75" x14ac:dyDescent="0.25">
      <c r="A143" s="1"/>
      <c r="B143" s="1"/>
      <c r="C143" s="1"/>
      <c r="D143" s="26"/>
    </row>
    <row r="144" spans="1:4" ht="15.75" x14ac:dyDescent="0.25">
      <c r="A144" s="1"/>
      <c r="B144" s="1"/>
      <c r="C144" s="1"/>
      <c r="D144" s="26"/>
    </row>
    <row r="145" spans="1:4" ht="15.75" x14ac:dyDescent="0.25">
      <c r="A145" s="1"/>
      <c r="B145" s="1"/>
      <c r="C145" s="1"/>
      <c r="D145" s="26"/>
    </row>
    <row r="146" spans="1:4" ht="15.75" x14ac:dyDescent="0.25">
      <c r="A146" s="1"/>
      <c r="B146" s="1"/>
      <c r="C146" s="1"/>
      <c r="D146" s="26"/>
    </row>
    <row r="147" spans="1:4" ht="15.75" x14ac:dyDescent="0.25">
      <c r="A147" s="1"/>
      <c r="B147" s="1"/>
      <c r="C147" s="1"/>
      <c r="D147" s="26"/>
    </row>
    <row r="148" spans="1:4" ht="15.75" x14ac:dyDescent="0.25">
      <c r="A148" s="1"/>
      <c r="B148" s="1"/>
      <c r="C148" s="1"/>
      <c r="D148" s="26"/>
    </row>
    <row r="149" spans="1:4" ht="15.75" x14ac:dyDescent="0.25">
      <c r="A149" s="1"/>
      <c r="B149" s="1"/>
      <c r="C149" s="1"/>
      <c r="D149" s="26"/>
    </row>
    <row r="150" spans="1:4" ht="15.75" x14ac:dyDescent="0.25">
      <c r="A150" s="1"/>
      <c r="B150" s="1"/>
      <c r="C150" s="1"/>
      <c r="D150" s="26"/>
    </row>
    <row r="151" spans="1:4" ht="15.75" x14ac:dyDescent="0.25">
      <c r="A151" s="1"/>
      <c r="B151" s="1"/>
      <c r="C151" s="1"/>
      <c r="D151" s="26"/>
    </row>
    <row r="152" spans="1:4" ht="15.75" x14ac:dyDescent="0.25">
      <c r="A152" s="1"/>
      <c r="B152" s="1"/>
      <c r="C152" s="1"/>
      <c r="D152" s="26"/>
    </row>
    <row r="153" spans="1:4" ht="15.75" x14ac:dyDescent="0.25">
      <c r="A153" s="1"/>
      <c r="B153" s="1"/>
      <c r="C153" s="1"/>
      <c r="D153" s="26"/>
    </row>
    <row r="154" spans="1:4" ht="15.75" x14ac:dyDescent="0.25">
      <c r="A154" s="1"/>
      <c r="B154" s="1"/>
      <c r="C154" s="1"/>
      <c r="D154" s="26"/>
    </row>
    <row r="155" spans="1:4" ht="15.75" x14ac:dyDescent="0.25">
      <c r="A155" s="1"/>
      <c r="B155" s="1"/>
      <c r="C155" s="1"/>
      <c r="D155" s="26"/>
    </row>
    <row r="156" spans="1:4" ht="15.75" x14ac:dyDescent="0.25">
      <c r="A156" s="1"/>
      <c r="B156" s="1"/>
      <c r="C156" s="1"/>
      <c r="D156" s="26"/>
    </row>
    <row r="157" spans="1:4" ht="15.75" x14ac:dyDescent="0.25">
      <c r="A157" s="1"/>
      <c r="B157" s="1"/>
      <c r="C157" s="1"/>
      <c r="D157" s="26"/>
    </row>
    <row r="158" spans="1:4" ht="15.75" x14ac:dyDescent="0.25">
      <c r="A158" s="1"/>
      <c r="B158" s="1"/>
      <c r="C158" s="1"/>
      <c r="D158" s="26"/>
    </row>
    <row r="159" spans="1:4" ht="15.75" x14ac:dyDescent="0.25">
      <c r="A159" s="1"/>
      <c r="B159" s="1"/>
      <c r="C159" s="1"/>
      <c r="D159" s="26"/>
    </row>
    <row r="160" spans="1:4" ht="15.75" x14ac:dyDescent="0.25">
      <c r="A160" s="1"/>
      <c r="B160" s="1"/>
      <c r="C160" s="1"/>
      <c r="D160" s="26"/>
    </row>
    <row r="161" spans="1:4" ht="15.75" x14ac:dyDescent="0.25">
      <c r="A161" s="1"/>
      <c r="B161" s="1"/>
      <c r="C161" s="1"/>
      <c r="D161" s="26"/>
    </row>
    <row r="162" spans="1:4" ht="15.75" x14ac:dyDescent="0.25">
      <c r="A162" s="1"/>
      <c r="B162" s="1"/>
      <c r="C162" s="1"/>
      <c r="D162" s="26"/>
    </row>
    <row r="163" spans="1:4" ht="15.75" x14ac:dyDescent="0.25">
      <c r="A163" s="1"/>
      <c r="B163" s="1"/>
      <c r="C163" s="1"/>
      <c r="D163" s="26"/>
    </row>
    <row r="164" spans="1:4" ht="15.75" x14ac:dyDescent="0.25">
      <c r="A164" s="1"/>
      <c r="B164" s="1"/>
      <c r="C164" s="1"/>
      <c r="D164" s="26"/>
    </row>
    <row r="165" spans="1:4" ht="15.75" x14ac:dyDescent="0.25">
      <c r="A165" s="1"/>
      <c r="B165" s="1"/>
      <c r="C165" s="1"/>
      <c r="D165" s="26"/>
    </row>
    <row r="166" spans="1:4" ht="15.75" x14ac:dyDescent="0.25">
      <c r="A166" s="1"/>
      <c r="B166" s="1"/>
      <c r="C166" s="1"/>
      <c r="D166" s="26"/>
    </row>
    <row r="167" spans="1:4" ht="15.75" x14ac:dyDescent="0.25">
      <c r="A167" s="1"/>
      <c r="B167" s="1"/>
      <c r="C167" s="1"/>
      <c r="D167" s="26"/>
    </row>
    <row r="168" spans="1:4" ht="15.75" x14ac:dyDescent="0.25">
      <c r="A168" s="1"/>
      <c r="B168" s="1"/>
      <c r="C168" s="1"/>
      <c r="D168" s="26"/>
    </row>
    <row r="169" spans="1:4" ht="15.75" x14ac:dyDescent="0.25">
      <c r="A169" s="1"/>
      <c r="B169" s="1"/>
      <c r="C169" s="1"/>
      <c r="D169" s="26"/>
    </row>
    <row r="170" spans="1:4" ht="15.75" x14ac:dyDescent="0.25">
      <c r="A170" s="1"/>
      <c r="B170" s="1"/>
      <c r="C170" s="1"/>
      <c r="D170" s="26"/>
    </row>
    <row r="171" spans="1:4" ht="15.75" x14ac:dyDescent="0.25">
      <c r="A171" s="1"/>
      <c r="B171" s="1"/>
      <c r="C171" s="1"/>
      <c r="D171" s="26"/>
    </row>
    <row r="172" spans="1:4" ht="15.75" x14ac:dyDescent="0.25">
      <c r="A172" s="1"/>
      <c r="B172" s="1"/>
      <c r="C172" s="1"/>
      <c r="D172" s="26"/>
    </row>
    <row r="173" spans="1:4" ht="15.75" x14ac:dyDescent="0.25">
      <c r="A173" s="1"/>
      <c r="B173" s="1"/>
      <c r="C173" s="1"/>
      <c r="D173" s="26"/>
    </row>
    <row r="174" spans="1:4" ht="15.75" x14ac:dyDescent="0.25">
      <c r="A174" s="1"/>
      <c r="B174" s="1"/>
      <c r="C174" s="1"/>
      <c r="D174" s="26"/>
    </row>
    <row r="175" spans="1:4" ht="15.75" x14ac:dyDescent="0.25">
      <c r="A175" s="1"/>
      <c r="B175" s="1"/>
      <c r="C175" s="1"/>
      <c r="D175" s="26"/>
    </row>
    <row r="176" spans="1:4" ht="15.75" x14ac:dyDescent="0.25">
      <c r="A176" s="1"/>
      <c r="B176" s="1"/>
      <c r="C176" s="1"/>
      <c r="D176" s="26"/>
    </row>
    <row r="177" spans="1:4" ht="15.75" x14ac:dyDescent="0.25">
      <c r="A177" s="1"/>
      <c r="B177" s="1"/>
      <c r="C177" s="1"/>
      <c r="D177" s="26"/>
    </row>
    <row r="178" spans="1:4" ht="15.75" x14ac:dyDescent="0.25">
      <c r="A178" s="1"/>
      <c r="B178" s="1"/>
      <c r="C178" s="1"/>
      <c r="D178" s="26"/>
    </row>
    <row r="179" spans="1:4" ht="15.75" x14ac:dyDescent="0.25">
      <c r="A179" s="1"/>
      <c r="B179" s="1"/>
      <c r="C179" s="1"/>
      <c r="D179" s="26"/>
    </row>
    <row r="180" spans="1:4" ht="15.75" x14ac:dyDescent="0.25">
      <c r="A180" s="1"/>
      <c r="B180" s="1"/>
      <c r="C180" s="1"/>
      <c r="D180" s="26"/>
    </row>
    <row r="181" spans="1:4" ht="15.75" x14ac:dyDescent="0.25">
      <c r="A181" s="1"/>
      <c r="B181" s="1"/>
      <c r="C181" s="1"/>
      <c r="D181" s="26"/>
    </row>
    <row r="182" spans="1:4" ht="15.75" x14ac:dyDescent="0.25">
      <c r="A182" s="1"/>
      <c r="B182" s="1"/>
      <c r="C182" s="1"/>
      <c r="D182" s="26"/>
    </row>
    <row r="183" spans="1:4" ht="15.75" x14ac:dyDescent="0.25">
      <c r="A183" s="1"/>
      <c r="B183" s="1"/>
      <c r="C183" s="1"/>
      <c r="D183" s="26"/>
    </row>
    <row r="184" spans="1:4" ht="15.75" x14ac:dyDescent="0.25">
      <c r="A184" s="1"/>
      <c r="B184" s="1"/>
      <c r="C184" s="1"/>
      <c r="D184" s="26"/>
    </row>
    <row r="185" spans="1:4" ht="15.75" x14ac:dyDescent="0.25">
      <c r="A185" s="1"/>
      <c r="B185" s="1"/>
      <c r="C185" s="1"/>
      <c r="D185" s="26"/>
    </row>
    <row r="186" spans="1:4" ht="15.75" x14ac:dyDescent="0.25">
      <c r="A186" s="1"/>
      <c r="B186" s="1"/>
      <c r="C186" s="1"/>
      <c r="D186" s="26"/>
    </row>
    <row r="187" spans="1:4" ht="15.75" x14ac:dyDescent="0.25">
      <c r="A187" s="1"/>
      <c r="B187" s="1"/>
      <c r="C187" s="1"/>
      <c r="D187" s="26"/>
    </row>
    <row r="188" spans="1:4" ht="15.75" x14ac:dyDescent="0.25">
      <c r="A188" s="1"/>
      <c r="B188" s="1"/>
      <c r="C188" s="1"/>
      <c r="D188" s="26"/>
    </row>
    <row r="189" spans="1:4" ht="15.75" x14ac:dyDescent="0.25">
      <c r="A189" s="1"/>
      <c r="B189" s="1"/>
      <c r="C189" s="1"/>
      <c r="D189" s="26"/>
    </row>
    <row r="190" spans="1:4" ht="15.75" x14ac:dyDescent="0.25">
      <c r="A190" s="1"/>
      <c r="B190" s="1"/>
      <c r="C190" s="1"/>
      <c r="D190" s="26"/>
    </row>
    <row r="191" spans="1:4" ht="15.75" x14ac:dyDescent="0.25">
      <c r="A191" s="1"/>
      <c r="B191" s="1"/>
      <c r="C191" s="1"/>
      <c r="D191" s="26"/>
    </row>
    <row r="192" spans="1:4" ht="15.75" x14ac:dyDescent="0.25">
      <c r="A192" s="1"/>
      <c r="B192" s="1"/>
      <c r="C192" s="1"/>
      <c r="D192" s="26"/>
    </row>
    <row r="193" spans="1:4" ht="15.75" x14ac:dyDescent="0.25">
      <c r="A193" s="1"/>
      <c r="B193" s="1"/>
      <c r="C193" s="1"/>
      <c r="D193" s="26"/>
    </row>
    <row r="194" spans="1:4" ht="15.75" x14ac:dyDescent="0.25">
      <c r="A194" s="1"/>
      <c r="B194" s="1"/>
      <c r="C194" s="1"/>
      <c r="D194" s="26"/>
    </row>
    <row r="195" spans="1:4" ht="15.75" x14ac:dyDescent="0.25">
      <c r="A195" s="1"/>
      <c r="B195" s="1"/>
      <c r="C195" s="1"/>
      <c r="D195" s="26"/>
    </row>
    <row r="196" spans="1:4" ht="15.75" x14ac:dyDescent="0.25">
      <c r="A196" s="1"/>
      <c r="B196" s="1"/>
      <c r="C196" s="1"/>
      <c r="D196" s="26"/>
    </row>
    <row r="197" spans="1:4" ht="15.75" x14ac:dyDescent="0.25">
      <c r="A197" s="1"/>
      <c r="B197" s="1"/>
      <c r="C197" s="1"/>
      <c r="D197" s="26"/>
    </row>
    <row r="198" spans="1:4" ht="15.75" x14ac:dyDescent="0.25">
      <c r="A198" s="1"/>
      <c r="B198" s="1"/>
      <c r="C198" s="1"/>
      <c r="D198" s="26"/>
    </row>
    <row r="199" spans="1:4" ht="15.75" x14ac:dyDescent="0.25">
      <c r="A199" s="1"/>
      <c r="B199" s="1"/>
      <c r="C199" s="1"/>
      <c r="D199" s="26"/>
    </row>
    <row r="200" spans="1:4" ht="15.75" x14ac:dyDescent="0.25">
      <c r="A200" s="1"/>
      <c r="B200" s="1"/>
      <c r="C200" s="1"/>
      <c r="D200" s="26"/>
    </row>
    <row r="201" spans="1:4" ht="15.75" x14ac:dyDescent="0.25">
      <c r="A201" s="1"/>
      <c r="B201" s="1"/>
      <c r="C201" s="1"/>
      <c r="D201" s="26"/>
    </row>
    <row r="202" spans="1:4" ht="15.75" x14ac:dyDescent="0.25">
      <c r="A202" s="1"/>
      <c r="B202" s="1"/>
      <c r="C202" s="1"/>
      <c r="D202" s="26"/>
    </row>
    <row r="203" spans="1:4" ht="15.75" x14ac:dyDescent="0.25">
      <c r="A203" s="1"/>
      <c r="B203" s="1"/>
      <c r="C203" s="1"/>
      <c r="D203" s="26"/>
    </row>
    <row r="204" spans="1:4" ht="15.75" x14ac:dyDescent="0.25">
      <c r="A204" s="1"/>
      <c r="B204" s="1"/>
      <c r="C204" s="1"/>
      <c r="D204" s="26"/>
    </row>
    <row r="205" spans="1:4" ht="15.75" x14ac:dyDescent="0.25">
      <c r="A205" s="1"/>
      <c r="B205" s="1"/>
      <c r="C205" s="1"/>
      <c r="D205" s="26"/>
    </row>
    <row r="206" spans="1:4" ht="15.75" x14ac:dyDescent="0.25">
      <c r="A206" s="1"/>
      <c r="B206" s="1"/>
      <c r="C206" s="1"/>
      <c r="D206" s="26"/>
    </row>
    <row r="207" spans="1:4" ht="15.75" x14ac:dyDescent="0.25">
      <c r="A207" s="1"/>
      <c r="B207" s="1"/>
      <c r="C207" s="1"/>
      <c r="D207" s="26"/>
    </row>
    <row r="208" spans="1:4" ht="15.75" x14ac:dyDescent="0.25">
      <c r="A208" s="1"/>
      <c r="B208" s="1"/>
      <c r="C208" s="1"/>
      <c r="D208" s="26"/>
    </row>
    <row r="209" spans="1:4" ht="15.75" x14ac:dyDescent="0.25">
      <c r="A209" s="1"/>
      <c r="B209" s="1"/>
      <c r="C209" s="1"/>
      <c r="D209" s="26"/>
    </row>
    <row r="210" spans="1:4" ht="15.75" x14ac:dyDescent="0.25">
      <c r="A210" s="1"/>
      <c r="B210" s="1"/>
      <c r="C210" s="1"/>
      <c r="D210" s="26"/>
    </row>
    <row r="211" spans="1:4" ht="15.75" x14ac:dyDescent="0.25">
      <c r="A211" s="1"/>
      <c r="B211" s="1"/>
      <c r="C211" s="1"/>
      <c r="D211" s="26"/>
    </row>
    <row r="212" spans="1:4" ht="15.75" x14ac:dyDescent="0.25">
      <c r="A212" s="1"/>
      <c r="B212" s="1"/>
      <c r="C212" s="1"/>
      <c r="D212" s="26"/>
    </row>
    <row r="213" spans="1:4" ht="15.75" x14ac:dyDescent="0.25">
      <c r="A213" s="1"/>
      <c r="B213" s="1"/>
      <c r="C213" s="1"/>
      <c r="D213" s="26"/>
    </row>
    <row r="214" spans="1:4" ht="15.75" x14ac:dyDescent="0.25">
      <c r="A214" s="1"/>
      <c r="B214" s="1"/>
      <c r="C214" s="1"/>
      <c r="D214" s="26"/>
    </row>
    <row r="215" spans="1:4" ht="15.75" x14ac:dyDescent="0.25">
      <c r="A215" s="1"/>
      <c r="B215" s="1"/>
      <c r="C215" s="1"/>
      <c r="D215" s="26"/>
    </row>
    <row r="216" spans="1:4" ht="15.75" x14ac:dyDescent="0.25">
      <c r="A216" s="1"/>
      <c r="B216" s="1"/>
      <c r="C216" s="1"/>
      <c r="D216" s="26"/>
    </row>
    <row r="217" spans="1:4" ht="15.75" x14ac:dyDescent="0.25">
      <c r="A217" s="1"/>
      <c r="B217" s="1"/>
      <c r="C217" s="1"/>
      <c r="D217" s="26"/>
    </row>
    <row r="218" spans="1:4" ht="15.75" x14ac:dyDescent="0.25">
      <c r="A218" s="1"/>
      <c r="B218" s="1"/>
      <c r="C218" s="1"/>
      <c r="D218" s="26"/>
    </row>
    <row r="219" spans="1:4" ht="15.75" x14ac:dyDescent="0.25">
      <c r="A219" s="1"/>
      <c r="B219" s="1"/>
      <c r="C219" s="1"/>
      <c r="D219" s="26"/>
    </row>
    <row r="220" spans="1:4" ht="15.75" x14ac:dyDescent="0.25">
      <c r="A220" s="1"/>
      <c r="B220" s="1"/>
      <c r="C220" s="1"/>
      <c r="D220" s="26"/>
    </row>
    <row r="221" spans="1:4" ht="15.75" x14ac:dyDescent="0.25">
      <c r="A221" s="1"/>
      <c r="B221" s="1"/>
      <c r="C221" s="1"/>
      <c r="D221" s="26"/>
    </row>
    <row r="222" spans="1:4" ht="15.75" x14ac:dyDescent="0.25">
      <c r="A222" s="1"/>
      <c r="B222" s="1"/>
      <c r="C222" s="1"/>
      <c r="D222" s="26"/>
    </row>
    <row r="223" spans="1:4" ht="15.75" x14ac:dyDescent="0.25">
      <c r="A223" s="1"/>
      <c r="B223" s="1"/>
      <c r="C223" s="1"/>
      <c r="D223" s="26"/>
    </row>
    <row r="224" spans="1:4" ht="15.75" x14ac:dyDescent="0.25">
      <c r="A224" s="1"/>
      <c r="B224" s="1"/>
      <c r="C224" s="1"/>
      <c r="D224" s="26"/>
    </row>
    <row r="225" spans="1:4" ht="15.75" x14ac:dyDescent="0.25">
      <c r="A225" s="1"/>
      <c r="B225" s="1"/>
      <c r="C225" s="1"/>
      <c r="D225" s="26"/>
    </row>
    <row r="226" spans="1:4" ht="15.75" x14ac:dyDescent="0.25">
      <c r="A226" s="1"/>
      <c r="B226" s="1"/>
      <c r="C226" s="1"/>
      <c r="D226" s="26"/>
    </row>
    <row r="227" spans="1:4" ht="15.75" x14ac:dyDescent="0.25">
      <c r="A227" s="1"/>
      <c r="B227" s="1"/>
      <c r="C227" s="1"/>
      <c r="D227" s="26"/>
    </row>
    <row r="228" spans="1:4" ht="15.75" x14ac:dyDescent="0.25">
      <c r="A228" s="1"/>
      <c r="B228" s="1"/>
      <c r="C228" s="1"/>
      <c r="D228" s="26"/>
    </row>
    <row r="229" spans="1:4" ht="15.75" x14ac:dyDescent="0.25">
      <c r="A229" s="1"/>
      <c r="B229" s="1"/>
      <c r="C229" s="1"/>
      <c r="D229" s="26"/>
    </row>
    <row r="230" spans="1:4" ht="15.75" x14ac:dyDescent="0.25">
      <c r="A230" s="1"/>
      <c r="B230" s="1"/>
      <c r="C230" s="1"/>
      <c r="D230" s="26"/>
    </row>
    <row r="231" spans="1:4" ht="15.75" x14ac:dyDescent="0.25">
      <c r="A231" s="1"/>
      <c r="B231" s="1"/>
      <c r="C231" s="1"/>
      <c r="D231" s="26"/>
    </row>
    <row r="232" spans="1:4" ht="15.75" x14ac:dyDescent="0.25">
      <c r="A232" s="1"/>
      <c r="B232" s="1"/>
      <c r="C232" s="1"/>
      <c r="D232" s="26"/>
    </row>
    <row r="233" spans="1:4" ht="15.75" x14ac:dyDescent="0.25">
      <c r="A233" s="1"/>
      <c r="B233" s="1"/>
      <c r="C233" s="1"/>
      <c r="D233" s="26"/>
    </row>
    <row r="234" spans="1:4" ht="15.75" x14ac:dyDescent="0.25">
      <c r="A234" s="1"/>
      <c r="B234" s="1"/>
      <c r="C234" s="1"/>
      <c r="D234" s="26"/>
    </row>
    <row r="235" spans="1:4" ht="15.75" x14ac:dyDescent="0.25">
      <c r="A235" s="1"/>
      <c r="B235" s="1"/>
      <c r="C235" s="1"/>
      <c r="D235" s="26"/>
    </row>
    <row r="236" spans="1:4" ht="15.75" x14ac:dyDescent="0.25">
      <c r="A236" s="1"/>
      <c r="B236" s="1"/>
      <c r="C236" s="1"/>
      <c r="D236" s="26"/>
    </row>
    <row r="237" spans="1:4" ht="15.75" x14ac:dyDescent="0.25">
      <c r="A237" s="1"/>
      <c r="B237" s="1"/>
      <c r="C237" s="1"/>
      <c r="D237" s="26"/>
    </row>
    <row r="238" spans="1:4" ht="15.75" x14ac:dyDescent="0.25">
      <c r="A238" s="1"/>
      <c r="B238" s="1"/>
      <c r="C238" s="1"/>
      <c r="D238" s="26"/>
    </row>
    <row r="239" spans="1:4" ht="15.75" x14ac:dyDescent="0.25">
      <c r="A239" s="1"/>
      <c r="B239" s="1"/>
      <c r="C239" s="1"/>
      <c r="D239" s="26"/>
    </row>
    <row r="240" spans="1:4" ht="15.75" x14ac:dyDescent="0.25">
      <c r="A240" s="1"/>
      <c r="B240" s="1"/>
      <c r="C240" s="1"/>
      <c r="D240" s="26"/>
    </row>
    <row r="241" spans="1:4" ht="15.75" x14ac:dyDescent="0.25">
      <c r="A241" s="1"/>
      <c r="B241" s="1"/>
      <c r="C241" s="1"/>
      <c r="D241" s="26"/>
    </row>
    <row r="242" spans="1:4" ht="15.75" x14ac:dyDescent="0.25">
      <c r="A242" s="1"/>
      <c r="B242" s="1"/>
      <c r="C242" s="1"/>
      <c r="D242" s="26"/>
    </row>
    <row r="243" spans="1:4" ht="15.75" x14ac:dyDescent="0.25">
      <c r="A243" s="1"/>
      <c r="B243" s="1"/>
      <c r="C243" s="1"/>
      <c r="D243" s="26"/>
    </row>
    <row r="244" spans="1:4" ht="15.75" x14ac:dyDescent="0.25">
      <c r="A244" s="1"/>
      <c r="B244" s="1"/>
      <c r="C244" s="1"/>
      <c r="D244" s="26"/>
    </row>
    <row r="245" spans="1:4" ht="15.75" x14ac:dyDescent="0.25">
      <c r="A245" s="1"/>
      <c r="B245" s="1"/>
      <c r="C245" s="1"/>
      <c r="D245" s="26"/>
    </row>
    <row r="246" spans="1:4" ht="15.75" x14ac:dyDescent="0.25">
      <c r="A246" s="1"/>
      <c r="B246" s="1"/>
      <c r="C246" s="1"/>
      <c r="D246" s="26"/>
    </row>
    <row r="247" spans="1:4" ht="15.75" x14ac:dyDescent="0.25">
      <c r="A247" s="1"/>
      <c r="B247" s="1"/>
      <c r="C247" s="1"/>
      <c r="D247" s="26"/>
    </row>
    <row r="248" spans="1:4" ht="15.75" x14ac:dyDescent="0.25">
      <c r="A248" s="1"/>
      <c r="B248" s="1"/>
      <c r="C248" s="1"/>
      <c r="D248" s="26"/>
    </row>
    <row r="249" spans="1:4" ht="15.75" x14ac:dyDescent="0.25">
      <c r="A249" s="1"/>
      <c r="B249" s="1"/>
      <c r="C249" s="1"/>
      <c r="D249" s="26"/>
    </row>
    <row r="250" spans="1:4" ht="15.75" x14ac:dyDescent="0.25">
      <c r="A250" s="1"/>
      <c r="B250" s="1"/>
      <c r="C250" s="1"/>
      <c r="D250" s="26"/>
    </row>
    <row r="251" spans="1:4" ht="15.75" x14ac:dyDescent="0.25">
      <c r="A251" s="1"/>
      <c r="B251" s="1"/>
      <c r="C251" s="1"/>
      <c r="D251" s="26"/>
    </row>
    <row r="252" spans="1:4" ht="15.75" x14ac:dyDescent="0.25">
      <c r="A252" s="1"/>
      <c r="B252" s="1"/>
      <c r="C252" s="1"/>
      <c r="D252" s="26"/>
    </row>
    <row r="253" spans="1:4" ht="15.75" x14ac:dyDescent="0.25">
      <c r="A253" s="1"/>
      <c r="B253" s="1"/>
      <c r="C253" s="1"/>
      <c r="D253" s="26"/>
    </row>
    <row r="254" spans="1:4" ht="15.75" x14ac:dyDescent="0.25">
      <c r="A254" s="1"/>
      <c r="B254" s="1"/>
      <c r="C254" s="1"/>
      <c r="D254" s="26"/>
    </row>
    <row r="255" spans="1:4" ht="15.75" x14ac:dyDescent="0.25">
      <c r="A255" s="1"/>
      <c r="B255" s="1"/>
      <c r="C255" s="1"/>
      <c r="D255" s="26"/>
    </row>
    <row r="256" spans="1:4" ht="15.75" x14ac:dyDescent="0.25">
      <c r="A256" s="1"/>
      <c r="B256" s="1"/>
      <c r="C256" s="1"/>
      <c r="D256" s="26"/>
    </row>
    <row r="257" spans="1:4" ht="15.75" x14ac:dyDescent="0.25">
      <c r="A257" s="1"/>
      <c r="B257" s="1"/>
      <c r="C257" s="1"/>
      <c r="D257" s="26"/>
    </row>
    <row r="258" spans="1:4" ht="15.75" x14ac:dyDescent="0.25">
      <c r="A258" s="1"/>
      <c r="B258" s="1"/>
      <c r="C258" s="1"/>
      <c r="D258" s="26"/>
    </row>
    <row r="259" spans="1:4" ht="15.75" x14ac:dyDescent="0.25">
      <c r="A259" s="1"/>
      <c r="B259" s="1"/>
      <c r="C259" s="1"/>
      <c r="D259" s="26"/>
    </row>
    <row r="260" spans="1:4" ht="15.75" x14ac:dyDescent="0.25">
      <c r="A260" s="1"/>
      <c r="B260" s="1"/>
      <c r="C260" s="1"/>
      <c r="D260" s="26"/>
    </row>
    <row r="261" spans="1:4" ht="15.75" x14ac:dyDescent="0.25">
      <c r="A261" s="1"/>
      <c r="B261" s="1"/>
      <c r="C261" s="1"/>
      <c r="D261" s="26"/>
    </row>
    <row r="262" spans="1:4" ht="15.75" x14ac:dyDescent="0.25">
      <c r="A262" s="1"/>
      <c r="B262" s="1"/>
      <c r="C262" s="1"/>
      <c r="D262" s="26"/>
    </row>
    <row r="263" spans="1:4" ht="15.75" x14ac:dyDescent="0.25">
      <c r="A263" s="1"/>
      <c r="B263" s="1"/>
      <c r="C263" s="1"/>
      <c r="D263" s="26"/>
    </row>
    <row r="264" spans="1:4" ht="15.75" x14ac:dyDescent="0.25">
      <c r="A264" s="1"/>
      <c r="B264" s="1"/>
      <c r="C264" s="1"/>
      <c r="D264" s="26"/>
    </row>
    <row r="265" spans="1:4" ht="15.75" x14ac:dyDescent="0.25">
      <c r="A265" s="1"/>
      <c r="B265" s="1"/>
      <c r="C265" s="1"/>
      <c r="D265" s="26"/>
    </row>
    <row r="266" spans="1:4" ht="15.75" x14ac:dyDescent="0.25">
      <c r="A266" s="1"/>
      <c r="B266" s="1"/>
      <c r="C266" s="1"/>
      <c r="D266" s="26"/>
    </row>
    <row r="267" spans="1:4" ht="15.75" x14ac:dyDescent="0.25">
      <c r="A267" s="1"/>
      <c r="B267" s="1"/>
      <c r="C267" s="1"/>
      <c r="D267" s="26"/>
    </row>
    <row r="268" spans="1:4" ht="15.75" x14ac:dyDescent="0.25">
      <c r="A268" s="1"/>
      <c r="B268" s="1"/>
      <c r="C268" s="1"/>
      <c r="D268" s="26"/>
    </row>
    <row r="269" spans="1:4" ht="15.75" x14ac:dyDescent="0.25">
      <c r="A269" s="1"/>
      <c r="B269" s="1"/>
      <c r="C269" s="1"/>
      <c r="D269" s="26"/>
    </row>
    <row r="270" spans="1:4" ht="15.75" x14ac:dyDescent="0.25">
      <c r="A270" s="1"/>
      <c r="B270" s="1"/>
      <c r="C270" s="1"/>
      <c r="D270" s="26"/>
    </row>
    <row r="271" spans="1:4" ht="15.75" x14ac:dyDescent="0.25">
      <c r="A271" s="1"/>
      <c r="B271" s="1"/>
      <c r="C271" s="1"/>
      <c r="D271" s="26"/>
    </row>
    <row r="272" spans="1:4" ht="15.75" x14ac:dyDescent="0.25">
      <c r="A272" s="1"/>
      <c r="B272" s="1"/>
      <c r="C272" s="1"/>
      <c r="D272" s="26"/>
    </row>
    <row r="273" spans="1:4" ht="15.75" x14ac:dyDescent="0.25">
      <c r="A273" s="1"/>
      <c r="B273" s="1"/>
      <c r="C273" s="1"/>
      <c r="D273" s="26"/>
    </row>
    <row r="274" spans="1:4" ht="15.75" x14ac:dyDescent="0.25">
      <c r="A274" s="1"/>
      <c r="B274" s="1"/>
      <c r="C274" s="1"/>
      <c r="D274" s="26"/>
    </row>
    <row r="275" spans="1:4" ht="15.75" x14ac:dyDescent="0.25">
      <c r="A275" s="1"/>
      <c r="B275" s="1"/>
      <c r="C275" s="1"/>
      <c r="D275" s="26"/>
    </row>
    <row r="276" spans="1:4" ht="15.75" x14ac:dyDescent="0.25">
      <c r="A276" s="1"/>
      <c r="B276" s="1"/>
      <c r="C276" s="1"/>
      <c r="D276" s="26"/>
    </row>
    <row r="277" spans="1:4" ht="15.75" x14ac:dyDescent="0.25">
      <c r="A277" s="1"/>
      <c r="B277" s="1"/>
      <c r="C277" s="1"/>
      <c r="D277" s="26"/>
    </row>
    <row r="278" spans="1:4" ht="15.75" x14ac:dyDescent="0.25">
      <c r="A278" s="1"/>
      <c r="B278" s="1"/>
      <c r="C278" s="1"/>
      <c r="D278" s="26"/>
    </row>
    <row r="279" spans="1:4" ht="15.75" x14ac:dyDescent="0.25">
      <c r="A279" s="1"/>
      <c r="B279" s="1"/>
      <c r="C279" s="1"/>
      <c r="D279" s="26"/>
    </row>
    <row r="280" spans="1:4" ht="15.75" x14ac:dyDescent="0.25">
      <c r="A280" s="1"/>
      <c r="B280" s="1"/>
      <c r="C280" s="1"/>
      <c r="D280" s="26"/>
    </row>
    <row r="281" spans="1:4" ht="15.75" x14ac:dyDescent="0.25">
      <c r="A281" s="1"/>
      <c r="B281" s="1"/>
      <c r="C281" s="1"/>
      <c r="D281" s="26"/>
    </row>
    <row r="282" spans="1:4" ht="15.75" x14ac:dyDescent="0.25">
      <c r="A282" s="1"/>
      <c r="B282" s="1"/>
      <c r="C282" s="1"/>
      <c r="D282" s="26"/>
    </row>
    <row r="283" spans="1:4" ht="15.75" x14ac:dyDescent="0.25">
      <c r="A283" s="1"/>
      <c r="B283" s="1"/>
      <c r="C283" s="1"/>
      <c r="D283" s="26"/>
    </row>
    <row r="284" spans="1:4" ht="15.75" x14ac:dyDescent="0.25">
      <c r="A284" s="1"/>
      <c r="B284" s="1"/>
      <c r="C284" s="1"/>
      <c r="D284" s="26"/>
    </row>
    <row r="285" spans="1:4" ht="15.75" x14ac:dyDescent="0.25">
      <c r="A285" s="1"/>
      <c r="B285" s="1"/>
      <c r="C285" s="1"/>
      <c r="D285" s="26"/>
    </row>
    <row r="286" spans="1:4" ht="15.75" x14ac:dyDescent="0.25">
      <c r="A286" s="1"/>
      <c r="B286" s="1"/>
      <c r="C286" s="1"/>
      <c r="D286" s="26"/>
    </row>
    <row r="287" spans="1:4" ht="15.75" x14ac:dyDescent="0.25">
      <c r="A287" s="1"/>
      <c r="B287" s="1"/>
      <c r="C287" s="1"/>
      <c r="D287" s="26"/>
    </row>
    <row r="288" spans="1:4" ht="15.75" x14ac:dyDescent="0.25">
      <c r="A288" s="1"/>
      <c r="B288" s="1"/>
      <c r="C288" s="1"/>
      <c r="D288" s="26"/>
    </row>
    <row r="289" spans="1:4" ht="15.75" x14ac:dyDescent="0.25">
      <c r="A289" s="1"/>
      <c r="B289" s="1"/>
      <c r="C289" s="1"/>
      <c r="D289" s="26"/>
    </row>
    <row r="290" spans="1:4" ht="15.75" x14ac:dyDescent="0.25">
      <c r="A290" s="1"/>
      <c r="B290" s="1"/>
      <c r="C290" s="1"/>
      <c r="D290" s="26"/>
    </row>
    <row r="291" spans="1:4" ht="15.75" x14ac:dyDescent="0.25">
      <c r="A291" s="1"/>
      <c r="B291" s="1"/>
      <c r="C291" s="1"/>
      <c r="D291" s="26"/>
    </row>
    <row r="292" spans="1:4" ht="15.75" x14ac:dyDescent="0.25">
      <c r="A292" s="1"/>
      <c r="B292" s="1"/>
      <c r="C292" s="1"/>
      <c r="D292" s="26"/>
    </row>
    <row r="293" spans="1:4" ht="15.75" x14ac:dyDescent="0.25">
      <c r="A293" s="1"/>
      <c r="B293" s="1"/>
      <c r="C293" s="1"/>
      <c r="D293" s="26"/>
    </row>
    <row r="294" spans="1:4" ht="15.75" x14ac:dyDescent="0.25">
      <c r="A294" s="1"/>
      <c r="B294" s="1"/>
      <c r="C294" s="1"/>
      <c r="D294" s="26"/>
    </row>
    <row r="295" spans="1:4" ht="15.75" x14ac:dyDescent="0.25">
      <c r="A295" s="1"/>
      <c r="B295" s="1"/>
      <c r="C295" s="1"/>
      <c r="D295" s="26"/>
    </row>
    <row r="296" spans="1:4" ht="15.75" x14ac:dyDescent="0.25">
      <c r="A296" s="1"/>
      <c r="B296" s="1"/>
      <c r="C296" s="1"/>
      <c r="D296" s="26"/>
    </row>
    <row r="297" spans="1:4" ht="15.75" x14ac:dyDescent="0.25">
      <c r="A297" s="1"/>
      <c r="B297" s="1"/>
      <c r="C297" s="1"/>
      <c r="D297" s="26"/>
    </row>
    <row r="298" spans="1:4" ht="15.75" x14ac:dyDescent="0.25">
      <c r="A298" s="1"/>
      <c r="B298" s="1"/>
      <c r="C298" s="1"/>
      <c r="D298" s="26"/>
    </row>
    <row r="299" spans="1:4" ht="15.75" x14ac:dyDescent="0.25">
      <c r="A299" s="1"/>
      <c r="B299" s="1"/>
      <c r="C299" s="1"/>
      <c r="D299" s="26"/>
    </row>
    <row r="300" spans="1:4" ht="15.75" x14ac:dyDescent="0.25">
      <c r="A300" s="1"/>
      <c r="B300" s="1"/>
      <c r="C300" s="1"/>
      <c r="D300" s="26"/>
    </row>
    <row r="301" spans="1:4" ht="15.75" x14ac:dyDescent="0.25">
      <c r="A301" s="1"/>
      <c r="B301" s="1"/>
      <c r="C301" s="1"/>
      <c r="D301" s="26"/>
    </row>
    <row r="302" spans="1:4" ht="15.75" x14ac:dyDescent="0.25">
      <c r="A302" s="1"/>
      <c r="B302" s="1"/>
      <c r="C302" s="1"/>
      <c r="D302" s="26"/>
    </row>
    <row r="303" spans="1:4" ht="15.75" x14ac:dyDescent="0.25">
      <c r="A303" s="1"/>
      <c r="B303" s="1"/>
      <c r="C303" s="1"/>
      <c r="D303" s="26"/>
    </row>
    <row r="304" spans="1:4" ht="15.75" x14ac:dyDescent="0.25">
      <c r="A304" s="1"/>
      <c r="B304" s="1"/>
      <c r="C304" s="1"/>
      <c r="D304" s="26"/>
    </row>
    <row r="305" spans="1:4" ht="15.75" x14ac:dyDescent="0.25">
      <c r="A305" s="1"/>
      <c r="B305" s="1"/>
      <c r="C305" s="1"/>
      <c r="D305" s="26"/>
    </row>
    <row r="306" spans="1:4" ht="15.75" x14ac:dyDescent="0.25">
      <c r="A306" s="1"/>
      <c r="B306" s="1"/>
      <c r="C306" s="1"/>
      <c r="D306" s="26"/>
    </row>
    <row r="307" spans="1:4" ht="15.75" x14ac:dyDescent="0.25">
      <c r="A307" s="1"/>
      <c r="B307" s="1"/>
      <c r="C307" s="1"/>
      <c r="D307" s="26"/>
    </row>
    <row r="308" spans="1:4" ht="15.75" x14ac:dyDescent="0.25">
      <c r="A308" s="1"/>
      <c r="B308" s="1"/>
      <c r="C308" s="1"/>
      <c r="D308" s="26"/>
    </row>
    <row r="309" spans="1:4" ht="15.75" x14ac:dyDescent="0.25">
      <c r="A309" s="1"/>
      <c r="B309" s="1"/>
      <c r="C309" s="1"/>
      <c r="D309" s="26"/>
    </row>
    <row r="310" spans="1:4" ht="15.75" x14ac:dyDescent="0.25">
      <c r="A310" s="1"/>
      <c r="B310" s="1"/>
      <c r="C310" s="1"/>
      <c r="D310" s="26"/>
    </row>
    <row r="311" spans="1:4" ht="15.75" x14ac:dyDescent="0.25">
      <c r="A311" s="1"/>
      <c r="B311" s="1"/>
      <c r="C311" s="1"/>
      <c r="D311" s="26"/>
    </row>
    <row r="312" spans="1:4" ht="15.75" x14ac:dyDescent="0.25">
      <c r="A312" s="1"/>
      <c r="B312" s="1"/>
      <c r="C312" s="1"/>
      <c r="D312" s="26"/>
    </row>
    <row r="313" spans="1:4" ht="15.75" x14ac:dyDescent="0.25">
      <c r="A313" s="1"/>
      <c r="B313" s="1"/>
      <c r="C313" s="1"/>
      <c r="D313" s="26"/>
    </row>
    <row r="314" spans="1:4" ht="15.75" x14ac:dyDescent="0.25">
      <c r="A314" s="1"/>
      <c r="B314" s="1"/>
      <c r="C314" s="1"/>
      <c r="D314" s="26"/>
    </row>
    <row r="315" spans="1:4" ht="15.75" x14ac:dyDescent="0.25">
      <c r="A315" s="1"/>
      <c r="B315" s="1"/>
      <c r="C315" s="1"/>
      <c r="D315" s="26"/>
    </row>
    <row r="316" spans="1:4" ht="15.75" x14ac:dyDescent="0.25">
      <c r="A316" s="1"/>
      <c r="B316" s="1"/>
      <c r="C316" s="1"/>
      <c r="D316" s="26"/>
    </row>
    <row r="317" spans="1:4" ht="15.75" x14ac:dyDescent="0.25">
      <c r="A317" s="1"/>
      <c r="B317" s="1"/>
      <c r="C317" s="1"/>
      <c r="D317" s="26"/>
    </row>
    <row r="318" spans="1:4" ht="15.75" x14ac:dyDescent="0.25">
      <c r="A318" s="1"/>
      <c r="B318" s="1"/>
      <c r="C318" s="1"/>
      <c r="D318" s="26"/>
    </row>
    <row r="319" spans="1:4" ht="15.75" x14ac:dyDescent="0.25">
      <c r="A319" s="1"/>
      <c r="B319" s="1"/>
      <c r="C319" s="1"/>
      <c r="D319" s="26"/>
    </row>
    <row r="320" spans="1:4" ht="15.75" x14ac:dyDescent="0.25">
      <c r="A320" s="1"/>
      <c r="B320" s="1"/>
      <c r="C320" s="1"/>
      <c r="D320" s="26"/>
    </row>
    <row r="321" spans="1:4" ht="15.75" x14ac:dyDescent="0.25">
      <c r="A321" s="1"/>
      <c r="B321" s="1"/>
      <c r="C321" s="1"/>
      <c r="D321" s="26"/>
    </row>
    <row r="322" spans="1:4" ht="15.75" x14ac:dyDescent="0.25">
      <c r="A322" s="1"/>
      <c r="B322" s="1"/>
      <c r="C322" s="1"/>
      <c r="D322" s="26"/>
    </row>
    <row r="323" spans="1:4" ht="15.75" x14ac:dyDescent="0.25">
      <c r="A323" s="1"/>
      <c r="B323" s="1"/>
      <c r="C323" s="1"/>
      <c r="D323" s="26"/>
    </row>
    <row r="324" spans="1:4" ht="15.75" x14ac:dyDescent="0.25">
      <c r="A324" s="1"/>
      <c r="B324" s="1"/>
      <c r="C324" s="1"/>
      <c r="D324" s="26"/>
    </row>
    <row r="325" spans="1:4" ht="15.75" x14ac:dyDescent="0.25">
      <c r="A325" s="1"/>
      <c r="B325" s="1"/>
      <c r="C325" s="1"/>
      <c r="D325" s="26"/>
    </row>
    <row r="326" spans="1:4" ht="15.75" x14ac:dyDescent="0.25">
      <c r="A326" s="1"/>
      <c r="B326" s="1"/>
      <c r="C326" s="1"/>
      <c r="D326" s="26"/>
    </row>
    <row r="327" spans="1:4" ht="15.75" x14ac:dyDescent="0.25">
      <c r="A327" s="1"/>
      <c r="B327" s="1"/>
      <c r="C327" s="1"/>
      <c r="D327" s="26"/>
    </row>
    <row r="328" spans="1:4" ht="15.75" x14ac:dyDescent="0.25">
      <c r="A328" s="1"/>
      <c r="B328" s="1"/>
      <c r="C328" s="1"/>
      <c r="D328" s="26"/>
    </row>
    <row r="329" spans="1:4" ht="15.75" x14ac:dyDescent="0.25">
      <c r="A329" s="1"/>
      <c r="B329" s="1"/>
      <c r="C329" s="1"/>
      <c r="D329" s="26"/>
    </row>
    <row r="330" spans="1:4" ht="15.75" x14ac:dyDescent="0.25">
      <c r="A330" s="1"/>
      <c r="B330" s="1"/>
      <c r="C330" s="1"/>
      <c r="D330" s="26"/>
    </row>
    <row r="331" spans="1:4" ht="15.75" x14ac:dyDescent="0.25">
      <c r="A331" s="1"/>
      <c r="B331" s="1"/>
      <c r="C331" s="1"/>
      <c r="D331" s="26"/>
    </row>
    <row r="332" spans="1:4" ht="15.75" x14ac:dyDescent="0.25">
      <c r="A332" s="1"/>
      <c r="B332" s="1"/>
      <c r="C332" s="1"/>
      <c r="D332" s="26"/>
    </row>
    <row r="333" spans="1:4" ht="15.75" x14ac:dyDescent="0.25">
      <c r="A333" s="1"/>
      <c r="B333" s="1"/>
      <c r="C333" s="1"/>
      <c r="D333" s="26"/>
    </row>
    <row r="334" spans="1:4" ht="15.75" x14ac:dyDescent="0.25">
      <c r="A334" s="1"/>
      <c r="B334" s="1"/>
      <c r="C334" s="1"/>
      <c r="D334" s="26"/>
    </row>
    <row r="335" spans="1:4" ht="15.75" x14ac:dyDescent="0.25">
      <c r="A335" s="1"/>
      <c r="B335" s="1"/>
      <c r="C335" s="1"/>
      <c r="D335" s="26"/>
    </row>
    <row r="336" spans="1:4" ht="15.75" x14ac:dyDescent="0.25">
      <c r="A336" s="1"/>
      <c r="B336" s="1"/>
      <c r="C336" s="1"/>
      <c r="D336" s="26"/>
    </row>
    <row r="337" spans="1:4" ht="15.75" x14ac:dyDescent="0.25">
      <c r="A337" s="1"/>
      <c r="B337" s="1"/>
      <c r="C337" s="1"/>
      <c r="D337" s="26"/>
    </row>
    <row r="338" spans="1:4" ht="15.75" x14ac:dyDescent="0.25">
      <c r="A338" s="1"/>
      <c r="B338" s="1"/>
      <c r="C338" s="1"/>
      <c r="D338" s="26"/>
    </row>
    <row r="339" spans="1:4" ht="15.75" x14ac:dyDescent="0.25">
      <c r="A339" s="1"/>
      <c r="B339" s="1"/>
      <c r="C339" s="1"/>
      <c r="D339" s="26"/>
    </row>
    <row r="340" spans="1:4" ht="15.75" x14ac:dyDescent="0.25">
      <c r="A340" s="1"/>
      <c r="B340" s="1"/>
      <c r="C340" s="1"/>
      <c r="D340" s="26"/>
    </row>
    <row r="341" spans="1:4" ht="15.75" x14ac:dyDescent="0.25">
      <c r="A341" s="1"/>
      <c r="B341" s="1"/>
      <c r="C341" s="1"/>
      <c r="D341" s="26"/>
    </row>
    <row r="342" spans="1:4" ht="15.75" x14ac:dyDescent="0.25">
      <c r="A342" s="1"/>
      <c r="B342" s="1"/>
      <c r="C342" s="1"/>
      <c r="D342" s="26"/>
    </row>
    <row r="343" spans="1:4" ht="15.75" x14ac:dyDescent="0.25">
      <c r="A343" s="1"/>
      <c r="B343" s="1"/>
      <c r="C343" s="1"/>
      <c r="D343" s="26"/>
    </row>
    <row r="344" spans="1:4" ht="15.75" x14ac:dyDescent="0.25">
      <c r="A344" s="1"/>
      <c r="B344" s="1"/>
      <c r="C344" s="1"/>
      <c r="D344" s="26"/>
    </row>
    <row r="345" spans="1:4" ht="15.75" x14ac:dyDescent="0.25">
      <c r="A345" s="1"/>
      <c r="B345" s="1"/>
      <c r="C345" s="1"/>
      <c r="D345" s="26"/>
    </row>
    <row r="346" spans="1:4" ht="15.75" x14ac:dyDescent="0.25">
      <c r="A346" s="1"/>
      <c r="B346" s="1"/>
      <c r="C346" s="1"/>
      <c r="D346" s="26"/>
    </row>
    <row r="347" spans="1:4" ht="15.75" x14ac:dyDescent="0.25">
      <c r="A347" s="1"/>
      <c r="B347" s="1"/>
      <c r="C347" s="1"/>
      <c r="D347" s="26"/>
    </row>
    <row r="348" spans="1:4" ht="15.75" x14ac:dyDescent="0.25">
      <c r="A348" s="1"/>
      <c r="B348" s="1"/>
      <c r="C348" s="1"/>
      <c r="D348" s="26"/>
    </row>
    <row r="349" spans="1:4" ht="15.75" x14ac:dyDescent="0.25">
      <c r="A349" s="1"/>
      <c r="B349" s="1"/>
      <c r="C349" s="1"/>
      <c r="D349" s="26"/>
    </row>
    <row r="350" spans="1:4" ht="15.75" x14ac:dyDescent="0.25">
      <c r="A350" s="1"/>
      <c r="B350" s="1"/>
      <c r="C350" s="1"/>
      <c r="D350" s="26"/>
    </row>
    <row r="351" spans="1:4" ht="15.75" x14ac:dyDescent="0.25">
      <c r="A351" s="1"/>
      <c r="B351" s="1"/>
      <c r="C351" s="1"/>
      <c r="D351" s="26"/>
    </row>
    <row r="352" spans="1:4" ht="15.75" x14ac:dyDescent="0.25">
      <c r="A352" s="1"/>
      <c r="B352" s="1"/>
      <c r="C352" s="1"/>
      <c r="D352" s="26"/>
    </row>
    <row r="353" spans="1:4" ht="15.75" x14ac:dyDescent="0.25">
      <c r="A353" s="1"/>
      <c r="B353" s="1"/>
      <c r="C353" s="1"/>
      <c r="D353" s="26"/>
    </row>
    <row r="354" spans="1:4" ht="15.75" x14ac:dyDescent="0.25">
      <c r="A354" s="1"/>
      <c r="B354" s="1"/>
      <c r="C354" s="1"/>
      <c r="D354" s="26"/>
    </row>
    <row r="355" spans="1:4" ht="15.75" x14ac:dyDescent="0.25">
      <c r="A355" s="1"/>
      <c r="B355" s="1"/>
      <c r="C355" s="1"/>
      <c r="D355" s="26"/>
    </row>
    <row r="356" spans="1:4" ht="15.75" x14ac:dyDescent="0.25">
      <c r="A356" s="1"/>
      <c r="B356" s="1"/>
      <c r="C356" s="1"/>
      <c r="D356" s="26"/>
    </row>
    <row r="357" spans="1:4" ht="15.75" x14ac:dyDescent="0.25">
      <c r="A357" s="1"/>
      <c r="B357" s="1"/>
      <c r="C357" s="1"/>
      <c r="D357" s="26"/>
    </row>
    <row r="358" spans="1:4" ht="15.75" x14ac:dyDescent="0.25">
      <c r="A358" s="1"/>
      <c r="B358" s="1"/>
      <c r="C358" s="1"/>
      <c r="D358" s="26"/>
    </row>
    <row r="359" spans="1:4" ht="15.75" x14ac:dyDescent="0.25">
      <c r="A359" s="1"/>
      <c r="B359" s="1"/>
      <c r="C359" s="1"/>
      <c r="D359" s="26"/>
    </row>
    <row r="360" spans="1:4" ht="15.75" x14ac:dyDescent="0.25">
      <c r="A360" s="1"/>
      <c r="B360" s="1"/>
      <c r="C360" s="1"/>
      <c r="D360" s="26"/>
    </row>
    <row r="361" spans="1:4" ht="15.75" x14ac:dyDescent="0.25">
      <c r="A361" s="1"/>
      <c r="B361" s="1"/>
      <c r="C361" s="1"/>
      <c r="D361" s="26"/>
    </row>
    <row r="362" spans="1:4" ht="15.75" x14ac:dyDescent="0.25">
      <c r="A362" s="1"/>
      <c r="B362" s="1"/>
      <c r="C362" s="1"/>
      <c r="D362" s="26"/>
    </row>
    <row r="363" spans="1:4" ht="15.75" x14ac:dyDescent="0.25">
      <c r="A363" s="1"/>
      <c r="B363" s="1"/>
      <c r="C363" s="1"/>
      <c r="D363" s="26"/>
    </row>
    <row r="364" spans="1:4" ht="15.75" x14ac:dyDescent="0.25">
      <c r="A364" s="1"/>
      <c r="B364" s="1"/>
      <c r="C364" s="1"/>
      <c r="D364" s="26"/>
    </row>
    <row r="365" spans="1:4" ht="15.75" x14ac:dyDescent="0.25">
      <c r="A365" s="1"/>
      <c r="B365" s="1"/>
      <c r="C365" s="1"/>
      <c r="D365" s="26"/>
    </row>
    <row r="366" spans="1:4" ht="15.75" x14ac:dyDescent="0.25">
      <c r="A366" s="1"/>
      <c r="B366" s="1"/>
      <c r="C366" s="1"/>
      <c r="D366" s="26"/>
    </row>
    <row r="367" spans="1:4" ht="15.75" x14ac:dyDescent="0.25">
      <c r="A367" s="1"/>
      <c r="B367" s="1"/>
      <c r="C367" s="1"/>
      <c r="D367" s="26"/>
    </row>
    <row r="368" spans="1:4" ht="15.75" x14ac:dyDescent="0.25">
      <c r="A368" s="1"/>
      <c r="B368" s="1"/>
      <c r="C368" s="1"/>
      <c r="D368" s="26"/>
    </row>
    <row r="369" spans="1:4" ht="15.75" x14ac:dyDescent="0.25">
      <c r="A369" s="1"/>
      <c r="B369" s="1"/>
      <c r="C369" s="1"/>
      <c r="D369" s="26"/>
    </row>
    <row r="370" spans="1:4" ht="15.75" x14ac:dyDescent="0.25">
      <c r="A370" s="1"/>
      <c r="B370" s="1"/>
      <c r="C370" s="1"/>
      <c r="D370" s="26"/>
    </row>
    <row r="371" spans="1:4" ht="15.75" x14ac:dyDescent="0.25">
      <c r="A371" s="1"/>
      <c r="B371" s="1"/>
      <c r="C371" s="1"/>
      <c r="D371" s="26"/>
    </row>
    <row r="372" spans="1:4" ht="15.75" x14ac:dyDescent="0.25">
      <c r="A372" s="1"/>
      <c r="B372" s="1"/>
      <c r="C372" s="1"/>
      <c r="D372" s="26"/>
    </row>
    <row r="373" spans="1:4" ht="15.75" x14ac:dyDescent="0.25">
      <c r="A373" s="1"/>
      <c r="B373" s="1"/>
      <c r="C373" s="1"/>
      <c r="D373" s="26"/>
    </row>
    <row r="374" spans="1:4" ht="15.75" x14ac:dyDescent="0.25">
      <c r="A374" s="1"/>
      <c r="B374" s="1"/>
      <c r="C374" s="1"/>
      <c r="D374" s="26"/>
    </row>
    <row r="375" spans="1:4" ht="15.75" x14ac:dyDescent="0.25">
      <c r="A375" s="1"/>
      <c r="B375" s="1"/>
      <c r="C375" s="1"/>
      <c r="D375" s="26"/>
    </row>
    <row r="376" spans="1:4" ht="15.75" x14ac:dyDescent="0.25">
      <c r="A376" s="1"/>
      <c r="B376" s="1"/>
      <c r="C376" s="1"/>
      <c r="D376" s="26"/>
    </row>
    <row r="377" spans="1:4" ht="15.75" x14ac:dyDescent="0.25">
      <c r="A377" s="1"/>
      <c r="B377" s="1"/>
      <c r="C377" s="1"/>
      <c r="D377" s="26"/>
    </row>
    <row r="378" spans="1:4" ht="15.75" x14ac:dyDescent="0.25">
      <c r="A378" s="1"/>
      <c r="B378" s="1"/>
      <c r="C378" s="1"/>
      <c r="D378" s="26"/>
    </row>
    <row r="379" spans="1:4" ht="15.75" x14ac:dyDescent="0.25">
      <c r="A379" s="1"/>
      <c r="B379" s="1"/>
      <c r="C379" s="1"/>
      <c r="D379" s="26"/>
    </row>
    <row r="380" spans="1:4" ht="15.75" x14ac:dyDescent="0.25">
      <c r="A380" s="1"/>
      <c r="B380" s="1"/>
      <c r="C380" s="1"/>
      <c r="D380" s="26"/>
    </row>
    <row r="381" spans="1:4" ht="15.75" x14ac:dyDescent="0.25">
      <c r="A381" s="1"/>
      <c r="B381" s="1"/>
      <c r="C381" s="1"/>
      <c r="D381" s="26"/>
    </row>
    <row r="382" spans="1:4" ht="15.75" x14ac:dyDescent="0.25">
      <c r="A382" s="1"/>
      <c r="B382" s="1"/>
      <c r="C382" s="1"/>
      <c r="D382" s="26"/>
    </row>
    <row r="383" spans="1:4" ht="15.75" x14ac:dyDescent="0.25">
      <c r="A383" s="1"/>
      <c r="B383" s="1"/>
      <c r="C383" s="1"/>
      <c r="D383" s="26"/>
    </row>
    <row r="384" spans="1:4" ht="15.75" x14ac:dyDescent="0.25">
      <c r="A384" s="1"/>
      <c r="B384" s="1"/>
      <c r="C384" s="1"/>
      <c r="D384" s="26"/>
    </row>
    <row r="385" spans="1:4" ht="15.75" x14ac:dyDescent="0.25">
      <c r="A385" s="1"/>
      <c r="B385" s="1"/>
      <c r="C385" s="1"/>
      <c r="D385" s="26"/>
    </row>
    <row r="386" spans="1:4" ht="15.75" x14ac:dyDescent="0.25">
      <c r="A386" s="1"/>
      <c r="B386" s="1"/>
      <c r="C386" s="1"/>
      <c r="D386" s="26"/>
    </row>
    <row r="387" spans="1:4" ht="15.75" x14ac:dyDescent="0.25">
      <c r="A387" s="1"/>
      <c r="B387" s="1"/>
      <c r="C387" s="1"/>
      <c r="D387" s="26"/>
    </row>
    <row r="388" spans="1:4" ht="15.75" x14ac:dyDescent="0.25">
      <c r="A388" s="1"/>
      <c r="B388" s="1"/>
      <c r="C388" s="1"/>
      <c r="D388" s="26"/>
    </row>
    <row r="389" spans="1:4" ht="15.75" x14ac:dyDescent="0.25">
      <c r="A389" s="1"/>
      <c r="B389" s="1"/>
      <c r="C389" s="1"/>
      <c r="D389" s="26"/>
    </row>
    <row r="390" spans="1:4" ht="15.75" x14ac:dyDescent="0.25">
      <c r="A390" s="1"/>
      <c r="B390" s="1"/>
      <c r="C390" s="1"/>
      <c r="D390" s="26"/>
    </row>
    <row r="391" spans="1:4" ht="15.75" x14ac:dyDescent="0.25">
      <c r="A391" s="1"/>
      <c r="B391" s="1"/>
      <c r="C391" s="1"/>
      <c r="D391" s="26"/>
    </row>
    <row r="392" spans="1:4" ht="15.75" x14ac:dyDescent="0.25">
      <c r="A392" s="1"/>
      <c r="B392" s="1"/>
      <c r="C392" s="1"/>
      <c r="D392" s="26"/>
    </row>
    <row r="393" spans="1:4" ht="15.75" x14ac:dyDescent="0.25">
      <c r="A393" s="1"/>
      <c r="B393" s="1"/>
      <c r="C393" s="1"/>
      <c r="D393" s="26"/>
    </row>
    <row r="394" spans="1:4" ht="15.75" x14ac:dyDescent="0.25">
      <c r="A394" s="1"/>
      <c r="B394" s="1"/>
      <c r="C394" s="1"/>
      <c r="D394" s="26"/>
    </row>
    <row r="395" spans="1:4" ht="15.75" x14ac:dyDescent="0.25">
      <c r="A395" s="1"/>
      <c r="B395" s="1"/>
      <c r="C395" s="1"/>
      <c r="D395" s="26"/>
    </row>
    <row r="396" spans="1:4" ht="15.75" x14ac:dyDescent="0.25">
      <c r="A396" s="1"/>
      <c r="B396" s="1"/>
      <c r="C396" s="1"/>
      <c r="D396" s="26"/>
    </row>
    <row r="397" spans="1:4" ht="15.75" x14ac:dyDescent="0.25">
      <c r="A397" s="1"/>
      <c r="B397" s="1"/>
      <c r="C397" s="1"/>
      <c r="D397" s="26"/>
    </row>
    <row r="398" spans="1:4" ht="15.75" x14ac:dyDescent="0.25">
      <c r="A398" s="1"/>
      <c r="B398" s="1"/>
      <c r="C398" s="1"/>
      <c r="D398" s="26"/>
    </row>
    <row r="399" spans="1:4" ht="15.75" x14ac:dyDescent="0.25">
      <c r="A399" s="1"/>
      <c r="B399" s="1"/>
      <c r="C399" s="1"/>
      <c r="D399" s="26"/>
    </row>
    <row r="400" spans="1:4" ht="15.75" x14ac:dyDescent="0.25">
      <c r="A400" s="1"/>
      <c r="B400" s="1"/>
      <c r="C400" s="1"/>
      <c r="D400" s="26"/>
    </row>
    <row r="401" spans="1:4" ht="15.75" x14ac:dyDescent="0.25">
      <c r="A401" s="1"/>
      <c r="B401" s="1"/>
      <c r="C401" s="1"/>
      <c r="D401" s="26"/>
    </row>
    <row r="402" spans="1:4" ht="15.75" x14ac:dyDescent="0.25">
      <c r="A402" s="1"/>
      <c r="B402" s="1"/>
      <c r="C402" s="1"/>
      <c r="D402" s="26"/>
    </row>
    <row r="403" spans="1:4" ht="15.75" x14ac:dyDescent="0.25">
      <c r="A403" s="1"/>
      <c r="B403" s="1"/>
      <c r="C403" s="1"/>
      <c r="D403" s="26"/>
    </row>
    <row r="404" spans="1:4" ht="15.75" x14ac:dyDescent="0.25">
      <c r="A404" s="1"/>
      <c r="B404" s="1"/>
      <c r="C404" s="1"/>
      <c r="D404" s="26"/>
    </row>
    <row r="405" spans="1:4" ht="15.75" x14ac:dyDescent="0.25">
      <c r="A405" s="1"/>
      <c r="B405" s="1"/>
      <c r="C405" s="1"/>
      <c r="D405" s="26"/>
    </row>
    <row r="406" spans="1:4" ht="15.75" x14ac:dyDescent="0.25">
      <c r="A406" s="1"/>
      <c r="B406" s="1"/>
      <c r="C406" s="1"/>
      <c r="D406" s="26"/>
    </row>
    <row r="407" spans="1:4" ht="15.75" x14ac:dyDescent="0.25">
      <c r="A407" s="1"/>
      <c r="B407" s="1"/>
      <c r="C407" s="1"/>
      <c r="D407" s="26"/>
    </row>
    <row r="408" spans="1:4" ht="15.75" x14ac:dyDescent="0.25">
      <c r="A408" s="1"/>
      <c r="B408" s="1"/>
      <c r="C408" s="1"/>
      <c r="D408" s="26"/>
    </row>
    <row r="409" spans="1:4" ht="15.75" x14ac:dyDescent="0.25">
      <c r="A409" s="1"/>
      <c r="B409" s="1"/>
      <c r="C409" s="1"/>
      <c r="D409" s="26"/>
    </row>
    <row r="410" spans="1:4" ht="15.75" x14ac:dyDescent="0.25">
      <c r="A410" s="1"/>
      <c r="B410" s="1"/>
      <c r="C410" s="1"/>
      <c r="D410" s="26"/>
    </row>
    <row r="411" spans="1:4" ht="15.75" x14ac:dyDescent="0.25">
      <c r="A411" s="1"/>
      <c r="B411" s="1"/>
      <c r="C411" s="1"/>
      <c r="D411" s="26"/>
    </row>
    <row r="412" spans="1:4" ht="15.75" x14ac:dyDescent="0.25">
      <c r="A412" s="1"/>
      <c r="B412" s="1"/>
      <c r="C412" s="1"/>
      <c r="D412" s="26"/>
    </row>
    <row r="413" spans="1:4" ht="15.75" x14ac:dyDescent="0.25">
      <c r="A413" s="1"/>
      <c r="B413" s="1"/>
      <c r="C413" s="1"/>
      <c r="D413" s="26"/>
    </row>
    <row r="414" spans="1:4" ht="15.75" x14ac:dyDescent="0.25">
      <c r="A414" s="1"/>
      <c r="B414" s="1"/>
      <c r="C414" s="1"/>
      <c r="D414" s="26"/>
    </row>
    <row r="415" spans="1:4" ht="15.75" x14ac:dyDescent="0.25">
      <c r="A415" s="1"/>
      <c r="B415" s="1"/>
      <c r="C415" s="1"/>
      <c r="D415" s="26"/>
    </row>
    <row r="416" spans="1:4" ht="15.75" x14ac:dyDescent="0.25">
      <c r="A416" s="1"/>
      <c r="B416" s="1"/>
      <c r="C416" s="1"/>
      <c r="D416" s="26"/>
    </row>
    <row r="417" spans="1:4" ht="15.75" x14ac:dyDescent="0.25">
      <c r="A417" s="1"/>
      <c r="B417" s="1"/>
      <c r="C417" s="1"/>
      <c r="D417" s="26"/>
    </row>
    <row r="418" spans="1:4" ht="15.75" x14ac:dyDescent="0.25">
      <c r="A418" s="1"/>
      <c r="B418" s="1"/>
      <c r="C418" s="1"/>
      <c r="D418" s="26"/>
    </row>
    <row r="419" spans="1:4" ht="15.75" x14ac:dyDescent="0.25">
      <c r="A419" s="1"/>
      <c r="B419" s="1"/>
      <c r="C419" s="1"/>
      <c r="D419" s="26"/>
    </row>
    <row r="420" spans="1:4" ht="15.75" x14ac:dyDescent="0.25">
      <c r="A420" s="1"/>
      <c r="B420" s="1"/>
      <c r="C420" s="1"/>
      <c r="D420" s="26"/>
    </row>
    <row r="421" spans="1:4" ht="15.75" x14ac:dyDescent="0.25">
      <c r="A421" s="1"/>
      <c r="B421" s="1"/>
      <c r="C421" s="1"/>
      <c r="D421" s="26"/>
    </row>
    <row r="422" spans="1:4" ht="15.75" x14ac:dyDescent="0.25">
      <c r="A422" s="1"/>
      <c r="B422" s="1"/>
      <c r="C422" s="1"/>
      <c r="D422" s="26"/>
    </row>
    <row r="423" spans="1:4" ht="15.75" x14ac:dyDescent="0.25">
      <c r="A423" s="1"/>
      <c r="B423" s="1"/>
      <c r="C423" s="1"/>
      <c r="D423" s="26"/>
    </row>
    <row r="424" spans="1:4" ht="15.75" x14ac:dyDescent="0.25">
      <c r="A424" s="1"/>
      <c r="B424" s="1"/>
      <c r="C424" s="1"/>
      <c r="D424" s="26"/>
    </row>
    <row r="425" spans="1:4" ht="15.75" x14ac:dyDescent="0.25">
      <c r="A425" s="1"/>
      <c r="B425" s="1"/>
      <c r="C425" s="1"/>
      <c r="D425" s="26"/>
    </row>
    <row r="426" spans="1:4" ht="15.75" x14ac:dyDescent="0.25">
      <c r="A426" s="1"/>
      <c r="B426" s="1"/>
      <c r="C426" s="1"/>
      <c r="D426" s="26"/>
    </row>
    <row r="427" spans="1:4" ht="15.75" x14ac:dyDescent="0.25">
      <c r="A427" s="1"/>
      <c r="B427" s="1"/>
      <c r="C427" s="1"/>
      <c r="D427" s="26"/>
    </row>
    <row r="428" spans="1:4" ht="15.75" x14ac:dyDescent="0.25">
      <c r="A428" s="1"/>
      <c r="B428" s="1"/>
      <c r="C428" s="1"/>
      <c r="D428" s="26"/>
    </row>
    <row r="429" spans="1:4" ht="15.75" x14ac:dyDescent="0.25">
      <c r="A429" s="1"/>
      <c r="B429" s="1"/>
      <c r="C429" s="1"/>
      <c r="D429" s="26"/>
    </row>
    <row r="430" spans="1:4" ht="15.75" x14ac:dyDescent="0.25">
      <c r="A430" s="1"/>
      <c r="B430" s="1"/>
      <c r="C430" s="1"/>
      <c r="D430" s="26"/>
    </row>
    <row r="431" spans="1:4" ht="15.75" x14ac:dyDescent="0.25">
      <c r="A431" s="1"/>
      <c r="B431" s="1"/>
      <c r="C431" s="1"/>
      <c r="D431" s="26"/>
    </row>
    <row r="432" spans="1:4" ht="15.75" x14ac:dyDescent="0.25">
      <c r="A432" s="1"/>
      <c r="B432" s="1"/>
      <c r="C432" s="1"/>
      <c r="D432" s="26"/>
    </row>
    <row r="433" spans="1:4" ht="15.75" x14ac:dyDescent="0.25">
      <c r="A433" s="1"/>
      <c r="B433" s="1"/>
      <c r="C433" s="1"/>
      <c r="D433" s="26"/>
    </row>
    <row r="434" spans="1:4" ht="15.75" x14ac:dyDescent="0.25">
      <c r="A434" s="1"/>
      <c r="B434" s="1"/>
      <c r="C434" s="1"/>
      <c r="D434" s="26"/>
    </row>
    <row r="435" spans="1:4" ht="15.75" x14ac:dyDescent="0.25">
      <c r="A435" s="1"/>
      <c r="B435" s="1"/>
      <c r="C435" s="1"/>
      <c r="D435" s="26"/>
    </row>
    <row r="436" spans="1:4" ht="15.75" x14ac:dyDescent="0.25">
      <c r="A436" s="1"/>
      <c r="B436" s="1"/>
      <c r="C436" s="1"/>
      <c r="D436" s="26"/>
    </row>
    <row r="437" spans="1:4" ht="15.75" x14ac:dyDescent="0.25">
      <c r="A437" s="1"/>
      <c r="B437" s="1"/>
      <c r="C437" s="1"/>
      <c r="D437" s="26"/>
    </row>
    <row r="438" spans="1:4" ht="15.75" x14ac:dyDescent="0.25">
      <c r="A438" s="1"/>
      <c r="B438" s="1"/>
      <c r="C438" s="1"/>
      <c r="D438" s="26"/>
    </row>
    <row r="439" spans="1:4" ht="15.75" x14ac:dyDescent="0.25">
      <c r="A439" s="1"/>
      <c r="B439" s="1"/>
      <c r="C439" s="1"/>
      <c r="D439" s="26"/>
    </row>
    <row r="440" spans="1:4" ht="15.75" x14ac:dyDescent="0.25">
      <c r="A440" s="1"/>
      <c r="B440" s="1"/>
      <c r="C440" s="1"/>
      <c r="D440" s="26"/>
    </row>
    <row r="441" spans="1:4" ht="15.75" x14ac:dyDescent="0.25">
      <c r="A441" s="1"/>
      <c r="B441" s="1"/>
      <c r="C441" s="1"/>
      <c r="D441" s="26"/>
    </row>
    <row r="442" spans="1:4" ht="15.75" x14ac:dyDescent="0.25">
      <c r="A442" s="1"/>
      <c r="B442" s="1"/>
      <c r="C442" s="1"/>
      <c r="D442" s="26"/>
    </row>
    <row r="443" spans="1:4" ht="15.75" x14ac:dyDescent="0.25">
      <c r="A443" s="1"/>
      <c r="B443" s="1"/>
      <c r="C443" s="1"/>
      <c r="D443" s="26"/>
    </row>
    <row r="444" spans="1:4" ht="15.75" x14ac:dyDescent="0.25">
      <c r="A444" s="1"/>
      <c r="B444" s="1"/>
      <c r="C444" s="1"/>
      <c r="D444" s="26"/>
    </row>
    <row r="445" spans="1:4" ht="15.75" x14ac:dyDescent="0.25">
      <c r="A445" s="1"/>
      <c r="B445" s="1"/>
      <c r="C445" s="1"/>
      <c r="D445" s="26"/>
    </row>
    <row r="446" spans="1:4" ht="15.75" x14ac:dyDescent="0.25">
      <c r="A446" s="1"/>
      <c r="B446" s="1"/>
      <c r="C446" s="1"/>
      <c r="D446" s="26"/>
    </row>
    <row r="447" spans="1:4" ht="15.75" x14ac:dyDescent="0.25">
      <c r="A447" s="1"/>
      <c r="B447" s="1"/>
      <c r="C447" s="1"/>
      <c r="D447" s="26"/>
    </row>
    <row r="448" spans="1:4" ht="15.75" x14ac:dyDescent="0.25">
      <c r="A448" s="1"/>
      <c r="B448" s="1"/>
      <c r="C448" s="1"/>
      <c r="D448" s="26"/>
    </row>
    <row r="449" spans="1:4" ht="15.75" x14ac:dyDescent="0.25">
      <c r="A449" s="1"/>
      <c r="B449" s="1"/>
      <c r="C449" s="1"/>
      <c r="D449" s="26"/>
    </row>
    <row r="450" spans="1:4" ht="15.75" x14ac:dyDescent="0.25">
      <c r="A450" s="1"/>
      <c r="B450" s="1"/>
      <c r="C450" s="1"/>
      <c r="D450" s="26"/>
    </row>
    <row r="451" spans="1:4" ht="15.75" x14ac:dyDescent="0.25">
      <c r="A451" s="1"/>
      <c r="B451" s="1"/>
      <c r="C451" s="1"/>
      <c r="D451" s="26"/>
    </row>
    <row r="452" spans="1:4" ht="15.75" x14ac:dyDescent="0.25">
      <c r="A452" s="1"/>
      <c r="B452" s="1"/>
      <c r="C452" s="1"/>
      <c r="D452" s="26"/>
    </row>
    <row r="453" spans="1:4" ht="15.75" x14ac:dyDescent="0.25">
      <c r="A453" s="1"/>
      <c r="B453" s="1"/>
      <c r="C453" s="1"/>
      <c r="D453" s="26"/>
    </row>
    <row r="454" spans="1:4" ht="15.75" x14ac:dyDescent="0.25">
      <c r="A454" s="1"/>
      <c r="B454" s="1"/>
      <c r="C454" s="1"/>
      <c r="D454" s="26"/>
    </row>
    <row r="455" spans="1:4" ht="15.75" x14ac:dyDescent="0.25">
      <c r="A455" s="1"/>
      <c r="B455" s="1"/>
      <c r="C455" s="1"/>
      <c r="D455" s="26"/>
    </row>
    <row r="456" spans="1:4" ht="15.75" x14ac:dyDescent="0.25">
      <c r="A456" s="1"/>
      <c r="B456" s="1"/>
      <c r="C456" s="1"/>
      <c r="D456" s="26"/>
    </row>
    <row r="457" spans="1:4" ht="15.75" x14ac:dyDescent="0.25">
      <c r="A457" s="1"/>
      <c r="B457" s="1"/>
      <c r="C457" s="1"/>
      <c r="D457" s="26"/>
    </row>
    <row r="458" spans="1:4" ht="15.75" x14ac:dyDescent="0.25">
      <c r="A458" s="1"/>
      <c r="B458" s="1"/>
      <c r="C458" s="1"/>
      <c r="D458" s="26"/>
    </row>
    <row r="459" spans="1:4" ht="15.75" x14ac:dyDescent="0.25">
      <c r="A459" s="1"/>
      <c r="B459" s="1"/>
      <c r="C459" s="1"/>
      <c r="D459" s="26"/>
    </row>
    <row r="460" spans="1:4" ht="15.75" x14ac:dyDescent="0.25">
      <c r="A460" s="1"/>
      <c r="B460" s="1"/>
      <c r="C460" s="1"/>
      <c r="D460" s="26"/>
    </row>
    <row r="461" spans="1:4" ht="15.75" x14ac:dyDescent="0.25">
      <c r="A461" s="1"/>
      <c r="B461" s="1"/>
      <c r="C461" s="1"/>
      <c r="D461" s="26"/>
    </row>
    <row r="462" spans="1:4" ht="15.75" x14ac:dyDescent="0.25">
      <c r="A462" s="1"/>
      <c r="B462" s="1"/>
      <c r="C462" s="1"/>
      <c r="D462" s="26"/>
    </row>
    <row r="463" spans="1:4" ht="15.75" x14ac:dyDescent="0.25">
      <c r="A463" s="1"/>
      <c r="B463" s="1"/>
      <c r="C463" s="1"/>
      <c r="D463" s="26"/>
    </row>
    <row r="464" spans="1:4" ht="15.75" x14ac:dyDescent="0.25">
      <c r="A464" s="1"/>
      <c r="B464" s="1"/>
      <c r="C464" s="1"/>
      <c r="D464" s="26"/>
    </row>
    <row r="465" spans="1:4" ht="15.75" x14ac:dyDescent="0.25">
      <c r="A465" s="1"/>
      <c r="B465" s="1"/>
      <c r="C465" s="1"/>
      <c r="D465" s="26"/>
    </row>
    <row r="466" spans="1:4" ht="15.75" x14ac:dyDescent="0.25">
      <c r="A466" s="1"/>
      <c r="B466" s="1"/>
      <c r="C466" s="1"/>
      <c r="D466" s="26"/>
    </row>
    <row r="467" spans="1:4" ht="15.75" x14ac:dyDescent="0.25">
      <c r="A467" s="1"/>
      <c r="B467" s="1"/>
      <c r="C467" s="1"/>
      <c r="D467" s="26"/>
    </row>
    <row r="468" spans="1:4" ht="15.75" x14ac:dyDescent="0.25">
      <c r="A468" s="1"/>
      <c r="B468" s="1"/>
      <c r="C468" s="1"/>
      <c r="D468" s="26"/>
    </row>
    <row r="469" spans="1:4" ht="15.75" x14ac:dyDescent="0.25">
      <c r="A469" s="1"/>
      <c r="B469" s="1"/>
      <c r="C469" s="1"/>
      <c r="D469" s="26"/>
    </row>
    <row r="470" spans="1:4" ht="15.75" x14ac:dyDescent="0.25">
      <c r="A470" s="1"/>
      <c r="B470" s="1"/>
      <c r="C470" s="1"/>
      <c r="D470" s="26"/>
    </row>
    <row r="471" spans="1:4" ht="15.75" x14ac:dyDescent="0.25">
      <c r="A471" s="1"/>
      <c r="B471" s="1"/>
      <c r="C471" s="1"/>
      <c r="D471" s="26"/>
    </row>
    <row r="472" spans="1:4" ht="15.75" x14ac:dyDescent="0.25">
      <c r="A472" s="1"/>
      <c r="B472" s="1"/>
      <c r="C472" s="1"/>
      <c r="D472" s="26"/>
    </row>
    <row r="473" spans="1:4" ht="15.75" x14ac:dyDescent="0.25">
      <c r="A473" s="1"/>
      <c r="B473" s="1"/>
      <c r="C473" s="1"/>
      <c r="D473" s="26"/>
    </row>
    <row r="474" spans="1:4" ht="15.75" x14ac:dyDescent="0.25">
      <c r="A474" s="1"/>
      <c r="B474" s="1"/>
      <c r="C474" s="1"/>
      <c r="D474" s="26"/>
    </row>
    <row r="475" spans="1:4" ht="15.75" x14ac:dyDescent="0.25">
      <c r="A475" s="1"/>
      <c r="B475" s="1"/>
      <c r="C475" s="1"/>
      <c r="D475" s="26"/>
    </row>
    <row r="476" spans="1:4" ht="15.75" x14ac:dyDescent="0.25">
      <c r="A476" s="1"/>
      <c r="B476" s="1"/>
      <c r="C476" s="1"/>
      <c r="D476" s="26"/>
    </row>
    <row r="477" spans="1:4" ht="15.75" x14ac:dyDescent="0.25">
      <c r="A477" s="1"/>
      <c r="B477" s="1"/>
      <c r="C477" s="1"/>
      <c r="D477" s="26"/>
    </row>
    <row r="478" spans="1:4" ht="15.75" x14ac:dyDescent="0.25">
      <c r="A478" s="1"/>
      <c r="B478" s="1"/>
      <c r="C478" s="1"/>
      <c r="D478" s="26"/>
    </row>
    <row r="479" spans="1:4" ht="15.75" x14ac:dyDescent="0.25">
      <c r="A479" s="1"/>
      <c r="B479" s="1"/>
      <c r="C479" s="1"/>
      <c r="D479" s="26"/>
    </row>
    <row r="480" spans="1:4" ht="15.75" x14ac:dyDescent="0.25">
      <c r="A480" s="1"/>
      <c r="B480" s="1"/>
      <c r="C480" s="1"/>
      <c r="D480" s="26"/>
    </row>
    <row r="481" spans="1:4" ht="15.75" x14ac:dyDescent="0.25">
      <c r="A481" s="1"/>
      <c r="B481" s="1"/>
      <c r="C481" s="1"/>
      <c r="D481" s="26"/>
    </row>
    <row r="482" spans="1:4" ht="15.75" x14ac:dyDescent="0.25">
      <c r="A482" s="1"/>
      <c r="B482" s="1"/>
      <c r="C482" s="1"/>
      <c r="D482" s="26"/>
    </row>
    <row r="483" spans="1:4" ht="15.75" x14ac:dyDescent="0.25">
      <c r="A483" s="1"/>
      <c r="B483" s="1"/>
      <c r="C483" s="1"/>
      <c r="D483" s="26"/>
    </row>
    <row r="484" spans="1:4" ht="15.75" x14ac:dyDescent="0.25">
      <c r="A484" s="1"/>
      <c r="B484" s="1"/>
      <c r="C484" s="1"/>
      <c r="D484" s="26"/>
    </row>
    <row r="485" spans="1:4" ht="15.75" x14ac:dyDescent="0.25">
      <c r="A485" s="1"/>
      <c r="B485" s="1"/>
      <c r="C485" s="1"/>
      <c r="D485" s="26"/>
    </row>
    <row r="486" spans="1:4" ht="15.75" x14ac:dyDescent="0.25">
      <c r="A486" s="1"/>
      <c r="B486" s="1"/>
      <c r="C486" s="1"/>
      <c r="D486" s="26"/>
    </row>
    <row r="487" spans="1:4" ht="15.75" x14ac:dyDescent="0.25">
      <c r="A487" s="1"/>
      <c r="B487" s="1"/>
      <c r="C487" s="1"/>
      <c r="D487" s="26"/>
    </row>
    <row r="488" spans="1:4" ht="15.75" x14ac:dyDescent="0.25">
      <c r="A488" s="1"/>
      <c r="B488" s="1"/>
      <c r="C488" s="1"/>
      <c r="D488" s="26"/>
    </row>
    <row r="489" spans="1:4" ht="15.75" x14ac:dyDescent="0.25">
      <c r="A489" s="1"/>
      <c r="B489" s="1"/>
      <c r="C489" s="1"/>
      <c r="D489" s="26"/>
    </row>
    <row r="490" spans="1:4" ht="15.75" x14ac:dyDescent="0.25">
      <c r="A490" s="1"/>
      <c r="B490" s="1"/>
      <c r="C490" s="1"/>
      <c r="D490" s="26"/>
    </row>
    <row r="491" spans="1:4" ht="15.75" x14ac:dyDescent="0.25">
      <c r="A491" s="1"/>
      <c r="B491" s="1"/>
      <c r="C491" s="1"/>
      <c r="D491" s="26"/>
    </row>
    <row r="492" spans="1:4" ht="15.75" x14ac:dyDescent="0.25">
      <c r="A492" s="1"/>
      <c r="B492" s="1"/>
      <c r="C492" s="1"/>
      <c r="D492" s="26"/>
    </row>
    <row r="493" spans="1:4" ht="15.75" x14ac:dyDescent="0.25">
      <c r="A493" s="1"/>
      <c r="B493" s="1"/>
      <c r="C493" s="1"/>
      <c r="D493" s="26"/>
    </row>
    <row r="494" spans="1:4" ht="15.75" x14ac:dyDescent="0.25">
      <c r="A494" s="1"/>
      <c r="B494" s="1"/>
      <c r="C494" s="1"/>
      <c r="D494" s="26"/>
    </row>
    <row r="495" spans="1:4" ht="15.75" x14ac:dyDescent="0.25">
      <c r="A495" s="1"/>
      <c r="B495" s="1"/>
      <c r="C495" s="1"/>
      <c r="D495" s="26"/>
    </row>
    <row r="496" spans="1:4" ht="15.75" x14ac:dyDescent="0.25">
      <c r="A496" s="1"/>
      <c r="B496" s="1"/>
      <c r="C496" s="1"/>
      <c r="D496" s="26"/>
    </row>
    <row r="497" spans="1:4" ht="15.75" x14ac:dyDescent="0.25">
      <c r="A497" s="1"/>
      <c r="B497" s="1"/>
      <c r="C497" s="1"/>
      <c r="D497" s="26"/>
    </row>
    <row r="498" spans="1:4" ht="15.75" x14ac:dyDescent="0.25">
      <c r="A498" s="1"/>
      <c r="B498" s="1"/>
      <c r="C498" s="1"/>
      <c r="D498" s="26"/>
    </row>
    <row r="499" spans="1:4" ht="15.75" x14ac:dyDescent="0.25">
      <c r="A499" s="1"/>
      <c r="B499" s="1"/>
      <c r="C499" s="1"/>
      <c r="D499" s="26"/>
    </row>
    <row r="500" spans="1:4" ht="15.75" x14ac:dyDescent="0.25">
      <c r="A500" s="1"/>
      <c r="B500" s="1"/>
      <c r="C500" s="1"/>
      <c r="D500" s="26"/>
    </row>
    <row r="501" spans="1:4" ht="15.75" x14ac:dyDescent="0.25">
      <c r="A501" s="1"/>
      <c r="B501" s="1"/>
      <c r="C501" s="1"/>
      <c r="D501" s="26"/>
    </row>
    <row r="502" spans="1:4" ht="15.75" x14ac:dyDescent="0.25">
      <c r="A502" s="1"/>
      <c r="B502" s="1"/>
      <c r="C502" s="1"/>
      <c r="D502" s="26"/>
    </row>
    <row r="503" spans="1:4" ht="15.75" x14ac:dyDescent="0.25">
      <c r="A503" s="1"/>
      <c r="B503" s="1"/>
      <c r="C503" s="1"/>
      <c r="D503" s="26"/>
    </row>
    <row r="504" spans="1:4" ht="15.75" x14ac:dyDescent="0.25">
      <c r="A504" s="1"/>
      <c r="B504" s="1"/>
      <c r="C504" s="1"/>
      <c r="D504" s="26"/>
    </row>
    <row r="505" spans="1:4" ht="15.75" x14ac:dyDescent="0.25">
      <c r="A505" s="1"/>
      <c r="B505" s="1"/>
      <c r="C505" s="1"/>
      <c r="D505" s="26"/>
    </row>
    <row r="506" spans="1:4" ht="15.75" x14ac:dyDescent="0.25">
      <c r="A506" s="1"/>
      <c r="B506" s="1"/>
      <c r="C506" s="1"/>
      <c r="D506" s="26"/>
    </row>
    <row r="507" spans="1:4" ht="15.75" x14ac:dyDescent="0.25">
      <c r="A507" s="1"/>
      <c r="B507" s="1"/>
      <c r="C507" s="1"/>
      <c r="D507" s="26"/>
    </row>
    <row r="508" spans="1:4" ht="15.75" x14ac:dyDescent="0.25">
      <c r="A508" s="1"/>
      <c r="B508" s="1"/>
      <c r="C508" s="1"/>
      <c r="D508" s="26"/>
    </row>
    <row r="509" spans="1:4" ht="15.75" x14ac:dyDescent="0.25">
      <c r="A509" s="1"/>
      <c r="B509" s="1"/>
      <c r="C509" s="1"/>
      <c r="D509" s="26"/>
    </row>
    <row r="510" spans="1:4" ht="15.75" x14ac:dyDescent="0.25">
      <c r="A510" s="1"/>
      <c r="B510" s="1"/>
      <c r="C510" s="1"/>
      <c r="D510" s="26"/>
    </row>
    <row r="511" spans="1:4" ht="15.75" x14ac:dyDescent="0.25">
      <c r="A511" s="1"/>
      <c r="B511" s="1"/>
      <c r="C511" s="1"/>
      <c r="D511" s="26"/>
    </row>
    <row r="512" spans="1:4" ht="15.75" x14ac:dyDescent="0.25">
      <c r="A512" s="1"/>
      <c r="B512" s="1"/>
      <c r="C512" s="1"/>
      <c r="D512" s="26"/>
    </row>
    <row r="513" spans="1:4" ht="15.75" x14ac:dyDescent="0.25">
      <c r="A513" s="1"/>
      <c r="B513" s="1"/>
      <c r="C513" s="1"/>
      <c r="D513" s="26"/>
    </row>
    <row r="514" spans="1:4" ht="15.75" x14ac:dyDescent="0.25">
      <c r="A514" s="1"/>
      <c r="B514" s="1"/>
      <c r="C514" s="1"/>
      <c r="D514" s="26"/>
    </row>
    <row r="515" spans="1:4" ht="15.75" x14ac:dyDescent="0.25">
      <c r="A515" s="1"/>
      <c r="B515" s="1"/>
      <c r="C515" s="1"/>
      <c r="D515" s="26"/>
    </row>
    <row r="516" spans="1:4" ht="15.75" x14ac:dyDescent="0.25">
      <c r="A516" s="1"/>
      <c r="B516" s="1"/>
      <c r="C516" s="1"/>
      <c r="D516" s="26"/>
    </row>
    <row r="517" spans="1:4" ht="15.75" x14ac:dyDescent="0.25">
      <c r="A517" s="1"/>
      <c r="B517" s="1"/>
      <c r="C517" s="1"/>
      <c r="D517" s="26"/>
    </row>
    <row r="518" spans="1:4" ht="15.75" x14ac:dyDescent="0.25">
      <c r="A518" s="1"/>
      <c r="B518" s="1"/>
      <c r="C518" s="1"/>
      <c r="D518" s="26"/>
    </row>
    <row r="519" spans="1:4" ht="15.75" x14ac:dyDescent="0.25">
      <c r="A519" s="1"/>
      <c r="B519" s="1"/>
      <c r="C519" s="1"/>
      <c r="D519" s="26"/>
    </row>
    <row r="520" spans="1:4" ht="15.75" x14ac:dyDescent="0.25">
      <c r="A520" s="1"/>
      <c r="B520" s="1"/>
      <c r="C520" s="1"/>
      <c r="D520" s="26"/>
    </row>
    <row r="521" spans="1:4" ht="15.75" x14ac:dyDescent="0.25">
      <c r="A521" s="1"/>
      <c r="B521" s="1"/>
      <c r="C521" s="1"/>
      <c r="D521" s="26"/>
    </row>
    <row r="522" spans="1:4" ht="15.75" x14ac:dyDescent="0.25">
      <c r="A522" s="1"/>
      <c r="B522" s="1"/>
      <c r="C522" s="1"/>
      <c r="D522" s="26"/>
    </row>
    <row r="523" spans="1:4" ht="15.75" x14ac:dyDescent="0.25">
      <c r="A523" s="1"/>
      <c r="B523" s="1"/>
      <c r="C523" s="1"/>
      <c r="D523" s="26"/>
    </row>
    <row r="524" spans="1:4" ht="15.75" x14ac:dyDescent="0.25">
      <c r="A524" s="1"/>
      <c r="B524" s="1"/>
      <c r="C524" s="1"/>
      <c r="D524" s="26"/>
    </row>
    <row r="525" spans="1:4" ht="15.75" x14ac:dyDescent="0.25">
      <c r="A525" s="1"/>
      <c r="B525" s="1"/>
      <c r="C525" s="1"/>
      <c r="D525" s="26"/>
    </row>
    <row r="526" spans="1:4" ht="15.75" x14ac:dyDescent="0.25">
      <c r="A526" s="1"/>
      <c r="B526" s="1"/>
      <c r="C526" s="1"/>
      <c r="D526" s="26"/>
    </row>
    <row r="527" spans="1:4" ht="15.75" x14ac:dyDescent="0.25">
      <c r="A527" s="1"/>
      <c r="B527" s="1"/>
      <c r="C527" s="1"/>
      <c r="D527" s="26"/>
    </row>
    <row r="528" spans="1:4" ht="15.75" x14ac:dyDescent="0.25">
      <c r="A528" s="1"/>
      <c r="B528" s="1"/>
      <c r="C528" s="1"/>
      <c r="D528" s="26"/>
    </row>
    <row r="529" spans="1:4" ht="15.75" x14ac:dyDescent="0.25">
      <c r="A529" s="1"/>
      <c r="B529" s="1"/>
      <c r="C529" s="1"/>
      <c r="D529" s="26"/>
    </row>
    <row r="530" spans="1:4" ht="15.75" x14ac:dyDescent="0.25">
      <c r="A530" s="1"/>
      <c r="B530" s="1"/>
      <c r="C530" s="1"/>
      <c r="D530" s="26"/>
    </row>
    <row r="531" spans="1:4" ht="15.75" x14ac:dyDescent="0.25">
      <c r="A531" s="1"/>
      <c r="B531" s="1"/>
      <c r="C531" s="1"/>
      <c r="D531" s="26"/>
    </row>
    <row r="532" spans="1:4" ht="15.75" x14ac:dyDescent="0.25">
      <c r="A532" s="1"/>
      <c r="B532" s="1"/>
      <c r="C532" s="1"/>
      <c r="D532" s="26"/>
    </row>
    <row r="533" spans="1:4" ht="15.75" x14ac:dyDescent="0.25">
      <c r="A533" s="1"/>
      <c r="B533" s="1"/>
      <c r="C533" s="1"/>
      <c r="D533" s="26"/>
    </row>
    <row r="534" spans="1:4" ht="15.75" x14ac:dyDescent="0.25">
      <c r="A534" s="1"/>
      <c r="B534" s="1"/>
      <c r="C534" s="1"/>
      <c r="D534" s="26"/>
    </row>
    <row r="535" spans="1:4" ht="15.75" x14ac:dyDescent="0.25">
      <c r="A535" s="1"/>
      <c r="B535" s="1"/>
      <c r="C535" s="1"/>
      <c r="D535" s="26"/>
    </row>
    <row r="536" spans="1:4" ht="15.75" x14ac:dyDescent="0.25">
      <c r="A536" s="1"/>
      <c r="B536" s="1"/>
      <c r="C536" s="1"/>
      <c r="D536" s="26"/>
    </row>
    <row r="537" spans="1:4" ht="15.75" x14ac:dyDescent="0.25">
      <c r="A537" s="1"/>
      <c r="B537" s="1"/>
      <c r="C537" s="1"/>
      <c r="D537" s="26"/>
    </row>
    <row r="538" spans="1:4" ht="15.75" x14ac:dyDescent="0.25">
      <c r="A538" s="1"/>
      <c r="B538" s="1"/>
      <c r="C538" s="1"/>
      <c r="D538" s="26"/>
    </row>
    <row r="539" spans="1:4" ht="15.75" x14ac:dyDescent="0.25">
      <c r="A539" s="1"/>
      <c r="B539" s="1"/>
      <c r="C539" s="1"/>
      <c r="D539" s="26"/>
    </row>
    <row r="540" spans="1:4" ht="15.75" x14ac:dyDescent="0.25">
      <c r="A540" s="1"/>
      <c r="B540" s="1"/>
      <c r="C540" s="1"/>
      <c r="D540" s="26"/>
    </row>
    <row r="541" spans="1:4" ht="15.75" x14ac:dyDescent="0.25">
      <c r="A541" s="1"/>
      <c r="B541" s="1"/>
      <c r="C541" s="1"/>
      <c r="D541" s="26"/>
    </row>
    <row r="542" spans="1:4" ht="15.75" x14ac:dyDescent="0.25">
      <c r="A542" s="1"/>
      <c r="B542" s="1"/>
      <c r="C542" s="1"/>
      <c r="D542" s="26"/>
    </row>
    <row r="543" spans="1:4" ht="15.75" x14ac:dyDescent="0.25">
      <c r="A543" s="1"/>
      <c r="B543" s="1"/>
      <c r="C543" s="1"/>
      <c r="D543" s="26"/>
    </row>
    <row r="544" spans="1:4" ht="15.75" x14ac:dyDescent="0.25">
      <c r="A544" s="1"/>
      <c r="B544" s="1"/>
      <c r="C544" s="1"/>
      <c r="D544" s="26"/>
    </row>
    <row r="545" spans="1:4" ht="15.75" x14ac:dyDescent="0.25">
      <c r="A545" s="1"/>
      <c r="B545" s="1"/>
      <c r="C545" s="1"/>
      <c r="D545" s="26"/>
    </row>
    <row r="546" spans="1:4" ht="15.75" x14ac:dyDescent="0.25">
      <c r="A546" s="1"/>
      <c r="B546" s="1"/>
      <c r="C546" s="1"/>
      <c r="D546" s="26"/>
    </row>
    <row r="547" spans="1:4" ht="15.75" x14ac:dyDescent="0.25">
      <c r="A547" s="1"/>
      <c r="B547" s="1"/>
      <c r="C547" s="1"/>
      <c r="D547" s="26"/>
    </row>
    <row r="548" spans="1:4" ht="15.75" x14ac:dyDescent="0.25">
      <c r="A548" s="1"/>
      <c r="B548" s="1"/>
      <c r="C548" s="1"/>
      <c r="D548" s="26"/>
    </row>
    <row r="549" spans="1:4" ht="15.75" x14ac:dyDescent="0.25">
      <c r="A549" s="1"/>
      <c r="B549" s="1"/>
      <c r="C549" s="1"/>
      <c r="D549" s="26"/>
    </row>
    <row r="550" spans="1:4" ht="15.75" x14ac:dyDescent="0.25">
      <c r="A550" s="1"/>
      <c r="B550" s="1"/>
      <c r="C550" s="1"/>
      <c r="D550" s="26"/>
    </row>
    <row r="551" spans="1:4" ht="15.75" x14ac:dyDescent="0.25">
      <c r="A551" s="1"/>
      <c r="B551" s="1"/>
      <c r="C551" s="1"/>
      <c r="D551" s="26"/>
    </row>
    <row r="552" spans="1:4" ht="15.75" x14ac:dyDescent="0.25">
      <c r="A552" s="1"/>
      <c r="B552" s="1"/>
      <c r="C552" s="1"/>
      <c r="D552" s="26"/>
    </row>
    <row r="553" spans="1:4" ht="15.75" x14ac:dyDescent="0.25">
      <c r="A553" s="1"/>
      <c r="B553" s="1"/>
      <c r="C553" s="1"/>
      <c r="D553" s="26"/>
    </row>
    <row r="554" spans="1:4" ht="15.75" x14ac:dyDescent="0.25">
      <c r="A554" s="1"/>
      <c r="B554" s="1"/>
      <c r="C554" s="1"/>
      <c r="D554" s="26"/>
    </row>
    <row r="555" spans="1:4" ht="15.75" x14ac:dyDescent="0.25">
      <c r="A555" s="1"/>
      <c r="B555" s="1"/>
      <c r="C555" s="1"/>
      <c r="D555" s="26"/>
    </row>
    <row r="556" spans="1:4" ht="15.75" x14ac:dyDescent="0.25">
      <c r="A556" s="1"/>
      <c r="B556" s="1"/>
      <c r="C556" s="1"/>
      <c r="D556" s="26"/>
    </row>
    <row r="557" spans="1:4" ht="15.75" x14ac:dyDescent="0.25">
      <c r="A557" s="1"/>
      <c r="B557" s="1"/>
      <c r="C557" s="1"/>
      <c r="D557" s="26"/>
    </row>
    <row r="558" spans="1:4" ht="15.75" x14ac:dyDescent="0.25">
      <c r="A558" s="1"/>
      <c r="B558" s="1"/>
      <c r="C558" s="1"/>
      <c r="D558" s="26"/>
    </row>
    <row r="559" spans="1:4" ht="15.75" x14ac:dyDescent="0.25">
      <c r="A559" s="1"/>
      <c r="B559" s="1"/>
      <c r="C559" s="1"/>
      <c r="D559" s="26"/>
    </row>
    <row r="560" spans="1:4" ht="15.75" x14ac:dyDescent="0.25">
      <c r="A560" s="1"/>
      <c r="B560" s="1"/>
      <c r="C560" s="1"/>
      <c r="D560" s="26"/>
    </row>
    <row r="561" spans="1:4" ht="15.75" x14ac:dyDescent="0.25">
      <c r="A561" s="1"/>
      <c r="B561" s="1"/>
      <c r="C561" s="1"/>
      <c r="D561" s="26"/>
    </row>
    <row r="562" spans="1:4" ht="15.75" x14ac:dyDescent="0.25">
      <c r="A562" s="1"/>
      <c r="B562" s="1"/>
      <c r="C562" s="1"/>
      <c r="D562" s="26"/>
    </row>
    <row r="563" spans="1:4" ht="15.75" x14ac:dyDescent="0.25">
      <c r="A563" s="1"/>
      <c r="B563" s="1"/>
      <c r="C563" s="1"/>
      <c r="D563" s="26"/>
    </row>
    <row r="564" spans="1:4" ht="15.75" x14ac:dyDescent="0.25">
      <c r="A564" s="1"/>
      <c r="B564" s="1"/>
      <c r="C564" s="1"/>
      <c r="D564" s="26"/>
    </row>
    <row r="565" spans="1:4" ht="15.75" x14ac:dyDescent="0.25">
      <c r="A565" s="1"/>
      <c r="B565" s="1"/>
      <c r="C565" s="1"/>
      <c r="D565" s="26"/>
    </row>
    <row r="566" spans="1:4" ht="15.75" x14ac:dyDescent="0.25">
      <c r="A566" s="1"/>
      <c r="B566" s="1"/>
      <c r="C566" s="1"/>
      <c r="D566" s="26"/>
    </row>
    <row r="567" spans="1:4" ht="15.75" x14ac:dyDescent="0.25">
      <c r="A567" s="1"/>
      <c r="B567" s="1"/>
      <c r="C567" s="1"/>
      <c r="D567" s="26"/>
    </row>
    <row r="568" spans="1:4" ht="15.75" x14ac:dyDescent="0.25">
      <c r="A568" s="1"/>
      <c r="B568" s="1"/>
      <c r="C568" s="1"/>
      <c r="D568" s="26"/>
    </row>
    <row r="569" spans="1:4" ht="15.75" x14ac:dyDescent="0.25">
      <c r="A569" s="1"/>
      <c r="B569" s="1"/>
      <c r="C569" s="1"/>
      <c r="D569" s="26"/>
    </row>
    <row r="570" spans="1:4" ht="15.75" x14ac:dyDescent="0.25">
      <c r="A570" s="1"/>
      <c r="B570" s="1"/>
      <c r="C570" s="1"/>
      <c r="D570" s="26"/>
    </row>
    <row r="571" spans="1:4" ht="15.75" x14ac:dyDescent="0.25">
      <c r="A571" s="1"/>
      <c r="B571" s="1"/>
      <c r="C571" s="1"/>
      <c r="D571" s="26"/>
    </row>
    <row r="572" spans="1:4" ht="15.75" x14ac:dyDescent="0.25">
      <c r="A572" s="1"/>
      <c r="B572" s="1"/>
      <c r="C572" s="1"/>
      <c r="D572" s="26"/>
    </row>
    <row r="573" spans="1:4" ht="15.75" x14ac:dyDescent="0.25">
      <c r="A573" s="1"/>
      <c r="B573" s="1"/>
      <c r="C573" s="1"/>
      <c r="D573" s="26"/>
    </row>
    <row r="574" spans="1:4" ht="15.75" x14ac:dyDescent="0.25">
      <c r="A574" s="1"/>
      <c r="B574" s="1"/>
      <c r="C574" s="1"/>
      <c r="D574" s="26"/>
    </row>
    <row r="575" spans="1:4" ht="15.75" x14ac:dyDescent="0.25">
      <c r="A575" s="1"/>
      <c r="B575" s="1"/>
      <c r="C575" s="1"/>
      <c r="D575" s="26"/>
    </row>
    <row r="576" spans="1:4" ht="15.75" x14ac:dyDescent="0.25">
      <c r="A576" s="1"/>
      <c r="B576" s="1"/>
      <c r="C576" s="1"/>
      <c r="D576" s="26"/>
    </row>
    <row r="577" spans="1:4" ht="15.75" x14ac:dyDescent="0.25">
      <c r="A577" s="1"/>
      <c r="B577" s="1"/>
      <c r="C577" s="1"/>
      <c r="D577" s="26"/>
    </row>
    <row r="578" spans="1:4" ht="15.75" x14ac:dyDescent="0.25">
      <c r="A578" s="1"/>
      <c r="B578" s="1"/>
      <c r="C578" s="1"/>
      <c r="D578" s="26"/>
    </row>
    <row r="579" spans="1:4" ht="15.75" x14ac:dyDescent="0.25">
      <c r="A579" s="1"/>
      <c r="B579" s="1"/>
      <c r="C579" s="1"/>
      <c r="D579" s="26"/>
    </row>
    <row r="580" spans="1:4" ht="15.75" x14ac:dyDescent="0.25">
      <c r="A580" s="1"/>
      <c r="B580" s="1"/>
      <c r="C580" s="1"/>
      <c r="D580" s="26"/>
    </row>
    <row r="581" spans="1:4" ht="15.75" x14ac:dyDescent="0.25">
      <c r="A581" s="1"/>
      <c r="B581" s="1"/>
      <c r="C581" s="1"/>
      <c r="D581" s="26"/>
    </row>
    <row r="582" spans="1:4" ht="15.75" x14ac:dyDescent="0.25">
      <c r="A582" s="1"/>
      <c r="B582" s="1"/>
      <c r="C582" s="1"/>
      <c r="D582" s="26"/>
    </row>
    <row r="583" spans="1:4" ht="15.75" x14ac:dyDescent="0.25">
      <c r="A583" s="1"/>
      <c r="B583" s="1"/>
      <c r="C583" s="1"/>
      <c r="D583" s="26"/>
    </row>
    <row r="584" spans="1:4" ht="15.75" x14ac:dyDescent="0.25">
      <c r="A584" s="1"/>
      <c r="B584" s="1"/>
      <c r="C584" s="1"/>
      <c r="D584" s="26"/>
    </row>
    <row r="585" spans="1:4" ht="15.75" x14ac:dyDescent="0.25">
      <c r="A585" s="1"/>
      <c r="B585" s="1"/>
      <c r="C585" s="1"/>
      <c r="D585" s="26"/>
    </row>
    <row r="586" spans="1:4" ht="15.75" x14ac:dyDescent="0.25">
      <c r="A586" s="1"/>
      <c r="B586" s="1"/>
      <c r="C586" s="1"/>
      <c r="D586" s="26"/>
    </row>
    <row r="587" spans="1:4" ht="15.75" x14ac:dyDescent="0.25">
      <c r="A587" s="1"/>
      <c r="B587" s="1"/>
      <c r="C587" s="1"/>
      <c r="D587" s="26"/>
    </row>
    <row r="588" spans="1:4" ht="15.75" x14ac:dyDescent="0.25">
      <c r="A588" s="1"/>
      <c r="B588" s="1"/>
      <c r="C588" s="1"/>
      <c r="D588" s="26"/>
    </row>
    <row r="589" spans="1:4" ht="15.75" x14ac:dyDescent="0.25">
      <c r="A589" s="1"/>
      <c r="B589" s="1"/>
      <c r="C589" s="1"/>
      <c r="D589" s="26"/>
    </row>
    <row r="590" spans="1:4" ht="15.75" x14ac:dyDescent="0.25">
      <c r="A590" s="1"/>
      <c r="B590" s="1"/>
      <c r="C590" s="1"/>
      <c r="D590" s="26"/>
    </row>
    <row r="591" spans="1:4" ht="15.75" x14ac:dyDescent="0.25">
      <c r="A591" s="1"/>
      <c r="B591" s="1"/>
      <c r="C591" s="1"/>
      <c r="D591" s="26"/>
    </row>
    <row r="592" spans="1:4" ht="15.75" x14ac:dyDescent="0.25">
      <c r="A592" s="1"/>
      <c r="B592" s="1"/>
      <c r="C592" s="1"/>
      <c r="D592" s="26"/>
    </row>
    <row r="593" spans="1:4" ht="15.75" x14ac:dyDescent="0.25">
      <c r="A593" s="1"/>
      <c r="B593" s="1"/>
      <c r="C593" s="1"/>
      <c r="D593" s="26"/>
    </row>
    <row r="594" spans="1:4" ht="15.75" x14ac:dyDescent="0.25">
      <c r="A594" s="1"/>
      <c r="B594" s="1"/>
      <c r="C594" s="1"/>
      <c r="D594" s="26"/>
    </row>
    <row r="595" spans="1:4" ht="15.75" x14ac:dyDescent="0.25">
      <c r="A595" s="1"/>
      <c r="B595" s="1"/>
      <c r="C595" s="1"/>
      <c r="D595" s="26"/>
    </row>
    <row r="596" spans="1:4" ht="15.75" x14ac:dyDescent="0.25">
      <c r="A596" s="1"/>
      <c r="B596" s="1"/>
      <c r="C596" s="1"/>
      <c r="D596" s="26"/>
    </row>
    <row r="597" spans="1:4" ht="15.75" x14ac:dyDescent="0.25">
      <c r="A597" s="1"/>
      <c r="B597" s="1"/>
      <c r="C597" s="1"/>
      <c r="D597" s="26"/>
    </row>
    <row r="598" spans="1:4" ht="15.75" x14ac:dyDescent="0.25">
      <c r="A598" s="1"/>
      <c r="B598" s="1"/>
      <c r="C598" s="1"/>
      <c r="D598" s="26"/>
    </row>
    <row r="599" spans="1:4" ht="15.75" x14ac:dyDescent="0.25">
      <c r="A599" s="1"/>
      <c r="B599" s="1"/>
      <c r="C599" s="1"/>
      <c r="D599" s="26"/>
    </row>
    <row r="600" spans="1:4" ht="15.75" x14ac:dyDescent="0.25">
      <c r="A600" s="1"/>
      <c r="B600" s="1"/>
      <c r="C600" s="1"/>
      <c r="D600" s="26"/>
    </row>
    <row r="601" spans="1:4" ht="15.75" x14ac:dyDescent="0.25">
      <c r="A601" s="1"/>
      <c r="B601" s="1"/>
      <c r="C601" s="1"/>
      <c r="D601" s="26"/>
    </row>
    <row r="602" spans="1:4" ht="15.75" x14ac:dyDescent="0.25">
      <c r="A602" s="1"/>
      <c r="B602" s="1"/>
      <c r="C602" s="1"/>
      <c r="D602" s="26"/>
    </row>
    <row r="603" spans="1:4" ht="15.75" x14ac:dyDescent="0.25">
      <c r="A603" s="1"/>
      <c r="B603" s="1"/>
      <c r="C603" s="1"/>
      <c r="D603" s="26"/>
    </row>
    <row r="604" spans="1:4" ht="15.75" x14ac:dyDescent="0.25">
      <c r="A604" s="1"/>
      <c r="B604" s="1"/>
      <c r="C604" s="1"/>
      <c r="D604" s="26"/>
    </row>
    <row r="605" spans="1:4" ht="15.75" x14ac:dyDescent="0.25">
      <c r="A605" s="1"/>
      <c r="B605" s="1"/>
      <c r="C605" s="1"/>
      <c r="D605" s="26"/>
    </row>
    <row r="606" spans="1:4" ht="15.75" x14ac:dyDescent="0.25">
      <c r="A606" s="1"/>
      <c r="B606" s="1"/>
      <c r="C606" s="1"/>
      <c r="D606" s="26"/>
    </row>
    <row r="607" spans="1:4" ht="15.75" x14ac:dyDescent="0.25">
      <c r="A607" s="1"/>
      <c r="B607" s="1"/>
      <c r="C607" s="1"/>
      <c r="D607" s="26"/>
    </row>
    <row r="608" spans="1:4" ht="15.75" x14ac:dyDescent="0.25">
      <c r="A608" s="1"/>
      <c r="B608" s="1"/>
      <c r="C608" s="1"/>
      <c r="D608" s="26"/>
    </row>
    <row r="609" spans="1:4" ht="15.75" x14ac:dyDescent="0.25">
      <c r="A609" s="1"/>
      <c r="B609" s="1"/>
      <c r="C609" s="1"/>
      <c r="D609" s="26"/>
    </row>
    <row r="610" spans="1:4" ht="15.75" x14ac:dyDescent="0.25">
      <c r="A610" s="1"/>
      <c r="B610" s="1"/>
      <c r="C610" s="1"/>
      <c r="D610" s="26"/>
    </row>
    <row r="611" spans="1:4" ht="15.75" x14ac:dyDescent="0.25">
      <c r="A611" s="1"/>
      <c r="B611" s="1"/>
      <c r="C611" s="1"/>
      <c r="D611" s="26"/>
    </row>
    <row r="612" spans="1:4" ht="15.75" x14ac:dyDescent="0.25">
      <c r="A612" s="1"/>
      <c r="B612" s="1"/>
      <c r="C612" s="1"/>
      <c r="D612" s="26"/>
    </row>
    <row r="613" spans="1:4" ht="15.75" x14ac:dyDescent="0.25">
      <c r="A613" s="1"/>
      <c r="B613" s="1"/>
      <c r="C613" s="1"/>
      <c r="D613" s="26"/>
    </row>
    <row r="614" spans="1:4" ht="15.75" x14ac:dyDescent="0.25">
      <c r="A614" s="1"/>
      <c r="B614" s="1"/>
      <c r="C614" s="1"/>
      <c r="D614" s="26"/>
    </row>
    <row r="615" spans="1:4" ht="15.75" x14ac:dyDescent="0.25">
      <c r="A615" s="1"/>
      <c r="B615" s="1"/>
      <c r="C615" s="1"/>
      <c r="D615" s="26"/>
    </row>
    <row r="616" spans="1:4" ht="15.75" x14ac:dyDescent="0.25">
      <c r="A616" s="1"/>
      <c r="B616" s="1"/>
      <c r="C616" s="1"/>
      <c r="D616" s="26"/>
    </row>
    <row r="617" spans="1:4" ht="15.75" x14ac:dyDescent="0.25">
      <c r="A617" s="1"/>
      <c r="B617" s="1"/>
      <c r="C617" s="1"/>
      <c r="D617" s="26"/>
    </row>
    <row r="618" spans="1:4" ht="15.75" x14ac:dyDescent="0.25">
      <c r="A618" s="1"/>
      <c r="B618" s="1"/>
      <c r="C618" s="1"/>
      <c r="D618" s="26"/>
    </row>
    <row r="619" spans="1:4" ht="15.75" x14ac:dyDescent="0.25">
      <c r="A619" s="1"/>
      <c r="B619" s="1"/>
      <c r="C619" s="1"/>
      <c r="D619" s="26"/>
    </row>
    <row r="620" spans="1:4" ht="15.75" x14ac:dyDescent="0.25">
      <c r="A620" s="1"/>
      <c r="B620" s="1"/>
      <c r="C620" s="1"/>
      <c r="D620" s="26"/>
    </row>
    <row r="621" spans="1:4" ht="15.75" x14ac:dyDescent="0.25">
      <c r="A621" s="1"/>
      <c r="B621" s="1"/>
      <c r="C621" s="1"/>
      <c r="D621" s="26"/>
    </row>
    <row r="622" spans="1:4" ht="15.75" x14ac:dyDescent="0.25">
      <c r="A622" s="1"/>
      <c r="B622" s="1"/>
      <c r="C622" s="1"/>
      <c r="D622" s="26"/>
    </row>
    <row r="623" spans="1:4" ht="15.75" x14ac:dyDescent="0.25">
      <c r="A623" s="1"/>
      <c r="B623" s="1"/>
      <c r="C623" s="1"/>
      <c r="D623" s="26"/>
    </row>
    <row r="624" spans="1:4" ht="15.75" x14ac:dyDescent="0.25">
      <c r="A624" s="1"/>
      <c r="B624" s="1"/>
      <c r="C624" s="1"/>
      <c r="D624" s="26"/>
    </row>
    <row r="625" spans="1:4" ht="15.75" x14ac:dyDescent="0.25">
      <c r="A625" s="1"/>
      <c r="B625" s="1"/>
      <c r="C625" s="1"/>
      <c r="D625" s="26"/>
    </row>
    <row r="626" spans="1:4" ht="15.75" x14ac:dyDescent="0.25">
      <c r="A626" s="1"/>
      <c r="B626" s="1"/>
      <c r="C626" s="1"/>
      <c r="D626" s="26"/>
    </row>
    <row r="627" spans="1:4" ht="15.75" x14ac:dyDescent="0.25">
      <c r="A627" s="1"/>
      <c r="B627" s="1"/>
      <c r="C627" s="1"/>
      <c r="D627" s="26"/>
    </row>
    <row r="628" spans="1:4" ht="15.75" x14ac:dyDescent="0.25">
      <c r="A628" s="1"/>
      <c r="B628" s="1"/>
      <c r="C628" s="1"/>
      <c r="D628" s="26"/>
    </row>
    <row r="629" spans="1:4" ht="15.75" x14ac:dyDescent="0.25">
      <c r="A629" s="1"/>
      <c r="B629" s="1"/>
      <c r="C629" s="1"/>
      <c r="D629" s="26"/>
    </row>
    <row r="630" spans="1:4" ht="15.75" x14ac:dyDescent="0.25">
      <c r="A630" s="1"/>
      <c r="B630" s="1"/>
      <c r="C630" s="1"/>
      <c r="D630" s="26"/>
    </row>
    <row r="631" spans="1:4" ht="15.75" x14ac:dyDescent="0.25">
      <c r="A631" s="1"/>
      <c r="B631" s="1"/>
      <c r="C631" s="1"/>
      <c r="D631" s="26"/>
    </row>
    <row r="632" spans="1:4" ht="15.75" x14ac:dyDescent="0.25">
      <c r="A632" s="1"/>
      <c r="B632" s="1"/>
      <c r="C632" s="1"/>
      <c r="D632" s="26"/>
    </row>
    <row r="633" spans="1:4" ht="15.75" x14ac:dyDescent="0.25">
      <c r="A633" s="1"/>
      <c r="B633" s="1"/>
      <c r="C633" s="1"/>
      <c r="D633" s="26"/>
    </row>
    <row r="634" spans="1:4" ht="15.75" x14ac:dyDescent="0.25">
      <c r="A634" s="1"/>
      <c r="B634" s="1"/>
      <c r="C634" s="1"/>
      <c r="D634" s="26"/>
    </row>
    <row r="635" spans="1:4" ht="15.75" x14ac:dyDescent="0.25">
      <c r="A635" s="1"/>
      <c r="B635" s="1"/>
      <c r="C635" s="1"/>
      <c r="D635" s="26"/>
    </row>
    <row r="636" spans="1:4" ht="15.75" x14ac:dyDescent="0.25">
      <c r="A636" s="1"/>
      <c r="B636" s="1"/>
      <c r="C636" s="1"/>
      <c r="D636" s="26"/>
    </row>
    <row r="637" spans="1:4" ht="15.75" x14ac:dyDescent="0.25">
      <c r="A637" s="1"/>
      <c r="B637" s="1"/>
      <c r="C637" s="1"/>
      <c r="D637" s="26"/>
    </row>
    <row r="638" spans="1:4" ht="15.75" x14ac:dyDescent="0.25">
      <c r="A638" s="1"/>
      <c r="B638" s="1"/>
      <c r="C638" s="1"/>
      <c r="D638" s="26"/>
    </row>
    <row r="639" spans="1:4" ht="15.75" x14ac:dyDescent="0.25">
      <c r="A639" s="1"/>
      <c r="B639" s="1"/>
      <c r="C639" s="1"/>
      <c r="D639" s="26"/>
    </row>
    <row r="640" spans="1:4" ht="15.75" x14ac:dyDescent="0.25">
      <c r="A640" s="1"/>
      <c r="B640" s="1"/>
      <c r="C640" s="1"/>
      <c r="D640" s="26"/>
    </row>
    <row r="641" spans="1:4" ht="15.75" x14ac:dyDescent="0.25">
      <c r="A641" s="1"/>
      <c r="B641" s="1"/>
      <c r="C641" s="1"/>
      <c r="D641" s="26"/>
    </row>
    <row r="642" spans="1:4" ht="15.75" x14ac:dyDescent="0.25">
      <c r="A642" s="1"/>
      <c r="B642" s="1"/>
      <c r="C642" s="1"/>
      <c r="D642" s="26"/>
    </row>
    <row r="643" spans="1:4" ht="15.75" x14ac:dyDescent="0.25">
      <c r="A643" s="1"/>
      <c r="B643" s="1"/>
      <c r="C643" s="1"/>
      <c r="D643" s="26"/>
    </row>
    <row r="644" spans="1:4" ht="15.75" x14ac:dyDescent="0.25">
      <c r="A644" s="1"/>
      <c r="B644" s="1"/>
      <c r="C644" s="1"/>
      <c r="D644" s="26"/>
    </row>
    <row r="645" spans="1:4" ht="15.75" x14ac:dyDescent="0.25">
      <c r="A645" s="1"/>
      <c r="B645" s="1"/>
      <c r="C645" s="1"/>
      <c r="D645" s="26"/>
    </row>
    <row r="646" spans="1:4" ht="15.75" x14ac:dyDescent="0.25">
      <c r="A646" s="1"/>
      <c r="B646" s="1"/>
      <c r="C646" s="1"/>
      <c r="D646" s="26"/>
    </row>
    <row r="647" spans="1:4" ht="15.75" x14ac:dyDescent="0.25">
      <c r="A647" s="1"/>
      <c r="B647" s="1"/>
      <c r="C647" s="1"/>
      <c r="D647" s="26"/>
    </row>
    <row r="648" spans="1:4" ht="15.75" x14ac:dyDescent="0.25">
      <c r="A648" s="1"/>
      <c r="B648" s="1"/>
      <c r="C648" s="1"/>
      <c r="D648" s="26"/>
    </row>
    <row r="649" spans="1:4" ht="15.75" x14ac:dyDescent="0.25">
      <c r="A649" s="1"/>
      <c r="B649" s="1"/>
      <c r="C649" s="1"/>
      <c r="D649" s="26"/>
    </row>
    <row r="650" spans="1:4" ht="15.75" x14ac:dyDescent="0.25">
      <c r="A650" s="1"/>
      <c r="B650" s="1"/>
      <c r="C650" s="1"/>
      <c r="D650" s="26"/>
    </row>
    <row r="651" spans="1:4" ht="15.75" x14ac:dyDescent="0.25">
      <c r="A651" s="1"/>
      <c r="B651" s="1"/>
      <c r="C651" s="1"/>
      <c r="D651" s="26"/>
    </row>
    <row r="652" spans="1:4" ht="15.75" x14ac:dyDescent="0.25">
      <c r="A652" s="1"/>
      <c r="B652" s="1"/>
      <c r="C652" s="1"/>
      <c r="D652" s="26"/>
    </row>
    <row r="653" spans="1:4" ht="15.75" x14ac:dyDescent="0.25">
      <c r="A653" s="1"/>
      <c r="B653" s="1"/>
      <c r="C653" s="1"/>
      <c r="D653" s="26"/>
    </row>
    <row r="654" spans="1:4" ht="15.75" x14ac:dyDescent="0.25">
      <c r="A654" s="1"/>
      <c r="B654" s="1"/>
      <c r="C654" s="1"/>
      <c r="D654" s="26"/>
    </row>
    <row r="655" spans="1:4" ht="15.75" x14ac:dyDescent="0.25">
      <c r="A655" s="1"/>
      <c r="B655" s="1"/>
      <c r="C655" s="1"/>
      <c r="D655" s="26"/>
    </row>
    <row r="656" spans="1:4" ht="15.75" x14ac:dyDescent="0.25">
      <c r="A656" s="1"/>
      <c r="B656" s="1"/>
      <c r="C656" s="1"/>
      <c r="D656" s="26"/>
    </row>
    <row r="657" spans="1:4" ht="15.75" x14ac:dyDescent="0.25">
      <c r="A657" s="1"/>
      <c r="B657" s="1"/>
      <c r="C657" s="1"/>
      <c r="D657" s="26"/>
    </row>
    <row r="658" spans="1:4" ht="15.75" x14ac:dyDescent="0.25">
      <c r="A658" s="1"/>
      <c r="B658" s="1"/>
      <c r="C658" s="1"/>
      <c r="D658" s="26"/>
    </row>
    <row r="659" spans="1:4" ht="15.75" x14ac:dyDescent="0.25">
      <c r="A659" s="1"/>
      <c r="B659" s="1"/>
      <c r="C659" s="1"/>
      <c r="D659" s="26"/>
    </row>
    <row r="660" spans="1:4" ht="15.75" x14ac:dyDescent="0.25">
      <c r="A660" s="1"/>
      <c r="B660" s="1"/>
      <c r="C660" s="1"/>
      <c r="D660" s="26"/>
    </row>
    <row r="661" spans="1:4" ht="15.75" x14ac:dyDescent="0.25">
      <c r="A661" s="1"/>
      <c r="B661" s="1"/>
      <c r="C661" s="1"/>
      <c r="D661" s="26"/>
    </row>
    <row r="662" spans="1:4" ht="15.75" x14ac:dyDescent="0.25">
      <c r="A662" s="1"/>
      <c r="B662" s="1"/>
      <c r="C662" s="1"/>
      <c r="D662" s="26"/>
    </row>
    <row r="663" spans="1:4" ht="15.75" x14ac:dyDescent="0.25">
      <c r="A663" s="1"/>
      <c r="B663" s="1"/>
      <c r="C663" s="1"/>
      <c r="D663" s="26"/>
    </row>
    <row r="664" spans="1:4" ht="15.75" x14ac:dyDescent="0.25">
      <c r="A664" s="1"/>
      <c r="B664" s="1"/>
      <c r="C664" s="1"/>
      <c r="D664" s="26"/>
    </row>
    <row r="665" spans="1:4" ht="15.75" x14ac:dyDescent="0.25">
      <c r="A665" s="1"/>
      <c r="B665" s="1"/>
      <c r="C665" s="1"/>
      <c r="D665" s="26"/>
    </row>
    <row r="666" spans="1:4" ht="15.75" x14ac:dyDescent="0.25">
      <c r="A666" s="1"/>
      <c r="B666" s="1"/>
      <c r="C666" s="1"/>
      <c r="D666" s="26"/>
    </row>
    <row r="667" spans="1:4" ht="15.75" x14ac:dyDescent="0.25">
      <c r="A667" s="1"/>
      <c r="B667" s="1"/>
      <c r="C667" s="1"/>
      <c r="D667" s="26"/>
    </row>
    <row r="668" spans="1:4" ht="15.75" x14ac:dyDescent="0.25">
      <c r="A668" s="1"/>
      <c r="B668" s="1"/>
      <c r="C668" s="1"/>
      <c r="D668" s="26"/>
    </row>
    <row r="669" spans="1:4" ht="15.75" x14ac:dyDescent="0.25">
      <c r="A669" s="1"/>
      <c r="B669" s="1"/>
      <c r="C669" s="1"/>
      <c r="D669" s="26"/>
    </row>
    <row r="670" spans="1:4" ht="15.75" x14ac:dyDescent="0.25">
      <c r="A670" s="1"/>
      <c r="B670" s="1"/>
      <c r="C670" s="1"/>
      <c r="D670" s="26"/>
    </row>
    <row r="671" spans="1:4" ht="15.75" x14ac:dyDescent="0.25">
      <c r="A671" s="1"/>
      <c r="B671" s="1"/>
      <c r="C671" s="1"/>
      <c r="D671" s="26"/>
    </row>
    <row r="672" spans="1:4" ht="15.75" x14ac:dyDescent="0.25">
      <c r="A672" s="1"/>
      <c r="B672" s="1"/>
      <c r="C672" s="1"/>
      <c r="D672" s="26"/>
    </row>
    <row r="673" spans="1:4" ht="15.75" x14ac:dyDescent="0.25">
      <c r="A673" s="1"/>
      <c r="B673" s="1"/>
      <c r="C673" s="1"/>
      <c r="D673" s="26"/>
    </row>
    <row r="674" spans="1:4" ht="15.75" x14ac:dyDescent="0.25">
      <c r="A674" s="1"/>
      <c r="B674" s="1"/>
      <c r="C674" s="1"/>
      <c r="D674" s="26"/>
    </row>
    <row r="675" spans="1:4" ht="15.75" x14ac:dyDescent="0.25">
      <c r="A675" s="1"/>
      <c r="B675" s="1"/>
      <c r="C675" s="1"/>
      <c r="D675" s="26"/>
    </row>
    <row r="676" spans="1:4" ht="15.75" x14ac:dyDescent="0.25">
      <c r="A676" s="1"/>
      <c r="B676" s="1"/>
      <c r="C676" s="1"/>
      <c r="D676" s="26"/>
    </row>
    <row r="677" spans="1:4" ht="15.75" x14ac:dyDescent="0.25">
      <c r="A677" s="1"/>
      <c r="B677" s="1"/>
      <c r="C677" s="1"/>
      <c r="D677" s="26"/>
    </row>
    <row r="678" spans="1:4" ht="15.75" x14ac:dyDescent="0.25">
      <c r="A678" s="1"/>
      <c r="B678" s="1"/>
      <c r="C678" s="1"/>
      <c r="D678" s="26"/>
    </row>
    <row r="679" spans="1:4" ht="15.75" x14ac:dyDescent="0.25">
      <c r="A679" s="1"/>
      <c r="B679" s="1"/>
      <c r="C679" s="1"/>
      <c r="D679" s="26"/>
    </row>
    <row r="680" spans="1:4" ht="15.75" x14ac:dyDescent="0.25">
      <c r="A680" s="1"/>
      <c r="B680" s="1"/>
      <c r="C680" s="1"/>
      <c r="D680" s="26"/>
    </row>
    <row r="681" spans="1:4" ht="15.75" x14ac:dyDescent="0.25">
      <c r="A681" s="1"/>
      <c r="B681" s="1"/>
      <c r="C681" s="1"/>
      <c r="D681" s="26"/>
    </row>
    <row r="682" spans="1:4" ht="15.75" x14ac:dyDescent="0.25">
      <c r="A682" s="1"/>
      <c r="B682" s="1"/>
      <c r="C682" s="1"/>
      <c r="D682" s="26"/>
    </row>
    <row r="683" spans="1:4" ht="15.75" x14ac:dyDescent="0.25">
      <c r="A683" s="1"/>
      <c r="B683" s="1"/>
      <c r="C683" s="1"/>
      <c r="D683" s="26"/>
    </row>
    <row r="684" spans="1:4" ht="15.75" x14ac:dyDescent="0.25">
      <c r="A684" s="1"/>
      <c r="B684" s="1"/>
      <c r="C684" s="1"/>
      <c r="D684" s="26"/>
    </row>
    <row r="685" spans="1:4" ht="15.75" x14ac:dyDescent="0.25">
      <c r="A685" s="1"/>
      <c r="B685" s="1"/>
      <c r="C685" s="1"/>
      <c r="D685" s="26"/>
    </row>
    <row r="686" spans="1:4" ht="15.75" x14ac:dyDescent="0.25">
      <c r="A686" s="1"/>
      <c r="B686" s="1"/>
      <c r="C686" s="1"/>
      <c r="D686" s="26"/>
    </row>
    <row r="687" spans="1:4" ht="15.75" x14ac:dyDescent="0.25">
      <c r="A687" s="1"/>
      <c r="B687" s="1"/>
      <c r="C687" s="1"/>
      <c r="D687" s="26"/>
    </row>
    <row r="688" spans="1:4" ht="15.75" x14ac:dyDescent="0.25">
      <c r="A688" s="1"/>
      <c r="B688" s="1"/>
      <c r="C688" s="1"/>
      <c r="D688" s="26"/>
    </row>
    <row r="689" spans="1:4" ht="15.75" x14ac:dyDescent="0.25">
      <c r="A689" s="1"/>
      <c r="B689" s="1"/>
      <c r="C689" s="1"/>
      <c r="D689" s="26"/>
    </row>
    <row r="690" spans="1:4" ht="15.75" x14ac:dyDescent="0.25">
      <c r="A690" s="1"/>
      <c r="B690" s="1"/>
      <c r="C690" s="1"/>
      <c r="D690" s="26"/>
    </row>
    <row r="691" spans="1:4" ht="15.75" x14ac:dyDescent="0.25">
      <c r="A691" s="1"/>
      <c r="B691" s="1"/>
      <c r="C691" s="1"/>
      <c r="D691" s="26"/>
    </row>
    <row r="692" spans="1:4" ht="15.75" x14ac:dyDescent="0.25">
      <c r="A692" s="1"/>
      <c r="B692" s="1"/>
      <c r="C692" s="1"/>
      <c r="D692" s="26"/>
    </row>
    <row r="693" spans="1:4" ht="15.75" x14ac:dyDescent="0.25">
      <c r="A693" s="1"/>
      <c r="B693" s="1"/>
      <c r="C693" s="1"/>
      <c r="D693" s="26"/>
    </row>
    <row r="694" spans="1:4" ht="15.75" x14ac:dyDescent="0.25">
      <c r="A694" s="1"/>
      <c r="B694" s="1"/>
      <c r="C694" s="1"/>
      <c r="D694" s="26"/>
    </row>
    <row r="695" spans="1:4" ht="15.75" x14ac:dyDescent="0.25">
      <c r="A695" s="1"/>
      <c r="B695" s="1"/>
      <c r="C695" s="1"/>
      <c r="D695" s="26"/>
    </row>
    <row r="696" spans="1:4" ht="15.75" x14ac:dyDescent="0.25">
      <c r="A696" s="1"/>
      <c r="B696" s="1"/>
      <c r="C696" s="1"/>
      <c r="D696" s="26"/>
    </row>
    <row r="697" spans="1:4" ht="15.75" x14ac:dyDescent="0.25">
      <c r="A697" s="1"/>
      <c r="B697" s="1"/>
      <c r="C697" s="1"/>
      <c r="D697" s="26"/>
    </row>
    <row r="698" spans="1:4" ht="15.75" x14ac:dyDescent="0.25">
      <c r="A698" s="1"/>
      <c r="B698" s="1"/>
      <c r="C698" s="1"/>
      <c r="D698" s="26"/>
    </row>
    <row r="699" spans="1:4" ht="15.75" x14ac:dyDescent="0.25">
      <c r="A699" s="1"/>
      <c r="B699" s="1"/>
      <c r="C699" s="1"/>
      <c r="D699" s="26"/>
    </row>
    <row r="700" spans="1:4" ht="15.75" x14ac:dyDescent="0.25">
      <c r="A700" s="1"/>
      <c r="B700" s="1"/>
      <c r="C700" s="1"/>
      <c r="D700" s="26"/>
    </row>
    <row r="701" spans="1:4" ht="15.75" x14ac:dyDescent="0.25">
      <c r="A701" s="1"/>
      <c r="B701" s="1"/>
      <c r="C701" s="1"/>
      <c r="D701" s="26"/>
    </row>
    <row r="702" spans="1:4" ht="15.75" x14ac:dyDescent="0.25">
      <c r="A702" s="1"/>
      <c r="B702" s="1"/>
      <c r="C702" s="1"/>
      <c r="D702" s="26"/>
    </row>
    <row r="703" spans="1:4" ht="15.75" x14ac:dyDescent="0.25">
      <c r="A703" s="1"/>
      <c r="B703" s="1"/>
      <c r="C703" s="1"/>
      <c r="D703" s="26"/>
    </row>
    <row r="704" spans="1:4" ht="15.75" x14ac:dyDescent="0.25">
      <c r="A704" s="1"/>
      <c r="B704" s="1"/>
      <c r="C704" s="1"/>
      <c r="D704" s="26"/>
    </row>
    <row r="705" spans="1:4" ht="15.75" x14ac:dyDescent="0.25">
      <c r="A705" s="1"/>
      <c r="B705" s="1"/>
      <c r="C705" s="1"/>
      <c r="D705" s="26"/>
    </row>
    <row r="706" spans="1:4" ht="15.75" x14ac:dyDescent="0.25">
      <c r="A706" s="1"/>
      <c r="B706" s="1"/>
      <c r="C706" s="1"/>
      <c r="D706" s="26"/>
    </row>
    <row r="707" spans="1:4" ht="15.75" x14ac:dyDescent="0.25">
      <c r="A707" s="1"/>
      <c r="B707" s="1"/>
      <c r="C707" s="1"/>
      <c r="D707" s="26"/>
    </row>
    <row r="708" spans="1:4" ht="15.75" x14ac:dyDescent="0.25">
      <c r="A708" s="1"/>
      <c r="B708" s="1"/>
      <c r="C708" s="1"/>
      <c r="D708" s="26"/>
    </row>
    <row r="709" spans="1:4" ht="15.75" x14ac:dyDescent="0.25">
      <c r="A709" s="1"/>
      <c r="B709" s="1"/>
      <c r="C709" s="1"/>
      <c r="D709" s="26"/>
    </row>
    <row r="710" spans="1:4" ht="15.75" x14ac:dyDescent="0.25">
      <c r="A710" s="1"/>
      <c r="B710" s="1"/>
      <c r="C710" s="1"/>
      <c r="D710" s="26"/>
    </row>
    <row r="711" spans="1:4" ht="15.75" x14ac:dyDescent="0.25">
      <c r="A711" s="1"/>
      <c r="B711" s="1"/>
      <c r="C711" s="1"/>
      <c r="D711" s="26"/>
    </row>
    <row r="712" spans="1:4" ht="15.75" x14ac:dyDescent="0.25">
      <c r="A712" s="1"/>
      <c r="B712" s="1"/>
      <c r="C712" s="1"/>
      <c r="D712" s="26"/>
    </row>
    <row r="713" spans="1:4" ht="15.75" x14ac:dyDescent="0.25">
      <c r="A713" s="1"/>
      <c r="B713" s="1"/>
      <c r="C713" s="1"/>
      <c r="D713" s="26"/>
    </row>
    <row r="714" spans="1:4" ht="15.75" x14ac:dyDescent="0.25">
      <c r="A714" s="1"/>
      <c r="B714" s="1"/>
      <c r="C714" s="1"/>
      <c r="D714" s="26"/>
    </row>
    <row r="715" spans="1:4" ht="15.75" x14ac:dyDescent="0.25">
      <c r="A715" s="1"/>
      <c r="B715" s="1"/>
      <c r="C715" s="1"/>
      <c r="D715" s="26"/>
    </row>
    <row r="716" spans="1:4" ht="15.75" x14ac:dyDescent="0.25">
      <c r="A716" s="1"/>
      <c r="B716" s="1"/>
      <c r="C716" s="1"/>
      <c r="D716" s="26"/>
    </row>
    <row r="717" spans="1:4" ht="15.75" x14ac:dyDescent="0.25">
      <c r="A717" s="1"/>
      <c r="B717" s="1"/>
      <c r="C717" s="1"/>
      <c r="D717" s="26"/>
    </row>
    <row r="718" spans="1:4" ht="15.75" x14ac:dyDescent="0.25">
      <c r="A718" s="1"/>
      <c r="B718" s="1"/>
      <c r="C718" s="1"/>
      <c r="D718" s="26"/>
    </row>
    <row r="719" spans="1:4" ht="15.75" x14ac:dyDescent="0.25">
      <c r="A719" s="1"/>
      <c r="B719" s="1"/>
      <c r="C719" s="1"/>
      <c r="D719" s="26"/>
    </row>
    <row r="720" spans="1:4" ht="15.75" x14ac:dyDescent="0.25">
      <c r="A720" s="1"/>
      <c r="B720" s="1"/>
      <c r="C720" s="1"/>
      <c r="D720" s="26"/>
    </row>
    <row r="721" spans="1:4" ht="15.75" x14ac:dyDescent="0.25">
      <c r="A721" s="1"/>
      <c r="B721" s="1"/>
      <c r="C721" s="1"/>
      <c r="D721" s="26"/>
    </row>
    <row r="722" spans="1:4" ht="15.75" x14ac:dyDescent="0.25">
      <c r="A722" s="1"/>
      <c r="B722" s="1"/>
      <c r="C722" s="1"/>
      <c r="D722" s="26"/>
    </row>
    <row r="723" spans="1:4" ht="15.75" x14ac:dyDescent="0.25">
      <c r="A723" s="1"/>
      <c r="B723" s="1"/>
      <c r="C723" s="1"/>
      <c r="D723" s="26"/>
    </row>
    <row r="724" spans="1:4" ht="15.75" x14ac:dyDescent="0.25">
      <c r="A724" s="1"/>
      <c r="B724" s="1"/>
      <c r="C724" s="1"/>
      <c r="D724" s="26"/>
    </row>
    <row r="725" spans="1:4" ht="15.75" x14ac:dyDescent="0.25">
      <c r="A725" s="1"/>
      <c r="B725" s="1"/>
      <c r="C725" s="1"/>
      <c r="D725" s="26"/>
    </row>
    <row r="726" spans="1:4" ht="15.75" x14ac:dyDescent="0.25">
      <c r="A726" s="1"/>
      <c r="B726" s="1"/>
      <c r="C726" s="1"/>
      <c r="D726" s="26"/>
    </row>
    <row r="727" spans="1:4" ht="15.75" x14ac:dyDescent="0.25">
      <c r="A727" s="1"/>
      <c r="B727" s="1"/>
      <c r="C727" s="1"/>
      <c r="D727" s="26"/>
    </row>
    <row r="728" spans="1:4" ht="15.75" x14ac:dyDescent="0.25">
      <c r="A728" s="1"/>
      <c r="B728" s="1"/>
      <c r="C728" s="1"/>
      <c r="D728" s="26"/>
    </row>
    <row r="729" spans="1:4" ht="15.75" x14ac:dyDescent="0.25">
      <c r="A729" s="1"/>
      <c r="B729" s="1"/>
      <c r="C729" s="1"/>
      <c r="D729" s="26"/>
    </row>
    <row r="730" spans="1:4" ht="15.75" x14ac:dyDescent="0.25">
      <c r="A730" s="1"/>
      <c r="B730" s="1"/>
      <c r="C730" s="1"/>
      <c r="D730" s="26"/>
    </row>
    <row r="731" spans="1:4" ht="15.75" x14ac:dyDescent="0.25">
      <c r="A731" s="1"/>
      <c r="B731" s="1"/>
      <c r="C731" s="1"/>
      <c r="D731" s="26"/>
    </row>
    <row r="732" spans="1:4" ht="15.75" x14ac:dyDescent="0.25">
      <c r="A732" s="1"/>
      <c r="B732" s="1"/>
      <c r="C732" s="1"/>
      <c r="D732" s="26"/>
    </row>
    <row r="733" spans="1:4" ht="15.75" x14ac:dyDescent="0.25">
      <c r="A733" s="1"/>
      <c r="B733" s="1"/>
      <c r="C733" s="1"/>
      <c r="D733" s="26"/>
    </row>
    <row r="734" spans="1:4" ht="15.75" x14ac:dyDescent="0.25">
      <c r="A734" s="1"/>
      <c r="B734" s="1"/>
      <c r="C734" s="1"/>
      <c r="D734" s="26"/>
    </row>
    <row r="735" spans="1:4" ht="15.75" x14ac:dyDescent="0.25">
      <c r="A735" s="1"/>
      <c r="B735" s="1"/>
      <c r="C735" s="1"/>
      <c r="D735" s="26"/>
    </row>
    <row r="736" spans="1:4" ht="15.75" x14ac:dyDescent="0.25">
      <c r="A736" s="1"/>
      <c r="B736" s="1"/>
      <c r="C736" s="1"/>
      <c r="D736" s="26"/>
    </row>
    <row r="737" spans="1:4" ht="15.75" x14ac:dyDescent="0.25">
      <c r="A737" s="1"/>
      <c r="B737" s="1"/>
      <c r="C737" s="1"/>
      <c r="D737" s="26"/>
    </row>
    <row r="738" spans="1:4" ht="15.75" x14ac:dyDescent="0.25">
      <c r="A738" s="1"/>
      <c r="B738" s="1"/>
      <c r="C738" s="1"/>
      <c r="D738" s="26"/>
    </row>
    <row r="739" spans="1:4" ht="15.75" x14ac:dyDescent="0.25">
      <c r="A739" s="1"/>
      <c r="B739" s="1"/>
      <c r="C739" s="1"/>
      <c r="D739" s="26"/>
    </row>
    <row r="740" spans="1:4" ht="15.75" x14ac:dyDescent="0.25">
      <c r="A740" s="1"/>
      <c r="B740" s="1"/>
      <c r="C740" s="1"/>
      <c r="D740" s="26"/>
    </row>
    <row r="741" spans="1:4" ht="15.75" x14ac:dyDescent="0.25">
      <c r="A741" s="1"/>
      <c r="B741" s="1"/>
      <c r="C741" s="1"/>
      <c r="D741" s="26"/>
    </row>
    <row r="742" spans="1:4" ht="15.75" x14ac:dyDescent="0.25">
      <c r="A742" s="1"/>
      <c r="B742" s="1"/>
      <c r="C742" s="1"/>
      <c r="D742" s="26"/>
    </row>
    <row r="743" spans="1:4" ht="15.75" x14ac:dyDescent="0.25">
      <c r="A743" s="1"/>
      <c r="B743" s="1"/>
      <c r="C743" s="1"/>
      <c r="D743" s="26"/>
    </row>
    <row r="744" spans="1:4" ht="15.75" x14ac:dyDescent="0.25">
      <c r="A744" s="1"/>
      <c r="B744" s="1"/>
      <c r="C744" s="1"/>
      <c r="D744" s="26"/>
    </row>
    <row r="745" spans="1:4" ht="15.75" x14ac:dyDescent="0.25">
      <c r="A745" s="1"/>
      <c r="B745" s="1"/>
      <c r="C745" s="1"/>
      <c r="D745" s="26"/>
    </row>
    <row r="746" spans="1:4" ht="15.75" x14ac:dyDescent="0.25">
      <c r="A746" s="1"/>
      <c r="B746" s="1"/>
      <c r="C746" s="1"/>
      <c r="D746" s="26"/>
    </row>
    <row r="747" spans="1:4" ht="15.75" x14ac:dyDescent="0.25">
      <c r="A747" s="1"/>
      <c r="B747" s="1"/>
      <c r="C747" s="1"/>
      <c r="D747" s="26"/>
    </row>
    <row r="748" spans="1:4" ht="15.75" x14ac:dyDescent="0.25">
      <c r="A748" s="1"/>
      <c r="B748" s="1"/>
      <c r="C748" s="1"/>
      <c r="D748" s="26"/>
    </row>
    <row r="749" spans="1:4" ht="15.75" x14ac:dyDescent="0.25">
      <c r="A749" s="1"/>
      <c r="B749" s="1"/>
      <c r="C749" s="1"/>
      <c r="D749" s="26"/>
    </row>
    <row r="750" spans="1:4" ht="15.75" x14ac:dyDescent="0.25">
      <c r="A750" s="1"/>
      <c r="B750" s="1"/>
      <c r="C750" s="1"/>
      <c r="D750" s="26"/>
    </row>
    <row r="751" spans="1:4" ht="15.75" x14ac:dyDescent="0.25">
      <c r="A751" s="1"/>
      <c r="B751" s="1"/>
      <c r="C751" s="1"/>
      <c r="D751" s="26"/>
    </row>
    <row r="752" spans="1:4" ht="15.75" x14ac:dyDescent="0.25">
      <c r="A752" s="1"/>
      <c r="B752" s="1"/>
      <c r="C752" s="1"/>
      <c r="D752" s="26"/>
    </row>
    <row r="753" spans="1:4" ht="15.75" x14ac:dyDescent="0.25">
      <c r="A753" s="1"/>
      <c r="B753" s="1"/>
      <c r="C753" s="1"/>
      <c r="D753" s="26"/>
    </row>
    <row r="754" spans="1:4" ht="15.75" x14ac:dyDescent="0.25">
      <c r="A754" s="1"/>
      <c r="B754" s="1"/>
      <c r="C754" s="1"/>
      <c r="D754" s="26"/>
    </row>
    <row r="755" spans="1:4" ht="15.75" x14ac:dyDescent="0.25">
      <c r="A755" s="1"/>
      <c r="B755" s="1"/>
      <c r="C755" s="1"/>
      <c r="D755" s="26"/>
    </row>
    <row r="756" spans="1:4" ht="15.75" x14ac:dyDescent="0.25">
      <c r="A756" s="1"/>
      <c r="B756" s="1"/>
      <c r="C756" s="1"/>
      <c r="D756" s="26"/>
    </row>
    <row r="757" spans="1:4" ht="15.75" x14ac:dyDescent="0.25">
      <c r="A757" s="1"/>
      <c r="B757" s="1"/>
      <c r="C757" s="1"/>
      <c r="D757" s="26"/>
    </row>
    <row r="758" spans="1:4" ht="15.75" x14ac:dyDescent="0.25">
      <c r="A758" s="1"/>
      <c r="B758" s="1"/>
      <c r="C758" s="1"/>
      <c r="D758" s="26"/>
    </row>
    <row r="759" spans="1:4" ht="15.75" x14ac:dyDescent="0.25">
      <c r="A759" s="1"/>
      <c r="B759" s="1"/>
      <c r="C759" s="1"/>
      <c r="D759" s="26"/>
    </row>
    <row r="760" spans="1:4" ht="15.75" x14ac:dyDescent="0.25">
      <c r="A760" s="1"/>
      <c r="B760" s="1"/>
      <c r="C760" s="1"/>
      <c r="D760" s="26"/>
    </row>
    <row r="761" spans="1:4" ht="15.75" x14ac:dyDescent="0.25">
      <c r="A761" s="1"/>
      <c r="B761" s="1"/>
      <c r="C761" s="1"/>
      <c r="D761" s="26"/>
    </row>
    <row r="762" spans="1:4" ht="15.75" x14ac:dyDescent="0.25">
      <c r="A762" s="1"/>
      <c r="B762" s="1"/>
      <c r="C762" s="1"/>
      <c r="D762" s="26"/>
    </row>
    <row r="763" spans="1:4" ht="15.75" x14ac:dyDescent="0.25">
      <c r="A763" s="1"/>
      <c r="B763" s="1"/>
      <c r="C763" s="1"/>
      <c r="D763" s="26"/>
    </row>
    <row r="764" spans="1:4" ht="15.75" x14ac:dyDescent="0.25">
      <c r="A764" s="1"/>
      <c r="B764" s="1"/>
      <c r="C764" s="1"/>
      <c r="D764" s="26"/>
    </row>
    <row r="765" spans="1:4" ht="15.75" x14ac:dyDescent="0.25">
      <c r="A765" s="1"/>
      <c r="B765" s="1"/>
      <c r="C765" s="1"/>
      <c r="D765" s="26"/>
    </row>
    <row r="766" spans="1:4" ht="15.75" x14ac:dyDescent="0.25">
      <c r="A766" s="1"/>
      <c r="B766" s="1"/>
      <c r="C766" s="1"/>
      <c r="D766" s="26"/>
    </row>
    <row r="767" spans="1:4" ht="15.75" x14ac:dyDescent="0.25">
      <c r="A767" s="1"/>
      <c r="B767" s="1"/>
      <c r="C767" s="1"/>
      <c r="D767" s="26"/>
    </row>
    <row r="768" spans="1:4" ht="15.75" x14ac:dyDescent="0.25">
      <c r="A768" s="1"/>
      <c r="B768" s="1"/>
      <c r="C768" s="1"/>
      <c r="D768" s="26"/>
    </row>
    <row r="769" spans="1:4" ht="15.75" x14ac:dyDescent="0.25">
      <c r="A769" s="1"/>
      <c r="B769" s="1"/>
      <c r="C769" s="1"/>
      <c r="D769" s="26"/>
    </row>
    <row r="770" spans="1:4" ht="15.75" x14ac:dyDescent="0.25">
      <c r="A770" s="1"/>
      <c r="B770" s="1"/>
      <c r="C770" s="1"/>
      <c r="D770" s="26"/>
    </row>
    <row r="771" spans="1:4" ht="15.75" x14ac:dyDescent="0.25">
      <c r="A771" s="1"/>
      <c r="B771" s="1"/>
      <c r="C771" s="1"/>
      <c r="D771" s="26"/>
    </row>
    <row r="772" spans="1:4" ht="15.75" x14ac:dyDescent="0.25">
      <c r="A772" s="1"/>
      <c r="B772" s="1"/>
      <c r="C772" s="1"/>
      <c r="D772" s="26"/>
    </row>
    <row r="773" spans="1:4" ht="15.75" x14ac:dyDescent="0.25">
      <c r="A773" s="1"/>
      <c r="B773" s="1"/>
      <c r="C773" s="1"/>
      <c r="D773" s="26"/>
    </row>
    <row r="774" spans="1:4" ht="15.75" x14ac:dyDescent="0.25">
      <c r="A774" s="1"/>
      <c r="B774" s="1"/>
      <c r="C774" s="1"/>
      <c r="D774" s="26"/>
    </row>
    <row r="775" spans="1:4" ht="15.75" x14ac:dyDescent="0.25">
      <c r="A775" s="1"/>
      <c r="B775" s="1"/>
      <c r="C775" s="1"/>
      <c r="D775" s="26"/>
    </row>
    <row r="776" spans="1:4" ht="15.75" x14ac:dyDescent="0.25">
      <c r="A776" s="1"/>
      <c r="B776" s="1"/>
      <c r="C776" s="1"/>
      <c r="D776" s="26"/>
    </row>
    <row r="777" spans="1:4" ht="15.75" x14ac:dyDescent="0.25">
      <c r="A777" s="1"/>
      <c r="B777" s="1"/>
      <c r="C777" s="1"/>
      <c r="D777" s="26"/>
    </row>
    <row r="778" spans="1:4" ht="15.75" x14ac:dyDescent="0.25">
      <c r="A778" s="1"/>
      <c r="B778" s="1"/>
      <c r="C778" s="1"/>
      <c r="D778" s="26"/>
    </row>
    <row r="779" spans="1:4" ht="15.75" x14ac:dyDescent="0.25">
      <c r="A779" s="1"/>
      <c r="B779" s="1"/>
      <c r="C779" s="1"/>
      <c r="D779" s="26"/>
    </row>
    <row r="780" spans="1:4" ht="15.75" x14ac:dyDescent="0.25">
      <c r="A780" s="1"/>
      <c r="B780" s="1"/>
      <c r="C780" s="1"/>
      <c r="D780" s="26"/>
    </row>
    <row r="781" spans="1:4" ht="15.75" x14ac:dyDescent="0.25">
      <c r="A781" s="1"/>
      <c r="B781" s="1"/>
      <c r="C781" s="1"/>
      <c r="D781" s="26"/>
    </row>
    <row r="782" spans="1:4" ht="15.75" x14ac:dyDescent="0.25">
      <c r="A782" s="1"/>
      <c r="B782" s="1"/>
      <c r="C782" s="1"/>
      <c r="D782" s="26"/>
    </row>
    <row r="783" spans="1:4" ht="15.75" x14ac:dyDescent="0.25">
      <c r="A783" s="1"/>
      <c r="B783" s="1"/>
      <c r="C783" s="1"/>
      <c r="D783" s="26"/>
    </row>
    <row r="784" spans="1:4" ht="15.75" x14ac:dyDescent="0.25">
      <c r="A784" s="1"/>
      <c r="B784" s="1"/>
      <c r="C784" s="1"/>
      <c r="D784" s="26"/>
    </row>
    <row r="785" spans="1:4" ht="15.75" x14ac:dyDescent="0.25">
      <c r="A785" s="1"/>
      <c r="B785" s="1"/>
      <c r="C785" s="1"/>
      <c r="D785" s="26"/>
    </row>
    <row r="786" spans="1:4" ht="15.75" x14ac:dyDescent="0.25">
      <c r="A786" s="1"/>
      <c r="B786" s="1"/>
      <c r="C786" s="1"/>
      <c r="D786" s="26"/>
    </row>
    <row r="787" spans="1:4" ht="15.75" x14ac:dyDescent="0.25">
      <c r="A787" s="1"/>
      <c r="B787" s="1"/>
      <c r="C787" s="1"/>
      <c r="D787" s="26"/>
    </row>
    <row r="788" spans="1:4" ht="15.75" x14ac:dyDescent="0.25">
      <c r="A788" s="1"/>
      <c r="B788" s="1"/>
      <c r="C788" s="1"/>
      <c r="D788" s="26"/>
    </row>
    <row r="789" spans="1:4" ht="15.75" x14ac:dyDescent="0.25">
      <c r="A789" s="1"/>
      <c r="B789" s="1"/>
      <c r="C789" s="1"/>
      <c r="D789" s="26"/>
    </row>
    <row r="790" spans="1:4" ht="15.75" x14ac:dyDescent="0.25">
      <c r="A790" s="1"/>
      <c r="B790" s="1"/>
      <c r="C790" s="1"/>
      <c r="D790" s="26"/>
    </row>
    <row r="791" spans="1:4" ht="15.75" x14ac:dyDescent="0.25">
      <c r="A791" s="1"/>
      <c r="B791" s="1"/>
      <c r="C791" s="1"/>
      <c r="D791" s="26"/>
    </row>
    <row r="792" spans="1:4" ht="15.75" x14ac:dyDescent="0.25">
      <c r="A792" s="1"/>
      <c r="B792" s="1"/>
      <c r="C792" s="1"/>
      <c r="D792" s="26"/>
    </row>
    <row r="793" spans="1:4" ht="15.75" x14ac:dyDescent="0.25">
      <c r="A793" s="1"/>
      <c r="B793" s="1"/>
      <c r="C793" s="1"/>
      <c r="D793" s="26"/>
    </row>
    <row r="794" spans="1:4" ht="15.75" x14ac:dyDescent="0.25">
      <c r="A794" s="1"/>
      <c r="B794" s="1"/>
      <c r="C794" s="1"/>
      <c r="D794" s="26"/>
    </row>
    <row r="795" spans="1:4" ht="15.75" x14ac:dyDescent="0.25">
      <c r="A795" s="1"/>
      <c r="B795" s="1"/>
      <c r="C795" s="1"/>
      <c r="D795" s="26"/>
    </row>
    <row r="796" spans="1:4" ht="15.75" x14ac:dyDescent="0.25">
      <c r="A796" s="1"/>
      <c r="B796" s="1"/>
      <c r="C796" s="1"/>
      <c r="D796" s="26"/>
    </row>
    <row r="797" spans="1:4" ht="15.75" x14ac:dyDescent="0.25">
      <c r="A797" s="1"/>
      <c r="B797" s="1"/>
      <c r="C797" s="1"/>
      <c r="D797" s="26"/>
    </row>
    <row r="798" spans="1:4" ht="15.75" x14ac:dyDescent="0.25">
      <c r="A798" s="1"/>
      <c r="B798" s="1"/>
      <c r="C798" s="1"/>
      <c r="D798" s="26"/>
    </row>
    <row r="799" spans="1:4" ht="15.75" x14ac:dyDescent="0.25">
      <c r="A799" s="1"/>
      <c r="B799" s="1"/>
      <c r="C799" s="1"/>
      <c r="D799" s="26"/>
    </row>
    <row r="800" spans="1:4" ht="15.75" x14ac:dyDescent="0.25">
      <c r="A800" s="1"/>
      <c r="B800" s="1"/>
      <c r="C800" s="1"/>
      <c r="D800" s="26"/>
    </row>
    <row r="801" spans="1:4" ht="15.75" x14ac:dyDescent="0.25">
      <c r="A801" s="1"/>
      <c r="B801" s="1"/>
      <c r="C801" s="1"/>
      <c r="D801" s="26"/>
    </row>
    <row r="802" spans="1:4" ht="15.75" x14ac:dyDescent="0.25">
      <c r="A802" s="1"/>
      <c r="B802" s="1"/>
      <c r="C802" s="1"/>
      <c r="D802" s="26"/>
    </row>
    <row r="803" spans="1:4" ht="15.75" x14ac:dyDescent="0.25">
      <c r="A803" s="1"/>
      <c r="B803" s="1"/>
      <c r="C803" s="1"/>
      <c r="D803" s="26"/>
    </row>
    <row r="804" spans="1:4" ht="15.75" x14ac:dyDescent="0.25">
      <c r="A804" s="1"/>
      <c r="B804" s="1"/>
      <c r="C804" s="1"/>
      <c r="D804" s="26"/>
    </row>
    <row r="805" spans="1:4" ht="15.75" x14ac:dyDescent="0.25">
      <c r="A805" s="1"/>
      <c r="B805" s="1"/>
      <c r="C805" s="1"/>
      <c r="D805" s="26"/>
    </row>
    <row r="806" spans="1:4" ht="15.75" x14ac:dyDescent="0.25">
      <c r="A806" s="1"/>
      <c r="B806" s="1"/>
      <c r="C806" s="1"/>
      <c r="D806" s="26"/>
    </row>
    <row r="807" spans="1:4" ht="15.75" x14ac:dyDescent="0.25">
      <c r="A807" s="1"/>
      <c r="B807" s="1"/>
      <c r="C807" s="1"/>
      <c r="D807" s="26"/>
    </row>
    <row r="808" spans="1:4" ht="15.75" x14ac:dyDescent="0.25">
      <c r="A808" s="1"/>
      <c r="B808" s="1"/>
      <c r="C808" s="1"/>
      <c r="D808" s="26"/>
    </row>
    <row r="809" spans="1:4" ht="15.75" x14ac:dyDescent="0.25">
      <c r="A809" s="1"/>
      <c r="B809" s="1"/>
      <c r="C809" s="1"/>
      <c r="D809" s="26"/>
    </row>
    <row r="810" spans="1:4" ht="15.75" x14ac:dyDescent="0.25">
      <c r="A810" s="1"/>
      <c r="B810" s="1"/>
      <c r="C810" s="1"/>
      <c r="D810" s="26"/>
    </row>
    <row r="811" spans="1:4" ht="15.75" x14ac:dyDescent="0.25">
      <c r="A811" s="1"/>
      <c r="B811" s="1"/>
      <c r="C811" s="1"/>
      <c r="D811" s="26"/>
    </row>
    <row r="812" spans="1:4" ht="15.75" x14ac:dyDescent="0.25">
      <c r="A812" s="1"/>
      <c r="B812" s="1"/>
      <c r="C812" s="1"/>
      <c r="D812" s="26"/>
    </row>
    <row r="813" spans="1:4" ht="15.75" x14ac:dyDescent="0.25">
      <c r="A813" s="1"/>
      <c r="B813" s="1"/>
      <c r="C813" s="1"/>
      <c r="D813" s="26"/>
    </row>
    <row r="814" spans="1:4" ht="15.75" x14ac:dyDescent="0.25">
      <c r="A814" s="1"/>
      <c r="B814" s="1"/>
      <c r="C814" s="1"/>
      <c r="D814" s="26"/>
    </row>
    <row r="815" spans="1:4" ht="15.75" x14ac:dyDescent="0.25">
      <c r="A815" s="1"/>
      <c r="B815" s="1"/>
      <c r="C815" s="1"/>
      <c r="D815" s="26"/>
    </row>
    <row r="816" spans="1:4" ht="15.75" x14ac:dyDescent="0.25">
      <c r="A816" s="1"/>
      <c r="B816" s="1"/>
      <c r="C816" s="1"/>
      <c r="D816" s="26"/>
    </row>
    <row r="817" spans="1:4" ht="15.75" x14ac:dyDescent="0.25">
      <c r="A817" s="1"/>
      <c r="B817" s="1"/>
      <c r="C817" s="1"/>
      <c r="D817" s="26"/>
    </row>
    <row r="818" spans="1:4" ht="15.75" x14ac:dyDescent="0.25">
      <c r="A818" s="1"/>
      <c r="B818" s="1"/>
      <c r="C818" s="1"/>
      <c r="D818" s="26"/>
    </row>
    <row r="819" spans="1:4" ht="15.75" x14ac:dyDescent="0.25">
      <c r="A819" s="1"/>
      <c r="B819" s="1"/>
      <c r="C819" s="1"/>
      <c r="D819" s="26"/>
    </row>
    <row r="820" spans="1:4" ht="15.75" x14ac:dyDescent="0.25">
      <c r="A820" s="1"/>
      <c r="B820" s="1"/>
      <c r="C820" s="1"/>
      <c r="D820" s="26"/>
    </row>
    <row r="821" spans="1:4" ht="15.75" x14ac:dyDescent="0.25">
      <c r="A821" s="1"/>
      <c r="B821" s="1"/>
      <c r="C821" s="1"/>
      <c r="D821" s="26"/>
    </row>
    <row r="822" spans="1:4" ht="15.75" x14ac:dyDescent="0.25">
      <c r="A822" s="1"/>
      <c r="B822" s="1"/>
      <c r="C822" s="1"/>
      <c r="D822" s="26"/>
    </row>
    <row r="823" spans="1:4" ht="15.75" x14ac:dyDescent="0.25">
      <c r="A823" s="1"/>
      <c r="B823" s="1"/>
      <c r="C823" s="1"/>
      <c r="D823" s="26"/>
    </row>
    <row r="824" spans="1:4" ht="15.75" x14ac:dyDescent="0.25">
      <c r="A824" s="1"/>
      <c r="B824" s="1"/>
      <c r="C824" s="1"/>
      <c r="D824" s="26"/>
    </row>
    <row r="825" spans="1:4" ht="15.75" x14ac:dyDescent="0.25">
      <c r="A825" s="1"/>
      <c r="B825" s="1"/>
      <c r="C825" s="1"/>
      <c r="D825" s="26"/>
    </row>
    <row r="826" spans="1:4" ht="15.75" x14ac:dyDescent="0.25">
      <c r="A826" s="1"/>
      <c r="B826" s="1"/>
      <c r="C826" s="1"/>
      <c r="D826" s="26"/>
    </row>
    <row r="827" spans="1:4" ht="15.75" x14ac:dyDescent="0.25">
      <c r="A827" s="1"/>
      <c r="B827" s="1"/>
      <c r="C827" s="1"/>
      <c r="D827" s="26"/>
    </row>
    <row r="828" spans="1:4" ht="15.75" x14ac:dyDescent="0.25">
      <c r="A828" s="1"/>
      <c r="B828" s="1"/>
      <c r="C828" s="1"/>
      <c r="D828" s="26"/>
    </row>
    <row r="829" spans="1:4" ht="15.75" x14ac:dyDescent="0.25">
      <c r="A829" s="1"/>
      <c r="B829" s="1"/>
      <c r="C829" s="1"/>
      <c r="D829" s="26"/>
    </row>
    <row r="830" spans="1:4" ht="15.75" x14ac:dyDescent="0.25">
      <c r="A830" s="1"/>
      <c r="B830" s="1"/>
      <c r="C830" s="1"/>
      <c r="D830" s="26"/>
    </row>
    <row r="831" spans="1:4" ht="15.75" x14ac:dyDescent="0.25">
      <c r="A831" s="1"/>
      <c r="B831" s="1"/>
      <c r="C831" s="1"/>
      <c r="D831" s="26"/>
    </row>
    <row r="832" spans="1:4" ht="15.75" x14ac:dyDescent="0.25">
      <c r="A832" s="1"/>
      <c r="B832" s="1"/>
      <c r="C832" s="1"/>
      <c r="D832" s="26"/>
    </row>
    <row r="833" spans="1:4" ht="15.75" x14ac:dyDescent="0.25">
      <c r="A833" s="1"/>
      <c r="B833" s="1"/>
      <c r="C833" s="1"/>
      <c r="D833" s="26"/>
    </row>
    <row r="834" spans="1:4" ht="15.75" x14ac:dyDescent="0.25">
      <c r="A834" s="1"/>
      <c r="B834" s="1"/>
      <c r="C834" s="1"/>
      <c r="D834" s="26"/>
    </row>
    <row r="835" spans="1:4" ht="15.75" x14ac:dyDescent="0.25">
      <c r="A835" s="1"/>
      <c r="B835" s="1"/>
      <c r="C835" s="1"/>
      <c r="D835" s="26"/>
    </row>
    <row r="836" spans="1:4" ht="15.75" x14ac:dyDescent="0.25">
      <c r="A836" s="1"/>
      <c r="B836" s="1"/>
      <c r="C836" s="1"/>
      <c r="D836" s="26"/>
    </row>
    <row r="837" spans="1:4" ht="15.75" x14ac:dyDescent="0.25">
      <c r="A837" s="1"/>
      <c r="B837" s="1"/>
      <c r="C837" s="1"/>
      <c r="D837" s="26"/>
    </row>
    <row r="838" spans="1:4" ht="15.75" x14ac:dyDescent="0.25">
      <c r="A838" s="1"/>
      <c r="B838" s="1"/>
      <c r="C838" s="1"/>
      <c r="D838" s="26"/>
    </row>
    <row r="839" spans="1:4" ht="15.75" x14ac:dyDescent="0.25">
      <c r="A839" s="1"/>
      <c r="B839" s="1"/>
      <c r="C839" s="1"/>
      <c r="D839" s="26"/>
    </row>
    <row r="840" spans="1:4" ht="15.75" x14ac:dyDescent="0.25">
      <c r="A840" s="1"/>
      <c r="B840" s="1"/>
      <c r="C840" s="1"/>
      <c r="D840" s="26"/>
    </row>
    <row r="841" spans="1:4" ht="15.75" x14ac:dyDescent="0.25">
      <c r="A841" s="1"/>
      <c r="B841" s="1"/>
      <c r="C841" s="1"/>
      <c r="D841" s="26"/>
    </row>
    <row r="842" spans="1:4" ht="15.75" x14ac:dyDescent="0.25">
      <c r="A842" s="1"/>
      <c r="B842" s="1"/>
      <c r="C842" s="1"/>
      <c r="D842" s="26"/>
    </row>
    <row r="843" spans="1:4" ht="15.75" x14ac:dyDescent="0.25">
      <c r="A843" s="1"/>
      <c r="B843" s="1"/>
      <c r="C843" s="1"/>
      <c r="D843" s="26"/>
    </row>
    <row r="844" spans="1:4" ht="15.75" x14ac:dyDescent="0.25">
      <c r="A844" s="1"/>
      <c r="B844" s="1"/>
      <c r="C844" s="1"/>
      <c r="D844" s="26"/>
    </row>
    <row r="845" spans="1:4" ht="15.75" x14ac:dyDescent="0.25">
      <c r="A845" s="1"/>
      <c r="B845" s="1"/>
      <c r="C845" s="1"/>
      <c r="D845" s="26"/>
    </row>
    <row r="846" spans="1:4" ht="15.75" x14ac:dyDescent="0.25">
      <c r="A846" s="1"/>
      <c r="B846" s="1"/>
      <c r="C846" s="1"/>
      <c r="D846" s="26"/>
    </row>
    <row r="847" spans="1:4" ht="15.75" x14ac:dyDescent="0.25">
      <c r="A847" s="1"/>
      <c r="B847" s="1"/>
      <c r="C847" s="1"/>
      <c r="D847" s="26"/>
    </row>
    <row r="848" spans="1:4" ht="15.75" x14ac:dyDescent="0.25">
      <c r="A848" s="1"/>
      <c r="B848" s="1"/>
      <c r="C848" s="1"/>
      <c r="D848" s="26"/>
    </row>
    <row r="849" spans="1:4" ht="15.75" x14ac:dyDescent="0.25">
      <c r="A849" s="1"/>
      <c r="B849" s="1"/>
      <c r="C849" s="1"/>
      <c r="D849" s="26"/>
    </row>
    <row r="850" spans="1:4" ht="15.75" x14ac:dyDescent="0.25">
      <c r="A850" s="1"/>
      <c r="B850" s="1"/>
      <c r="C850" s="1"/>
      <c r="D850" s="26"/>
    </row>
    <row r="851" spans="1:4" ht="15.75" x14ac:dyDescent="0.25">
      <c r="A851" s="1"/>
      <c r="B851" s="1"/>
      <c r="C851" s="1"/>
      <c r="D851" s="26"/>
    </row>
    <row r="852" spans="1:4" ht="15.75" x14ac:dyDescent="0.25">
      <c r="A852" s="1"/>
      <c r="B852" s="1"/>
      <c r="C852" s="1"/>
      <c r="D852" s="26"/>
    </row>
    <row r="853" spans="1:4" ht="15.75" x14ac:dyDescent="0.25">
      <c r="A853" s="1"/>
      <c r="B853" s="1"/>
      <c r="C853" s="1"/>
      <c r="D853" s="26"/>
    </row>
    <row r="854" spans="1:4" ht="15.75" x14ac:dyDescent="0.25">
      <c r="A854" s="1"/>
      <c r="B854" s="1"/>
      <c r="C854" s="1"/>
      <c r="D854" s="26"/>
    </row>
    <row r="855" spans="1:4" ht="15.75" x14ac:dyDescent="0.25">
      <c r="A855" s="1"/>
      <c r="B855" s="1"/>
      <c r="C855" s="1"/>
      <c r="D855" s="26"/>
    </row>
    <row r="856" spans="1:4" ht="15.75" x14ac:dyDescent="0.25">
      <c r="A856" s="1"/>
      <c r="B856" s="1"/>
      <c r="C856" s="1"/>
      <c r="D856" s="26"/>
    </row>
    <row r="857" spans="1:4" ht="15.75" x14ac:dyDescent="0.25">
      <c r="A857" s="1"/>
      <c r="B857" s="1"/>
      <c r="C857" s="1"/>
      <c r="D857" s="26"/>
    </row>
    <row r="858" spans="1:4" ht="15.75" x14ac:dyDescent="0.25">
      <c r="A858" s="1"/>
      <c r="B858" s="1"/>
      <c r="C858" s="1"/>
      <c r="D858" s="26"/>
    </row>
    <row r="859" spans="1:4" ht="15.75" x14ac:dyDescent="0.25">
      <c r="A859" s="1"/>
      <c r="B859" s="1"/>
      <c r="C859" s="1"/>
      <c r="D859" s="26"/>
    </row>
    <row r="860" spans="1:4" ht="15.75" x14ac:dyDescent="0.25">
      <c r="A860" s="1"/>
      <c r="B860" s="1"/>
      <c r="C860" s="1"/>
      <c r="D860" s="26"/>
    </row>
    <row r="861" spans="1:4" ht="15.75" x14ac:dyDescent="0.25">
      <c r="A861" s="1"/>
      <c r="B861" s="1"/>
      <c r="C861" s="1"/>
      <c r="D861" s="26"/>
    </row>
    <row r="862" spans="1:4" ht="15.75" x14ac:dyDescent="0.25">
      <c r="A862" s="1"/>
      <c r="B862" s="1"/>
      <c r="C862" s="1"/>
      <c r="D862" s="26"/>
    </row>
    <row r="863" spans="1:4" ht="15.75" x14ac:dyDescent="0.25">
      <c r="A863" s="1"/>
      <c r="B863" s="1"/>
      <c r="C863" s="1"/>
      <c r="D863" s="26"/>
    </row>
    <row r="864" spans="1:4" ht="15.75" x14ac:dyDescent="0.25">
      <c r="A864" s="1"/>
      <c r="B864" s="1"/>
      <c r="C864" s="1"/>
      <c r="D864" s="26"/>
    </row>
    <row r="865" spans="1:4" ht="15.75" x14ac:dyDescent="0.25">
      <c r="A865" s="1"/>
      <c r="B865" s="1"/>
      <c r="C865" s="1"/>
      <c r="D865" s="26"/>
    </row>
    <row r="866" spans="1:4" ht="15.75" x14ac:dyDescent="0.25">
      <c r="A866" s="1"/>
      <c r="B866" s="1"/>
      <c r="C866" s="1"/>
      <c r="D866" s="26"/>
    </row>
    <row r="867" spans="1:4" ht="15.75" x14ac:dyDescent="0.25">
      <c r="A867" s="1"/>
      <c r="B867" s="1"/>
      <c r="C867" s="1"/>
      <c r="D867" s="26"/>
    </row>
    <row r="868" spans="1:4" ht="15.75" x14ac:dyDescent="0.25">
      <c r="A868" s="1"/>
      <c r="B868" s="1"/>
      <c r="C868" s="1"/>
      <c r="D868" s="26"/>
    </row>
    <row r="869" spans="1:4" ht="15.75" x14ac:dyDescent="0.25">
      <c r="A869" s="1"/>
      <c r="B869" s="1"/>
      <c r="C869" s="1"/>
      <c r="D869" s="26"/>
    </row>
    <row r="870" spans="1:4" ht="15.75" x14ac:dyDescent="0.25">
      <c r="A870" s="1"/>
      <c r="B870" s="1"/>
      <c r="C870" s="1"/>
      <c r="D870" s="26"/>
    </row>
    <row r="871" spans="1:4" ht="15.75" x14ac:dyDescent="0.25">
      <c r="A871" s="1"/>
      <c r="B871" s="1"/>
      <c r="C871" s="1"/>
      <c r="D871" s="26"/>
    </row>
    <row r="872" spans="1:4" ht="15.75" x14ac:dyDescent="0.25">
      <c r="A872" s="1"/>
      <c r="B872" s="1"/>
      <c r="C872" s="1"/>
      <c r="D872" s="26"/>
    </row>
    <row r="873" spans="1:4" ht="15.75" x14ac:dyDescent="0.25">
      <c r="A873" s="1"/>
      <c r="B873" s="1"/>
      <c r="C873" s="1"/>
      <c r="D873" s="26"/>
    </row>
    <row r="874" spans="1:4" ht="15.75" x14ac:dyDescent="0.25">
      <c r="A874" s="1"/>
      <c r="B874" s="1"/>
      <c r="C874" s="1"/>
      <c r="D874" s="26"/>
    </row>
    <row r="875" spans="1:4" ht="15.75" x14ac:dyDescent="0.25">
      <c r="A875" s="1"/>
      <c r="B875" s="1"/>
      <c r="C875" s="1"/>
      <c r="D875" s="26"/>
    </row>
    <row r="876" spans="1:4" ht="15.75" x14ac:dyDescent="0.25">
      <c r="A876" s="1"/>
      <c r="B876" s="1"/>
      <c r="C876" s="1"/>
      <c r="D876" s="26"/>
    </row>
    <row r="877" spans="1:4" ht="15.75" x14ac:dyDescent="0.25">
      <c r="A877" s="1"/>
      <c r="B877" s="1"/>
      <c r="C877" s="1"/>
      <c r="D877" s="26"/>
    </row>
    <row r="878" spans="1:4" ht="15.75" x14ac:dyDescent="0.25">
      <c r="A878" s="1"/>
      <c r="B878" s="1"/>
      <c r="C878" s="1"/>
      <c r="D878" s="26"/>
    </row>
    <row r="879" spans="1:4" ht="15.75" x14ac:dyDescent="0.25">
      <c r="A879" s="1"/>
      <c r="B879" s="1"/>
      <c r="C879" s="1"/>
      <c r="D879" s="26"/>
    </row>
    <row r="880" spans="1:4" ht="15.75" x14ac:dyDescent="0.25">
      <c r="A880" s="1"/>
      <c r="B880" s="1"/>
      <c r="C880" s="1"/>
      <c r="D880" s="26"/>
    </row>
    <row r="881" spans="1:4" ht="15.75" x14ac:dyDescent="0.25">
      <c r="A881" s="1"/>
      <c r="B881" s="1"/>
      <c r="C881" s="1"/>
      <c r="D881" s="26"/>
    </row>
    <row r="882" spans="1:4" ht="15.75" x14ac:dyDescent="0.25">
      <c r="A882" s="1"/>
      <c r="B882" s="1"/>
      <c r="C882" s="1"/>
      <c r="D882" s="26"/>
    </row>
    <row r="883" spans="1:4" ht="15.75" x14ac:dyDescent="0.25">
      <c r="A883" s="1"/>
      <c r="B883" s="1"/>
      <c r="C883" s="1"/>
      <c r="D883" s="26"/>
    </row>
    <row r="884" spans="1:4" ht="15.75" x14ac:dyDescent="0.25">
      <c r="A884" s="1"/>
      <c r="B884" s="1"/>
      <c r="C884" s="1"/>
      <c r="D884" s="26"/>
    </row>
    <row r="885" spans="1:4" ht="15.75" x14ac:dyDescent="0.25">
      <c r="A885" s="1"/>
      <c r="B885" s="1"/>
      <c r="C885" s="1"/>
      <c r="D885" s="26"/>
    </row>
    <row r="886" spans="1:4" ht="15.75" x14ac:dyDescent="0.25">
      <c r="A886" s="1"/>
      <c r="B886" s="1"/>
      <c r="C886" s="1"/>
      <c r="D886" s="26"/>
    </row>
    <row r="887" spans="1:4" ht="15.75" x14ac:dyDescent="0.25">
      <c r="A887" s="1"/>
      <c r="B887" s="1"/>
      <c r="C887" s="1"/>
      <c r="D887" s="26"/>
    </row>
    <row r="888" spans="1:4" ht="15.75" x14ac:dyDescent="0.25">
      <c r="A888" s="1"/>
      <c r="B888" s="1"/>
      <c r="C888" s="1"/>
      <c r="D888" s="26"/>
    </row>
    <row r="889" spans="1:4" ht="15.75" x14ac:dyDescent="0.25">
      <c r="A889" s="1"/>
      <c r="B889" s="1"/>
      <c r="C889" s="1"/>
      <c r="D889" s="26"/>
    </row>
    <row r="890" spans="1:4" ht="15.75" x14ac:dyDescent="0.25">
      <c r="A890" s="1"/>
      <c r="B890" s="1"/>
      <c r="C890" s="1"/>
      <c r="D890" s="26"/>
    </row>
    <row r="891" spans="1:4" ht="15.75" x14ac:dyDescent="0.25">
      <c r="A891" s="1"/>
      <c r="B891" s="1"/>
      <c r="C891" s="1"/>
      <c r="D891" s="26"/>
    </row>
    <row r="892" spans="1:4" ht="15.75" x14ac:dyDescent="0.25">
      <c r="A892" s="1"/>
      <c r="B892" s="1"/>
      <c r="C892" s="1"/>
      <c r="D892" s="26"/>
    </row>
    <row r="893" spans="1:4" ht="15.75" x14ac:dyDescent="0.25">
      <c r="A893" s="1"/>
      <c r="B893" s="1"/>
      <c r="C893" s="1"/>
      <c r="D893" s="26"/>
    </row>
    <row r="894" spans="1:4" ht="15.75" x14ac:dyDescent="0.25">
      <c r="A894" s="1"/>
      <c r="B894" s="1"/>
      <c r="C894" s="1"/>
      <c r="D894" s="26"/>
    </row>
    <row r="895" spans="1:4" ht="15.75" x14ac:dyDescent="0.25">
      <c r="A895" s="1"/>
      <c r="B895" s="1"/>
      <c r="C895" s="1"/>
      <c r="D895" s="26"/>
    </row>
    <row r="896" spans="1:4" ht="15.75" x14ac:dyDescent="0.25">
      <c r="A896" s="1"/>
      <c r="B896" s="1"/>
      <c r="C896" s="1"/>
      <c r="D896" s="26"/>
    </row>
    <row r="897" spans="1:4" ht="15.75" x14ac:dyDescent="0.25">
      <c r="A897" s="1"/>
      <c r="B897" s="1"/>
      <c r="C897" s="1"/>
      <c r="D897" s="26"/>
    </row>
    <row r="898" spans="1:4" ht="15.75" x14ac:dyDescent="0.25">
      <c r="A898" s="1"/>
      <c r="B898" s="1"/>
      <c r="C898" s="1"/>
      <c r="D898" s="26"/>
    </row>
    <row r="899" spans="1:4" ht="15.75" x14ac:dyDescent="0.25">
      <c r="A899" s="1"/>
      <c r="B899" s="1"/>
      <c r="C899" s="1"/>
      <c r="D899" s="26"/>
    </row>
    <row r="900" spans="1:4" ht="15.75" x14ac:dyDescent="0.25">
      <c r="A900" s="1"/>
      <c r="B900" s="1"/>
      <c r="C900" s="1"/>
      <c r="D900" s="26"/>
    </row>
    <row r="901" spans="1:4" ht="15.75" x14ac:dyDescent="0.25">
      <c r="A901" s="1"/>
      <c r="B901" s="1"/>
      <c r="C901" s="1"/>
      <c r="D901" s="26"/>
    </row>
    <row r="902" spans="1:4" ht="15.75" x14ac:dyDescent="0.25">
      <c r="A902" s="1"/>
      <c r="B902" s="1"/>
      <c r="C902" s="1"/>
      <c r="D902" s="26"/>
    </row>
    <row r="903" spans="1:4" ht="15.75" x14ac:dyDescent="0.25">
      <c r="A903" s="1"/>
      <c r="B903" s="1"/>
      <c r="C903" s="1"/>
      <c r="D903" s="26"/>
    </row>
    <row r="904" spans="1:4" ht="15.75" x14ac:dyDescent="0.25">
      <c r="A904" s="1"/>
      <c r="B904" s="1"/>
      <c r="C904" s="1"/>
      <c r="D904" s="26"/>
    </row>
    <row r="905" spans="1:4" ht="15.75" x14ac:dyDescent="0.25">
      <c r="A905" s="1"/>
      <c r="B905" s="1"/>
      <c r="C905" s="1"/>
      <c r="D905" s="26"/>
    </row>
    <row r="906" spans="1:4" ht="15.75" x14ac:dyDescent="0.25">
      <c r="A906" s="1"/>
      <c r="B906" s="1"/>
      <c r="C906" s="1"/>
      <c r="D906" s="26"/>
    </row>
    <row r="907" spans="1:4" ht="15.75" x14ac:dyDescent="0.25">
      <c r="A907" s="1"/>
      <c r="B907" s="1"/>
      <c r="C907" s="1"/>
      <c r="D907" s="26"/>
    </row>
    <row r="908" spans="1:4" ht="15.75" x14ac:dyDescent="0.25">
      <c r="A908" s="1"/>
      <c r="B908" s="1"/>
      <c r="C908" s="1"/>
      <c r="D908" s="26"/>
    </row>
    <row r="909" spans="1:4" ht="15.75" x14ac:dyDescent="0.25">
      <c r="A909" s="1"/>
      <c r="B909" s="1"/>
      <c r="C909" s="1"/>
      <c r="D909" s="26"/>
    </row>
    <row r="910" spans="1:4" ht="15.75" x14ac:dyDescent="0.25">
      <c r="A910" s="1"/>
      <c r="B910" s="1"/>
      <c r="C910" s="1"/>
      <c r="D910" s="26"/>
    </row>
    <row r="911" spans="1:4" ht="15.75" x14ac:dyDescent="0.25">
      <c r="A911" s="1"/>
      <c r="B911" s="1"/>
      <c r="C911" s="1"/>
      <c r="D911" s="26"/>
    </row>
    <row r="912" spans="1:4" ht="15.75" x14ac:dyDescent="0.25">
      <c r="A912" s="1"/>
      <c r="B912" s="1"/>
      <c r="C912" s="1"/>
      <c r="D912" s="26"/>
    </row>
    <row r="913" spans="1:4" ht="15.75" x14ac:dyDescent="0.25">
      <c r="A913" s="1"/>
      <c r="B913" s="1"/>
      <c r="C913" s="1"/>
      <c r="D913" s="26"/>
    </row>
    <row r="914" spans="1:4" ht="15.75" x14ac:dyDescent="0.25">
      <c r="A914" s="1"/>
      <c r="B914" s="1"/>
      <c r="C914" s="1"/>
      <c r="D914" s="26"/>
    </row>
    <row r="915" spans="1:4" ht="15.75" x14ac:dyDescent="0.25">
      <c r="A915" s="1"/>
      <c r="B915" s="1"/>
      <c r="C915" s="1"/>
      <c r="D915" s="26"/>
    </row>
    <row r="916" spans="1:4" ht="15.75" x14ac:dyDescent="0.25">
      <c r="A916" s="1"/>
      <c r="B916" s="1"/>
      <c r="C916" s="1"/>
      <c r="D916" s="26"/>
    </row>
    <row r="917" spans="1:4" ht="15.75" x14ac:dyDescent="0.25">
      <c r="A917" s="1"/>
      <c r="B917" s="1"/>
      <c r="C917" s="1"/>
      <c r="D917" s="26"/>
    </row>
    <row r="918" spans="1:4" ht="15.75" x14ac:dyDescent="0.25">
      <c r="A918" s="1"/>
      <c r="B918" s="1"/>
      <c r="C918" s="1"/>
      <c r="D918" s="26"/>
    </row>
    <row r="919" spans="1:4" ht="15.75" x14ac:dyDescent="0.25">
      <c r="A919" s="1"/>
      <c r="B919" s="1"/>
      <c r="C919" s="1"/>
      <c r="D919" s="26"/>
    </row>
    <row r="920" spans="1:4" ht="15.75" x14ac:dyDescent="0.25">
      <c r="A920" s="1"/>
      <c r="B920" s="1"/>
      <c r="C920" s="1"/>
      <c r="D920" s="26"/>
    </row>
    <row r="921" spans="1:4" ht="15.75" x14ac:dyDescent="0.25">
      <c r="A921" s="1"/>
      <c r="B921" s="1"/>
      <c r="C921" s="1"/>
      <c r="D921" s="26"/>
    </row>
    <row r="922" spans="1:4" ht="15.75" x14ac:dyDescent="0.25">
      <c r="A922" s="1"/>
      <c r="B922" s="1"/>
      <c r="C922" s="1"/>
      <c r="D922" s="26"/>
    </row>
    <row r="923" spans="1:4" ht="15.75" x14ac:dyDescent="0.25">
      <c r="A923" s="1"/>
      <c r="B923" s="1"/>
      <c r="C923" s="1"/>
      <c r="D923" s="26"/>
    </row>
    <row r="924" spans="1:4" ht="15.75" x14ac:dyDescent="0.25">
      <c r="A924" s="1"/>
      <c r="B924" s="1"/>
      <c r="C924" s="1"/>
      <c r="D924" s="26"/>
    </row>
    <row r="925" spans="1:4" ht="15.75" x14ac:dyDescent="0.25">
      <c r="A925" s="1"/>
      <c r="B925" s="1"/>
      <c r="C925" s="1"/>
      <c r="D925" s="26"/>
    </row>
    <row r="926" spans="1:4" ht="15.75" x14ac:dyDescent="0.25">
      <c r="A926" s="1"/>
      <c r="B926" s="1"/>
      <c r="C926" s="1"/>
      <c r="D926" s="26"/>
    </row>
    <row r="927" spans="1:4" ht="15.75" x14ac:dyDescent="0.25">
      <c r="A927" s="1"/>
      <c r="B927" s="1"/>
      <c r="C927" s="1"/>
      <c r="D927" s="26"/>
    </row>
    <row r="928" spans="1:4" ht="15.75" x14ac:dyDescent="0.25">
      <c r="A928" s="1"/>
      <c r="B928" s="1"/>
      <c r="C928" s="1"/>
      <c r="D928" s="26"/>
    </row>
    <row r="929" spans="1:4" ht="15.75" x14ac:dyDescent="0.25">
      <c r="A929" s="1"/>
      <c r="B929" s="1"/>
      <c r="C929" s="1"/>
      <c r="D929" s="26"/>
    </row>
    <row r="930" spans="1:4" ht="15.75" x14ac:dyDescent="0.25">
      <c r="A930" s="1"/>
      <c r="B930" s="1"/>
      <c r="C930" s="1"/>
      <c r="D930" s="26"/>
    </row>
    <row r="931" spans="1:4" ht="15.75" x14ac:dyDescent="0.25">
      <c r="A931" s="1"/>
      <c r="B931" s="1"/>
      <c r="C931" s="1"/>
      <c r="D931" s="26"/>
    </row>
    <row r="932" spans="1:4" ht="15.75" x14ac:dyDescent="0.25">
      <c r="A932" s="1"/>
      <c r="B932" s="1"/>
      <c r="C932" s="1"/>
      <c r="D932" s="26"/>
    </row>
    <row r="933" spans="1:4" ht="15.75" x14ac:dyDescent="0.25">
      <c r="A933" s="1"/>
      <c r="B933" s="1"/>
      <c r="C933" s="1"/>
      <c r="D933" s="26"/>
    </row>
    <row r="934" spans="1:4" ht="15.75" x14ac:dyDescent="0.25">
      <c r="A934" s="1"/>
      <c r="B934" s="1"/>
      <c r="C934" s="1"/>
      <c r="D934" s="26"/>
    </row>
    <row r="935" spans="1:4" ht="15.75" x14ac:dyDescent="0.25">
      <c r="A935" s="1"/>
      <c r="B935" s="1"/>
      <c r="C935" s="1"/>
      <c r="D935" s="26"/>
    </row>
    <row r="936" spans="1:4" ht="15.75" x14ac:dyDescent="0.25">
      <c r="A936" s="1"/>
      <c r="B936" s="1"/>
      <c r="C936" s="1"/>
      <c r="D936" s="26"/>
    </row>
    <row r="937" spans="1:4" ht="15.75" x14ac:dyDescent="0.25">
      <c r="A937" s="1"/>
      <c r="B937" s="1"/>
      <c r="C937" s="1"/>
      <c r="D937" s="26"/>
    </row>
    <row r="938" spans="1:4" ht="15.75" x14ac:dyDescent="0.25">
      <c r="A938" s="1"/>
      <c r="B938" s="1"/>
      <c r="C938" s="1"/>
      <c r="D938" s="26"/>
    </row>
    <row r="939" spans="1:4" ht="15.75" x14ac:dyDescent="0.25">
      <c r="A939" s="1"/>
      <c r="B939" s="1"/>
      <c r="C939" s="1"/>
      <c r="D939" s="26"/>
    </row>
    <row r="940" spans="1:4" ht="15.75" x14ac:dyDescent="0.25">
      <c r="A940" s="1"/>
      <c r="B940" s="1"/>
      <c r="C940" s="1"/>
      <c r="D940" s="26"/>
    </row>
    <row r="941" spans="1:4" ht="15.75" x14ac:dyDescent="0.25">
      <c r="A941" s="1"/>
      <c r="B941" s="1"/>
      <c r="C941" s="1"/>
      <c r="D941" s="26"/>
    </row>
    <row r="942" spans="1:4" ht="15.75" x14ac:dyDescent="0.25">
      <c r="A942" s="1"/>
      <c r="B942" s="1"/>
      <c r="C942" s="1"/>
      <c r="D942" s="26"/>
    </row>
    <row r="943" spans="1:4" ht="15.75" x14ac:dyDescent="0.25">
      <c r="A943" s="1"/>
      <c r="B943" s="1"/>
      <c r="C943" s="1"/>
      <c r="D943" s="26"/>
    </row>
    <row r="944" spans="1:4" ht="15.75" x14ac:dyDescent="0.25">
      <c r="A944" s="1"/>
      <c r="B944" s="1"/>
      <c r="C944" s="1"/>
      <c r="D944" s="26"/>
    </row>
    <row r="945" spans="1:4" ht="15.75" x14ac:dyDescent="0.25">
      <c r="A945" s="1"/>
      <c r="B945" s="1"/>
      <c r="C945" s="1"/>
      <c r="D945" s="26"/>
    </row>
    <row r="946" spans="1:4" ht="15.75" x14ac:dyDescent="0.25">
      <c r="A946" s="1"/>
      <c r="B946" s="1"/>
      <c r="C946" s="1"/>
      <c r="D946" s="26"/>
    </row>
    <row r="947" spans="1:4" ht="15.75" x14ac:dyDescent="0.25">
      <c r="A947" s="1"/>
      <c r="B947" s="1"/>
      <c r="C947" s="1"/>
      <c r="D947" s="26"/>
    </row>
    <row r="948" spans="1:4" ht="15.75" x14ac:dyDescent="0.25">
      <c r="A948" s="1"/>
      <c r="B948" s="1"/>
      <c r="C948" s="1"/>
      <c r="D948" s="26"/>
    </row>
    <row r="949" spans="1:4" ht="15.75" x14ac:dyDescent="0.25">
      <c r="A949" s="1"/>
      <c r="B949" s="1"/>
      <c r="C949" s="1"/>
      <c r="D949" s="26"/>
    </row>
    <row r="950" spans="1:4" ht="15.75" x14ac:dyDescent="0.25">
      <c r="A950" s="1"/>
      <c r="B950" s="1"/>
      <c r="C950" s="1"/>
      <c r="D950" s="26"/>
    </row>
    <row r="951" spans="1:4" ht="15.75" x14ac:dyDescent="0.25">
      <c r="A951" s="1"/>
      <c r="B951" s="1"/>
      <c r="C951" s="1"/>
      <c r="D951" s="26"/>
    </row>
    <row r="952" spans="1:4" ht="15.75" x14ac:dyDescent="0.25">
      <c r="A952" s="1"/>
      <c r="B952" s="1"/>
      <c r="C952" s="1"/>
      <c r="D952" s="26"/>
    </row>
    <row r="953" spans="1:4" ht="15.75" x14ac:dyDescent="0.25">
      <c r="A953" s="1"/>
      <c r="B953" s="1"/>
      <c r="C953" s="1"/>
      <c r="D953" s="26"/>
    </row>
    <row r="954" spans="1:4" ht="15.75" x14ac:dyDescent="0.25">
      <c r="A954" s="1"/>
      <c r="B954" s="1"/>
      <c r="C954" s="1"/>
      <c r="D954" s="26"/>
    </row>
    <row r="955" spans="1:4" ht="15.75" x14ac:dyDescent="0.25">
      <c r="A955" s="1"/>
      <c r="B955" s="1"/>
      <c r="C955" s="1"/>
      <c r="D955" s="26"/>
    </row>
    <row r="956" spans="1:4" ht="15.75" x14ac:dyDescent="0.25">
      <c r="A956" s="1"/>
      <c r="B956" s="1"/>
      <c r="C956" s="1"/>
      <c r="D956" s="26"/>
    </row>
    <row r="957" spans="1:4" ht="15.75" x14ac:dyDescent="0.25">
      <c r="A957" s="1"/>
      <c r="B957" s="1"/>
      <c r="C957" s="1"/>
      <c r="D957" s="26"/>
    </row>
    <row r="958" spans="1:4" ht="15.75" x14ac:dyDescent="0.25">
      <c r="A958" s="1"/>
      <c r="B958" s="1"/>
      <c r="C958" s="1"/>
      <c r="D958" s="26"/>
    </row>
    <row r="959" spans="1:4" ht="15.75" x14ac:dyDescent="0.25">
      <c r="A959" s="1"/>
      <c r="B959" s="1"/>
      <c r="C959" s="1"/>
      <c r="D959" s="26"/>
    </row>
    <row r="960" spans="1:4" ht="15.75" x14ac:dyDescent="0.25">
      <c r="A960" s="1"/>
      <c r="B960" s="1"/>
      <c r="C960" s="1"/>
      <c r="D960" s="26"/>
    </row>
    <row r="961" spans="1:4" ht="15.75" x14ac:dyDescent="0.25">
      <c r="A961" s="1"/>
      <c r="B961" s="1"/>
      <c r="C961" s="1"/>
      <c r="D961" s="26"/>
    </row>
    <row r="962" spans="1:4" ht="15.75" x14ac:dyDescent="0.25">
      <c r="A962" s="1"/>
      <c r="B962" s="1"/>
      <c r="C962" s="1"/>
      <c r="D962" s="26"/>
    </row>
    <row r="963" spans="1:4" ht="15.75" x14ac:dyDescent="0.25">
      <c r="A963" s="1"/>
      <c r="B963" s="1"/>
      <c r="C963" s="1"/>
      <c r="D963" s="26"/>
    </row>
    <row r="964" spans="1:4" ht="15.75" x14ac:dyDescent="0.25">
      <c r="A964" s="1"/>
      <c r="B964" s="1"/>
      <c r="C964" s="1"/>
      <c r="D964" s="26"/>
    </row>
    <row r="965" spans="1:4" ht="15.75" x14ac:dyDescent="0.25">
      <c r="A965" s="1"/>
      <c r="B965" s="1"/>
      <c r="C965" s="1"/>
      <c r="D965" s="26"/>
    </row>
    <row r="966" spans="1:4" ht="15.75" x14ac:dyDescent="0.25">
      <c r="A966" s="1"/>
      <c r="B966" s="1"/>
      <c r="C966" s="1"/>
      <c r="D966" s="26"/>
    </row>
    <row r="967" spans="1:4" ht="15.75" x14ac:dyDescent="0.25">
      <c r="A967" s="1"/>
      <c r="B967" s="1"/>
      <c r="C967" s="1"/>
      <c r="D967" s="26"/>
    </row>
    <row r="968" spans="1:4" ht="15.75" x14ac:dyDescent="0.25">
      <c r="A968" s="1"/>
      <c r="B968" s="1"/>
      <c r="C968" s="1"/>
      <c r="D968" s="26"/>
    </row>
    <row r="969" spans="1:4" ht="15.75" x14ac:dyDescent="0.25">
      <c r="A969" s="1"/>
      <c r="B969" s="1"/>
      <c r="C969" s="1"/>
      <c r="D969" s="26"/>
    </row>
    <row r="970" spans="1:4" ht="15.75" x14ac:dyDescent="0.25">
      <c r="A970" s="1"/>
      <c r="B970" s="1"/>
      <c r="C970" s="1"/>
      <c r="D970" s="26"/>
    </row>
    <row r="971" spans="1:4" ht="15.75" x14ac:dyDescent="0.25">
      <c r="A971" s="1"/>
      <c r="B971" s="1"/>
      <c r="C971" s="1"/>
      <c r="D971" s="26"/>
    </row>
    <row r="972" spans="1:4" ht="15.75" x14ac:dyDescent="0.25">
      <c r="A972" s="1"/>
      <c r="B972" s="1"/>
      <c r="C972" s="1"/>
      <c r="D972" s="26"/>
    </row>
    <row r="973" spans="1:4" ht="15.75" x14ac:dyDescent="0.25">
      <c r="A973" s="1"/>
      <c r="B973" s="1"/>
      <c r="C973" s="1"/>
      <c r="D973" s="26"/>
    </row>
    <row r="974" spans="1:4" ht="15.75" x14ac:dyDescent="0.25">
      <c r="A974" s="1"/>
      <c r="B974" s="1"/>
      <c r="C974" s="1"/>
      <c r="D974" s="26"/>
    </row>
    <row r="975" spans="1:4" ht="15.75" x14ac:dyDescent="0.25">
      <c r="A975" s="1"/>
      <c r="B975" s="1"/>
      <c r="C975" s="1"/>
      <c r="D975" s="26"/>
    </row>
    <row r="976" spans="1:4" ht="15.75" x14ac:dyDescent="0.25">
      <c r="A976" s="1"/>
      <c r="B976" s="1"/>
      <c r="C976" s="1"/>
      <c r="D976" s="26"/>
    </row>
    <row r="977" spans="1:4" ht="15.75" x14ac:dyDescent="0.25">
      <c r="A977" s="1"/>
      <c r="B977" s="1"/>
      <c r="C977" s="1"/>
      <c r="D977" s="26"/>
    </row>
    <row r="978" spans="1:4" ht="15.75" x14ac:dyDescent="0.25">
      <c r="A978" s="1"/>
      <c r="B978" s="1"/>
      <c r="C978" s="1"/>
      <c r="D978" s="26"/>
    </row>
    <row r="979" spans="1:4" ht="15.75" x14ac:dyDescent="0.25">
      <c r="A979" s="1"/>
      <c r="B979" s="1"/>
      <c r="C979" s="1"/>
      <c r="D979" s="26"/>
    </row>
    <row r="980" spans="1:4" ht="15.75" x14ac:dyDescent="0.25">
      <c r="A980" s="1"/>
      <c r="B980" s="1"/>
      <c r="C980" s="1"/>
      <c r="D980" s="26"/>
    </row>
    <row r="981" spans="1:4" ht="15.75" x14ac:dyDescent="0.25">
      <c r="A981" s="1"/>
      <c r="B981" s="1"/>
      <c r="C981" s="1"/>
      <c r="D981" s="26"/>
    </row>
    <row r="982" spans="1:4" ht="15.75" x14ac:dyDescent="0.25">
      <c r="A982" s="1"/>
      <c r="B982" s="1"/>
      <c r="C982" s="1"/>
      <c r="D982" s="26"/>
    </row>
    <row r="983" spans="1:4" ht="15.75" x14ac:dyDescent="0.25">
      <c r="A983" s="1"/>
      <c r="B983" s="1"/>
      <c r="C983" s="1"/>
      <c r="D983" s="26"/>
    </row>
    <row r="984" spans="1:4" ht="15.75" x14ac:dyDescent="0.25">
      <c r="A984" s="1"/>
      <c r="B984" s="1"/>
      <c r="C984" s="1"/>
      <c r="D984" s="26"/>
    </row>
    <row r="985" spans="1:4" ht="15.75" x14ac:dyDescent="0.25">
      <c r="A985" s="1"/>
      <c r="B985" s="1"/>
      <c r="C985" s="1"/>
      <c r="D985" s="26"/>
    </row>
    <row r="986" spans="1:4" ht="15.75" x14ac:dyDescent="0.25">
      <c r="A986" s="1"/>
      <c r="B986" s="1"/>
      <c r="C986" s="1"/>
      <c r="D986" s="26"/>
    </row>
    <row r="987" spans="1:4" ht="15.75" x14ac:dyDescent="0.25">
      <c r="A987" s="1"/>
      <c r="B987" s="1"/>
      <c r="C987" s="1"/>
      <c r="D987" s="26"/>
    </row>
    <row r="988" spans="1:4" ht="15.75" x14ac:dyDescent="0.25">
      <c r="A988" s="1"/>
      <c r="B988" s="1"/>
      <c r="C988" s="1"/>
      <c r="D988" s="26"/>
    </row>
    <row r="989" spans="1:4" ht="15.75" x14ac:dyDescent="0.25">
      <c r="A989" s="1"/>
      <c r="B989" s="1"/>
      <c r="C989" s="1"/>
      <c r="D989" s="26"/>
    </row>
    <row r="990" spans="1:4" ht="15.75" x14ac:dyDescent="0.25">
      <c r="A990" s="1"/>
      <c r="B990" s="1"/>
      <c r="C990" s="1"/>
      <c r="D990" s="26"/>
    </row>
    <row r="991" spans="1:4" ht="15.75" x14ac:dyDescent="0.25">
      <c r="A991" s="1"/>
      <c r="B991" s="1"/>
      <c r="C991" s="1"/>
      <c r="D991" s="26"/>
    </row>
    <row r="992" spans="1:4" ht="15.75" x14ac:dyDescent="0.25">
      <c r="A992" s="1"/>
      <c r="B992" s="1"/>
      <c r="C992" s="1"/>
      <c r="D992" s="26"/>
    </row>
    <row r="993" spans="1:4" ht="15.75" x14ac:dyDescent="0.25">
      <c r="A993" s="1"/>
      <c r="B993" s="1"/>
      <c r="C993" s="1"/>
      <c r="D993" s="26"/>
    </row>
    <row r="994" spans="1:4" ht="15.75" x14ac:dyDescent="0.25">
      <c r="A994" s="1"/>
      <c r="B994" s="1"/>
      <c r="C994" s="1"/>
      <c r="D994" s="26"/>
    </row>
    <row r="995" spans="1:4" ht="15.75" x14ac:dyDescent="0.25">
      <c r="A995" s="1"/>
      <c r="B995" s="1"/>
      <c r="C995" s="1"/>
      <c r="D995" s="26"/>
    </row>
    <row r="996" spans="1:4" ht="15.75" x14ac:dyDescent="0.25">
      <c r="A996" s="1"/>
      <c r="B996" s="1"/>
      <c r="C996" s="1"/>
      <c r="D996" s="26"/>
    </row>
    <row r="997" spans="1:4" ht="15.75" x14ac:dyDescent="0.25">
      <c r="A997" s="1"/>
      <c r="B997" s="1"/>
      <c r="C997" s="1"/>
      <c r="D997" s="26"/>
    </row>
    <row r="998" spans="1:4" ht="15.75" x14ac:dyDescent="0.25">
      <c r="A998" s="1"/>
      <c r="B998" s="1"/>
      <c r="C998" s="1"/>
      <c r="D998" s="26"/>
    </row>
    <row r="999" spans="1:4" ht="15.75" x14ac:dyDescent="0.25">
      <c r="A999" s="1"/>
      <c r="B999" s="1"/>
      <c r="C999" s="1"/>
      <c r="D999" s="26"/>
    </row>
    <row r="1000" spans="1:4" ht="15.75" x14ac:dyDescent="0.25">
      <c r="A1000" s="1"/>
      <c r="B1000" s="1"/>
      <c r="C1000" s="1"/>
      <c r="D1000" s="26"/>
    </row>
    <row r="1001" spans="1:4" ht="15.75" x14ac:dyDescent="0.25">
      <c r="A1001" s="1"/>
      <c r="B1001" s="1"/>
      <c r="C1001" s="1"/>
      <c r="D1001" s="26"/>
    </row>
    <row r="1002" spans="1:4" ht="15.75" x14ac:dyDescent="0.25">
      <c r="A1002" s="1"/>
      <c r="B1002" s="1"/>
      <c r="C1002" s="1"/>
      <c r="D1002" s="26"/>
    </row>
    <row r="1003" spans="1:4" ht="15.75" x14ac:dyDescent="0.25">
      <c r="A1003" s="1"/>
      <c r="B1003" s="1"/>
      <c r="C1003" s="1"/>
      <c r="D1003" s="26"/>
    </row>
    <row r="1004" spans="1:4" ht="15.75" x14ac:dyDescent="0.25">
      <c r="A1004" s="1"/>
      <c r="B1004" s="1"/>
      <c r="C1004" s="1"/>
      <c r="D1004" s="26"/>
    </row>
    <row r="1005" spans="1:4" ht="15.75" x14ac:dyDescent="0.25">
      <c r="A1005" s="1"/>
      <c r="B1005" s="1"/>
      <c r="C1005" s="1"/>
      <c r="D1005" s="26"/>
    </row>
    <row r="1006" spans="1:4" ht="15.75" x14ac:dyDescent="0.25">
      <c r="A1006" s="1"/>
      <c r="B1006" s="1"/>
      <c r="C1006" s="1"/>
      <c r="D1006" s="26"/>
    </row>
  </sheetData>
  <sheetProtection algorithmName="SHA-512" hashValue="PWfuBkIGoJzxzerMvYCXzOJiphgPelLfoecnu3z8GtTDMP7yVbQiGFtdU3vhhb+kozc3W75jWA38TBFA3tPObw==" saltValue="g3ADaYI+lInd2A9YhTGSFA==" spinCount="100000" sheet="1" objects="1" scenarios="1"/>
  <mergeCells count="15">
    <mergeCell ref="A51:D51"/>
    <mergeCell ref="A1:D1"/>
    <mergeCell ref="A23:A25"/>
    <mergeCell ref="A33:D33"/>
    <mergeCell ref="B4:B10"/>
    <mergeCell ref="A4:A10"/>
    <mergeCell ref="B11:B16"/>
    <mergeCell ref="B17:B22"/>
    <mergeCell ref="A17:A22"/>
    <mergeCell ref="A11:A16"/>
    <mergeCell ref="B23:B25"/>
    <mergeCell ref="B26:B30"/>
    <mergeCell ref="A26:A30"/>
    <mergeCell ref="A34:D34"/>
    <mergeCell ref="A36:D36"/>
  </mergeCells>
  <pageMargins left="0.23622047244094491" right="0.15748031496062992" top="0.39" bottom="0.27559055118110237" header="0" footer="0"/>
  <pageSetup paperSize="9" orientation="portrait" r:id="rId1"/>
  <rowBreaks count="1" manualBreakCount="1">
    <brk id="34"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4" sqref="B4"/>
    </sheetView>
  </sheetViews>
  <sheetFormatPr defaultColWidth="14.42578125" defaultRowHeight="12.75" x14ac:dyDescent="0.2"/>
  <cols>
    <col min="1" max="1" width="5" customWidth="1"/>
    <col min="2" max="2" width="66.140625" customWidth="1"/>
    <col min="3" max="3" width="12.140625" customWidth="1"/>
    <col min="4" max="4" width="57.85546875" customWidth="1"/>
  </cols>
  <sheetData>
    <row r="1" spans="1:4" x14ac:dyDescent="0.2">
      <c r="A1" s="196" t="s">
        <v>63</v>
      </c>
      <c r="B1" s="186"/>
      <c r="C1" s="186"/>
      <c r="D1" s="186"/>
    </row>
    <row r="2" spans="1:4" ht="18.75" x14ac:dyDescent="0.3">
      <c r="A2" s="28"/>
      <c r="B2" s="29"/>
      <c r="C2" s="29"/>
      <c r="D2" s="29"/>
    </row>
    <row r="3" spans="1:4" ht="37.5" x14ac:dyDescent="0.3">
      <c r="A3" s="30" t="s">
        <v>1</v>
      </c>
      <c r="B3" s="31" t="s">
        <v>64</v>
      </c>
      <c r="C3" s="31" t="s">
        <v>65</v>
      </c>
      <c r="D3" s="31" t="s">
        <v>66</v>
      </c>
    </row>
    <row r="4" spans="1:4" ht="131.25" x14ac:dyDescent="0.3">
      <c r="A4" s="32">
        <v>1</v>
      </c>
      <c r="B4" s="33" t="s">
        <v>67</v>
      </c>
      <c r="C4" s="34" t="s">
        <v>68</v>
      </c>
      <c r="D4" s="35" t="s">
        <v>69</v>
      </c>
    </row>
    <row r="5" spans="1:4" ht="56.25" x14ac:dyDescent="0.3">
      <c r="A5" s="32">
        <v>2</v>
      </c>
      <c r="B5" s="33" t="s">
        <v>70</v>
      </c>
      <c r="C5" s="34" t="s">
        <v>71</v>
      </c>
      <c r="D5" s="35" t="s">
        <v>72</v>
      </c>
    </row>
    <row r="6" spans="1:4" ht="56.25" x14ac:dyDescent="0.3">
      <c r="A6" s="32">
        <v>3</v>
      </c>
      <c r="B6" s="36" t="s">
        <v>73</v>
      </c>
      <c r="C6" s="34" t="s">
        <v>68</v>
      </c>
      <c r="D6" s="35" t="s">
        <v>74</v>
      </c>
    </row>
    <row r="7" spans="1:4" ht="37.5" x14ac:dyDescent="0.3">
      <c r="A7" s="32">
        <v>4</v>
      </c>
      <c r="B7" s="36" t="s">
        <v>75</v>
      </c>
      <c r="C7" s="34" t="s">
        <v>71</v>
      </c>
      <c r="D7" s="35" t="s">
        <v>76</v>
      </c>
    </row>
    <row r="8" spans="1:4" ht="75" x14ac:dyDescent="0.3">
      <c r="A8" s="32">
        <v>5</v>
      </c>
      <c r="B8" s="36" t="s">
        <v>77</v>
      </c>
      <c r="C8" s="34" t="s">
        <v>68</v>
      </c>
      <c r="D8" s="35" t="s">
        <v>78</v>
      </c>
    </row>
    <row r="9" spans="1:4" ht="56.25" x14ac:dyDescent="0.3">
      <c r="A9" s="32">
        <v>6</v>
      </c>
      <c r="B9" s="36" t="s">
        <v>79</v>
      </c>
      <c r="C9" s="34" t="s">
        <v>68</v>
      </c>
      <c r="D9" s="36" t="s">
        <v>80</v>
      </c>
    </row>
    <row r="10" spans="1:4" ht="56.25" x14ac:dyDescent="0.3">
      <c r="A10" s="32">
        <v>7</v>
      </c>
      <c r="B10" s="36" t="s">
        <v>81</v>
      </c>
      <c r="C10" s="37" t="s">
        <v>82</v>
      </c>
      <c r="D10" s="35" t="s">
        <v>83</v>
      </c>
    </row>
  </sheetData>
  <sheetProtection algorithmName="SHA-512" hashValue="VdJBW6JgT3ClcioJsQu8K4HesMr+ul8b1ck9Nk06Pe3CTVFNSWX6CTiWNifICi9sQGYdkxT+nkV8tbzt02JT9w==" saltValue="vsQq8krR/fMDkd+PTjiVrg==" spinCount="100000" sheet="1" objects="1" scenarios="1"/>
  <mergeCells count="1">
    <mergeCell ref="A1:D1"/>
  </mergeCells>
  <printOptions horizontalCentered="1"/>
  <pageMargins left="0.31496062992125984" right="0.23622047244094491" top="0.51" bottom="0.33"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workbookViewId="0">
      <pane xSplit="2" ySplit="3" topLeftCell="C37" activePane="bottomRight" state="frozen"/>
      <selection pane="topRight" activeCell="C1" sqref="C1"/>
      <selection pane="bottomLeft" activeCell="A4" sqref="A4"/>
      <selection pane="bottomRight" activeCell="F37" sqref="F37"/>
    </sheetView>
  </sheetViews>
  <sheetFormatPr defaultColWidth="14.42578125" defaultRowHeight="12.75" x14ac:dyDescent="0.2"/>
  <cols>
    <col min="1" max="1" width="5" customWidth="1"/>
    <col min="2" max="2" width="30" customWidth="1"/>
    <col min="3" max="3" width="6.42578125" customWidth="1"/>
    <col min="4" max="10" width="11.140625" customWidth="1"/>
    <col min="11" max="11" width="22.42578125" customWidth="1"/>
  </cols>
  <sheetData>
    <row r="1" spans="1:11" x14ac:dyDescent="0.2">
      <c r="A1" s="196" t="str">
        <f>"PHIẾU CHẤM 2: TÀI LIỆU DỰ ÁN TN TẠI HỘI ĐỒNG SỐ ..........."</f>
        <v>PHIẾU CHẤM 2: TÀI LIỆU DỰ ÁN TN TẠI HỘI ĐỒNG SỐ ...........</v>
      </c>
      <c r="B1" s="186"/>
      <c r="C1" s="186"/>
      <c r="D1" s="186"/>
      <c r="E1" s="186"/>
      <c r="F1" s="186"/>
      <c r="G1" s="186"/>
      <c r="H1" s="186"/>
      <c r="I1" s="186"/>
      <c r="J1" s="186"/>
      <c r="K1" s="186"/>
    </row>
    <row r="2" spans="1:11" x14ac:dyDescent="0.2">
      <c r="A2" s="186"/>
      <c r="B2" s="186"/>
      <c r="C2" s="186"/>
      <c r="D2" s="186"/>
      <c r="E2" s="186"/>
      <c r="F2" s="186"/>
      <c r="G2" s="186"/>
      <c r="H2" s="186"/>
      <c r="I2" s="186"/>
      <c r="J2" s="186"/>
      <c r="K2" s="186"/>
    </row>
    <row r="3" spans="1:11" ht="15.75" x14ac:dyDescent="0.2">
      <c r="A3" s="38"/>
      <c r="B3" s="39" t="s">
        <v>84</v>
      </c>
      <c r="C3" s="199" t="s">
        <v>85</v>
      </c>
      <c r="D3" s="200"/>
      <c r="E3" s="200"/>
      <c r="F3" s="200"/>
      <c r="G3" s="200"/>
      <c r="H3" s="200"/>
      <c r="I3" s="200"/>
      <c r="J3" s="200"/>
      <c r="K3" s="38"/>
    </row>
    <row r="4" spans="1:11" ht="15.75" x14ac:dyDescent="0.2">
      <c r="A4" s="38"/>
      <c r="B4" s="38"/>
      <c r="C4" s="38"/>
      <c r="D4" s="201" t="s">
        <v>86</v>
      </c>
      <c r="E4" s="202"/>
      <c r="F4" s="202"/>
      <c r="G4" s="202"/>
      <c r="H4" s="202"/>
      <c r="I4" s="198"/>
      <c r="J4" s="38"/>
      <c r="K4" s="38"/>
    </row>
    <row r="5" spans="1:11" ht="28.5" x14ac:dyDescent="0.2">
      <c r="A5" s="203" t="s">
        <v>1</v>
      </c>
      <c r="B5" s="203" t="s">
        <v>4</v>
      </c>
      <c r="C5" s="203" t="s">
        <v>87</v>
      </c>
      <c r="D5" s="40" t="s">
        <v>88</v>
      </c>
      <c r="E5" s="40" t="s">
        <v>89</v>
      </c>
      <c r="F5" s="40" t="s">
        <v>90</v>
      </c>
      <c r="G5" s="40" t="s">
        <v>91</v>
      </c>
      <c r="H5" s="40" t="s">
        <v>92</v>
      </c>
      <c r="I5" s="205" t="s">
        <v>86</v>
      </c>
      <c r="J5" s="207" t="s">
        <v>93</v>
      </c>
      <c r="K5" s="208"/>
    </row>
    <row r="6" spans="1:11" x14ac:dyDescent="0.2">
      <c r="A6" s="204"/>
      <c r="B6" s="204"/>
      <c r="C6" s="204"/>
      <c r="D6" s="41" t="s">
        <v>94</v>
      </c>
      <c r="E6" s="41" t="s">
        <v>94</v>
      </c>
      <c r="F6" s="41" t="s">
        <v>94</v>
      </c>
      <c r="G6" s="41" t="s">
        <v>94</v>
      </c>
      <c r="H6" s="41" t="s">
        <v>94</v>
      </c>
      <c r="I6" s="206"/>
      <c r="J6" s="206"/>
      <c r="K6" s="209"/>
    </row>
    <row r="7" spans="1:11" ht="31.5" x14ac:dyDescent="0.2">
      <c r="A7" s="42">
        <v>1</v>
      </c>
      <c r="B7" s="7" t="s">
        <v>6</v>
      </c>
      <c r="C7" s="44">
        <v>3</v>
      </c>
      <c r="D7" s="45"/>
      <c r="E7" s="45"/>
      <c r="F7" s="45"/>
      <c r="G7" s="45"/>
      <c r="H7" s="45"/>
      <c r="I7" s="46" t="str">
        <f t="shared" ref="I7:I12" si="0">IFERROR(ROUND(AVERAGE(D7:H7),1),"")</f>
        <v/>
      </c>
      <c r="J7" s="197"/>
      <c r="K7" s="198"/>
    </row>
    <row r="8" spans="1:11" ht="31.5" x14ac:dyDescent="0.2">
      <c r="A8" s="42">
        <v>2</v>
      </c>
      <c r="B8" s="7" t="s">
        <v>14</v>
      </c>
      <c r="C8" s="44">
        <v>4</v>
      </c>
      <c r="D8" s="45"/>
      <c r="E8" s="45"/>
      <c r="F8" s="45"/>
      <c r="G8" s="45"/>
      <c r="H8" s="45"/>
      <c r="I8" s="46" t="str">
        <f t="shared" si="0"/>
        <v/>
      </c>
      <c r="J8" s="197"/>
      <c r="K8" s="198"/>
    </row>
    <row r="9" spans="1:11" ht="31.5" x14ac:dyDescent="0.2">
      <c r="A9" s="42">
        <v>3</v>
      </c>
      <c r="B9" s="7" t="s">
        <v>21</v>
      </c>
      <c r="C9" s="44">
        <v>4</v>
      </c>
      <c r="D9" s="45"/>
      <c r="E9" s="45"/>
      <c r="F9" s="45"/>
      <c r="G9" s="45"/>
      <c r="H9" s="45"/>
      <c r="I9" s="46" t="str">
        <f t="shared" si="0"/>
        <v/>
      </c>
      <c r="J9" s="197"/>
      <c r="K9" s="198"/>
    </row>
    <row r="10" spans="1:11" ht="31.5" x14ac:dyDescent="0.2">
      <c r="A10" s="42">
        <v>4</v>
      </c>
      <c r="B10" s="7" t="s">
        <v>28</v>
      </c>
      <c r="C10" s="44">
        <v>2</v>
      </c>
      <c r="D10" s="45"/>
      <c r="E10" s="45"/>
      <c r="F10" s="45"/>
      <c r="G10" s="45"/>
      <c r="H10" s="45"/>
      <c r="I10" s="46" t="str">
        <f t="shared" si="0"/>
        <v/>
      </c>
      <c r="J10" s="197"/>
      <c r="K10" s="198"/>
    </row>
    <row r="11" spans="1:11" ht="31.5" x14ac:dyDescent="0.2">
      <c r="A11" s="42">
        <v>5</v>
      </c>
      <c r="B11" s="7" t="s">
        <v>32</v>
      </c>
      <c r="C11" s="44">
        <v>2</v>
      </c>
      <c r="D11" s="45"/>
      <c r="E11" s="45"/>
      <c r="F11" s="45"/>
      <c r="G11" s="45"/>
      <c r="H11" s="45"/>
      <c r="I11" s="46" t="str">
        <f t="shared" si="0"/>
        <v/>
      </c>
      <c r="J11" s="197"/>
      <c r="K11" s="198"/>
    </row>
    <row r="12" spans="1:11" ht="15.75" x14ac:dyDescent="0.2">
      <c r="A12" s="15"/>
      <c r="B12" s="47" t="s">
        <v>37</v>
      </c>
      <c r="C12" s="48">
        <f>SUM(C7:C11)</f>
        <v>15</v>
      </c>
      <c r="D12" s="49" t="str">
        <f t="shared" ref="D12:H12" si="1">IF(COUNTBLANK(D7:D11)&gt;0,"",SUM(D7:D11))</f>
        <v/>
      </c>
      <c r="E12" s="49" t="str">
        <f t="shared" si="1"/>
        <v/>
      </c>
      <c r="F12" s="49" t="str">
        <f t="shared" si="1"/>
        <v/>
      </c>
      <c r="G12" s="49" t="str">
        <f t="shared" si="1"/>
        <v/>
      </c>
      <c r="H12" s="49" t="str">
        <f t="shared" si="1"/>
        <v/>
      </c>
      <c r="I12" s="46" t="str">
        <f t="shared" si="0"/>
        <v/>
      </c>
      <c r="J12" s="197"/>
      <c r="K12" s="198"/>
    </row>
    <row r="13" spans="1:11" ht="15.75" x14ac:dyDescent="0.2">
      <c r="A13" s="210" t="s">
        <v>95</v>
      </c>
      <c r="B13" s="198"/>
      <c r="C13" s="50">
        <v>10</v>
      </c>
      <c r="D13" s="50" t="str">
        <f t="shared" ref="D13:I13" si="2">IF(D12="","",ROUND(D12/$C12,1)*10)</f>
        <v/>
      </c>
      <c r="E13" s="50" t="str">
        <f t="shared" si="2"/>
        <v/>
      </c>
      <c r="F13" s="50" t="str">
        <f t="shared" si="2"/>
        <v/>
      </c>
      <c r="G13" s="50" t="str">
        <f t="shared" si="2"/>
        <v/>
      </c>
      <c r="H13" s="50" t="str">
        <f t="shared" si="2"/>
        <v/>
      </c>
      <c r="I13" s="50" t="str">
        <f t="shared" si="2"/>
        <v/>
      </c>
      <c r="J13" s="197"/>
      <c r="K13" s="198"/>
    </row>
    <row r="14" spans="1:11" ht="15.75" x14ac:dyDescent="0.2">
      <c r="A14" s="38"/>
      <c r="B14" s="38"/>
      <c r="C14" s="38"/>
      <c r="D14" s="38"/>
      <c r="E14" s="38"/>
      <c r="F14" s="38"/>
      <c r="G14" s="38"/>
      <c r="H14" s="38"/>
      <c r="I14" s="38"/>
      <c r="J14" s="38"/>
      <c r="K14" s="38"/>
    </row>
    <row r="15" spans="1:11" ht="15.75" x14ac:dyDescent="0.25">
      <c r="A15" s="26"/>
      <c r="B15" s="51"/>
      <c r="C15" s="26"/>
      <c r="D15" s="26"/>
      <c r="E15" s="26"/>
      <c r="F15" s="26"/>
      <c r="G15" s="1"/>
      <c r="H15" s="1"/>
      <c r="I15" s="52" t="s">
        <v>96</v>
      </c>
      <c r="J15" s="1"/>
      <c r="K15" s="1"/>
    </row>
    <row r="16" spans="1:11" ht="15.75" x14ac:dyDescent="0.25">
      <c r="A16" s="26"/>
      <c r="B16" s="51" t="s">
        <v>97</v>
      </c>
      <c r="C16" s="26"/>
      <c r="D16" s="26"/>
      <c r="E16" s="53" t="s">
        <v>98</v>
      </c>
      <c r="F16" s="1"/>
      <c r="G16" s="1"/>
      <c r="H16" s="1"/>
      <c r="I16" s="164" t="s">
        <v>99</v>
      </c>
      <c r="J16" s="1"/>
      <c r="K16" s="1"/>
    </row>
    <row r="17" spans="1:13" ht="26.25" x14ac:dyDescent="0.4">
      <c r="A17" s="26"/>
      <c r="B17" s="54" t="s">
        <v>100</v>
      </c>
      <c r="C17" s="26"/>
      <c r="D17" s="26"/>
      <c r="E17" s="55"/>
      <c r="F17" s="26"/>
      <c r="G17" s="26"/>
      <c r="H17" s="26"/>
      <c r="I17" s="26"/>
      <c r="J17" s="26"/>
      <c r="K17" s="1"/>
      <c r="L17" s="162"/>
      <c r="M17" s="162"/>
    </row>
    <row r="18" spans="1:13" ht="26.25" x14ac:dyDescent="0.4">
      <c r="A18" s="26"/>
      <c r="B18" s="54" t="s">
        <v>101</v>
      </c>
      <c r="C18" s="26"/>
      <c r="D18" s="26"/>
      <c r="E18" s="55"/>
      <c r="F18" s="26"/>
      <c r="G18" s="26"/>
      <c r="H18" s="26"/>
      <c r="I18" s="26"/>
      <c r="J18" s="26"/>
      <c r="K18" s="1"/>
      <c r="L18" s="162"/>
      <c r="M18" s="162"/>
    </row>
    <row r="19" spans="1:13" ht="26.25" x14ac:dyDescent="0.4">
      <c r="A19" s="26"/>
      <c r="B19" s="54" t="s">
        <v>102</v>
      </c>
      <c r="C19" s="26"/>
      <c r="D19" s="26"/>
      <c r="E19" s="55"/>
      <c r="F19" s="26"/>
      <c r="G19" s="26"/>
      <c r="H19" s="26"/>
      <c r="I19" s="26"/>
      <c r="J19" s="26"/>
      <c r="K19" s="1"/>
      <c r="L19" s="162"/>
      <c r="M19" s="162"/>
    </row>
    <row r="20" spans="1:13" s="107" customFormat="1" ht="15.75" x14ac:dyDescent="0.25">
      <c r="A20" s="87" t="s">
        <v>38</v>
      </c>
      <c r="B20" s="54"/>
      <c r="C20" s="26"/>
      <c r="D20" s="26"/>
      <c r="E20" s="26"/>
      <c r="F20" s="26"/>
      <c r="G20" s="26"/>
      <c r="H20" s="26"/>
      <c r="I20" s="26"/>
      <c r="J20" s="26"/>
      <c r="K20" s="1"/>
      <c r="L20" s="1"/>
      <c r="M20" s="1"/>
    </row>
    <row r="21" spans="1:13" s="107" customFormat="1" ht="15.75" x14ac:dyDescent="0.25">
      <c r="A21" s="88" t="s">
        <v>39</v>
      </c>
      <c r="B21" s="54"/>
      <c r="C21" s="26"/>
      <c r="D21" s="26"/>
      <c r="E21" s="26"/>
      <c r="F21" s="26"/>
      <c r="G21" s="26"/>
      <c r="H21" s="26"/>
      <c r="I21" s="26"/>
      <c r="J21" s="26"/>
      <c r="K21" s="1"/>
      <c r="L21" s="1"/>
      <c r="M21" s="1"/>
    </row>
    <row r="22" spans="1:13" s="107" customFormat="1"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162"/>
      <c r="M23" s="162"/>
    </row>
    <row r="24" spans="1:13" ht="18.75" x14ac:dyDescent="0.2">
      <c r="A24" s="187" t="str">
        <f>"PHIẾU CHẤM 3: BẢO VỆ TẠI HỘI ĐỒNG SỐ ......................."&amp;" NGÀNH..............."</f>
        <v>PHIẾU CHẤM 3: BẢO VỆ TẠI HỘI ĐỒNG SỐ ....................... NGÀNH...............</v>
      </c>
      <c r="B24" s="186"/>
      <c r="C24" s="186"/>
      <c r="D24" s="186"/>
      <c r="E24" s="186"/>
      <c r="F24" s="186"/>
      <c r="G24" s="186"/>
      <c r="H24" s="186"/>
      <c r="I24" s="186"/>
      <c r="J24" s="186"/>
      <c r="K24" s="186"/>
      <c r="L24" s="162"/>
      <c r="M24" s="162"/>
    </row>
    <row r="25" spans="1:13" ht="15.75" x14ac:dyDescent="0.2">
      <c r="A25" s="38"/>
      <c r="B25" s="39" t="s">
        <v>84</v>
      </c>
      <c r="C25" s="199" t="s">
        <v>104</v>
      </c>
      <c r="D25" s="200"/>
      <c r="E25" s="200"/>
      <c r="F25" s="200"/>
      <c r="G25" s="200"/>
      <c r="H25" s="200"/>
      <c r="I25" s="200"/>
      <c r="J25" s="200"/>
      <c r="K25" s="200"/>
      <c r="L25" s="162"/>
      <c r="M25" s="162"/>
    </row>
    <row r="26" spans="1:13" ht="15" x14ac:dyDescent="0.2">
      <c r="A26" s="56">
        <v>1</v>
      </c>
      <c r="B26" s="57" t="str">
        <f>"Giám khảo: "</f>
        <v xml:space="preserve">Giám khảo: </v>
      </c>
      <c r="C26" s="58" t="s">
        <v>105</v>
      </c>
      <c r="D26" s="59"/>
      <c r="E26" s="59"/>
      <c r="F26" s="59"/>
      <c r="G26" s="59"/>
      <c r="H26" s="59"/>
      <c r="I26" s="59"/>
      <c r="J26" s="59"/>
      <c r="K26" s="59"/>
      <c r="L26" s="162"/>
      <c r="M26" s="162"/>
    </row>
    <row r="27" spans="1:13" ht="15.75" x14ac:dyDescent="0.2">
      <c r="A27" s="38"/>
      <c r="B27" s="38"/>
      <c r="C27" s="38"/>
      <c r="D27" s="201" t="s">
        <v>86</v>
      </c>
      <c r="E27" s="202"/>
      <c r="F27" s="202"/>
      <c r="G27" s="202"/>
      <c r="H27" s="202"/>
      <c r="I27" s="202"/>
      <c r="J27" s="198"/>
      <c r="K27" s="61"/>
      <c r="L27" s="162"/>
      <c r="M27" s="162"/>
    </row>
    <row r="28" spans="1:13" ht="14.25" x14ac:dyDescent="0.2">
      <c r="A28" s="203" t="s">
        <v>1</v>
      </c>
      <c r="B28" s="203" t="s">
        <v>4</v>
      </c>
      <c r="C28" s="203" t="s">
        <v>87</v>
      </c>
      <c r="D28" s="40" t="s">
        <v>106</v>
      </c>
      <c r="E28" s="40" t="s">
        <v>107</v>
      </c>
      <c r="F28" s="40" t="s">
        <v>108</v>
      </c>
      <c r="G28" s="40" t="s">
        <v>109</v>
      </c>
      <c r="H28" s="40" t="s">
        <v>110</v>
      </c>
      <c r="I28" s="40" t="s">
        <v>111</v>
      </c>
      <c r="J28" s="40" t="s">
        <v>112</v>
      </c>
      <c r="K28" s="203" t="s">
        <v>93</v>
      </c>
      <c r="L28" s="162"/>
      <c r="M28" s="162"/>
    </row>
    <row r="29" spans="1:13" x14ac:dyDescent="0.2">
      <c r="A29" s="204"/>
      <c r="B29" s="204"/>
      <c r="C29" s="204"/>
      <c r="D29" s="41" t="str">
        <f>IFERROR(VLOOKUP(#REF!&amp;#REF!,'Danh sach'!$G:$K,6,0),"")</f>
        <v/>
      </c>
      <c r="E29" s="41" t="str">
        <f>IFERROR(VLOOKUP(#REF!&amp;#REF!,'Danh sach'!$G:$K,6,0),"")</f>
        <v/>
      </c>
      <c r="F29" s="41" t="str">
        <f>IFERROR(VLOOKUP(#REF!&amp;#REF!,'Danh sach'!$G:$K,6,0),"")</f>
        <v/>
      </c>
      <c r="G29" s="41" t="str">
        <f>IFERROR(VLOOKUP(#REF!&amp;#REF!,'Danh sach'!$G:$K,6,0),"")</f>
        <v/>
      </c>
      <c r="H29" s="41" t="str">
        <f>IFERROR(VLOOKUP(#REF!&amp;#REF!,'Danh sach'!$G:$K,6,0),"")</f>
        <v/>
      </c>
      <c r="I29" s="41" t="str">
        <f>IFERROR(VLOOKUP(#REF!&amp;#REF!,'Danh sach'!$G:$K,6,0),"")</f>
        <v/>
      </c>
      <c r="J29" s="41" t="str">
        <f>IFERROR(VLOOKUP(#REF!&amp;#REF!,'Danh sach'!$G:$K,6,0),"")</f>
        <v/>
      </c>
      <c r="K29" s="204"/>
      <c r="L29" s="162"/>
      <c r="M29" s="162"/>
    </row>
    <row r="30" spans="1:13" ht="15.75" x14ac:dyDescent="0.2">
      <c r="A30" s="15" t="s">
        <v>42</v>
      </c>
      <c r="B30" s="16" t="s">
        <v>43</v>
      </c>
      <c r="C30" s="49">
        <f>SUM(C31:C33)</f>
        <v>15</v>
      </c>
      <c r="D30" s="49" t="str">
        <f t="shared" ref="D30:J30" si="3">IF(COUNTBLANK(D31:D33)&gt;0,"",SUM(D31:D33))</f>
        <v/>
      </c>
      <c r="E30" s="49" t="str">
        <f t="shared" si="3"/>
        <v/>
      </c>
      <c r="F30" s="49" t="str">
        <f t="shared" si="3"/>
        <v/>
      </c>
      <c r="G30" s="49" t="str">
        <f t="shared" si="3"/>
        <v/>
      </c>
      <c r="H30" s="49" t="str">
        <f t="shared" si="3"/>
        <v/>
      </c>
      <c r="I30" s="49" t="str">
        <f t="shared" si="3"/>
        <v/>
      </c>
      <c r="J30" s="49" t="str">
        <f t="shared" si="3"/>
        <v/>
      </c>
      <c r="K30" s="49"/>
      <c r="L30" s="162"/>
      <c r="M30" s="162"/>
    </row>
    <row r="31" spans="1:13" ht="31.5" x14ac:dyDescent="0.25">
      <c r="A31" s="17">
        <v>1</v>
      </c>
      <c r="B31" s="156" t="s">
        <v>44</v>
      </c>
      <c r="C31" s="157">
        <v>5</v>
      </c>
      <c r="D31" s="45"/>
      <c r="E31" s="45"/>
      <c r="F31" s="45"/>
      <c r="G31" s="45"/>
      <c r="H31" s="45"/>
      <c r="I31" s="45"/>
      <c r="J31" s="45"/>
      <c r="K31" s="62"/>
      <c r="L31" s="162"/>
      <c r="M31" s="162"/>
    </row>
    <row r="32" spans="1:13" ht="47.25" x14ac:dyDescent="0.25">
      <c r="A32" s="17">
        <v>2</v>
      </c>
      <c r="B32" s="156" t="s">
        <v>46</v>
      </c>
      <c r="C32" s="157">
        <v>7</v>
      </c>
      <c r="D32" s="45"/>
      <c r="E32" s="45"/>
      <c r="F32" s="45"/>
      <c r="G32" s="45"/>
      <c r="H32" s="45"/>
      <c r="I32" s="45"/>
      <c r="J32" s="45"/>
      <c r="K32" s="62"/>
      <c r="L32" s="162"/>
      <c r="M32" s="162"/>
    </row>
    <row r="33" spans="1:13" ht="31.5" x14ac:dyDescent="0.25">
      <c r="A33" s="17">
        <v>3</v>
      </c>
      <c r="B33" s="156" t="s">
        <v>48</v>
      </c>
      <c r="C33" s="157">
        <v>3</v>
      </c>
      <c r="D33" s="45"/>
      <c r="E33" s="45"/>
      <c r="F33" s="45"/>
      <c r="G33" s="45"/>
      <c r="H33" s="45"/>
      <c r="I33" s="45"/>
      <c r="J33" s="45"/>
      <c r="K33" s="62"/>
      <c r="L33" s="162"/>
      <c r="M33" s="162"/>
    </row>
    <row r="34" spans="1:13" ht="15.75" x14ac:dyDescent="0.2">
      <c r="A34" s="15" t="s">
        <v>50</v>
      </c>
      <c r="B34" s="18" t="s">
        <v>51</v>
      </c>
      <c r="C34" s="19">
        <v>20</v>
      </c>
      <c r="D34" s="49" t="str">
        <f t="shared" ref="D34:J34" si="4">IF(COUNTBLANK(D35:D38)&gt;0,"",SUM(D35:D38))</f>
        <v/>
      </c>
      <c r="E34" s="49" t="str">
        <f t="shared" si="4"/>
        <v/>
      </c>
      <c r="F34" s="49" t="str">
        <f t="shared" si="4"/>
        <v/>
      </c>
      <c r="G34" s="49" t="str">
        <f t="shared" si="4"/>
        <v/>
      </c>
      <c r="H34" s="49" t="str">
        <f t="shared" si="4"/>
        <v/>
      </c>
      <c r="I34" s="49" t="str">
        <f t="shared" si="4"/>
        <v/>
      </c>
      <c r="J34" s="49" t="str">
        <f t="shared" si="4"/>
        <v/>
      </c>
      <c r="K34" s="62"/>
      <c r="L34" s="162"/>
      <c r="M34" s="162"/>
    </row>
    <row r="35" spans="1:13" ht="31.5" x14ac:dyDescent="0.25">
      <c r="A35" s="17">
        <v>4</v>
      </c>
      <c r="B35" s="156" t="s">
        <v>52</v>
      </c>
      <c r="C35" s="157">
        <v>3</v>
      </c>
      <c r="D35" s="45"/>
      <c r="E35" s="45"/>
      <c r="F35" s="45"/>
      <c r="G35" s="45"/>
      <c r="H35" s="45"/>
      <c r="I35" s="45"/>
      <c r="J35" s="45"/>
      <c r="K35" s="62"/>
      <c r="L35" s="162"/>
      <c r="M35" s="162"/>
    </row>
    <row r="36" spans="1:13" ht="47.25" x14ac:dyDescent="0.25">
      <c r="A36" s="17">
        <v>5</v>
      </c>
      <c r="B36" s="156" t="s">
        <v>54</v>
      </c>
      <c r="C36" s="157">
        <v>5</v>
      </c>
      <c r="D36" s="45"/>
      <c r="E36" s="45"/>
      <c r="F36" s="45"/>
      <c r="G36" s="45"/>
      <c r="H36" s="45"/>
      <c r="I36" s="45"/>
      <c r="J36" s="45"/>
      <c r="K36" s="62"/>
      <c r="L36" s="162"/>
      <c r="M36" s="162"/>
    </row>
    <row r="37" spans="1:13" ht="47.25" x14ac:dyDescent="0.25">
      <c r="A37" s="17">
        <v>6</v>
      </c>
      <c r="B37" s="156" t="s">
        <v>56</v>
      </c>
      <c r="C37" s="157">
        <v>9</v>
      </c>
      <c r="D37" s="45"/>
      <c r="E37" s="45"/>
      <c r="F37" s="45"/>
      <c r="G37" s="45"/>
      <c r="H37" s="45"/>
      <c r="I37" s="45"/>
      <c r="J37" s="45"/>
      <c r="K37" s="62"/>
      <c r="L37" s="162"/>
      <c r="M37" s="162"/>
    </row>
    <row r="38" spans="1:13" ht="31.5" x14ac:dyDescent="0.25">
      <c r="A38" s="17">
        <v>7</v>
      </c>
      <c r="B38" s="156" t="s">
        <v>58</v>
      </c>
      <c r="C38" s="157">
        <v>3</v>
      </c>
      <c r="D38" s="45"/>
      <c r="E38" s="45"/>
      <c r="F38" s="45"/>
      <c r="G38" s="45"/>
      <c r="H38" s="45"/>
      <c r="I38" s="45"/>
      <c r="J38" s="45"/>
      <c r="K38" s="62"/>
      <c r="L38" s="162"/>
      <c r="M38" s="162"/>
    </row>
    <row r="39" spans="1:13" ht="15.75" x14ac:dyDescent="0.2">
      <c r="A39" s="15"/>
      <c r="B39" s="47" t="s">
        <v>37</v>
      </c>
      <c r="C39" s="48">
        <f>SUM(C34,C30)</f>
        <v>35</v>
      </c>
      <c r="D39" s="49" t="str">
        <f t="shared" ref="D39:J39" si="5">IF(AND(D30="",D34=""),"",SUM(D30,D34))</f>
        <v/>
      </c>
      <c r="E39" s="49" t="str">
        <f t="shared" si="5"/>
        <v/>
      </c>
      <c r="F39" s="49" t="str">
        <f t="shared" si="5"/>
        <v/>
      </c>
      <c r="G39" s="49" t="str">
        <f t="shared" si="5"/>
        <v/>
      </c>
      <c r="H39" s="49" t="str">
        <f t="shared" si="5"/>
        <v/>
      </c>
      <c r="I39" s="49" t="str">
        <f t="shared" si="5"/>
        <v/>
      </c>
      <c r="J39" s="49" t="str">
        <f t="shared" si="5"/>
        <v/>
      </c>
      <c r="K39" s="62"/>
      <c r="L39" s="162"/>
      <c r="M39" s="162"/>
    </row>
    <row r="40" spans="1:13" ht="15.75" x14ac:dyDescent="0.2">
      <c r="A40" s="210" t="s">
        <v>95</v>
      </c>
      <c r="B40" s="198"/>
      <c r="C40" s="50">
        <v>10</v>
      </c>
      <c r="D40" s="50" t="str">
        <f t="shared" ref="D40:J40" si="6">IF(D39="","",ROUND(D39/$C$39,1)*10)</f>
        <v/>
      </c>
      <c r="E40" s="50" t="str">
        <f t="shared" si="6"/>
        <v/>
      </c>
      <c r="F40" s="50" t="str">
        <f t="shared" si="6"/>
        <v/>
      </c>
      <c r="G40" s="50" t="str">
        <f t="shared" si="6"/>
        <v/>
      </c>
      <c r="H40" s="50" t="str">
        <f t="shared" si="6"/>
        <v/>
      </c>
      <c r="I40" s="50" t="str">
        <f t="shared" si="6"/>
        <v/>
      </c>
      <c r="J40" s="50" t="str">
        <f t="shared" si="6"/>
        <v/>
      </c>
      <c r="K40" s="62"/>
      <c r="L40" s="162"/>
      <c r="M40" s="162"/>
    </row>
    <row r="41" spans="1:13" ht="15.75" x14ac:dyDescent="0.2">
      <c r="A41" s="60"/>
      <c r="B41" s="63"/>
      <c r="C41" s="60"/>
      <c r="D41" s="60"/>
      <c r="E41" s="60"/>
      <c r="F41" s="60"/>
      <c r="G41" s="60"/>
      <c r="H41" s="60"/>
      <c r="I41" s="38"/>
      <c r="J41" s="64" t="s">
        <v>96</v>
      </c>
      <c r="K41" s="38"/>
      <c r="L41" s="162"/>
      <c r="M41" s="162"/>
    </row>
    <row r="42" spans="1:13" ht="15.75" x14ac:dyDescent="0.2">
      <c r="A42" s="60"/>
      <c r="B42" s="164" t="str">
        <f>"GIÁM KHẢO "&amp;A26</f>
        <v>GIÁM KHẢO 1</v>
      </c>
      <c r="C42" s="60"/>
      <c r="D42" s="60"/>
      <c r="E42" s="60"/>
      <c r="F42" s="56"/>
      <c r="G42" s="56"/>
      <c r="H42" s="38"/>
      <c r="I42" s="56"/>
      <c r="J42" s="164" t="s">
        <v>99</v>
      </c>
      <c r="K42" s="38"/>
      <c r="L42" s="162"/>
      <c r="M42" s="162"/>
    </row>
    <row r="43" spans="1:13" ht="15.75" x14ac:dyDescent="0.2">
      <c r="A43" s="60"/>
      <c r="B43" s="164"/>
      <c r="C43" s="60"/>
      <c r="D43" s="60"/>
      <c r="E43" s="60"/>
      <c r="F43" s="56"/>
      <c r="G43" s="56"/>
      <c r="H43" s="164"/>
      <c r="I43" s="56"/>
      <c r="J43" s="60"/>
      <c r="K43" s="65"/>
      <c r="L43" s="162"/>
      <c r="M43" s="162"/>
    </row>
    <row r="44" spans="1:13" ht="15.75" x14ac:dyDescent="0.2">
      <c r="A44" s="60"/>
      <c r="B44" s="164"/>
      <c r="C44" s="60"/>
      <c r="D44" s="60"/>
      <c r="E44" s="60"/>
      <c r="F44" s="56"/>
      <c r="G44" s="56"/>
      <c r="H44" s="164"/>
      <c r="I44" s="56"/>
      <c r="J44" s="60"/>
      <c r="K44" s="65"/>
      <c r="L44" s="162"/>
      <c r="M44" s="162"/>
    </row>
    <row r="45" spans="1:13" ht="15.75" x14ac:dyDescent="0.2">
      <c r="A45" s="60"/>
      <c r="B45" s="164"/>
      <c r="C45" s="60"/>
      <c r="D45" s="60"/>
      <c r="E45" s="60"/>
      <c r="F45" s="56"/>
      <c r="G45" s="56"/>
      <c r="H45" s="164"/>
      <c r="I45" s="56"/>
      <c r="J45" s="60"/>
      <c r="K45" s="65"/>
      <c r="L45" s="162"/>
      <c r="M45" s="162"/>
    </row>
    <row r="46" spans="1:13" s="107" customFormat="1" x14ac:dyDescent="0.2">
      <c r="A46" s="94" t="s">
        <v>113</v>
      </c>
      <c r="B46" s="95"/>
      <c r="C46" s="95"/>
      <c r="D46" s="95"/>
      <c r="E46" s="95"/>
      <c r="F46" s="95"/>
      <c r="G46" s="95"/>
      <c r="H46" s="95"/>
      <c r="I46" s="95"/>
      <c r="J46" s="95"/>
      <c r="K46" s="95"/>
      <c r="L46" s="96"/>
      <c r="M46" s="96"/>
    </row>
    <row r="47" spans="1:13" s="107" customFormat="1" x14ac:dyDescent="0.2">
      <c r="A47" s="97" t="s">
        <v>61</v>
      </c>
      <c r="B47" s="95"/>
      <c r="C47" s="95"/>
      <c r="D47" s="95"/>
      <c r="E47" s="95"/>
      <c r="F47" s="95"/>
      <c r="G47" s="95"/>
      <c r="H47" s="95"/>
      <c r="I47" s="95"/>
      <c r="J47" s="95"/>
      <c r="K47" s="95"/>
      <c r="L47" s="96"/>
      <c r="M47" s="96"/>
    </row>
    <row r="48" spans="1:13" s="107" customFormat="1" x14ac:dyDescent="0.2">
      <c r="A48" s="97" t="s">
        <v>114</v>
      </c>
      <c r="B48" s="95"/>
      <c r="C48" s="95"/>
      <c r="D48" s="95"/>
      <c r="E48" s="95"/>
      <c r="F48" s="95"/>
      <c r="G48" s="95"/>
      <c r="H48" s="95"/>
      <c r="I48" s="95"/>
      <c r="J48" s="95"/>
      <c r="K48" s="95"/>
      <c r="L48" s="96"/>
      <c r="M48" s="96"/>
    </row>
  </sheetData>
  <sheetProtection algorithmName="SHA-512" hashValue="4ub/YLOvGpJg/oamJr4Y5kVPaQPzSgFIREaETR9xxE1Azj7v8cbcq9dZV4GzUnthlG/lnvoKI8ycw4ay3iDtZw==" saltValue="0W4si+rWhVN7RBjmhxlCAA==" spinCount="100000" sheet="1" objects="1" scenarios="1"/>
  <mergeCells count="24">
    <mergeCell ref="C28:C29"/>
    <mergeCell ref="K28:K29"/>
    <mergeCell ref="A40:B40"/>
    <mergeCell ref="A13:B13"/>
    <mergeCell ref="J13:K13"/>
    <mergeCell ref="A24:K24"/>
    <mergeCell ref="C25:K25"/>
    <mergeCell ref="D27:J27"/>
    <mergeCell ref="A28:A29"/>
    <mergeCell ref="B28:B29"/>
    <mergeCell ref="J11:K11"/>
    <mergeCell ref="J12:K12"/>
    <mergeCell ref="A1:K2"/>
    <mergeCell ref="C3:J3"/>
    <mergeCell ref="D4:I4"/>
    <mergeCell ref="A5:A6"/>
    <mergeCell ref="B5:B6"/>
    <mergeCell ref="C5:C6"/>
    <mergeCell ref="I5:I6"/>
    <mergeCell ref="J5:K6"/>
    <mergeCell ref="J7:K7"/>
    <mergeCell ref="J8:K8"/>
    <mergeCell ref="J9:K9"/>
    <mergeCell ref="J10:K10"/>
  </mergeCells>
  <dataValidations count="3">
    <dataValidation type="decimal" allowBlank="1" showInputMessage="1" showErrorMessage="1" prompt="Lỗi nhập - Là số, không quá điểm tối đa" sqref="D7:H11 D31:J33 D35:J38">
      <formula1>0</formula1>
      <formula2>$C7</formula2>
    </dataValidation>
    <dataValidation type="list" allowBlank="1" showErrorMessage="1" sqref="J23">
      <formula1>INDIRECT(#REF!)</formula1>
    </dataValidation>
    <dataValidation type="list" allowBlank="1" showErrorMessage="1" sqref="A26">
      <formula1>"1.0,2.0,3.0,4.0,5.0"</formula1>
    </dataValidation>
  </dataValidations>
  <printOptions horizontalCentered="1"/>
  <pageMargins left="0.31496062992125984" right="0.19685039370078741" top="0.31496062992125984" bottom="0.35433070866141736" header="0" footer="0"/>
  <pageSetup paperSize="9" orientation="landscape" r:id="rId1"/>
  <headerFooter>
    <oddFooter>&amp;LPC#2&amp;3-HĐTN</oddFooter>
  </headerFooter>
  <rowBreaks count="1" manualBreakCount="1">
    <brk id="22"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7"/>
  <sheetViews>
    <sheetView workbookViewId="0">
      <pane xSplit="2" ySplit="4" topLeftCell="C5" activePane="bottomRight" state="frozen"/>
      <selection pane="topRight" activeCell="C1" sqref="C1"/>
      <selection pane="bottomLeft" activeCell="A5" sqref="A5"/>
      <selection pane="bottomRight" activeCell="A54" sqref="A54:XFD104"/>
    </sheetView>
  </sheetViews>
  <sheetFormatPr defaultColWidth="14.42578125" defaultRowHeight="15" customHeight="1" x14ac:dyDescent="0.2"/>
  <cols>
    <col min="1" max="1" width="4.85546875" customWidth="1"/>
    <col min="2" max="2" width="8.85546875" customWidth="1"/>
    <col min="3" max="3" width="19" customWidth="1"/>
    <col min="4" max="4" width="4" hidden="1" customWidth="1"/>
    <col min="5" max="5" width="46.140625" customWidth="1"/>
    <col min="6" max="6" width="11" customWidth="1"/>
    <col min="7" max="7" width="9.42578125" customWidth="1"/>
    <col min="8" max="8" width="10.28515625" customWidth="1"/>
  </cols>
  <sheetData>
    <row r="1" spans="1:8" ht="12.75" customHeight="1" x14ac:dyDescent="0.2">
      <c r="A1" s="211" t="s">
        <v>115</v>
      </c>
      <c r="B1" s="186"/>
      <c r="C1" s="186"/>
      <c r="D1" s="186"/>
      <c r="E1" s="186"/>
      <c r="F1" s="186"/>
      <c r="G1" s="186"/>
      <c r="H1" s="186"/>
    </row>
    <row r="2" spans="1:8" ht="12.75" customHeight="1" x14ac:dyDescent="0.2">
      <c r="A2" s="38"/>
      <c r="B2" s="67"/>
      <c r="C2" s="68" t="str">
        <f>"Hội đồng số: "&amp;RIGHT('N1'!$L$1,1)</f>
        <v>Hội đồng số: 2</v>
      </c>
      <c r="D2" s="69"/>
      <c r="E2" s="68" t="str">
        <f>"Ngành: "&amp;LEFT('N1'!$L$1,4)</f>
        <v>Ngành: TKTW</v>
      </c>
      <c r="F2" s="68"/>
      <c r="G2" s="67"/>
      <c r="H2" s="66">
        <f>VALUE(COUNTIF('Danh sach'!D:D,'N1'!L1))</f>
        <v>49</v>
      </c>
    </row>
    <row r="3" spans="1:8" ht="12.75" customHeight="1" x14ac:dyDescent="0.2">
      <c r="A3" s="70" t="s">
        <v>116</v>
      </c>
      <c r="B3" s="70"/>
      <c r="C3" s="71"/>
      <c r="D3" s="71"/>
      <c r="E3" s="66"/>
      <c r="F3" s="66"/>
      <c r="G3" s="66"/>
      <c r="H3" s="66"/>
    </row>
    <row r="4" spans="1:8" ht="25.5" x14ac:dyDescent="0.2">
      <c r="A4" s="72" t="s">
        <v>1</v>
      </c>
      <c r="B4" s="72" t="s">
        <v>117</v>
      </c>
      <c r="C4" s="73" t="s">
        <v>118</v>
      </c>
      <c r="D4" s="73" t="s">
        <v>119</v>
      </c>
      <c r="E4" s="72" t="s">
        <v>120</v>
      </c>
      <c r="F4" s="74" t="s">
        <v>121</v>
      </c>
      <c r="G4" s="74" t="s">
        <v>122</v>
      </c>
      <c r="H4" s="72" t="s">
        <v>66</v>
      </c>
    </row>
    <row r="5" spans="1:8" ht="12.75" customHeight="1" x14ac:dyDescent="0.2">
      <c r="A5" s="75">
        <v>1</v>
      </c>
      <c r="B5" s="75" t="str">
        <f>IF(A5="","",VLOOKUP('N1'!$L$1&amp;$A5,'Danh sach'!$F:$L,5,0))</f>
        <v>PH07326</v>
      </c>
      <c r="C5" s="76" t="str">
        <f>IF(B5="","",VLOOKUP('N1'!$L$1&amp;$A5,'Danh sach'!$F:$L,6,0))</f>
        <v>Nguyễn Trung Dũng</v>
      </c>
      <c r="D5" s="77" t="e">
        <f>"'"&amp;RIGHT(VLOOKUP(B5,'Danh sach'!$A:$G,3,0),LEN(VLOOKUP(B5,'Danh sach'!$A:$G,3,0))-5)&amp;"'"</f>
        <v>#N/A</v>
      </c>
      <c r="E5" s="78" t="str">
        <f>IF(A5="","",VLOOKUP('N1'!$L$1&amp;$A5,'Danh sach'!$F:$L,7,0))</f>
        <v>Hệ thống quản lý phòng tập thể hình</v>
      </c>
      <c r="F5" s="79" t="str">
        <f t="array" aca="1" ref="F5" ca="1">IFERROR(INDIRECT($D5&amp;"!i13"),"")</f>
        <v/>
      </c>
      <c r="G5" s="80" t="str">
        <f t="shared" ref="G5:G104" ca="1" si="0">IFERROR(HLOOKUP($B5,INDIRECT($D5&amp;"!$D$28:$J$40"),13,0),"")</f>
        <v/>
      </c>
      <c r="H5" s="81"/>
    </row>
    <row r="6" spans="1:8" ht="12.75" customHeight="1" x14ac:dyDescent="0.2">
      <c r="A6" s="75">
        <f t="shared" ref="A6:A104" si="1">IF(OR(A5="",A5=$H$2),"",MAX($A$5:A5)+1)</f>
        <v>2</v>
      </c>
      <c r="B6" s="75" t="str">
        <f>IF(A6="","",VLOOKUP('N1'!$L$1&amp;$A6,'Danh sach'!$F:$L,5,0))</f>
        <v>PH07421</v>
      </c>
      <c r="C6" s="76" t="str">
        <f>IF(B6="","",VLOOKUP('N1'!$L$1&amp;$A6,'Danh sach'!$F:$L,6,0))</f>
        <v>Bùi Văn Nam</v>
      </c>
      <c r="D6" s="77" t="e">
        <f>"'"&amp;RIGHT(VLOOKUP(B6,'Danh sach'!$A:$G,3,0),LEN(VLOOKUP(B6,'Danh sach'!$A:$G,3,0))-5)&amp;"'"</f>
        <v>#N/A</v>
      </c>
      <c r="E6" s="78" t="str">
        <f>IF(A6="","",VLOOKUP('N1'!$L$1&amp;$A6,'Danh sach'!$F:$L,7,0))</f>
        <v>Hệ thống quản lý phòng tập thể hình</v>
      </c>
      <c r="F6" s="79" t="str">
        <f t="array" aca="1" ref="F6" ca="1">IFERROR(INDIRECT($D6&amp;"!i13"),"")</f>
        <v/>
      </c>
      <c r="G6" s="80" t="str">
        <f t="shared" ca="1" si="0"/>
        <v/>
      </c>
      <c r="H6" s="81"/>
    </row>
    <row r="7" spans="1:8" ht="12.75" customHeight="1" x14ac:dyDescent="0.2">
      <c r="A7" s="75">
        <f t="shared" si="1"/>
        <v>3</v>
      </c>
      <c r="B7" s="75" t="str">
        <f>IF(A7="","",VLOOKUP('N1'!$L$1&amp;$A7,'Danh sach'!$F:$L,5,0))</f>
        <v>PH07436</v>
      </c>
      <c r="C7" s="76" t="str">
        <f>IF(B7="","",VLOOKUP('N1'!$L$1&amp;$A7,'Danh sach'!$F:$L,6,0))</f>
        <v>Tạ Bích Thảo</v>
      </c>
      <c r="D7" s="77" t="e">
        <f>"'"&amp;RIGHT(VLOOKUP(B7,'Danh sach'!$A:$G,3,0),LEN(VLOOKUP(B7,'Danh sach'!$A:$G,3,0))-5)&amp;"'"</f>
        <v>#N/A</v>
      </c>
      <c r="E7" s="78" t="str">
        <f>IF(A7="","",VLOOKUP('N1'!$L$1&amp;$A7,'Danh sach'!$F:$L,7,0))</f>
        <v>Hệ thống quản lý phòng tập thể hình</v>
      </c>
      <c r="F7" s="79" t="str">
        <f t="array" aca="1" ref="F7" ca="1">IFERROR(INDIRECT($D7&amp;"!i13"),"")</f>
        <v/>
      </c>
      <c r="G7" s="80" t="str">
        <f t="shared" ca="1" si="0"/>
        <v/>
      </c>
      <c r="H7" s="81"/>
    </row>
    <row r="8" spans="1:8" ht="12.75" customHeight="1" x14ac:dyDescent="0.2">
      <c r="A8" s="75">
        <f t="shared" si="1"/>
        <v>4</v>
      </c>
      <c r="B8" s="75" t="str">
        <f>IF(A8="","",VLOOKUP('N1'!$L$1&amp;$A8,'Danh sach'!$F:$L,5,0))</f>
        <v>PH07823</v>
      </c>
      <c r="C8" s="76" t="str">
        <f>IF(B8="","",VLOOKUP('N1'!$L$1&amp;$A8,'Danh sach'!$F:$L,6,0))</f>
        <v>Bùi Thế Lực</v>
      </c>
      <c r="D8" s="77" t="e">
        <f>"'"&amp;RIGHT(VLOOKUP(B8,'Danh sach'!$A:$G,3,0),LEN(VLOOKUP(B8,'Danh sach'!$A:$G,3,0))-5)&amp;"'"</f>
        <v>#N/A</v>
      </c>
      <c r="E8" s="78" t="str">
        <f>IF(A8="","",VLOOKUP('N1'!$L$1&amp;$A8,'Danh sach'!$F:$L,7,0))</f>
        <v>Hệ thống quản lý phòng tập thể hình</v>
      </c>
      <c r="F8" s="79" t="str">
        <f t="array" aca="1" ref="F8" ca="1">IFERROR(INDIRECT($D8&amp;"!i13"),"")</f>
        <v/>
      </c>
      <c r="G8" s="80" t="str">
        <f t="shared" ca="1" si="0"/>
        <v/>
      </c>
      <c r="H8" s="81"/>
    </row>
    <row r="9" spans="1:8" ht="12.75" customHeight="1" x14ac:dyDescent="0.2">
      <c r="A9" s="75">
        <f t="shared" si="1"/>
        <v>5</v>
      </c>
      <c r="B9" s="75" t="str">
        <f>IF(A9="","",VLOOKUP('N1'!$L$1&amp;$A9,'Danh sach'!$F:$L,5,0))</f>
        <v>PH06507</v>
      </c>
      <c r="C9" s="76" t="str">
        <f>IF(B9="","",VLOOKUP('N1'!$L$1&amp;$A9,'Danh sach'!$F:$L,6,0))</f>
        <v>Nguyễn Hữu Thắng</v>
      </c>
      <c r="D9" s="77" t="e">
        <f>"'"&amp;RIGHT(VLOOKUP(B9,'Danh sach'!$A:$G,3,0),LEN(VLOOKUP(B9,'Danh sach'!$A:$G,3,0))-5)&amp;"'"</f>
        <v>#N/A</v>
      </c>
      <c r="E9" s="78" t="str">
        <f>IF(A9="","",VLOOKUP('N1'!$L$1&amp;$A9,'Danh sach'!$F:$L,7,0))</f>
        <v>Hệ thống quản lý phòng tập thể hình</v>
      </c>
      <c r="F9" s="79" t="str">
        <f t="array" aca="1" ref="F9" ca="1">IFERROR(INDIRECT($D9&amp;"!i13"),"")</f>
        <v/>
      </c>
      <c r="G9" s="80" t="str">
        <f t="shared" ca="1" si="0"/>
        <v/>
      </c>
      <c r="H9" s="81"/>
    </row>
    <row r="10" spans="1:8" ht="12.75" customHeight="1" x14ac:dyDescent="0.2">
      <c r="A10" s="75">
        <f t="shared" si="1"/>
        <v>6</v>
      </c>
      <c r="B10" s="75" t="str">
        <f>IF(A10="","",VLOOKUP('N1'!$L$1&amp;$A10,'Danh sach'!$F:$L,5,0))</f>
        <v>PH08343</v>
      </c>
      <c r="C10" s="76" t="str">
        <f>IF(B10="","",VLOOKUP('N1'!$L$1&amp;$A10,'Danh sach'!$F:$L,6,0))</f>
        <v>Bùi Trung Hiếu</v>
      </c>
      <c r="D10" s="77" t="e">
        <f>"'"&amp;RIGHT(VLOOKUP(B10,'Danh sach'!$A:$G,3,0),LEN(VLOOKUP(B10,'Danh sach'!$A:$G,3,0))-5)&amp;"'"</f>
        <v>#N/A</v>
      </c>
      <c r="E10" s="78" t="str">
        <f>IF(A10="","",VLOOKUP('N1'!$L$1&amp;$A10,'Danh sach'!$F:$L,7,0))</f>
        <v>Website tổ chức game Quiz Team Building</v>
      </c>
      <c r="F10" s="79" t="str">
        <f t="array" aca="1" ref="F10" ca="1">IFERROR(INDIRECT($D10&amp;"!i13"),"")</f>
        <v/>
      </c>
      <c r="G10" s="80" t="str">
        <f t="shared" ca="1" si="0"/>
        <v/>
      </c>
      <c r="H10" s="81"/>
    </row>
    <row r="11" spans="1:8" ht="12.75" customHeight="1" x14ac:dyDescent="0.2">
      <c r="A11" s="75">
        <f t="shared" si="1"/>
        <v>7</v>
      </c>
      <c r="B11" s="75" t="str">
        <f>IF(A11="","",VLOOKUP('N1'!$L$1&amp;$A11,'Danh sach'!$F:$L,5,0))</f>
        <v>PH08378</v>
      </c>
      <c r="C11" s="76" t="str">
        <f>IF(B11="","",VLOOKUP('N1'!$L$1&amp;$A11,'Danh sach'!$F:$L,6,0))</f>
        <v>Nguyễn Quốc Tuấn</v>
      </c>
      <c r="D11" s="77" t="e">
        <f>"'"&amp;RIGHT(VLOOKUP(B11,'Danh sach'!$A:$G,3,0),LEN(VLOOKUP(B11,'Danh sach'!$A:$G,3,0))-5)&amp;"'"</f>
        <v>#N/A</v>
      </c>
      <c r="E11" s="78" t="str">
        <f>IF(A11="","",VLOOKUP('N1'!$L$1&amp;$A11,'Danh sach'!$F:$L,7,0))</f>
        <v>Website tổ chức game Quiz Team Building</v>
      </c>
      <c r="F11" s="79" t="str">
        <f t="array" aca="1" ref="F11" ca="1">IFERROR(INDIRECT($D11&amp;"!i13"),"")</f>
        <v/>
      </c>
      <c r="G11" s="80" t="str">
        <f t="shared" ca="1" si="0"/>
        <v/>
      </c>
      <c r="H11" s="81"/>
    </row>
    <row r="12" spans="1:8" ht="12.75" customHeight="1" x14ac:dyDescent="0.2">
      <c r="A12" s="75">
        <f t="shared" si="1"/>
        <v>8</v>
      </c>
      <c r="B12" s="75" t="str">
        <f>IF(A12="","",VLOOKUP('N1'!$L$1&amp;$A12,'Danh sach'!$F:$L,5,0))</f>
        <v>PH08434</v>
      </c>
      <c r="C12" s="76" t="str">
        <f>IF(B12="","",VLOOKUP('N1'!$L$1&amp;$A12,'Danh sach'!$F:$L,6,0))</f>
        <v>Nguyễn Huy Vũ</v>
      </c>
      <c r="D12" s="77" t="e">
        <f>"'"&amp;RIGHT(VLOOKUP(B12,'Danh sach'!$A:$G,3,0),LEN(VLOOKUP(B12,'Danh sach'!$A:$G,3,0))-5)&amp;"'"</f>
        <v>#N/A</v>
      </c>
      <c r="E12" s="78" t="str">
        <f>IF(A12="","",VLOOKUP('N1'!$L$1&amp;$A12,'Danh sach'!$F:$L,7,0))</f>
        <v>Website tổ chức game Quiz Team Building</v>
      </c>
      <c r="F12" s="79" t="str">
        <f t="array" aca="1" ref="F12" ca="1">IFERROR(INDIRECT($D12&amp;"!i13"),"")</f>
        <v/>
      </c>
      <c r="G12" s="80" t="str">
        <f t="shared" ca="1" si="0"/>
        <v/>
      </c>
      <c r="H12" s="81"/>
    </row>
    <row r="13" spans="1:8" ht="12.75" customHeight="1" x14ac:dyDescent="0.2">
      <c r="A13" s="75">
        <f t="shared" si="1"/>
        <v>9</v>
      </c>
      <c r="B13" s="75" t="str">
        <f>IF(A13="","",VLOOKUP('N1'!$L$1&amp;$A13,'Danh sach'!$F:$L,5,0))</f>
        <v>PH08475</v>
      </c>
      <c r="C13" s="76" t="str">
        <f>IF(B13="","",VLOOKUP('N1'!$L$1&amp;$A13,'Danh sach'!$F:$L,6,0))</f>
        <v>Đinh Thành Vinh</v>
      </c>
      <c r="D13" s="77" t="e">
        <f>"'"&amp;RIGHT(VLOOKUP(B13,'Danh sach'!$A:$G,3,0),LEN(VLOOKUP(B13,'Danh sach'!$A:$G,3,0))-5)&amp;"'"</f>
        <v>#N/A</v>
      </c>
      <c r="E13" s="78" t="str">
        <f>IF(A13="","",VLOOKUP('N1'!$L$1&amp;$A13,'Danh sach'!$F:$L,7,0))</f>
        <v>Website tổ chức game Quiz Team Building</v>
      </c>
      <c r="F13" s="79" t="str">
        <f t="array" aca="1" ref="F13" ca="1">IFERROR(INDIRECT($D13&amp;"!i13"),"")</f>
        <v/>
      </c>
      <c r="G13" s="80" t="str">
        <f t="shared" ca="1" si="0"/>
        <v/>
      </c>
      <c r="H13" s="81"/>
    </row>
    <row r="14" spans="1:8" ht="12.75" customHeight="1" x14ac:dyDescent="0.2">
      <c r="A14" s="75">
        <f t="shared" si="1"/>
        <v>10</v>
      </c>
      <c r="B14" s="75" t="str">
        <f>IF(A14="","",VLOOKUP('N1'!$L$1&amp;$A14,'Danh sach'!$F:$L,5,0))</f>
        <v>PH08492</v>
      </c>
      <c r="C14" s="76" t="str">
        <f>IF(B14="","",VLOOKUP('N1'!$L$1&amp;$A14,'Danh sach'!$F:$L,6,0))</f>
        <v>Đinh Công Tuấn Anh</v>
      </c>
      <c r="D14" s="77" t="e">
        <f>"'"&amp;RIGHT(VLOOKUP(B14,'Danh sach'!$A:$G,3,0),LEN(VLOOKUP(B14,'Danh sach'!$A:$G,3,0))-5)&amp;"'"</f>
        <v>#N/A</v>
      </c>
      <c r="E14" s="78" t="str">
        <f>IF(A14="","",VLOOKUP('N1'!$L$1&amp;$A14,'Danh sach'!$F:$L,7,0))</f>
        <v>Website tổ chức game Quiz Team Building</v>
      </c>
      <c r="F14" s="79" t="str">
        <f t="array" aca="1" ref="F14" ca="1">IFERROR(INDIRECT($D14&amp;"!i13"),"")</f>
        <v/>
      </c>
      <c r="G14" s="80" t="str">
        <f t="shared" ca="1" si="0"/>
        <v/>
      </c>
      <c r="H14" s="81"/>
    </row>
    <row r="15" spans="1:8" ht="12.75" customHeight="1" x14ac:dyDescent="0.2">
      <c r="A15" s="75">
        <f t="shared" si="1"/>
        <v>11</v>
      </c>
      <c r="B15" s="75" t="str">
        <f>IF(A15="","",VLOOKUP('N1'!$L$1&amp;$A15,'Danh sach'!$F:$L,5,0))</f>
        <v>PH07271</v>
      </c>
      <c r="C15" s="76" t="str">
        <f>IF(B15="","",VLOOKUP('N1'!$L$1&amp;$A15,'Danh sach'!$F:$L,6,0))</f>
        <v>Hoàng Tuấn Long</v>
      </c>
      <c r="D15" s="77" t="e">
        <f>"'"&amp;RIGHT(VLOOKUP(B15,'Danh sach'!$A:$G,3,0),LEN(VLOOKUP(B15,'Danh sach'!$A:$G,3,0))-5)&amp;"'"</f>
        <v>#N/A</v>
      </c>
      <c r="E15" s="78" t="str">
        <f>IF(A15="","",VLOOKUP('N1'!$L$1&amp;$A15,'Danh sach'!$F:$L,7,0))</f>
        <v>Hệ thống quản lý nhân sự cho công ty HM GROUPS</v>
      </c>
      <c r="F15" s="79" t="str">
        <f t="array" aca="1" ref="F15" ca="1">IFERROR(INDIRECT($D15&amp;"!i13"),"")</f>
        <v/>
      </c>
      <c r="G15" s="80" t="str">
        <f t="shared" ca="1" si="0"/>
        <v/>
      </c>
      <c r="H15" s="81"/>
    </row>
    <row r="16" spans="1:8" ht="12.75" customHeight="1" x14ac:dyDescent="0.2">
      <c r="A16" s="75">
        <f t="shared" si="1"/>
        <v>12</v>
      </c>
      <c r="B16" s="75" t="str">
        <f>IF(A16="","",VLOOKUP('N1'!$L$1&amp;$A16,'Danh sach'!$F:$L,5,0))</f>
        <v>PH07372</v>
      </c>
      <c r="C16" s="76" t="str">
        <f>IF(B16="","",VLOOKUP('N1'!$L$1&amp;$A16,'Danh sach'!$F:$L,6,0))</f>
        <v>Nguyễn Hồng Minh</v>
      </c>
      <c r="D16" s="77" t="e">
        <f>"'"&amp;RIGHT(VLOOKUP(B16,'Danh sach'!$A:$G,3,0),LEN(VLOOKUP(B16,'Danh sach'!$A:$G,3,0))-5)&amp;"'"</f>
        <v>#N/A</v>
      </c>
      <c r="E16" s="78" t="str">
        <f>IF(A16="","",VLOOKUP('N1'!$L$1&amp;$A16,'Danh sach'!$F:$L,7,0))</f>
        <v>Hệ thống quản lý nhân sự cho công ty HM GROUPS</v>
      </c>
      <c r="F16" s="79" t="str">
        <f t="array" aca="1" ref="F16" ca="1">IFERROR(INDIRECT($D16&amp;"!i13"),"")</f>
        <v/>
      </c>
      <c r="G16" s="80" t="str">
        <f t="shared" ca="1" si="0"/>
        <v/>
      </c>
      <c r="H16" s="81"/>
    </row>
    <row r="17" spans="1:8" ht="12.75" customHeight="1" x14ac:dyDescent="0.2">
      <c r="A17" s="75">
        <f t="shared" si="1"/>
        <v>13</v>
      </c>
      <c r="B17" s="75" t="str">
        <f>IF(A17="","",VLOOKUP('N1'!$L$1&amp;$A17,'Danh sach'!$F:$L,5,0))</f>
        <v>PH07384</v>
      </c>
      <c r="C17" s="76" t="str">
        <f>IF(B17="","",VLOOKUP('N1'!$L$1&amp;$A17,'Danh sach'!$F:$L,6,0))</f>
        <v>Nguyễn Trường Nam</v>
      </c>
      <c r="D17" s="77" t="e">
        <f>"'"&amp;RIGHT(VLOOKUP(B17,'Danh sach'!$A:$G,3,0),LEN(VLOOKUP(B17,'Danh sach'!$A:$G,3,0))-5)&amp;"'"</f>
        <v>#N/A</v>
      </c>
      <c r="E17" s="78" t="str">
        <f>IF(A17="","",VLOOKUP('N1'!$L$1&amp;$A17,'Danh sach'!$F:$L,7,0))</f>
        <v>Hệ thống quản lý nhân sự cho công ty HM GROUPS</v>
      </c>
      <c r="F17" s="79" t="str">
        <f t="array" aca="1" ref="F17" ca="1">IFERROR(INDIRECT($D17&amp;"!i13"),"")</f>
        <v/>
      </c>
      <c r="G17" s="80" t="str">
        <f t="shared" ca="1" si="0"/>
        <v/>
      </c>
      <c r="H17" s="81"/>
    </row>
    <row r="18" spans="1:8" ht="12.75" customHeight="1" x14ac:dyDescent="0.2">
      <c r="A18" s="75">
        <f t="shared" si="1"/>
        <v>14</v>
      </c>
      <c r="B18" s="75" t="str">
        <f>IF(A18="","",VLOOKUP('N1'!$L$1&amp;$A18,'Danh sach'!$F:$L,5,0))</f>
        <v>PH07488</v>
      </c>
      <c r="C18" s="76" t="str">
        <f>IF(B18="","",VLOOKUP('N1'!$L$1&amp;$A18,'Danh sach'!$F:$L,6,0))</f>
        <v>Nguyễn Viết Đạt</v>
      </c>
      <c r="D18" s="77" t="e">
        <f>"'"&amp;RIGHT(VLOOKUP(B18,'Danh sach'!$A:$G,3,0),LEN(VLOOKUP(B18,'Danh sach'!$A:$G,3,0))-5)&amp;"'"</f>
        <v>#N/A</v>
      </c>
      <c r="E18" s="78" t="str">
        <f>IF(A18="","",VLOOKUP('N1'!$L$1&amp;$A18,'Danh sach'!$F:$L,7,0))</f>
        <v>Hệ thống quản lý nhân sự cho công ty HM GROUPS</v>
      </c>
      <c r="F18" s="79" t="str">
        <f t="array" aca="1" ref="F18" ca="1">IFERROR(INDIRECT($D18&amp;"!i13"),"")</f>
        <v/>
      </c>
      <c r="G18" s="80" t="str">
        <f t="shared" ca="1" si="0"/>
        <v/>
      </c>
      <c r="H18" s="81"/>
    </row>
    <row r="19" spans="1:8" ht="12.75" customHeight="1" x14ac:dyDescent="0.2">
      <c r="A19" s="75">
        <f t="shared" si="1"/>
        <v>15</v>
      </c>
      <c r="B19" s="75" t="str">
        <f>IF(A19="","",VLOOKUP('N1'!$L$1&amp;$A19,'Danh sach'!$F:$L,5,0))</f>
        <v>PH07490</v>
      </c>
      <c r="C19" s="76" t="str">
        <f>IF(B19="","",VLOOKUP('N1'!$L$1&amp;$A19,'Danh sach'!$F:$L,6,0))</f>
        <v>Đỗ Đức Hoàng</v>
      </c>
      <c r="D19" s="77" t="e">
        <f>"'"&amp;RIGHT(VLOOKUP(B19,'Danh sach'!$A:$G,3,0),LEN(VLOOKUP(B19,'Danh sach'!$A:$G,3,0))-5)&amp;"'"</f>
        <v>#N/A</v>
      </c>
      <c r="E19" s="78" t="str">
        <f>IF(A19="","",VLOOKUP('N1'!$L$1&amp;$A19,'Danh sach'!$F:$L,7,0))</f>
        <v>Hệ thống quản lý nhân sự cho công ty HM GROUPS</v>
      </c>
      <c r="F19" s="79" t="str">
        <f t="array" aca="1" ref="F19" ca="1">IFERROR(INDIRECT($D19&amp;"!i13"),"")</f>
        <v/>
      </c>
      <c r="G19" s="80" t="str">
        <f t="shared" ca="1" si="0"/>
        <v/>
      </c>
      <c r="H19" s="81"/>
    </row>
    <row r="20" spans="1:8" ht="12.75" customHeight="1" x14ac:dyDescent="0.2">
      <c r="A20" s="75">
        <f t="shared" si="1"/>
        <v>16</v>
      </c>
      <c r="B20" s="75" t="str">
        <f>IF(A20="","",VLOOKUP('N1'!$L$1&amp;$A20,'Danh sach'!$F:$L,5,0))</f>
        <v>PH06061</v>
      </c>
      <c r="C20" s="76" t="str">
        <f>IF(B20="","",VLOOKUP('N1'!$L$1&amp;$A20,'Danh sach'!$F:$L,6,0))</f>
        <v>Giáp Thị Hải Yến</v>
      </c>
      <c r="D20" s="77" t="e">
        <f>"'"&amp;RIGHT(VLOOKUP(B20,'Danh sach'!$A:$G,3,0),LEN(VLOOKUP(B20,'Danh sach'!$A:$G,3,0))-5)&amp;"'"</f>
        <v>#N/A</v>
      </c>
      <c r="E20" s="78" t="str">
        <f>IF(A20="","",VLOOKUP('N1'!$L$1&amp;$A20,'Danh sach'!$F:$L,7,0))</f>
        <v>Quản lý trường mầm non Cool Kids</v>
      </c>
      <c r="F20" s="79" t="str">
        <f t="array" aca="1" ref="F20" ca="1">IFERROR(INDIRECT($D20&amp;"!i13"),"")</f>
        <v/>
      </c>
      <c r="G20" s="80" t="str">
        <f t="shared" ca="1" si="0"/>
        <v/>
      </c>
      <c r="H20" s="81"/>
    </row>
    <row r="21" spans="1:8" ht="12.75" customHeight="1" x14ac:dyDescent="0.2">
      <c r="A21" s="75">
        <f t="shared" si="1"/>
        <v>17</v>
      </c>
      <c r="B21" s="75" t="str">
        <f>IF(A21="","",VLOOKUP('N1'!$L$1&amp;$A21,'Danh sach'!$F:$L,5,0))</f>
        <v>PH07307</v>
      </c>
      <c r="C21" s="76" t="str">
        <f>IF(B21="","",VLOOKUP('N1'!$L$1&amp;$A21,'Danh sach'!$F:$L,6,0))</f>
        <v>Nguyễn Văn Phúc</v>
      </c>
      <c r="D21" s="77" t="e">
        <f>"'"&amp;RIGHT(VLOOKUP(B21,'Danh sach'!$A:$G,3,0),LEN(VLOOKUP(B21,'Danh sach'!$A:$G,3,0))-5)&amp;"'"</f>
        <v>#N/A</v>
      </c>
      <c r="E21" s="78" t="str">
        <f>IF(A21="","",VLOOKUP('N1'!$L$1&amp;$A21,'Danh sach'!$F:$L,7,0))</f>
        <v>Quản lý trường mầm non Cool Kids</v>
      </c>
      <c r="F21" s="79" t="str">
        <f t="array" aca="1" ref="F21" ca="1">IFERROR(INDIRECT($D21&amp;"!i13"),"")</f>
        <v/>
      </c>
      <c r="G21" s="80" t="str">
        <f t="shared" ca="1" si="0"/>
        <v/>
      </c>
      <c r="H21" s="81"/>
    </row>
    <row r="22" spans="1:8" ht="12.75" customHeight="1" x14ac:dyDescent="0.2">
      <c r="A22" s="75">
        <f t="shared" si="1"/>
        <v>18</v>
      </c>
      <c r="B22" s="75" t="str">
        <f>IF(A22="","",VLOOKUP('N1'!$L$1&amp;$A22,'Danh sach'!$F:$L,5,0))</f>
        <v>PH07471</v>
      </c>
      <c r="C22" s="76" t="str">
        <f>IF(B22="","",VLOOKUP('N1'!$L$1&amp;$A22,'Danh sach'!$F:$L,6,0))</f>
        <v>Nguyễn Văn Thành</v>
      </c>
      <c r="D22" s="77" t="e">
        <f>"'"&amp;RIGHT(VLOOKUP(B22,'Danh sach'!$A:$G,3,0),LEN(VLOOKUP(B22,'Danh sach'!$A:$G,3,0))-5)&amp;"'"</f>
        <v>#N/A</v>
      </c>
      <c r="E22" s="78" t="str">
        <f>IF(A22="","",VLOOKUP('N1'!$L$1&amp;$A22,'Danh sach'!$F:$L,7,0))</f>
        <v>Quản lý trường mầm non Cool Kids</v>
      </c>
      <c r="F22" s="79" t="str">
        <f t="array" aca="1" ref="F22" ca="1">IFERROR(INDIRECT($D22&amp;"!i13"),"")</f>
        <v/>
      </c>
      <c r="G22" s="80" t="str">
        <f t="shared" ca="1" si="0"/>
        <v/>
      </c>
      <c r="H22" s="81"/>
    </row>
    <row r="23" spans="1:8" ht="12.75" customHeight="1" x14ac:dyDescent="0.2">
      <c r="A23" s="75">
        <f t="shared" si="1"/>
        <v>19</v>
      </c>
      <c r="B23" s="75" t="str">
        <f>IF(A23="","",VLOOKUP('N1'!$L$1&amp;$A23,'Danh sach'!$F:$L,5,0))</f>
        <v>PH07533</v>
      </c>
      <c r="C23" s="76" t="str">
        <f>IF(B23="","",VLOOKUP('N1'!$L$1&amp;$A23,'Danh sach'!$F:$L,6,0))</f>
        <v>Phạm Trung Hiếu</v>
      </c>
      <c r="D23" s="77" t="e">
        <f>"'"&amp;RIGHT(VLOOKUP(B23,'Danh sach'!$A:$G,3,0),LEN(VLOOKUP(B23,'Danh sach'!$A:$G,3,0))-5)&amp;"'"</f>
        <v>#N/A</v>
      </c>
      <c r="E23" s="78" t="str">
        <f>IF(A23="","",VLOOKUP('N1'!$L$1&amp;$A23,'Danh sach'!$F:$L,7,0))</f>
        <v>Quản lý trường mầm non Cool Kids</v>
      </c>
      <c r="F23" s="79" t="str">
        <f t="array" aca="1" ref="F23" ca="1">IFERROR(INDIRECT($D23&amp;"!i13"),"")</f>
        <v/>
      </c>
      <c r="G23" s="80" t="str">
        <f t="shared" ca="1" si="0"/>
        <v/>
      </c>
      <c r="H23" s="81"/>
    </row>
    <row r="24" spans="1:8" ht="12.75" customHeight="1" x14ac:dyDescent="0.2">
      <c r="A24" s="75">
        <f t="shared" si="1"/>
        <v>20</v>
      </c>
      <c r="B24" s="75" t="str">
        <f>IF(A24="","",VLOOKUP('N1'!$L$1&amp;$A24,'Danh sach'!$F:$L,5,0))</f>
        <v>PH07563</v>
      </c>
      <c r="C24" s="76" t="str">
        <f>IF(B24="","",VLOOKUP('N1'!$L$1&amp;$A24,'Danh sach'!$F:$L,6,0))</f>
        <v>Lê Xuân Quảng</v>
      </c>
      <c r="D24" s="77" t="e">
        <f>"'"&amp;RIGHT(VLOOKUP(B24,'Danh sach'!$A:$G,3,0),LEN(VLOOKUP(B24,'Danh sach'!$A:$G,3,0))-5)&amp;"'"</f>
        <v>#N/A</v>
      </c>
      <c r="E24" s="78" t="str">
        <f>IF(A24="","",VLOOKUP('N1'!$L$1&amp;$A24,'Danh sach'!$F:$L,7,0))</f>
        <v>Quản lý trường mầm non Cool Kids</v>
      </c>
      <c r="F24" s="79" t="str">
        <f t="array" aca="1" ref="F24" ca="1">IFERROR(INDIRECT($D24&amp;"!i13"),"")</f>
        <v/>
      </c>
      <c r="G24" s="80" t="str">
        <f t="shared" ca="1" si="0"/>
        <v/>
      </c>
      <c r="H24" s="81"/>
    </row>
    <row r="25" spans="1:8" ht="12.75" customHeight="1" x14ac:dyDescent="0.2">
      <c r="A25" s="75">
        <f t="shared" si="1"/>
        <v>21</v>
      </c>
      <c r="B25" s="75" t="str">
        <f>IF(A25="","",VLOOKUP('N1'!$L$1&amp;$A25,'Danh sach'!$F:$L,5,0))</f>
        <v>PH08549</v>
      </c>
      <c r="C25" s="76" t="str">
        <f>IF(B25="","",VLOOKUP('N1'!$L$1&amp;$A25,'Danh sach'!$F:$L,6,0))</f>
        <v>Lê Khả Nam</v>
      </c>
      <c r="D25" s="77" t="e">
        <f>"'"&amp;RIGHT(VLOOKUP(B25,'Danh sach'!$A:$G,3,0),LEN(VLOOKUP(B25,'Danh sach'!$A:$G,3,0))-5)&amp;"'"</f>
        <v>#N/A</v>
      </c>
      <c r="E25" s="78" t="str">
        <f>IF(A25="","",VLOOKUP('N1'!$L$1&amp;$A25,'Danh sach'!$F:$L,7,0))</f>
        <v>Quản lý trường mầm non Cool Kids</v>
      </c>
      <c r="F25" s="79" t="str">
        <f t="array" aca="1" ref="F25" ca="1">IFERROR(INDIRECT($D25&amp;"!i13"),"")</f>
        <v/>
      </c>
      <c r="G25" s="80" t="str">
        <f t="shared" ca="1" si="0"/>
        <v/>
      </c>
      <c r="H25" s="81"/>
    </row>
    <row r="26" spans="1:8" ht="12.75" customHeight="1" x14ac:dyDescent="0.2">
      <c r="A26" s="75">
        <f t="shared" si="1"/>
        <v>22</v>
      </c>
      <c r="B26" s="75" t="str">
        <f>IF(A26="","",VLOOKUP('N1'!$L$1&amp;$A26,'Danh sach'!$F:$L,5,0))</f>
        <v>PH07568</v>
      </c>
      <c r="C26" s="76" t="str">
        <f>IF(B26="","",VLOOKUP('N1'!$L$1&amp;$A26,'Danh sach'!$F:$L,6,0))</f>
        <v>Nguyễn Trường Xuân</v>
      </c>
      <c r="D26" s="77" t="e">
        <f>"'"&amp;RIGHT(VLOOKUP(B26,'Danh sach'!$A:$G,3,0),LEN(VLOOKUP(B26,'Danh sach'!$A:$G,3,0))-5)&amp;"'"</f>
        <v>#N/A</v>
      </c>
      <c r="E26" s="78" t="str">
        <f>IF(A26="","",VLOOKUP('N1'!$L$1&amp;$A26,'Danh sach'!$F:$L,7,0))</f>
        <v>Quản lý trường mầm non Cool Kids</v>
      </c>
      <c r="F26" s="79" t="str">
        <f t="array" aca="1" ref="F26" ca="1">IFERROR(INDIRECT($D26&amp;"!i13"),"")</f>
        <v/>
      </c>
      <c r="G26" s="80" t="str">
        <f t="shared" ca="1" si="0"/>
        <v/>
      </c>
      <c r="H26" s="81"/>
    </row>
    <row r="27" spans="1:8" ht="12.75" customHeight="1" x14ac:dyDescent="0.2">
      <c r="A27" s="75">
        <f t="shared" si="1"/>
        <v>23</v>
      </c>
      <c r="B27" s="75" t="str">
        <f>IF(A27="","",VLOOKUP('N1'!$L$1&amp;$A27,'Danh sach'!$F:$L,5,0))</f>
        <v>PH07366</v>
      </c>
      <c r="C27" s="76" t="str">
        <f>IF(B27="","",VLOOKUP('N1'!$L$1&amp;$A27,'Danh sach'!$F:$L,6,0))</f>
        <v>Nguyễn Bá Vinh</v>
      </c>
      <c r="D27" s="77" t="e">
        <f>"'"&amp;RIGHT(VLOOKUP(B27,'Danh sach'!$A:$G,3,0),LEN(VLOOKUP(B27,'Danh sach'!$A:$G,3,0))-5)&amp;"'"</f>
        <v>#N/A</v>
      </c>
      <c r="E27" s="78" t="str">
        <f>IF(A27="","",VLOOKUP('N1'!$L$1&amp;$A27,'Danh sach'!$F:$L,7,0))</f>
        <v>Trường Thịnh Agri - Giái pháp quản lý nông trường</v>
      </c>
      <c r="F27" s="79" t="str">
        <f t="array" aca="1" ref="F27" ca="1">IFERROR(INDIRECT($D27&amp;"!i13"),"")</f>
        <v/>
      </c>
      <c r="G27" s="80" t="str">
        <f t="shared" ca="1" si="0"/>
        <v/>
      </c>
      <c r="H27" s="81"/>
    </row>
    <row r="28" spans="1:8" ht="12.75" customHeight="1" x14ac:dyDescent="0.2">
      <c r="A28" s="75">
        <f t="shared" si="1"/>
        <v>24</v>
      </c>
      <c r="B28" s="75" t="str">
        <f>IF(A28="","",VLOOKUP('N1'!$L$1&amp;$A28,'Danh sach'!$F:$L,5,0))</f>
        <v>PH07378</v>
      </c>
      <c r="C28" s="76" t="str">
        <f>IF(B28="","",VLOOKUP('N1'!$L$1&amp;$A28,'Danh sach'!$F:$L,6,0))</f>
        <v>Phan Hữu Kiều</v>
      </c>
      <c r="D28" s="77" t="e">
        <f>"'"&amp;RIGHT(VLOOKUP(B28,'Danh sach'!$A:$G,3,0),LEN(VLOOKUP(B28,'Danh sach'!$A:$G,3,0))-5)&amp;"'"</f>
        <v>#N/A</v>
      </c>
      <c r="E28" s="78" t="str">
        <f>IF(A28="","",VLOOKUP('N1'!$L$1&amp;$A28,'Danh sach'!$F:$L,7,0))</f>
        <v>Trường Thịnh Agri - Giái pháp quản lý nông trường</v>
      </c>
      <c r="F28" s="79" t="str">
        <f t="array" aca="1" ref="F28" ca="1">IFERROR(INDIRECT($D28&amp;"!i13"),"")</f>
        <v/>
      </c>
      <c r="G28" s="80" t="str">
        <f t="shared" ca="1" si="0"/>
        <v/>
      </c>
      <c r="H28" s="81"/>
    </row>
    <row r="29" spans="1:8" ht="12.75" customHeight="1" x14ac:dyDescent="0.2">
      <c r="A29" s="75">
        <f t="shared" si="1"/>
        <v>25</v>
      </c>
      <c r="B29" s="75" t="str">
        <f>IF(A29="","",VLOOKUP('N1'!$L$1&amp;$A29,'Danh sach'!$F:$L,5,0))</f>
        <v>PH07454</v>
      </c>
      <c r="C29" s="76" t="str">
        <f>IF(B29="","",VLOOKUP('N1'!$L$1&amp;$A29,'Danh sach'!$F:$L,6,0))</f>
        <v>Lê Văn Thắng</v>
      </c>
      <c r="D29" s="77" t="e">
        <f>"'"&amp;RIGHT(VLOOKUP(B29,'Danh sach'!$A:$G,3,0),LEN(VLOOKUP(B29,'Danh sach'!$A:$G,3,0))-5)&amp;"'"</f>
        <v>#N/A</v>
      </c>
      <c r="E29" s="78" t="str">
        <f>IF(A29="","",VLOOKUP('N1'!$L$1&amp;$A29,'Danh sach'!$F:$L,7,0))</f>
        <v>Trường Thịnh Agri - Giái pháp quản lý nông trường</v>
      </c>
      <c r="F29" s="79" t="str">
        <f t="array" aca="1" ref="F29" ca="1">IFERROR(INDIRECT($D29&amp;"!i13"),"")</f>
        <v/>
      </c>
      <c r="G29" s="80" t="str">
        <f t="shared" ca="1" si="0"/>
        <v/>
      </c>
      <c r="H29" s="81"/>
    </row>
    <row r="30" spans="1:8" ht="12.75" customHeight="1" x14ac:dyDescent="0.2">
      <c r="A30" s="75">
        <f t="shared" si="1"/>
        <v>26</v>
      </c>
      <c r="B30" s="75" t="str">
        <f>IF(A30="","",VLOOKUP('N1'!$L$1&amp;$A30,'Danh sach'!$F:$L,5,0))</f>
        <v>PH07551</v>
      </c>
      <c r="C30" s="76" t="str">
        <f>IF(B30="","",VLOOKUP('N1'!$L$1&amp;$A30,'Danh sach'!$F:$L,6,0))</f>
        <v>Nguyễn Cao Cường</v>
      </c>
      <c r="D30" s="77" t="e">
        <f>"'"&amp;RIGHT(VLOOKUP(B30,'Danh sach'!$A:$G,3,0),LEN(VLOOKUP(B30,'Danh sach'!$A:$G,3,0))-5)&amp;"'"</f>
        <v>#N/A</v>
      </c>
      <c r="E30" s="78" t="str">
        <f>IF(A30="","",VLOOKUP('N1'!$L$1&amp;$A30,'Danh sach'!$F:$L,7,0))</f>
        <v>Trường Thịnh Agri - Giái pháp quản lý nông trường</v>
      </c>
      <c r="F30" s="79" t="str">
        <f t="array" aca="1" ref="F30" ca="1">IFERROR(INDIRECT($D30&amp;"!i13"),"")</f>
        <v/>
      </c>
      <c r="G30" s="80" t="str">
        <f t="shared" ca="1" si="0"/>
        <v/>
      </c>
      <c r="H30" s="81"/>
    </row>
    <row r="31" spans="1:8" ht="12.75" customHeight="1" x14ac:dyDescent="0.2">
      <c r="A31" s="75">
        <f t="shared" si="1"/>
        <v>27</v>
      </c>
      <c r="B31" s="75" t="str">
        <f>IF(A31="","",VLOOKUP('N1'!$L$1&amp;$A31,'Danh sach'!$F:$L,5,0))</f>
        <v>PH08879</v>
      </c>
      <c r="C31" s="76" t="str">
        <f>IF(B31="","",VLOOKUP('N1'!$L$1&amp;$A31,'Danh sach'!$F:$L,6,0))</f>
        <v>Bùi Thanh Tuấn</v>
      </c>
      <c r="D31" s="77" t="e">
        <f>"'"&amp;RIGHT(VLOOKUP(B31,'Danh sach'!$A:$G,3,0),LEN(VLOOKUP(B31,'Danh sach'!$A:$G,3,0))-5)&amp;"'"</f>
        <v>#N/A</v>
      </c>
      <c r="E31" s="78" t="str">
        <f>IF(A31="","",VLOOKUP('N1'!$L$1&amp;$A31,'Danh sach'!$F:$L,7,0))</f>
        <v>Trường Thịnh Agri - Giái pháp quản lý nông trường</v>
      </c>
      <c r="F31" s="79" t="str">
        <f t="array" aca="1" ref="F31" ca="1">IFERROR(INDIRECT($D31&amp;"!i13"),"")</f>
        <v/>
      </c>
      <c r="G31" s="80" t="str">
        <f t="shared" ca="1" si="0"/>
        <v/>
      </c>
      <c r="H31" s="81"/>
    </row>
    <row r="32" spans="1:8" ht="12.75" customHeight="1" x14ac:dyDescent="0.2">
      <c r="A32" s="75">
        <f t="shared" si="1"/>
        <v>28</v>
      </c>
      <c r="B32" s="75" t="str">
        <f>IF(A32="","",VLOOKUP('N1'!$L$1&amp;$A32,'Danh sach'!$F:$L,5,0))</f>
        <v>PH07371</v>
      </c>
      <c r="C32" s="76" t="str">
        <f>IF(B32="","",VLOOKUP('N1'!$L$1&amp;$A32,'Danh sach'!$F:$L,6,0))</f>
        <v>Nguyễn Trung Đức</v>
      </c>
      <c r="D32" s="77" t="e">
        <f>"'"&amp;RIGHT(VLOOKUP(B32,'Danh sach'!$A:$G,3,0),LEN(VLOOKUP(B32,'Danh sach'!$A:$G,3,0))-5)&amp;"'"</f>
        <v>#N/A</v>
      </c>
      <c r="E32" s="78" t="str">
        <f>IF(A32="","",VLOOKUP('N1'!$L$1&amp;$A32,'Danh sach'!$F:$L,7,0))</f>
        <v>Quản lý học viện của 1 trung tâm Tiếng Anh</v>
      </c>
      <c r="F32" s="79" t="str">
        <f t="array" aca="1" ref="F32" ca="1">IFERROR(INDIRECT($D32&amp;"!i13"),"")</f>
        <v/>
      </c>
      <c r="G32" s="80" t="str">
        <f t="shared" ca="1" si="0"/>
        <v/>
      </c>
      <c r="H32" s="81"/>
    </row>
    <row r="33" spans="1:8" ht="12.75" customHeight="1" x14ac:dyDescent="0.2">
      <c r="A33" s="75">
        <f t="shared" si="1"/>
        <v>29</v>
      </c>
      <c r="B33" s="75" t="str">
        <f>IF(A33="","",VLOOKUP('N1'!$L$1&amp;$A33,'Danh sach'!$F:$L,5,0))</f>
        <v>PH08630</v>
      </c>
      <c r="C33" s="76" t="str">
        <f>IF(B33="","",VLOOKUP('N1'!$L$1&amp;$A33,'Danh sach'!$F:$L,6,0))</f>
        <v>Phạm Thị Ngọc Khánh</v>
      </c>
      <c r="D33" s="77" t="e">
        <f>"'"&amp;RIGHT(VLOOKUP(B33,'Danh sach'!$A:$G,3,0),LEN(VLOOKUP(B33,'Danh sach'!$A:$G,3,0))-5)&amp;"'"</f>
        <v>#N/A</v>
      </c>
      <c r="E33" s="78" t="str">
        <f>IF(A33="","",VLOOKUP('N1'!$L$1&amp;$A33,'Danh sach'!$F:$L,7,0))</f>
        <v>Quản lý học viện của 1 trung tâm Tiếng Anh</v>
      </c>
      <c r="F33" s="79" t="str">
        <f t="array" aca="1" ref="F33" ca="1">IFERROR(INDIRECT($D33&amp;"!i13"),"")</f>
        <v/>
      </c>
      <c r="G33" s="80" t="str">
        <f t="shared" ca="1" si="0"/>
        <v/>
      </c>
      <c r="H33" s="81"/>
    </row>
    <row r="34" spans="1:8" ht="12.75" customHeight="1" x14ac:dyDescent="0.2">
      <c r="A34" s="75">
        <f t="shared" si="1"/>
        <v>30</v>
      </c>
      <c r="B34" s="75" t="str">
        <f>IF(A34="","",VLOOKUP('N1'!$L$1&amp;$A34,'Danh sach'!$F:$L,5,0))</f>
        <v>PH08689</v>
      </c>
      <c r="C34" s="76" t="str">
        <f>IF(B34="","",VLOOKUP('N1'!$L$1&amp;$A34,'Danh sach'!$F:$L,6,0))</f>
        <v>Vương Chí Hiệp</v>
      </c>
      <c r="D34" s="77" t="e">
        <f>"'"&amp;RIGHT(VLOOKUP(B34,'Danh sach'!$A:$G,3,0),LEN(VLOOKUP(B34,'Danh sach'!$A:$G,3,0))-5)&amp;"'"</f>
        <v>#N/A</v>
      </c>
      <c r="E34" s="78" t="str">
        <f>IF(A34="","",VLOOKUP('N1'!$L$1&amp;$A34,'Danh sach'!$F:$L,7,0))</f>
        <v>Quản lý học viện của 1 trung tâm Tiếng Anh</v>
      </c>
      <c r="F34" s="79" t="str">
        <f t="array" aca="1" ref="F34" ca="1">IFERROR(INDIRECT($D34&amp;"!i13"),"")</f>
        <v/>
      </c>
      <c r="G34" s="80" t="str">
        <f t="shared" ca="1" si="0"/>
        <v/>
      </c>
      <c r="H34" s="81"/>
    </row>
    <row r="35" spans="1:8" ht="12.75" customHeight="1" x14ac:dyDescent="0.2">
      <c r="A35" s="75">
        <f t="shared" si="1"/>
        <v>31</v>
      </c>
      <c r="B35" s="75" t="str">
        <f>IF(A35="","",VLOOKUP('N1'!$L$1&amp;$A35,'Danh sach'!$F:$L,5,0))</f>
        <v>PH08772</v>
      </c>
      <c r="C35" s="76" t="str">
        <f>IF(B35="","",VLOOKUP('N1'!$L$1&amp;$A35,'Danh sach'!$F:$L,6,0))</f>
        <v>Nguyễn Ngọc Tân</v>
      </c>
      <c r="D35" s="77" t="e">
        <f>"'"&amp;RIGHT(VLOOKUP(B35,'Danh sach'!$A:$G,3,0),LEN(VLOOKUP(B35,'Danh sach'!$A:$G,3,0))-5)&amp;"'"</f>
        <v>#N/A</v>
      </c>
      <c r="E35" s="78" t="str">
        <f>IF(A35="","",VLOOKUP('N1'!$L$1&amp;$A35,'Danh sach'!$F:$L,7,0))</f>
        <v>Quản lý học viện của 1 trung tâm Tiếng Anh</v>
      </c>
      <c r="F35" s="79" t="str">
        <f t="array" aca="1" ref="F35" ca="1">IFERROR(INDIRECT($D35&amp;"!i13"),"")</f>
        <v/>
      </c>
      <c r="G35" s="80" t="str">
        <f t="shared" ca="1" si="0"/>
        <v/>
      </c>
      <c r="H35" s="81"/>
    </row>
    <row r="36" spans="1:8" ht="12.75" customHeight="1" x14ac:dyDescent="0.2">
      <c r="A36" s="75">
        <f t="shared" si="1"/>
        <v>32</v>
      </c>
      <c r="B36" s="75" t="str">
        <f>IF(A36="","",VLOOKUP('N1'!$L$1&amp;$A36,'Danh sach'!$F:$L,5,0))</f>
        <v>PH08293</v>
      </c>
      <c r="C36" s="76" t="str">
        <f>IF(B36="","",VLOOKUP('N1'!$L$1&amp;$A36,'Danh sach'!$F:$L,6,0))</f>
        <v>Vũ Duy Hoàng</v>
      </c>
      <c r="D36" s="77" t="e">
        <f>"'"&amp;RIGHT(VLOOKUP(B36,'Danh sach'!$A:$G,3,0),LEN(VLOOKUP(B36,'Danh sach'!$A:$G,3,0))-5)&amp;"'"</f>
        <v>#N/A</v>
      </c>
      <c r="E36" s="78" t="str">
        <f>IF(A36="","",VLOOKUP('N1'!$L$1&amp;$A36,'Danh sach'!$F:$L,7,0))</f>
        <v>Website đặt lịch phòng khám răng</v>
      </c>
      <c r="F36" s="79" t="str">
        <f t="array" aca="1" ref="F36" ca="1">IFERROR(INDIRECT($D36&amp;"!i13"),"")</f>
        <v/>
      </c>
      <c r="G36" s="80" t="str">
        <f t="shared" ca="1" si="0"/>
        <v/>
      </c>
      <c r="H36" s="81"/>
    </row>
    <row r="37" spans="1:8" ht="12.75" customHeight="1" x14ac:dyDescent="0.2">
      <c r="A37" s="75">
        <f t="shared" si="1"/>
        <v>33</v>
      </c>
      <c r="B37" s="75" t="str">
        <f>IF(A37="","",VLOOKUP('N1'!$L$1&amp;$A37,'Danh sach'!$F:$L,5,0))</f>
        <v>PH06911</v>
      </c>
      <c r="C37" s="76" t="str">
        <f>IF(B37="","",VLOOKUP('N1'!$L$1&amp;$A37,'Danh sach'!$F:$L,6,0))</f>
        <v>Phạm Văn Toàn</v>
      </c>
      <c r="D37" s="77" t="e">
        <f>"'"&amp;RIGHT(VLOOKUP(B37,'Danh sach'!$A:$G,3,0),LEN(VLOOKUP(B37,'Danh sach'!$A:$G,3,0))-5)&amp;"'"</f>
        <v>#N/A</v>
      </c>
      <c r="E37" s="78" t="str">
        <f>IF(A37="","",VLOOKUP('N1'!$L$1&amp;$A37,'Danh sach'!$F:$L,7,0))</f>
        <v>Website đặt lịch phòng khám răng</v>
      </c>
      <c r="F37" s="79" t="str">
        <f t="array" aca="1" ref="F37" ca="1">IFERROR(INDIRECT($D37&amp;"!i13"),"")</f>
        <v/>
      </c>
      <c r="G37" s="80" t="str">
        <f t="shared" ca="1" si="0"/>
        <v/>
      </c>
      <c r="H37" s="81"/>
    </row>
    <row r="38" spans="1:8" ht="12.75" customHeight="1" x14ac:dyDescent="0.2">
      <c r="A38" s="75">
        <f t="shared" si="1"/>
        <v>34</v>
      </c>
      <c r="B38" s="75" t="str">
        <f>IF(A38="","",VLOOKUP('N1'!$L$1&amp;$A38,'Danh sach'!$F:$L,5,0))</f>
        <v>PH07585</v>
      </c>
      <c r="C38" s="76" t="str">
        <f>IF(B38="","",VLOOKUP('N1'!$L$1&amp;$A38,'Danh sach'!$F:$L,6,0))</f>
        <v>Phùng Minh Dũng</v>
      </c>
      <c r="D38" s="77" t="e">
        <f>"'"&amp;RIGHT(VLOOKUP(B38,'Danh sach'!$A:$G,3,0),LEN(VLOOKUP(B38,'Danh sach'!$A:$G,3,0))-5)&amp;"'"</f>
        <v>#N/A</v>
      </c>
      <c r="E38" s="78" t="str">
        <f>IF(A38="","",VLOOKUP('N1'!$L$1&amp;$A38,'Danh sach'!$F:$L,7,0))</f>
        <v>Website đặt lịch phòng khám răng</v>
      </c>
      <c r="F38" s="79" t="str">
        <f t="array" aca="1" ref="F38" ca="1">IFERROR(INDIRECT($D38&amp;"!i13"),"")</f>
        <v/>
      </c>
      <c r="G38" s="80" t="str">
        <f t="shared" ca="1" si="0"/>
        <v/>
      </c>
      <c r="H38" s="81"/>
    </row>
    <row r="39" spans="1:8" ht="12.75" customHeight="1" x14ac:dyDescent="0.2">
      <c r="A39" s="75">
        <f t="shared" si="1"/>
        <v>35</v>
      </c>
      <c r="B39" s="75" t="str">
        <f>IF(A39="","",VLOOKUP('N1'!$L$1&amp;$A39,'Danh sach'!$F:$L,5,0))</f>
        <v>PH07621</v>
      </c>
      <c r="C39" s="76" t="str">
        <f>IF(B39="","",VLOOKUP('N1'!$L$1&amp;$A39,'Danh sach'!$F:$L,6,0))</f>
        <v>Nguyễn Thành Vinh</v>
      </c>
      <c r="D39" s="77" t="e">
        <f>"'"&amp;RIGHT(VLOOKUP(B39,'Danh sach'!$A:$G,3,0),LEN(VLOOKUP(B39,'Danh sach'!$A:$G,3,0))-5)&amp;"'"</f>
        <v>#N/A</v>
      </c>
      <c r="E39" s="78" t="str">
        <f>IF(A39="","",VLOOKUP('N1'!$L$1&amp;$A39,'Danh sach'!$F:$L,7,0))</f>
        <v>Website đặt lịch phòng khám răng</v>
      </c>
      <c r="F39" s="79" t="str">
        <f t="array" aca="1" ref="F39" ca="1">IFERROR(INDIRECT($D39&amp;"!i13"),"")</f>
        <v/>
      </c>
      <c r="G39" s="80" t="str">
        <f t="shared" ca="1" si="0"/>
        <v/>
      </c>
      <c r="H39" s="81"/>
    </row>
    <row r="40" spans="1:8" ht="12.75" customHeight="1" x14ac:dyDescent="0.2">
      <c r="A40" s="75">
        <f t="shared" si="1"/>
        <v>36</v>
      </c>
      <c r="B40" s="75" t="str">
        <f>IF(A40="","",VLOOKUP('N1'!$L$1&amp;$A40,'Danh sach'!$F:$L,5,0))</f>
        <v>PH07690</v>
      </c>
      <c r="C40" s="76" t="str">
        <f>IF(B40="","",VLOOKUP('N1'!$L$1&amp;$A40,'Danh sach'!$F:$L,6,0))</f>
        <v>Đỗ Ngọc Huy</v>
      </c>
      <c r="D40" s="77" t="e">
        <f>"'"&amp;RIGHT(VLOOKUP(B40,'Danh sach'!$A:$G,3,0),LEN(VLOOKUP(B40,'Danh sach'!$A:$G,3,0))-5)&amp;"'"</f>
        <v>#N/A</v>
      </c>
      <c r="E40" s="78" t="str">
        <f>IF(A40="","",VLOOKUP('N1'!$L$1&amp;$A40,'Danh sach'!$F:$L,7,0))</f>
        <v>Website đặt lịch phòng khám răng</v>
      </c>
      <c r="F40" s="79" t="str">
        <f t="array" aca="1" ref="F40" ca="1">IFERROR(INDIRECT($D40&amp;"!i13"),"")</f>
        <v/>
      </c>
      <c r="G40" s="80" t="str">
        <f t="shared" ca="1" si="0"/>
        <v/>
      </c>
      <c r="H40" s="81"/>
    </row>
    <row r="41" spans="1:8" ht="12.75" customHeight="1" x14ac:dyDescent="0.2">
      <c r="A41" s="75">
        <f t="shared" si="1"/>
        <v>37</v>
      </c>
      <c r="B41" s="75" t="str">
        <f>IF(A41="","",VLOOKUP('N1'!$L$1&amp;$A41,'Danh sach'!$F:$L,5,0))</f>
        <v>PH07818</v>
      </c>
      <c r="C41" s="76" t="str">
        <f>IF(B41="","",VLOOKUP('N1'!$L$1&amp;$A41,'Danh sach'!$F:$L,6,0))</f>
        <v>Vi Minh Tuấn</v>
      </c>
      <c r="D41" s="77" t="e">
        <f>"'"&amp;RIGHT(VLOOKUP(B41,'Danh sach'!$A:$G,3,0),LEN(VLOOKUP(B41,'Danh sach'!$A:$G,3,0))-5)&amp;"'"</f>
        <v>#N/A</v>
      </c>
      <c r="E41" s="78" t="str">
        <f>IF(A41="","",VLOOKUP('N1'!$L$1&amp;$A41,'Danh sach'!$F:$L,7,0))</f>
        <v>Website đặt lịch phòng khám răng</v>
      </c>
      <c r="F41" s="79" t="str">
        <f t="array" aca="1" ref="F41" ca="1">IFERROR(INDIRECT($D41&amp;"!i13"),"")</f>
        <v/>
      </c>
      <c r="G41" s="80" t="str">
        <f t="shared" ca="1" si="0"/>
        <v/>
      </c>
      <c r="H41" s="81"/>
    </row>
    <row r="42" spans="1:8" ht="12.75" customHeight="1" x14ac:dyDescent="0.2">
      <c r="A42" s="75">
        <f t="shared" si="1"/>
        <v>38</v>
      </c>
      <c r="B42" s="75" t="str">
        <f>IF(A42="","",VLOOKUP('N1'!$L$1&amp;$A42,'Danh sach'!$F:$L,5,0))</f>
        <v>PH08202</v>
      </c>
      <c r="C42" s="76" t="str">
        <f>IF(B42="","",VLOOKUP('N1'!$L$1&amp;$A42,'Danh sach'!$F:$L,6,0))</f>
        <v>Nguyễn Tiến Duy</v>
      </c>
      <c r="D42" s="77" t="e">
        <f>"'"&amp;RIGHT(VLOOKUP(B42,'Danh sach'!$A:$G,3,0),LEN(VLOOKUP(B42,'Danh sach'!$A:$G,3,0))-5)&amp;"'"</f>
        <v>#N/A</v>
      </c>
      <c r="E42" s="78" t="str">
        <f>IF(A42="","",VLOOKUP('N1'!$L$1&amp;$A42,'Danh sach'!$F:$L,7,0))</f>
        <v>Website học trực tuyến</v>
      </c>
      <c r="F42" s="79" t="str">
        <f t="array" aca="1" ref="F42" ca="1">IFERROR(INDIRECT($D42&amp;"!i13"),"")</f>
        <v/>
      </c>
      <c r="G42" s="80" t="str">
        <f t="shared" ca="1" si="0"/>
        <v/>
      </c>
      <c r="H42" s="81"/>
    </row>
    <row r="43" spans="1:8" ht="12.75" customHeight="1" x14ac:dyDescent="0.2">
      <c r="A43" s="75">
        <f t="shared" si="1"/>
        <v>39</v>
      </c>
      <c r="B43" s="75" t="str">
        <f>IF(A43="","",VLOOKUP('N1'!$L$1&amp;$A43,'Danh sach'!$F:$L,5,0))</f>
        <v>PH08280</v>
      </c>
      <c r="C43" s="76" t="str">
        <f>IF(B43="","",VLOOKUP('N1'!$L$1&amp;$A43,'Danh sach'!$F:$L,6,0))</f>
        <v>Trương Như Hồng Sơn</v>
      </c>
      <c r="D43" s="77" t="e">
        <f>"'"&amp;RIGHT(VLOOKUP(B43,'Danh sach'!$A:$G,3,0),LEN(VLOOKUP(B43,'Danh sach'!$A:$G,3,0))-5)&amp;"'"</f>
        <v>#N/A</v>
      </c>
      <c r="E43" s="78" t="str">
        <f>IF(A43="","",VLOOKUP('N1'!$L$1&amp;$A43,'Danh sach'!$F:$L,7,0))</f>
        <v>Website học trực tuyến</v>
      </c>
      <c r="F43" s="79" t="str">
        <f t="array" aca="1" ref="F43" ca="1">IFERROR(INDIRECT($D43&amp;"!i13"),"")</f>
        <v/>
      </c>
      <c r="G43" s="80" t="str">
        <f t="shared" ca="1" si="0"/>
        <v/>
      </c>
      <c r="H43" s="81"/>
    </row>
    <row r="44" spans="1:8" ht="12.75" customHeight="1" x14ac:dyDescent="0.2">
      <c r="A44" s="75">
        <f t="shared" si="1"/>
        <v>40</v>
      </c>
      <c r="B44" s="75" t="str">
        <f>IF(A44="","",VLOOKUP('N1'!$L$1&amp;$A44,'Danh sach'!$F:$L,5,0))</f>
        <v>PH08292</v>
      </c>
      <c r="C44" s="76" t="str">
        <f>IF(B44="","",VLOOKUP('N1'!$L$1&amp;$A44,'Danh sach'!$F:$L,6,0))</f>
        <v>Vũ Hoàng Long</v>
      </c>
      <c r="D44" s="77" t="e">
        <f>"'"&amp;RIGHT(VLOOKUP(B44,'Danh sach'!$A:$G,3,0),LEN(VLOOKUP(B44,'Danh sach'!$A:$G,3,0))-5)&amp;"'"</f>
        <v>#N/A</v>
      </c>
      <c r="E44" s="78" t="str">
        <f>IF(A44="","",VLOOKUP('N1'!$L$1&amp;$A44,'Danh sach'!$F:$L,7,0))</f>
        <v>Website học trực tuyến</v>
      </c>
      <c r="F44" s="79" t="str">
        <f t="array" aca="1" ref="F44" ca="1">IFERROR(INDIRECT($D44&amp;"!i13"),"")</f>
        <v/>
      </c>
      <c r="G44" s="80" t="str">
        <f t="shared" ca="1" si="0"/>
        <v/>
      </c>
      <c r="H44" s="81"/>
    </row>
    <row r="45" spans="1:8" ht="12.75" customHeight="1" x14ac:dyDescent="0.2">
      <c r="A45" s="75">
        <f t="shared" si="1"/>
        <v>41</v>
      </c>
      <c r="B45" s="75" t="str">
        <f>IF(A45="","",VLOOKUP('N1'!$L$1&amp;$A45,'Danh sach'!$F:$L,5,0))</f>
        <v>PH08444</v>
      </c>
      <c r="C45" s="76" t="str">
        <f>IF(B45="","",VLOOKUP('N1'!$L$1&amp;$A45,'Danh sach'!$F:$L,6,0))</f>
        <v>Hà Tuấn Minh</v>
      </c>
      <c r="D45" s="77" t="e">
        <f>"'"&amp;RIGHT(VLOOKUP(B45,'Danh sach'!$A:$G,3,0),LEN(VLOOKUP(B45,'Danh sach'!$A:$G,3,0))-5)&amp;"'"</f>
        <v>#N/A</v>
      </c>
      <c r="E45" s="78" t="str">
        <f>IF(A45="","",VLOOKUP('N1'!$L$1&amp;$A45,'Danh sach'!$F:$L,7,0))</f>
        <v>Website học trực tuyến</v>
      </c>
      <c r="F45" s="79" t="str">
        <f t="array" aca="1" ref="F45" ca="1">IFERROR(INDIRECT($D45&amp;"!i13"),"")</f>
        <v/>
      </c>
      <c r="G45" s="80" t="str">
        <f t="shared" ca="1" si="0"/>
        <v/>
      </c>
      <c r="H45" s="81"/>
    </row>
    <row r="46" spans="1:8" ht="12.75" customHeight="1" x14ac:dyDescent="0.2">
      <c r="A46" s="75">
        <f t="shared" si="1"/>
        <v>42</v>
      </c>
      <c r="B46" s="75" t="str">
        <f>IF(A46="","",VLOOKUP('N1'!$L$1&amp;$A46,'Danh sach'!$F:$L,5,0))</f>
        <v>PH08450</v>
      </c>
      <c r="C46" s="76" t="str">
        <f>IF(B46="","",VLOOKUP('N1'!$L$1&amp;$A46,'Danh sach'!$F:$L,6,0))</f>
        <v>Nguyễn Anh Vũ</v>
      </c>
      <c r="D46" s="77" t="e">
        <f>"'"&amp;RIGHT(VLOOKUP(B46,'Danh sach'!$A:$G,3,0),LEN(VLOOKUP(B46,'Danh sach'!$A:$G,3,0))-5)&amp;"'"</f>
        <v>#N/A</v>
      </c>
      <c r="E46" s="78" t="str">
        <f>IF(A46="","",VLOOKUP('N1'!$L$1&amp;$A46,'Danh sach'!$F:$L,7,0))</f>
        <v>Website học trực tuyến</v>
      </c>
      <c r="F46" s="79" t="str">
        <f t="array" aca="1" ref="F46" ca="1">IFERROR(INDIRECT($D46&amp;"!i13"),"")</f>
        <v/>
      </c>
      <c r="G46" s="80" t="str">
        <f t="shared" ca="1" si="0"/>
        <v/>
      </c>
      <c r="H46" s="81"/>
    </row>
    <row r="47" spans="1:8" ht="12.75" customHeight="1" x14ac:dyDescent="0.2">
      <c r="A47" s="75">
        <f t="shared" si="1"/>
        <v>43</v>
      </c>
      <c r="B47" s="75" t="str">
        <f>IF(A47="","",VLOOKUP('N1'!$L$1&amp;$A47,'Danh sach'!$F:$L,5,0))</f>
        <v>PH08451</v>
      </c>
      <c r="C47" s="76" t="str">
        <f>IF(B47="","",VLOOKUP('N1'!$L$1&amp;$A47,'Danh sach'!$F:$L,6,0))</f>
        <v>Nguyễn Trung Tín</v>
      </c>
      <c r="D47" s="77" t="e">
        <f>"'"&amp;RIGHT(VLOOKUP(B47,'Danh sach'!$A:$G,3,0),LEN(VLOOKUP(B47,'Danh sach'!$A:$G,3,0))-5)&amp;"'"</f>
        <v>#N/A</v>
      </c>
      <c r="E47" s="78" t="str">
        <f>IF(A47="","",VLOOKUP('N1'!$L$1&amp;$A47,'Danh sach'!$F:$L,7,0))</f>
        <v>Website học trực tuyến</v>
      </c>
      <c r="F47" s="79" t="str">
        <f t="array" aca="1" ref="F47" ca="1">IFERROR(INDIRECT($D47&amp;"!i13"),"")</f>
        <v/>
      </c>
      <c r="G47" s="80" t="str">
        <f t="shared" ca="1" si="0"/>
        <v/>
      </c>
      <c r="H47" s="81"/>
    </row>
    <row r="48" spans="1:8" ht="12.75" customHeight="1" x14ac:dyDescent="0.2">
      <c r="A48" s="75">
        <f t="shared" si="1"/>
        <v>44</v>
      </c>
      <c r="B48" s="75" t="str">
        <f>IF(A48="","",VLOOKUP('N1'!$L$1&amp;$A48,'Danh sach'!$F:$L,5,0))</f>
        <v>PH08496</v>
      </c>
      <c r="C48" s="76" t="str">
        <f>IF(B48="","",VLOOKUP('N1'!$L$1&amp;$A48,'Danh sach'!$F:$L,6,0))</f>
        <v>Ngô Văn Hướng</v>
      </c>
      <c r="D48" s="77" t="e">
        <f>"'"&amp;RIGHT(VLOOKUP(B48,'Danh sach'!$A:$G,3,0),LEN(VLOOKUP(B48,'Danh sach'!$A:$G,3,0))-5)&amp;"'"</f>
        <v>#N/A</v>
      </c>
      <c r="E48" s="78" t="str">
        <f>IF(A48="","",VLOOKUP('N1'!$L$1&amp;$A48,'Danh sach'!$F:$L,7,0))</f>
        <v>Website học trực tuyến</v>
      </c>
      <c r="F48" s="79" t="str">
        <f t="array" aca="1" ref="F48" ca="1">IFERROR(INDIRECT($D48&amp;"!i13"),"")</f>
        <v/>
      </c>
      <c r="G48" s="80" t="str">
        <f t="shared" ca="1" si="0"/>
        <v/>
      </c>
      <c r="H48" s="81"/>
    </row>
    <row r="49" spans="1:8" ht="12.75" customHeight="1" x14ac:dyDescent="0.2">
      <c r="A49" s="75">
        <f t="shared" si="1"/>
        <v>45</v>
      </c>
      <c r="B49" s="75" t="str">
        <f>IF(A49="","",VLOOKUP('N1'!$L$1&amp;$A49,'Danh sach'!$F:$L,5,0))</f>
        <v>PH08581</v>
      </c>
      <c r="C49" s="76" t="str">
        <f>IF(B49="","",VLOOKUP('N1'!$L$1&amp;$A49,'Danh sach'!$F:$L,6,0))</f>
        <v>Vũ Ngọc Tú</v>
      </c>
      <c r="D49" s="77" t="e">
        <f>"'"&amp;RIGHT(VLOOKUP(B49,'Danh sach'!$A:$G,3,0),LEN(VLOOKUP(B49,'Danh sach'!$A:$G,3,0))-5)&amp;"'"</f>
        <v>#N/A</v>
      </c>
      <c r="E49" s="78" t="str">
        <f>IF(A49="","",VLOOKUP('N1'!$L$1&amp;$A49,'Danh sach'!$F:$L,7,0))</f>
        <v>Website bán phụ kiện máy tính</v>
      </c>
      <c r="F49" s="79" t="str">
        <f t="array" aca="1" ref="F49" ca="1">IFERROR(INDIRECT($D49&amp;"!i13"),"")</f>
        <v/>
      </c>
      <c r="G49" s="80" t="str">
        <f t="shared" ca="1" si="0"/>
        <v/>
      </c>
      <c r="H49" s="81"/>
    </row>
    <row r="50" spans="1:8" ht="12.75" customHeight="1" x14ac:dyDescent="0.2">
      <c r="A50" s="75">
        <f t="shared" si="1"/>
        <v>46</v>
      </c>
      <c r="B50" s="75" t="str">
        <f>IF(A50="","",VLOOKUP('N1'!$L$1&amp;$A50,'Danh sach'!$F:$L,5,0))</f>
        <v>PH08667</v>
      </c>
      <c r="C50" s="76" t="str">
        <f>IF(B50="","",VLOOKUP('N1'!$L$1&amp;$A50,'Danh sach'!$F:$L,6,0))</f>
        <v>Nguyễn Phú Tâm</v>
      </c>
      <c r="D50" s="77" t="e">
        <f>"'"&amp;RIGHT(VLOOKUP(B50,'Danh sach'!$A:$G,3,0),LEN(VLOOKUP(B50,'Danh sach'!$A:$G,3,0))-5)&amp;"'"</f>
        <v>#N/A</v>
      </c>
      <c r="E50" s="78" t="str">
        <f>IF(A50="","",VLOOKUP('N1'!$L$1&amp;$A50,'Danh sach'!$F:$L,7,0))</f>
        <v>Website bán phụ kiện máy tính</v>
      </c>
      <c r="F50" s="79" t="str">
        <f t="array" aca="1" ref="F50" ca="1">IFERROR(INDIRECT($D50&amp;"!i13"),"")</f>
        <v/>
      </c>
      <c r="G50" s="80" t="str">
        <f t="shared" ca="1" si="0"/>
        <v/>
      </c>
      <c r="H50" s="81"/>
    </row>
    <row r="51" spans="1:8" ht="12.75" customHeight="1" x14ac:dyDescent="0.2">
      <c r="A51" s="75">
        <f t="shared" si="1"/>
        <v>47</v>
      </c>
      <c r="B51" s="75" t="str">
        <f>IF(A51="","",VLOOKUP('N1'!$L$1&amp;$A51,'Danh sach'!$F:$L,5,0))</f>
        <v>PH08765</v>
      </c>
      <c r="C51" s="76" t="str">
        <f>IF(B51="","",VLOOKUP('N1'!$L$1&amp;$A51,'Danh sach'!$F:$L,6,0))</f>
        <v>Văn Thị Ngọc Dung</v>
      </c>
      <c r="D51" s="77" t="e">
        <f>"'"&amp;RIGHT(VLOOKUP(B51,'Danh sach'!$A:$G,3,0),LEN(VLOOKUP(B51,'Danh sach'!$A:$G,3,0))-5)&amp;"'"</f>
        <v>#N/A</v>
      </c>
      <c r="E51" s="78" t="str">
        <f>IF(A51="","",VLOOKUP('N1'!$L$1&amp;$A51,'Danh sach'!$F:$L,7,0))</f>
        <v>Website bán phụ kiện máy tính</v>
      </c>
      <c r="F51" s="79" t="str">
        <f t="array" aca="1" ref="F51" ca="1">IFERROR(INDIRECT($D51&amp;"!i13"),"")</f>
        <v/>
      </c>
      <c r="G51" s="80" t="str">
        <f t="shared" ca="1" si="0"/>
        <v/>
      </c>
      <c r="H51" s="81"/>
    </row>
    <row r="52" spans="1:8" ht="12.75" customHeight="1" x14ac:dyDescent="0.2">
      <c r="A52" s="75">
        <f t="shared" si="1"/>
        <v>48</v>
      </c>
      <c r="B52" s="75" t="str">
        <f>IF(A52="","",VLOOKUP('N1'!$L$1&amp;$A52,'Danh sach'!$F:$L,5,0))</f>
        <v>PH08603</v>
      </c>
      <c r="C52" s="76" t="str">
        <f>IF(B52="","",VLOOKUP('N1'!$L$1&amp;$A52,'Danh sach'!$F:$L,6,0))</f>
        <v>Lê Viết Huy</v>
      </c>
      <c r="D52" s="77" t="e">
        <f>"'"&amp;RIGHT(VLOOKUP(B52,'Danh sach'!$A:$G,3,0),LEN(VLOOKUP(B52,'Danh sach'!$A:$G,3,0))-5)&amp;"'"</f>
        <v>#N/A</v>
      </c>
      <c r="E52" s="78" t="str">
        <f>IF(A52="","",VLOOKUP('N1'!$L$1&amp;$A52,'Danh sach'!$F:$L,7,0))</f>
        <v>Website bán phụ kiện máy tính</v>
      </c>
      <c r="F52" s="79" t="str">
        <f t="array" aca="1" ref="F52" ca="1">IFERROR(INDIRECT($D52&amp;"!i13"),"")</f>
        <v/>
      </c>
      <c r="G52" s="80" t="str">
        <f t="shared" ca="1" si="0"/>
        <v/>
      </c>
      <c r="H52" s="81"/>
    </row>
    <row r="53" spans="1:8" ht="12.75" customHeight="1" x14ac:dyDescent="0.2">
      <c r="A53" s="75">
        <f t="shared" si="1"/>
        <v>49</v>
      </c>
      <c r="B53" s="75" t="str">
        <f>IF(A53="","",VLOOKUP('N1'!$L$1&amp;$A53,'Danh sach'!$F:$L,5,0))</f>
        <v>PH08799</v>
      </c>
      <c r="C53" s="76" t="str">
        <f>IF(B53="","",VLOOKUP('N1'!$L$1&amp;$A53,'Danh sach'!$F:$L,6,0))</f>
        <v>Phạm Minh Hiếu</v>
      </c>
      <c r="D53" s="77" t="e">
        <f>"'"&amp;RIGHT(VLOOKUP(B53,'Danh sach'!$A:$G,3,0),LEN(VLOOKUP(B53,'Danh sach'!$A:$G,3,0))-5)&amp;"'"</f>
        <v>#N/A</v>
      </c>
      <c r="E53" s="78" t="str">
        <f>IF(A53="","",VLOOKUP('N1'!$L$1&amp;$A53,'Danh sach'!$F:$L,7,0))</f>
        <v>Website bán phụ kiện máy tính</v>
      </c>
      <c r="F53" s="79" t="str">
        <f t="array" aca="1" ref="F53" ca="1">IFERROR(INDIRECT($D53&amp;"!i13"),"")</f>
        <v/>
      </c>
      <c r="G53" s="80" t="str">
        <f t="shared" ca="1" si="0"/>
        <v/>
      </c>
      <c r="H53" s="81"/>
    </row>
    <row r="54" spans="1:8" ht="12.75" hidden="1" customHeight="1" x14ac:dyDescent="0.2">
      <c r="A54" s="75" t="str">
        <f t="shared" si="1"/>
        <v/>
      </c>
      <c r="B54" s="75" t="str">
        <f>IF(A54="","",VLOOKUP('N1'!$L$1&amp;$A54,'Danh sach'!$F:$L,5,0))</f>
        <v/>
      </c>
      <c r="C54" s="76" t="str">
        <f>IF(B54="","",VLOOKUP('N1'!$L$1&amp;$A54,'Danh sach'!$F:$L,6,0))</f>
        <v/>
      </c>
      <c r="D54" s="77" t="e">
        <f>"'"&amp;RIGHT(VLOOKUP(B54,'Danh sach'!$A:$G,3,0),LEN(VLOOKUP(B54,'Danh sach'!$A:$G,3,0))-5)&amp;"'"</f>
        <v>#N/A</v>
      </c>
      <c r="E54" s="78" t="str">
        <f>IF(A54="","",VLOOKUP('N1'!$L$1&amp;$A54,'Danh sach'!$F:$L,7,0))</f>
        <v/>
      </c>
      <c r="F54" s="79" t="str">
        <f t="array" aca="1" ref="F54" ca="1">IFERROR(INDIRECT($D54&amp;"!i13"),"")</f>
        <v/>
      </c>
      <c r="G54" s="80" t="str">
        <f t="shared" ca="1" si="0"/>
        <v/>
      </c>
      <c r="H54" s="81"/>
    </row>
    <row r="55" spans="1:8" ht="12.75" hidden="1" customHeight="1" x14ac:dyDescent="0.2">
      <c r="A55" s="75" t="str">
        <f t="shared" si="1"/>
        <v/>
      </c>
      <c r="B55" s="75" t="str">
        <f>IF(A55="","",VLOOKUP('N1'!$L$1&amp;$A55,'Danh sach'!$F:$L,5,0))</f>
        <v/>
      </c>
      <c r="C55" s="76" t="str">
        <f>IF(B55="","",VLOOKUP('N1'!$L$1&amp;$A55,'Danh sach'!$F:$L,6,0))</f>
        <v/>
      </c>
      <c r="D55" s="77" t="e">
        <f>"'"&amp;RIGHT(VLOOKUP(B55,'Danh sach'!$A:$G,3,0),LEN(VLOOKUP(B55,'Danh sach'!$A:$G,3,0))-5)&amp;"'"</f>
        <v>#N/A</v>
      </c>
      <c r="E55" s="78" t="str">
        <f>IF(A55="","",VLOOKUP('N1'!$L$1&amp;$A55,'Danh sach'!$F:$L,7,0))</f>
        <v/>
      </c>
      <c r="F55" s="79" t="str">
        <f t="array" aca="1" ref="F55" ca="1">IFERROR(INDIRECT($D55&amp;"!i13"),"")</f>
        <v/>
      </c>
      <c r="G55" s="80" t="str">
        <f t="shared" ca="1" si="0"/>
        <v/>
      </c>
      <c r="H55" s="81"/>
    </row>
    <row r="56" spans="1:8" ht="12.75" hidden="1" customHeight="1" x14ac:dyDescent="0.2">
      <c r="A56" s="75" t="str">
        <f t="shared" si="1"/>
        <v/>
      </c>
      <c r="B56" s="75" t="str">
        <f>IF(A56="","",VLOOKUP('N1'!$L$1&amp;$A56,'Danh sach'!$F:$L,5,0))</f>
        <v/>
      </c>
      <c r="C56" s="76" t="str">
        <f>IF(B56="","",VLOOKUP('N1'!$L$1&amp;$A56,'Danh sach'!$F:$L,6,0))</f>
        <v/>
      </c>
      <c r="D56" s="77" t="e">
        <f>"'"&amp;RIGHT(VLOOKUP(B56,'Danh sach'!$A:$G,3,0),LEN(VLOOKUP(B56,'Danh sach'!$A:$G,3,0))-5)&amp;"'"</f>
        <v>#N/A</v>
      </c>
      <c r="E56" s="78" t="str">
        <f>IF(A56="","",VLOOKUP('N1'!$L$1&amp;$A56,'Danh sach'!$F:$L,7,0))</f>
        <v/>
      </c>
      <c r="F56" s="79" t="str">
        <f t="array" aca="1" ref="F56" ca="1">IFERROR(INDIRECT($D56&amp;"!i13"),"")</f>
        <v/>
      </c>
      <c r="G56" s="80" t="str">
        <f t="shared" ca="1" si="0"/>
        <v/>
      </c>
      <c r="H56" s="81"/>
    </row>
    <row r="57" spans="1:8" ht="12.75" hidden="1" customHeight="1" x14ac:dyDescent="0.2">
      <c r="A57" s="75" t="str">
        <f t="shared" si="1"/>
        <v/>
      </c>
      <c r="B57" s="75" t="str">
        <f>IF(A57="","",VLOOKUP('N1'!$L$1&amp;$A57,'Danh sach'!$F:$L,5,0))</f>
        <v/>
      </c>
      <c r="C57" s="76" t="str">
        <f>IF(B57="","",VLOOKUP('N1'!$L$1&amp;$A57,'Danh sach'!$F:$L,6,0))</f>
        <v/>
      </c>
      <c r="D57" s="77" t="e">
        <f>"'"&amp;RIGHT(VLOOKUP(B57,'Danh sach'!$A:$G,3,0),LEN(VLOOKUP(B57,'Danh sach'!$A:$G,3,0))-5)&amp;"'"</f>
        <v>#N/A</v>
      </c>
      <c r="E57" s="78" t="str">
        <f>IF(A57="","",VLOOKUP('N1'!$L$1&amp;$A57,'Danh sach'!$F:$L,7,0))</f>
        <v/>
      </c>
      <c r="F57" s="79" t="str">
        <f t="array" aca="1" ref="F57" ca="1">IFERROR(INDIRECT($D57&amp;"!i13"),"")</f>
        <v/>
      </c>
      <c r="G57" s="80" t="str">
        <f t="shared" ca="1" si="0"/>
        <v/>
      </c>
      <c r="H57" s="81"/>
    </row>
    <row r="58" spans="1:8" ht="12.75" hidden="1" customHeight="1" x14ac:dyDescent="0.2">
      <c r="A58" s="75" t="str">
        <f t="shared" si="1"/>
        <v/>
      </c>
      <c r="B58" s="75" t="str">
        <f>IF(A58="","",VLOOKUP('N1'!$L$1&amp;$A58,'Danh sach'!$F:$L,5,0))</f>
        <v/>
      </c>
      <c r="C58" s="76" t="str">
        <f>IF(B58="","",VLOOKUP('N1'!$L$1&amp;$A58,'Danh sach'!$F:$L,6,0))</f>
        <v/>
      </c>
      <c r="D58" s="77" t="e">
        <f>"'"&amp;RIGHT(VLOOKUP(B58,'Danh sach'!$A:$G,3,0),LEN(VLOOKUP(B58,'Danh sach'!$A:$G,3,0))-5)&amp;"'"</f>
        <v>#N/A</v>
      </c>
      <c r="E58" s="78" t="str">
        <f>IF(A58="","",VLOOKUP('N1'!$L$1&amp;$A58,'Danh sach'!$F:$L,7,0))</f>
        <v/>
      </c>
      <c r="F58" s="79" t="str">
        <f t="array" aca="1" ref="F58" ca="1">IFERROR(INDIRECT($D58&amp;"!i13"),"")</f>
        <v/>
      </c>
      <c r="G58" s="80" t="str">
        <f t="shared" ca="1" si="0"/>
        <v/>
      </c>
      <c r="H58" s="81"/>
    </row>
    <row r="59" spans="1:8" ht="12.75" hidden="1" customHeight="1" x14ac:dyDescent="0.2">
      <c r="A59" s="75" t="str">
        <f t="shared" si="1"/>
        <v/>
      </c>
      <c r="B59" s="75" t="str">
        <f>IF(A59="","",VLOOKUP('N1'!$L$1&amp;$A59,'Danh sach'!$F:$L,5,0))</f>
        <v/>
      </c>
      <c r="C59" s="76" t="str">
        <f>IF(B59="","",VLOOKUP('N1'!$L$1&amp;$A59,'Danh sach'!$F:$L,6,0))</f>
        <v/>
      </c>
      <c r="D59" s="77" t="e">
        <f>"'"&amp;RIGHT(VLOOKUP(B59,'Danh sach'!$A:$G,3,0),LEN(VLOOKUP(B59,'Danh sach'!$A:$G,3,0))-5)&amp;"'"</f>
        <v>#N/A</v>
      </c>
      <c r="E59" s="78" t="str">
        <f>IF(A59="","",VLOOKUP('N1'!$L$1&amp;$A59,'Danh sach'!$F:$L,7,0))</f>
        <v/>
      </c>
      <c r="F59" s="79" t="str">
        <f t="array" aca="1" ref="F59" ca="1">IFERROR(INDIRECT($D59&amp;"!i13"),"")</f>
        <v/>
      </c>
      <c r="G59" s="80" t="str">
        <f t="shared" ca="1" si="0"/>
        <v/>
      </c>
      <c r="H59" s="81"/>
    </row>
    <row r="60" spans="1:8" ht="12.75" hidden="1" customHeight="1" x14ac:dyDescent="0.2">
      <c r="A60" s="75" t="str">
        <f t="shared" si="1"/>
        <v/>
      </c>
      <c r="B60" s="75" t="str">
        <f>IF(A60="","",VLOOKUP('N1'!$L$1&amp;$A60,'Danh sach'!$F:$L,5,0))</f>
        <v/>
      </c>
      <c r="C60" s="76" t="str">
        <f>IF(B60="","",VLOOKUP('N1'!$L$1&amp;$A60,'Danh sach'!$F:$L,6,0))</f>
        <v/>
      </c>
      <c r="D60" s="77" t="e">
        <f>"'"&amp;RIGHT(VLOOKUP(B60,'Danh sach'!$A:$G,3,0),LEN(VLOOKUP(B60,'Danh sach'!$A:$G,3,0))-5)&amp;"'"</f>
        <v>#N/A</v>
      </c>
      <c r="E60" s="78" t="str">
        <f>IF(A60="","",VLOOKUP('N1'!$L$1&amp;$A60,'Danh sach'!$F:$L,7,0))</f>
        <v/>
      </c>
      <c r="F60" s="79" t="str">
        <f t="array" aca="1" ref="F60" ca="1">IFERROR(INDIRECT($D60&amp;"!i13"),"")</f>
        <v/>
      </c>
      <c r="G60" s="80" t="str">
        <f t="shared" ca="1" si="0"/>
        <v/>
      </c>
      <c r="H60" s="81"/>
    </row>
    <row r="61" spans="1:8" ht="12.75" hidden="1" customHeight="1" x14ac:dyDescent="0.2">
      <c r="A61" s="75" t="str">
        <f t="shared" si="1"/>
        <v/>
      </c>
      <c r="B61" s="75" t="str">
        <f>IF(A61="","",VLOOKUP('N1'!$L$1&amp;$A61,'Danh sach'!$F:$L,5,0))</f>
        <v/>
      </c>
      <c r="C61" s="76" t="str">
        <f>IF(B61="","",VLOOKUP('N1'!$L$1&amp;$A61,'Danh sach'!$F:$L,6,0))</f>
        <v/>
      </c>
      <c r="D61" s="77" t="e">
        <f>"'"&amp;RIGHT(VLOOKUP(B61,'Danh sach'!$A:$G,3,0),LEN(VLOOKUP(B61,'Danh sach'!$A:$G,3,0))-5)&amp;"'"</f>
        <v>#N/A</v>
      </c>
      <c r="E61" s="78" t="str">
        <f>IF(A61="","",VLOOKUP('N1'!$L$1&amp;$A61,'Danh sach'!$F:$L,7,0))</f>
        <v/>
      </c>
      <c r="F61" s="79" t="str">
        <f t="array" aca="1" ref="F61" ca="1">IFERROR(INDIRECT($D61&amp;"!i13"),"")</f>
        <v/>
      </c>
      <c r="G61" s="80" t="str">
        <f t="shared" ca="1" si="0"/>
        <v/>
      </c>
      <c r="H61" s="81"/>
    </row>
    <row r="62" spans="1:8" ht="12.75" hidden="1" customHeight="1" x14ac:dyDescent="0.2">
      <c r="A62" s="75" t="str">
        <f t="shared" si="1"/>
        <v/>
      </c>
      <c r="B62" s="75" t="str">
        <f>IF(A62="","",VLOOKUP('N1'!$L$1&amp;$A62,'Danh sach'!$F:$L,5,0))</f>
        <v/>
      </c>
      <c r="C62" s="76" t="str">
        <f>IF(B62="","",VLOOKUP('N1'!$L$1&amp;$A62,'Danh sach'!$F:$L,6,0))</f>
        <v/>
      </c>
      <c r="D62" s="77" t="e">
        <f>"'"&amp;RIGHT(VLOOKUP(B62,'Danh sach'!$A:$G,3,0),LEN(VLOOKUP(B62,'Danh sach'!$A:$G,3,0))-5)&amp;"'"</f>
        <v>#N/A</v>
      </c>
      <c r="E62" s="78" t="str">
        <f>IF(A62="","",VLOOKUP('N1'!$L$1&amp;$A62,'Danh sach'!$F:$L,7,0))</f>
        <v/>
      </c>
      <c r="F62" s="79" t="str">
        <f t="array" aca="1" ref="F62" ca="1">IFERROR(INDIRECT($D62&amp;"!i13"),"")</f>
        <v/>
      </c>
      <c r="G62" s="80" t="str">
        <f t="shared" ca="1" si="0"/>
        <v/>
      </c>
      <c r="H62" s="81"/>
    </row>
    <row r="63" spans="1:8" ht="12.75" hidden="1" customHeight="1" x14ac:dyDescent="0.2">
      <c r="A63" s="75" t="str">
        <f t="shared" si="1"/>
        <v/>
      </c>
      <c r="B63" s="75" t="str">
        <f>IF(A63="","",VLOOKUP('N1'!$L$1&amp;$A63,'Danh sach'!$F:$L,5,0))</f>
        <v/>
      </c>
      <c r="C63" s="76" t="str">
        <f>IF(B63="","",VLOOKUP('N1'!$L$1&amp;$A63,'Danh sach'!$F:$L,6,0))</f>
        <v/>
      </c>
      <c r="D63" s="77" t="e">
        <f>"'"&amp;RIGHT(VLOOKUP(B63,'Danh sach'!$A:$G,3,0),LEN(VLOOKUP(B63,'Danh sach'!$A:$G,3,0))-5)&amp;"'"</f>
        <v>#N/A</v>
      </c>
      <c r="E63" s="78" t="str">
        <f>IF(A63="","",VLOOKUP('N1'!$L$1&amp;$A63,'Danh sach'!$F:$L,7,0))</f>
        <v/>
      </c>
      <c r="F63" s="79" t="str">
        <f t="array" aca="1" ref="F63" ca="1">IFERROR(INDIRECT($D63&amp;"!i13"),"")</f>
        <v/>
      </c>
      <c r="G63" s="80" t="str">
        <f t="shared" ca="1" si="0"/>
        <v/>
      </c>
      <c r="H63" s="81"/>
    </row>
    <row r="64" spans="1:8" ht="12.75" hidden="1" customHeight="1" x14ac:dyDescent="0.2">
      <c r="A64" s="75" t="str">
        <f t="shared" si="1"/>
        <v/>
      </c>
      <c r="B64" s="75" t="str">
        <f>IF(A64="","",VLOOKUP('N1'!$L$1&amp;$A64,'Danh sach'!$F:$L,5,0))</f>
        <v/>
      </c>
      <c r="C64" s="76" t="str">
        <f>IF(B64="","",VLOOKUP('N1'!$L$1&amp;$A64,'Danh sach'!$F:$L,6,0))</f>
        <v/>
      </c>
      <c r="D64" s="77" t="e">
        <f>"'"&amp;RIGHT(VLOOKUP(B64,'Danh sach'!$A:$G,3,0),LEN(VLOOKUP(B64,'Danh sach'!$A:$G,3,0))-5)&amp;"'"</f>
        <v>#N/A</v>
      </c>
      <c r="E64" s="78" t="str">
        <f>IF(A64="","",VLOOKUP('N1'!$L$1&amp;$A64,'Danh sach'!$F:$L,7,0))</f>
        <v/>
      </c>
      <c r="F64" s="79" t="str">
        <f t="array" aca="1" ref="F64" ca="1">IFERROR(INDIRECT($D64&amp;"!i13"),"")</f>
        <v/>
      </c>
      <c r="G64" s="80" t="str">
        <f t="shared" ca="1" si="0"/>
        <v/>
      </c>
      <c r="H64" s="81"/>
    </row>
    <row r="65" spans="1:8" ht="12.75" hidden="1" customHeight="1" x14ac:dyDescent="0.2">
      <c r="A65" s="75" t="str">
        <f t="shared" si="1"/>
        <v/>
      </c>
      <c r="B65" s="75" t="str">
        <f>IF(A65="","",VLOOKUP('N1'!$L$1&amp;$A65,'Danh sach'!$F:$L,5,0))</f>
        <v/>
      </c>
      <c r="C65" s="76" t="str">
        <f>IF(B65="","",VLOOKUP('N1'!$L$1&amp;$A65,'Danh sach'!$F:$L,6,0))</f>
        <v/>
      </c>
      <c r="D65" s="77" t="e">
        <f>"'"&amp;RIGHT(VLOOKUP(B65,'Danh sach'!$A:$G,3,0),LEN(VLOOKUP(B65,'Danh sach'!$A:$G,3,0))-5)&amp;"'"</f>
        <v>#N/A</v>
      </c>
      <c r="E65" s="78" t="str">
        <f>IF(A65="","",VLOOKUP('N1'!$L$1&amp;$A65,'Danh sach'!$F:$L,7,0))</f>
        <v/>
      </c>
      <c r="F65" s="79" t="str">
        <f t="array" aca="1" ref="F65" ca="1">IFERROR(INDIRECT($D65&amp;"!i13"),"")</f>
        <v/>
      </c>
      <c r="G65" s="80" t="str">
        <f t="shared" ca="1" si="0"/>
        <v/>
      </c>
      <c r="H65" s="81"/>
    </row>
    <row r="66" spans="1:8" ht="12.75" hidden="1" customHeight="1" x14ac:dyDescent="0.2">
      <c r="A66" s="75" t="str">
        <f t="shared" si="1"/>
        <v/>
      </c>
      <c r="B66" s="75" t="str">
        <f>IF(A66="","",VLOOKUP('N1'!$L$1&amp;$A66,'Danh sach'!$F:$L,5,0))</f>
        <v/>
      </c>
      <c r="C66" s="76" t="str">
        <f>IF(B66="","",VLOOKUP('N1'!$L$1&amp;$A66,'Danh sach'!$F:$L,6,0))</f>
        <v/>
      </c>
      <c r="D66" s="77" t="e">
        <f>"'"&amp;RIGHT(VLOOKUP(B66,'Danh sach'!$A:$G,3,0),LEN(VLOOKUP(B66,'Danh sach'!$A:$G,3,0))-5)&amp;"'"</f>
        <v>#N/A</v>
      </c>
      <c r="E66" s="78" t="str">
        <f>IF(A66="","",VLOOKUP('N1'!$L$1&amp;$A66,'Danh sach'!$F:$L,7,0))</f>
        <v/>
      </c>
      <c r="F66" s="79" t="str">
        <f t="array" aca="1" ref="F66" ca="1">IFERROR(INDIRECT($D66&amp;"!i13"),"")</f>
        <v/>
      </c>
      <c r="G66" s="80" t="str">
        <f t="shared" ca="1" si="0"/>
        <v/>
      </c>
      <c r="H66" s="81"/>
    </row>
    <row r="67" spans="1:8" ht="12.75" hidden="1" customHeight="1" x14ac:dyDescent="0.2">
      <c r="A67" s="75" t="str">
        <f t="shared" si="1"/>
        <v/>
      </c>
      <c r="B67" s="75" t="str">
        <f>IF(A67="","",VLOOKUP('N1'!$L$1&amp;$A67,'Danh sach'!$F:$L,5,0))</f>
        <v/>
      </c>
      <c r="C67" s="76" t="str">
        <f>IF(B67="","",VLOOKUP('N1'!$L$1&amp;$A67,'Danh sach'!$F:$L,6,0))</f>
        <v/>
      </c>
      <c r="D67" s="77" t="e">
        <f>"'"&amp;RIGHT(VLOOKUP(B67,'Danh sach'!$A:$G,3,0),LEN(VLOOKUP(B67,'Danh sach'!$A:$G,3,0))-5)&amp;"'"</f>
        <v>#N/A</v>
      </c>
      <c r="E67" s="78" t="str">
        <f>IF(A67="","",VLOOKUP('N1'!$L$1&amp;$A67,'Danh sach'!$F:$L,7,0))</f>
        <v/>
      </c>
      <c r="F67" s="79" t="str">
        <f t="array" aca="1" ref="F67" ca="1">IFERROR(INDIRECT($D67&amp;"!i13"),"")</f>
        <v/>
      </c>
      <c r="G67" s="80" t="str">
        <f t="shared" ca="1" si="0"/>
        <v/>
      </c>
      <c r="H67" s="81"/>
    </row>
    <row r="68" spans="1:8" ht="12.75" hidden="1" customHeight="1" x14ac:dyDescent="0.2">
      <c r="A68" s="75" t="str">
        <f t="shared" si="1"/>
        <v/>
      </c>
      <c r="B68" s="75" t="str">
        <f>IF(A68="","",VLOOKUP('N1'!$L$1&amp;$A68,'Danh sach'!$F:$L,5,0))</f>
        <v/>
      </c>
      <c r="C68" s="76" t="str">
        <f>IF(B68="","",VLOOKUP('N1'!$L$1&amp;$A68,'Danh sach'!$F:$L,6,0))</f>
        <v/>
      </c>
      <c r="D68" s="77" t="e">
        <f>"'"&amp;RIGHT(VLOOKUP(B68,'Danh sach'!$A:$G,3,0),LEN(VLOOKUP(B68,'Danh sach'!$A:$G,3,0))-5)&amp;"'"</f>
        <v>#N/A</v>
      </c>
      <c r="E68" s="78" t="str">
        <f>IF(A68="","",VLOOKUP('N1'!$L$1&amp;$A68,'Danh sach'!$F:$L,7,0))</f>
        <v/>
      </c>
      <c r="F68" s="79" t="str">
        <f t="array" aca="1" ref="F68" ca="1">IFERROR(INDIRECT($D68&amp;"!i13"),"")</f>
        <v/>
      </c>
      <c r="G68" s="80" t="str">
        <f t="shared" ca="1" si="0"/>
        <v/>
      </c>
      <c r="H68" s="81"/>
    </row>
    <row r="69" spans="1:8" ht="12.75" hidden="1" customHeight="1" x14ac:dyDescent="0.2">
      <c r="A69" s="75" t="str">
        <f t="shared" si="1"/>
        <v/>
      </c>
      <c r="B69" s="75" t="str">
        <f>IF(A69="","",VLOOKUP('N1'!$L$1&amp;$A69,'Danh sach'!$F:$L,5,0))</f>
        <v/>
      </c>
      <c r="C69" s="76" t="str">
        <f>IF(B69="","",VLOOKUP('N1'!$L$1&amp;$A69,'Danh sach'!$F:$L,6,0))</f>
        <v/>
      </c>
      <c r="D69" s="77" t="e">
        <f>"'"&amp;RIGHT(VLOOKUP(B69,'Danh sach'!$A:$G,3,0),LEN(VLOOKUP(B69,'Danh sach'!$A:$G,3,0))-5)&amp;"'"</f>
        <v>#N/A</v>
      </c>
      <c r="E69" s="78" t="str">
        <f>IF(A69="","",VLOOKUP('N1'!$L$1&amp;$A69,'Danh sach'!$F:$L,7,0))</f>
        <v/>
      </c>
      <c r="F69" s="79" t="str">
        <f t="array" aca="1" ref="F69" ca="1">IFERROR(INDIRECT($D69&amp;"!i13"),"")</f>
        <v/>
      </c>
      <c r="G69" s="80" t="str">
        <f t="shared" ca="1" si="0"/>
        <v/>
      </c>
      <c r="H69" s="81"/>
    </row>
    <row r="70" spans="1:8" ht="12.75" hidden="1" customHeight="1" x14ac:dyDescent="0.2">
      <c r="A70" s="75" t="str">
        <f t="shared" si="1"/>
        <v/>
      </c>
      <c r="B70" s="75" t="str">
        <f>IF(A70="","",VLOOKUP('N1'!$L$1&amp;$A70,'Danh sach'!$F:$L,5,0))</f>
        <v/>
      </c>
      <c r="C70" s="76" t="str">
        <f>IF(B70="","",VLOOKUP('N1'!$L$1&amp;$A70,'Danh sach'!$F:$L,6,0))</f>
        <v/>
      </c>
      <c r="D70" s="77" t="e">
        <f>"'"&amp;RIGHT(VLOOKUP(B70,'Danh sach'!$A:$G,3,0),LEN(VLOOKUP(B70,'Danh sach'!$A:$G,3,0))-5)&amp;"'"</f>
        <v>#N/A</v>
      </c>
      <c r="E70" s="78" t="str">
        <f>IF(A70="","",VLOOKUP('N1'!$L$1&amp;$A70,'Danh sach'!$F:$L,7,0))</f>
        <v/>
      </c>
      <c r="F70" s="79" t="str">
        <f t="array" aca="1" ref="F70" ca="1">IFERROR(INDIRECT($D70&amp;"!i13"),"")</f>
        <v/>
      </c>
      <c r="G70" s="80" t="str">
        <f t="shared" ca="1" si="0"/>
        <v/>
      </c>
      <c r="H70" s="81"/>
    </row>
    <row r="71" spans="1:8" ht="12.75" hidden="1" customHeight="1" x14ac:dyDescent="0.2">
      <c r="A71" s="75" t="str">
        <f t="shared" si="1"/>
        <v/>
      </c>
      <c r="B71" s="75" t="str">
        <f>IF(A71="","",VLOOKUP('N1'!$L$1&amp;$A71,'Danh sach'!$F:$L,5,0))</f>
        <v/>
      </c>
      <c r="C71" s="76" t="str">
        <f>IF(B71="","",VLOOKUP('N1'!$L$1&amp;$A71,'Danh sach'!$F:$L,6,0))</f>
        <v/>
      </c>
      <c r="D71" s="77" t="e">
        <f>"'"&amp;RIGHT(VLOOKUP(B71,'Danh sach'!$A:$G,3,0),LEN(VLOOKUP(B71,'Danh sach'!$A:$G,3,0))-5)&amp;"'"</f>
        <v>#N/A</v>
      </c>
      <c r="E71" s="78" t="str">
        <f>IF(A71="","",VLOOKUP('N1'!$L$1&amp;$A71,'Danh sach'!$F:$L,7,0))</f>
        <v/>
      </c>
      <c r="F71" s="79" t="str">
        <f t="array" aca="1" ref="F71" ca="1">IFERROR(INDIRECT($D71&amp;"!i13"),"")</f>
        <v/>
      </c>
      <c r="G71" s="80" t="str">
        <f t="shared" ca="1" si="0"/>
        <v/>
      </c>
      <c r="H71" s="81"/>
    </row>
    <row r="72" spans="1:8" ht="12.75" hidden="1" customHeight="1" x14ac:dyDescent="0.2">
      <c r="A72" s="75" t="str">
        <f t="shared" si="1"/>
        <v/>
      </c>
      <c r="B72" s="75" t="str">
        <f>IF(A72="","",VLOOKUP('N1'!$L$1&amp;$A72,'Danh sach'!$F:$L,5,0))</f>
        <v/>
      </c>
      <c r="C72" s="76" t="str">
        <f>IF(B72="","",VLOOKUP('N1'!$L$1&amp;$A72,'Danh sach'!$F:$L,6,0))</f>
        <v/>
      </c>
      <c r="D72" s="77" t="e">
        <f>"'"&amp;RIGHT(VLOOKUP(B72,'Danh sach'!$A:$G,3,0),LEN(VLOOKUP(B72,'Danh sach'!$A:$G,3,0))-5)&amp;"'"</f>
        <v>#N/A</v>
      </c>
      <c r="E72" s="78" t="str">
        <f>IF(A72="","",VLOOKUP('N1'!$L$1&amp;$A72,'Danh sach'!$F:$L,7,0))</f>
        <v/>
      </c>
      <c r="F72" s="79" t="str">
        <f t="array" aca="1" ref="F72" ca="1">IFERROR(INDIRECT($D72&amp;"!i13"),"")</f>
        <v/>
      </c>
      <c r="G72" s="80" t="str">
        <f t="shared" ca="1" si="0"/>
        <v/>
      </c>
      <c r="H72" s="81"/>
    </row>
    <row r="73" spans="1:8" ht="12.75" hidden="1" customHeight="1" x14ac:dyDescent="0.2">
      <c r="A73" s="75" t="str">
        <f t="shared" si="1"/>
        <v/>
      </c>
      <c r="B73" s="75" t="str">
        <f>IF(A73="","",VLOOKUP('N1'!$L$1&amp;$A73,'Danh sach'!$F:$L,5,0))</f>
        <v/>
      </c>
      <c r="C73" s="76" t="str">
        <f>IF(B73="","",VLOOKUP('N1'!$L$1&amp;$A73,'Danh sach'!$F:$L,6,0))</f>
        <v/>
      </c>
      <c r="D73" s="77" t="e">
        <f>"'"&amp;RIGHT(VLOOKUP(B73,'Danh sach'!$A:$G,3,0),LEN(VLOOKUP(B73,'Danh sach'!$A:$G,3,0))-5)&amp;"'"</f>
        <v>#N/A</v>
      </c>
      <c r="E73" s="78" t="str">
        <f>IF(A73="","",VLOOKUP('N1'!$L$1&amp;$A73,'Danh sach'!$F:$L,7,0))</f>
        <v/>
      </c>
      <c r="F73" s="79" t="str">
        <f t="array" aca="1" ref="F73" ca="1">IFERROR(INDIRECT($D73&amp;"!i13"),"")</f>
        <v/>
      </c>
      <c r="G73" s="80" t="str">
        <f t="shared" ca="1" si="0"/>
        <v/>
      </c>
      <c r="H73" s="81"/>
    </row>
    <row r="74" spans="1:8" ht="12.75" hidden="1" customHeight="1" x14ac:dyDescent="0.2">
      <c r="A74" s="75" t="str">
        <f t="shared" si="1"/>
        <v/>
      </c>
      <c r="B74" s="75" t="str">
        <f>IF(A74="","",VLOOKUP('N1'!$L$1&amp;$A74,'Danh sach'!$F:$L,5,0))</f>
        <v/>
      </c>
      <c r="C74" s="76" t="str">
        <f>IF(B74="","",VLOOKUP('N1'!$L$1&amp;$A74,'Danh sach'!$F:$L,6,0))</f>
        <v/>
      </c>
      <c r="D74" s="77" t="e">
        <f>"'"&amp;RIGHT(VLOOKUP(B74,'Danh sach'!$A:$G,3,0),LEN(VLOOKUP(B74,'Danh sach'!$A:$G,3,0))-5)&amp;"'"</f>
        <v>#N/A</v>
      </c>
      <c r="E74" s="78" t="str">
        <f>IF(A74="","",VLOOKUP('N1'!$L$1&amp;$A74,'Danh sach'!$F:$L,7,0))</f>
        <v/>
      </c>
      <c r="F74" s="79" t="str">
        <f t="array" aca="1" ref="F74" ca="1">IFERROR(INDIRECT($D74&amp;"!i13"),"")</f>
        <v/>
      </c>
      <c r="G74" s="80" t="str">
        <f t="shared" ca="1" si="0"/>
        <v/>
      </c>
      <c r="H74" s="81"/>
    </row>
    <row r="75" spans="1:8" ht="12.75" hidden="1" customHeight="1" x14ac:dyDescent="0.2">
      <c r="A75" s="75" t="str">
        <f t="shared" si="1"/>
        <v/>
      </c>
      <c r="B75" s="75" t="str">
        <f>IF(A75="","",VLOOKUP('N1'!$L$1&amp;$A75,'Danh sach'!$F:$L,5,0))</f>
        <v/>
      </c>
      <c r="C75" s="76" t="str">
        <f>IF(B75="","",VLOOKUP('N1'!$L$1&amp;$A75,'Danh sach'!$F:$L,6,0))</f>
        <v/>
      </c>
      <c r="D75" s="77" t="e">
        <f>"'"&amp;RIGHT(VLOOKUP(B75,'Danh sach'!$A:$G,3,0),LEN(VLOOKUP(B75,'Danh sach'!$A:$G,3,0))-5)&amp;"'"</f>
        <v>#N/A</v>
      </c>
      <c r="E75" s="78" t="str">
        <f>IF(A75="","",VLOOKUP('N1'!$L$1&amp;$A75,'Danh sach'!$F:$L,7,0))</f>
        <v/>
      </c>
      <c r="F75" s="79" t="str">
        <f t="array" aca="1" ref="F75" ca="1">IFERROR(INDIRECT($D75&amp;"!i13"),"")</f>
        <v/>
      </c>
      <c r="G75" s="80" t="str">
        <f t="shared" ca="1" si="0"/>
        <v/>
      </c>
      <c r="H75" s="81"/>
    </row>
    <row r="76" spans="1:8" ht="12.75" hidden="1" customHeight="1" x14ac:dyDescent="0.2">
      <c r="A76" s="75" t="str">
        <f t="shared" si="1"/>
        <v/>
      </c>
      <c r="B76" s="75" t="str">
        <f>IF(A76="","",VLOOKUP('N1'!$L$1&amp;$A76,'Danh sach'!$F:$L,5,0))</f>
        <v/>
      </c>
      <c r="C76" s="76" t="str">
        <f>IF(B76="","",VLOOKUP('N1'!$L$1&amp;$A76,'Danh sach'!$F:$L,6,0))</f>
        <v/>
      </c>
      <c r="D76" s="77" t="e">
        <f>"'"&amp;RIGHT(VLOOKUP(B76,'Danh sach'!$A:$G,3,0),LEN(VLOOKUP(B76,'Danh sach'!$A:$G,3,0))-5)&amp;"'"</f>
        <v>#N/A</v>
      </c>
      <c r="E76" s="78" t="str">
        <f>IF(A76="","",VLOOKUP('N1'!$L$1&amp;$A76,'Danh sach'!$F:$L,7,0))</f>
        <v/>
      </c>
      <c r="F76" s="79" t="str">
        <f t="array" aca="1" ref="F76" ca="1">IFERROR(INDIRECT($D76&amp;"!i13"),"")</f>
        <v/>
      </c>
      <c r="G76" s="80" t="str">
        <f t="shared" ca="1" si="0"/>
        <v/>
      </c>
      <c r="H76" s="81"/>
    </row>
    <row r="77" spans="1:8" ht="12.75" hidden="1" customHeight="1" x14ac:dyDescent="0.2">
      <c r="A77" s="75" t="str">
        <f t="shared" si="1"/>
        <v/>
      </c>
      <c r="B77" s="75" t="str">
        <f>IF(A77="","",VLOOKUP('N1'!$L$1&amp;$A77,'Danh sach'!$F:$L,5,0))</f>
        <v/>
      </c>
      <c r="C77" s="76" t="str">
        <f>IF(B77="","",VLOOKUP('N1'!$L$1&amp;$A77,'Danh sach'!$F:$L,6,0))</f>
        <v/>
      </c>
      <c r="D77" s="77" t="e">
        <f>"'"&amp;RIGHT(VLOOKUP(B77,'Danh sach'!$A:$G,3,0),LEN(VLOOKUP(B77,'Danh sach'!$A:$G,3,0))-5)&amp;"'"</f>
        <v>#N/A</v>
      </c>
      <c r="E77" s="78" t="str">
        <f>IF(A77="","",VLOOKUP('N1'!$L$1&amp;$A77,'Danh sach'!$F:$L,7,0))</f>
        <v/>
      </c>
      <c r="F77" s="79" t="str">
        <f t="array" aca="1" ref="F77" ca="1">IFERROR(INDIRECT($D77&amp;"!i13"),"")</f>
        <v/>
      </c>
      <c r="G77" s="80" t="str">
        <f t="shared" ca="1" si="0"/>
        <v/>
      </c>
      <c r="H77" s="81"/>
    </row>
    <row r="78" spans="1:8" ht="12.75" hidden="1" customHeight="1" x14ac:dyDescent="0.2">
      <c r="A78" s="75" t="str">
        <f t="shared" si="1"/>
        <v/>
      </c>
      <c r="B78" s="75" t="str">
        <f>IF(A78="","",VLOOKUP('N1'!$L$1&amp;$A78,'Danh sach'!$F:$L,5,0))</f>
        <v/>
      </c>
      <c r="C78" s="76" t="str">
        <f>IF(B78="","",VLOOKUP('N1'!$L$1&amp;$A78,'Danh sach'!$F:$L,6,0))</f>
        <v/>
      </c>
      <c r="D78" s="77" t="e">
        <f>"'"&amp;RIGHT(VLOOKUP(B78,'Danh sach'!$A:$G,3,0),LEN(VLOOKUP(B78,'Danh sach'!$A:$G,3,0))-5)&amp;"'"</f>
        <v>#N/A</v>
      </c>
      <c r="E78" s="78" t="str">
        <f>IF(A78="","",VLOOKUP('N1'!$L$1&amp;$A78,'Danh sach'!$F:$L,7,0))</f>
        <v/>
      </c>
      <c r="F78" s="79" t="str">
        <f t="array" aca="1" ref="F78" ca="1">IFERROR(INDIRECT($D78&amp;"!i13"),"")</f>
        <v/>
      </c>
      <c r="G78" s="80" t="str">
        <f t="shared" ca="1" si="0"/>
        <v/>
      </c>
      <c r="H78" s="81"/>
    </row>
    <row r="79" spans="1:8" ht="12.75" hidden="1" customHeight="1" x14ac:dyDescent="0.2">
      <c r="A79" s="75" t="str">
        <f t="shared" si="1"/>
        <v/>
      </c>
      <c r="B79" s="75" t="str">
        <f>IF(A79="","",VLOOKUP('N1'!$L$1&amp;$A79,'Danh sach'!$F:$L,5,0))</f>
        <v/>
      </c>
      <c r="C79" s="76" t="str">
        <f>IF(B79="","",VLOOKUP('N1'!$L$1&amp;$A79,'Danh sach'!$F:$L,6,0))</f>
        <v/>
      </c>
      <c r="D79" s="77" t="e">
        <f>"'"&amp;RIGHT(VLOOKUP(B79,'Danh sach'!$A:$G,3,0),LEN(VLOOKUP(B79,'Danh sach'!$A:$G,3,0))-5)&amp;"'"</f>
        <v>#N/A</v>
      </c>
      <c r="E79" s="78" t="str">
        <f>IF(A79="","",VLOOKUP('N1'!$L$1&amp;$A79,'Danh sach'!$F:$L,7,0))</f>
        <v/>
      </c>
      <c r="F79" s="79" t="str">
        <f t="array" aca="1" ref="F79" ca="1">IFERROR(INDIRECT($D79&amp;"!i13"),"")</f>
        <v/>
      </c>
      <c r="G79" s="80" t="str">
        <f t="shared" ca="1" si="0"/>
        <v/>
      </c>
      <c r="H79" s="81"/>
    </row>
    <row r="80" spans="1:8" ht="12.75" hidden="1" customHeight="1" x14ac:dyDescent="0.2">
      <c r="A80" s="75" t="str">
        <f t="shared" si="1"/>
        <v/>
      </c>
      <c r="B80" s="75" t="str">
        <f>IF(A80="","",VLOOKUP('N1'!$L$1&amp;$A80,'Danh sach'!$F:$L,5,0))</f>
        <v/>
      </c>
      <c r="C80" s="76" t="str">
        <f>IF(B80="","",VLOOKUP('N1'!$L$1&amp;$A80,'Danh sach'!$F:$L,6,0))</f>
        <v/>
      </c>
      <c r="D80" s="77" t="e">
        <f>"'"&amp;RIGHT(VLOOKUP(B80,'Danh sach'!$A:$G,3,0),LEN(VLOOKUP(B80,'Danh sach'!$A:$G,3,0))-5)&amp;"'"</f>
        <v>#N/A</v>
      </c>
      <c r="E80" s="78" t="str">
        <f>IF(A80="","",VLOOKUP('N1'!$L$1&amp;$A80,'Danh sach'!$F:$L,7,0))</f>
        <v/>
      </c>
      <c r="F80" s="79" t="str">
        <f t="array" aca="1" ref="F80" ca="1">IFERROR(INDIRECT($D80&amp;"!i13"),"")</f>
        <v/>
      </c>
      <c r="G80" s="80" t="str">
        <f t="shared" ca="1" si="0"/>
        <v/>
      </c>
      <c r="H80" s="81"/>
    </row>
    <row r="81" spans="1:8" ht="12.75" hidden="1" customHeight="1" x14ac:dyDescent="0.2">
      <c r="A81" s="75" t="str">
        <f t="shared" si="1"/>
        <v/>
      </c>
      <c r="B81" s="75" t="str">
        <f>IF(A81="","",VLOOKUP('N1'!$L$1&amp;$A81,'Danh sach'!$F:$L,5,0))</f>
        <v/>
      </c>
      <c r="C81" s="76" t="str">
        <f>IF(B81="","",VLOOKUP('N1'!$L$1&amp;$A81,'Danh sach'!$F:$L,6,0))</f>
        <v/>
      </c>
      <c r="D81" s="77" t="e">
        <f>"'"&amp;RIGHT(VLOOKUP(B81,'Danh sach'!$A:$G,3,0),LEN(VLOOKUP(B81,'Danh sach'!$A:$G,3,0))-5)&amp;"'"</f>
        <v>#N/A</v>
      </c>
      <c r="E81" s="78" t="str">
        <f>IF(A81="","",VLOOKUP('N1'!$L$1&amp;$A81,'Danh sach'!$F:$L,7,0))</f>
        <v/>
      </c>
      <c r="F81" s="79" t="str">
        <f t="array" aca="1" ref="F81" ca="1">IFERROR(INDIRECT($D81&amp;"!i13"),"")</f>
        <v/>
      </c>
      <c r="G81" s="80" t="str">
        <f t="shared" ca="1" si="0"/>
        <v/>
      </c>
      <c r="H81" s="81"/>
    </row>
    <row r="82" spans="1:8" ht="12.75" hidden="1" customHeight="1" x14ac:dyDescent="0.2">
      <c r="A82" s="75" t="str">
        <f t="shared" si="1"/>
        <v/>
      </c>
      <c r="B82" s="75" t="str">
        <f>IF(A82="","",VLOOKUP('N1'!$L$1&amp;$A82,'Danh sach'!$F:$L,5,0))</f>
        <v/>
      </c>
      <c r="C82" s="76" t="str">
        <f>IF(B82="","",VLOOKUP('N1'!$L$1&amp;$A82,'Danh sach'!$F:$L,6,0))</f>
        <v/>
      </c>
      <c r="D82" s="77" t="e">
        <f>"'"&amp;RIGHT(VLOOKUP(B82,'Danh sach'!$A:$G,3,0),LEN(VLOOKUP(B82,'Danh sach'!$A:$G,3,0))-5)&amp;"'"</f>
        <v>#N/A</v>
      </c>
      <c r="E82" s="78" t="str">
        <f>IF(A82="","",VLOOKUP('N1'!$L$1&amp;$A82,'Danh sach'!$F:$L,7,0))</f>
        <v/>
      </c>
      <c r="F82" s="79" t="str">
        <f t="array" aca="1" ref="F82" ca="1">IFERROR(INDIRECT($D82&amp;"!i13"),"")</f>
        <v/>
      </c>
      <c r="G82" s="80" t="str">
        <f t="shared" ca="1" si="0"/>
        <v/>
      </c>
      <c r="H82" s="81"/>
    </row>
    <row r="83" spans="1:8" ht="12.75" hidden="1" customHeight="1" x14ac:dyDescent="0.2">
      <c r="A83" s="75" t="str">
        <f t="shared" si="1"/>
        <v/>
      </c>
      <c r="B83" s="75" t="str">
        <f>IF(A83="","",VLOOKUP('N1'!$L$1&amp;$A83,'Danh sach'!$F:$L,5,0))</f>
        <v/>
      </c>
      <c r="C83" s="76" t="str">
        <f>IF(B83="","",VLOOKUP('N1'!$L$1&amp;$A83,'Danh sach'!$F:$L,6,0))</f>
        <v/>
      </c>
      <c r="D83" s="77" t="e">
        <f>"'"&amp;RIGHT(VLOOKUP(B83,'Danh sach'!$A:$G,3,0),LEN(VLOOKUP(B83,'Danh sach'!$A:$G,3,0))-5)&amp;"'"</f>
        <v>#N/A</v>
      </c>
      <c r="E83" s="78" t="str">
        <f>IF(A83="","",VLOOKUP('N1'!$L$1&amp;$A83,'Danh sach'!$F:$L,7,0))</f>
        <v/>
      </c>
      <c r="F83" s="79" t="str">
        <f t="array" aca="1" ref="F83" ca="1">IFERROR(INDIRECT($D83&amp;"!i13"),"")</f>
        <v/>
      </c>
      <c r="G83" s="80" t="str">
        <f t="shared" ca="1" si="0"/>
        <v/>
      </c>
      <c r="H83" s="81"/>
    </row>
    <row r="84" spans="1:8" ht="12.75" hidden="1" customHeight="1" x14ac:dyDescent="0.2">
      <c r="A84" s="75" t="str">
        <f t="shared" si="1"/>
        <v/>
      </c>
      <c r="B84" s="75" t="str">
        <f>IF(A84="","",VLOOKUP('N1'!$L$1&amp;$A84,'Danh sach'!$F:$L,5,0))</f>
        <v/>
      </c>
      <c r="C84" s="76" t="str">
        <f>IF(B84="","",VLOOKUP('N1'!$L$1&amp;$A84,'Danh sach'!$F:$L,6,0))</f>
        <v/>
      </c>
      <c r="D84" s="77" t="e">
        <f>"'"&amp;RIGHT(VLOOKUP(B84,'Danh sach'!$A:$G,3,0),LEN(VLOOKUP(B84,'Danh sach'!$A:$G,3,0))-5)&amp;"'"</f>
        <v>#N/A</v>
      </c>
      <c r="E84" s="78" t="str">
        <f>IF(A84="","",VLOOKUP('N1'!$L$1&amp;$A84,'Danh sach'!$F:$L,7,0))</f>
        <v/>
      </c>
      <c r="F84" s="79" t="str">
        <f t="array" aca="1" ref="F84" ca="1">IFERROR(INDIRECT($D84&amp;"!i13"),"")</f>
        <v/>
      </c>
      <c r="G84" s="80" t="str">
        <f t="shared" ca="1" si="0"/>
        <v/>
      </c>
      <c r="H84" s="81"/>
    </row>
    <row r="85" spans="1:8" ht="12.75" hidden="1" customHeight="1" x14ac:dyDescent="0.2">
      <c r="A85" s="75" t="str">
        <f t="shared" si="1"/>
        <v/>
      </c>
      <c r="B85" s="75" t="str">
        <f>IF(A85="","",VLOOKUP('N1'!$L$1&amp;$A85,'Danh sach'!$F:$L,5,0))</f>
        <v/>
      </c>
      <c r="C85" s="76" t="str">
        <f>IF(B85="","",VLOOKUP('N1'!$L$1&amp;$A85,'Danh sach'!$F:$L,6,0))</f>
        <v/>
      </c>
      <c r="D85" s="77" t="e">
        <f>"'"&amp;RIGHT(VLOOKUP(B85,'Danh sach'!$A:$G,3,0),LEN(VLOOKUP(B85,'Danh sach'!$A:$G,3,0))-5)&amp;"'"</f>
        <v>#N/A</v>
      </c>
      <c r="E85" s="78" t="str">
        <f>IF(A85="","",VLOOKUP('N1'!$L$1&amp;$A85,'Danh sach'!$F:$L,7,0))</f>
        <v/>
      </c>
      <c r="F85" s="79" t="str">
        <f t="array" aca="1" ref="F85" ca="1">IFERROR(INDIRECT($D85&amp;"!i13"),"")</f>
        <v/>
      </c>
      <c r="G85" s="80" t="str">
        <f t="shared" ca="1" si="0"/>
        <v/>
      </c>
      <c r="H85" s="81"/>
    </row>
    <row r="86" spans="1:8" ht="12.75" hidden="1" customHeight="1" x14ac:dyDescent="0.2">
      <c r="A86" s="75" t="str">
        <f t="shared" si="1"/>
        <v/>
      </c>
      <c r="B86" s="75" t="str">
        <f>IF(A86="","",VLOOKUP('N1'!$L$1&amp;$A86,'Danh sach'!$F:$L,5,0))</f>
        <v/>
      </c>
      <c r="C86" s="76" t="str">
        <f>IF(B86="","",VLOOKUP('N1'!$L$1&amp;$A86,'Danh sach'!$F:$L,6,0))</f>
        <v/>
      </c>
      <c r="D86" s="77" t="e">
        <f>"'"&amp;RIGHT(VLOOKUP(B86,'Danh sach'!$A:$G,3,0),LEN(VLOOKUP(B86,'Danh sach'!$A:$G,3,0))-5)&amp;"'"</f>
        <v>#N/A</v>
      </c>
      <c r="E86" s="78" t="str">
        <f>IF(A86="","",VLOOKUP('N1'!$L$1&amp;$A86,'Danh sach'!$F:$L,7,0))</f>
        <v/>
      </c>
      <c r="F86" s="79" t="str">
        <f t="array" aca="1" ref="F86" ca="1">IFERROR(INDIRECT($D86&amp;"!i13"),"")</f>
        <v/>
      </c>
      <c r="G86" s="80" t="str">
        <f t="shared" ca="1" si="0"/>
        <v/>
      </c>
      <c r="H86" s="81"/>
    </row>
    <row r="87" spans="1:8" ht="12.75" hidden="1" customHeight="1" x14ac:dyDescent="0.2">
      <c r="A87" s="75" t="str">
        <f t="shared" si="1"/>
        <v/>
      </c>
      <c r="B87" s="75" t="str">
        <f>IF(A87="","",VLOOKUP('N1'!$L$1&amp;$A87,'Danh sach'!$F:$L,5,0))</f>
        <v/>
      </c>
      <c r="C87" s="76" t="str">
        <f>IF(B87="","",VLOOKUP('N1'!$L$1&amp;$A87,'Danh sach'!$F:$L,6,0))</f>
        <v/>
      </c>
      <c r="D87" s="77" t="e">
        <f>"'"&amp;RIGHT(VLOOKUP(B87,'Danh sach'!$A:$G,3,0),LEN(VLOOKUP(B87,'Danh sach'!$A:$G,3,0))-5)&amp;"'"</f>
        <v>#N/A</v>
      </c>
      <c r="E87" s="78" t="str">
        <f>IF(A87="","",VLOOKUP('N1'!$L$1&amp;$A87,'Danh sach'!$F:$L,7,0))</f>
        <v/>
      </c>
      <c r="F87" s="79" t="str">
        <f t="array" aca="1" ref="F87" ca="1">IFERROR(INDIRECT($D87&amp;"!i13"),"")</f>
        <v/>
      </c>
      <c r="G87" s="80" t="str">
        <f t="shared" ca="1" si="0"/>
        <v/>
      </c>
      <c r="H87" s="81"/>
    </row>
    <row r="88" spans="1:8" ht="12.75" hidden="1" customHeight="1" x14ac:dyDescent="0.2">
      <c r="A88" s="75" t="str">
        <f t="shared" si="1"/>
        <v/>
      </c>
      <c r="B88" s="75" t="str">
        <f>IF(A88="","",VLOOKUP('N1'!$L$1&amp;$A88,'Danh sach'!$F:$L,5,0))</f>
        <v/>
      </c>
      <c r="C88" s="76" t="str">
        <f>IF(B88="","",VLOOKUP('N1'!$L$1&amp;$A88,'Danh sach'!$F:$L,6,0))</f>
        <v/>
      </c>
      <c r="D88" s="77" t="e">
        <f>"'"&amp;RIGHT(VLOOKUP(B88,'Danh sach'!$A:$G,3,0),LEN(VLOOKUP(B88,'Danh sach'!$A:$G,3,0))-5)&amp;"'"</f>
        <v>#N/A</v>
      </c>
      <c r="E88" s="78" t="str">
        <f>IF(A88="","",VLOOKUP('N1'!$L$1&amp;$A88,'Danh sach'!$F:$L,7,0))</f>
        <v/>
      </c>
      <c r="F88" s="79" t="str">
        <f t="array" aca="1" ref="F88" ca="1">IFERROR(INDIRECT($D88&amp;"!i13"),"")</f>
        <v/>
      </c>
      <c r="G88" s="80" t="str">
        <f t="shared" ca="1" si="0"/>
        <v/>
      </c>
      <c r="H88" s="81"/>
    </row>
    <row r="89" spans="1:8" ht="12.75" hidden="1" customHeight="1" x14ac:dyDescent="0.2">
      <c r="A89" s="75" t="str">
        <f t="shared" si="1"/>
        <v/>
      </c>
      <c r="B89" s="75" t="str">
        <f>IF(A89="","",VLOOKUP('N1'!$L$1&amp;$A89,'Danh sach'!$F:$L,5,0))</f>
        <v/>
      </c>
      <c r="C89" s="76" t="str">
        <f>IF(B89="","",VLOOKUP('N1'!$L$1&amp;$A89,'Danh sach'!$F:$L,6,0))</f>
        <v/>
      </c>
      <c r="D89" s="77" t="e">
        <f>"'"&amp;RIGHT(VLOOKUP(B89,'Danh sach'!$A:$G,3,0),LEN(VLOOKUP(B89,'Danh sach'!$A:$G,3,0))-5)&amp;"'"</f>
        <v>#N/A</v>
      </c>
      <c r="E89" s="78" t="str">
        <f>IF(A89="","",VLOOKUP('N1'!$L$1&amp;$A89,'Danh sach'!$F:$L,7,0))</f>
        <v/>
      </c>
      <c r="F89" s="79" t="str">
        <f t="array" aca="1" ref="F89" ca="1">IFERROR(INDIRECT($D89&amp;"!i13"),"")</f>
        <v/>
      </c>
      <c r="G89" s="80" t="str">
        <f t="shared" ca="1" si="0"/>
        <v/>
      </c>
      <c r="H89" s="81"/>
    </row>
    <row r="90" spans="1:8" ht="12.75" hidden="1" customHeight="1" x14ac:dyDescent="0.2">
      <c r="A90" s="75" t="str">
        <f t="shared" si="1"/>
        <v/>
      </c>
      <c r="B90" s="75" t="str">
        <f>IF(A90="","",VLOOKUP('N1'!$L$1&amp;$A90,'Danh sach'!$F:$L,5,0))</f>
        <v/>
      </c>
      <c r="C90" s="76" t="str">
        <f>IF(B90="","",VLOOKUP('N1'!$L$1&amp;$A90,'Danh sach'!$F:$L,6,0))</f>
        <v/>
      </c>
      <c r="D90" s="77" t="e">
        <f>"'"&amp;RIGHT(VLOOKUP(B90,'Danh sach'!$A:$G,3,0),LEN(VLOOKUP(B90,'Danh sach'!$A:$G,3,0))-5)&amp;"'"</f>
        <v>#N/A</v>
      </c>
      <c r="E90" s="78" t="str">
        <f>IF(A90="","",VLOOKUP('N1'!$L$1&amp;$A90,'Danh sach'!$F:$L,7,0))</f>
        <v/>
      </c>
      <c r="F90" s="79" t="str">
        <f t="array" aca="1" ref="F90" ca="1">IFERROR(INDIRECT($D90&amp;"!i13"),"")</f>
        <v/>
      </c>
      <c r="G90" s="80" t="str">
        <f t="shared" ca="1" si="0"/>
        <v/>
      </c>
      <c r="H90" s="81"/>
    </row>
    <row r="91" spans="1:8" ht="12.75" hidden="1" customHeight="1" x14ac:dyDescent="0.2">
      <c r="A91" s="75" t="str">
        <f t="shared" si="1"/>
        <v/>
      </c>
      <c r="B91" s="75" t="str">
        <f>IF(A91="","",VLOOKUP('N1'!$L$1&amp;$A91,'Danh sach'!$F:$L,5,0))</f>
        <v/>
      </c>
      <c r="C91" s="76" t="str">
        <f>IF(B91="","",VLOOKUP('N1'!$L$1&amp;$A91,'Danh sach'!$F:$L,6,0))</f>
        <v/>
      </c>
      <c r="D91" s="77" t="e">
        <f>"'"&amp;RIGHT(VLOOKUP(B91,'Danh sach'!$A:$G,3,0),LEN(VLOOKUP(B91,'Danh sach'!$A:$G,3,0))-5)&amp;"'"</f>
        <v>#N/A</v>
      </c>
      <c r="E91" s="78" t="str">
        <f>IF(A91="","",VLOOKUP('N1'!$L$1&amp;$A91,'Danh sach'!$F:$L,7,0))</f>
        <v/>
      </c>
      <c r="F91" s="79" t="str">
        <f t="array" aca="1" ref="F91" ca="1">IFERROR(INDIRECT($D91&amp;"!i13"),"")</f>
        <v/>
      </c>
      <c r="G91" s="80" t="str">
        <f t="shared" ca="1" si="0"/>
        <v/>
      </c>
      <c r="H91" s="81"/>
    </row>
    <row r="92" spans="1:8" ht="12.75" hidden="1" customHeight="1" x14ac:dyDescent="0.2">
      <c r="A92" s="75" t="str">
        <f t="shared" si="1"/>
        <v/>
      </c>
      <c r="B92" s="75" t="str">
        <f>IF(A92="","",VLOOKUP('N1'!$L$1&amp;$A92,'Danh sach'!$F:$L,5,0))</f>
        <v/>
      </c>
      <c r="C92" s="76" t="str">
        <f>IF(B92="","",VLOOKUP('N1'!$L$1&amp;$A92,'Danh sach'!$F:$L,6,0))</f>
        <v/>
      </c>
      <c r="D92" s="77" t="e">
        <f>"'"&amp;RIGHT(VLOOKUP(B92,'Danh sach'!$A:$G,3,0),LEN(VLOOKUP(B92,'Danh sach'!$A:$G,3,0))-5)&amp;"'"</f>
        <v>#N/A</v>
      </c>
      <c r="E92" s="78" t="str">
        <f>IF(A92="","",VLOOKUP('N1'!$L$1&amp;$A92,'Danh sach'!$F:$L,7,0))</f>
        <v/>
      </c>
      <c r="F92" s="79" t="str">
        <f t="array" aca="1" ref="F92" ca="1">IFERROR(INDIRECT($D92&amp;"!i13"),"")</f>
        <v/>
      </c>
      <c r="G92" s="80" t="str">
        <f t="shared" ca="1" si="0"/>
        <v/>
      </c>
      <c r="H92" s="81"/>
    </row>
    <row r="93" spans="1:8" ht="12.75" hidden="1" customHeight="1" x14ac:dyDescent="0.2">
      <c r="A93" s="75" t="str">
        <f t="shared" si="1"/>
        <v/>
      </c>
      <c r="B93" s="75" t="str">
        <f>IF(A93="","",VLOOKUP('N1'!$L$1&amp;$A93,'Danh sach'!$F:$L,5,0))</f>
        <v/>
      </c>
      <c r="C93" s="76" t="str">
        <f>IF(B93="","",VLOOKUP('N1'!$L$1&amp;$A93,'Danh sach'!$F:$L,6,0))</f>
        <v/>
      </c>
      <c r="D93" s="77" t="e">
        <f>"'"&amp;RIGHT(VLOOKUP(B93,'Danh sach'!$A:$G,3,0),LEN(VLOOKUP(B93,'Danh sach'!$A:$G,3,0))-5)&amp;"'"</f>
        <v>#N/A</v>
      </c>
      <c r="E93" s="78" t="str">
        <f>IF(A93="","",VLOOKUP('N1'!$L$1&amp;$A93,'Danh sach'!$F:$L,7,0))</f>
        <v/>
      </c>
      <c r="F93" s="79" t="str">
        <f t="array" aca="1" ref="F93" ca="1">IFERROR(INDIRECT($D93&amp;"!i13"),"")</f>
        <v/>
      </c>
      <c r="G93" s="80" t="str">
        <f t="shared" ca="1" si="0"/>
        <v/>
      </c>
      <c r="H93" s="81"/>
    </row>
    <row r="94" spans="1:8" ht="12.75" hidden="1" customHeight="1" x14ac:dyDescent="0.2">
      <c r="A94" s="75" t="str">
        <f t="shared" si="1"/>
        <v/>
      </c>
      <c r="B94" s="75" t="str">
        <f>IF(A94="","",VLOOKUP('N1'!$L$1&amp;$A94,'Danh sach'!$F:$L,5,0))</f>
        <v/>
      </c>
      <c r="C94" s="76" t="str">
        <f>IF(B94="","",VLOOKUP('N1'!$L$1&amp;$A94,'Danh sach'!$F:$L,6,0))</f>
        <v/>
      </c>
      <c r="D94" s="77" t="e">
        <f>"'"&amp;RIGHT(VLOOKUP(B94,'Danh sach'!$A:$G,3,0),LEN(VLOOKUP(B94,'Danh sach'!$A:$G,3,0))-5)&amp;"'"</f>
        <v>#N/A</v>
      </c>
      <c r="E94" s="78" t="str">
        <f>IF(A94="","",VLOOKUP('N1'!$L$1&amp;$A94,'Danh sach'!$F:$L,7,0))</f>
        <v/>
      </c>
      <c r="F94" s="79" t="str">
        <f t="array" aca="1" ref="F94" ca="1">IFERROR(INDIRECT($D94&amp;"!i13"),"")</f>
        <v/>
      </c>
      <c r="G94" s="80" t="str">
        <f t="shared" ca="1" si="0"/>
        <v/>
      </c>
      <c r="H94" s="81"/>
    </row>
    <row r="95" spans="1:8" ht="12.75" hidden="1" customHeight="1" x14ac:dyDescent="0.2">
      <c r="A95" s="75" t="str">
        <f t="shared" si="1"/>
        <v/>
      </c>
      <c r="B95" s="75" t="str">
        <f>IF(A95="","",VLOOKUP('N1'!$L$1&amp;$A95,'Danh sach'!$F:$L,5,0))</f>
        <v/>
      </c>
      <c r="C95" s="76" t="str">
        <f>IF(B95="","",VLOOKUP('N1'!$L$1&amp;$A95,'Danh sach'!$F:$L,6,0))</f>
        <v/>
      </c>
      <c r="D95" s="77" t="e">
        <f>"'"&amp;RIGHT(VLOOKUP(B95,'Danh sach'!$A:$G,3,0),LEN(VLOOKUP(B95,'Danh sach'!$A:$G,3,0))-5)&amp;"'"</f>
        <v>#N/A</v>
      </c>
      <c r="E95" s="78" t="str">
        <f>IF(A95="","",VLOOKUP('N1'!$L$1&amp;$A95,'Danh sach'!$F:$L,7,0))</f>
        <v/>
      </c>
      <c r="F95" s="79" t="str">
        <f t="array" aca="1" ref="F95" ca="1">IFERROR(INDIRECT($D95&amp;"!i13"),"")</f>
        <v/>
      </c>
      <c r="G95" s="80" t="str">
        <f t="shared" ca="1" si="0"/>
        <v/>
      </c>
      <c r="H95" s="81"/>
    </row>
    <row r="96" spans="1:8" ht="12.75" hidden="1" customHeight="1" x14ac:dyDescent="0.2">
      <c r="A96" s="75" t="str">
        <f t="shared" si="1"/>
        <v/>
      </c>
      <c r="B96" s="75" t="str">
        <f>IF(A96="","",VLOOKUP('N1'!$L$1&amp;$A96,'Danh sach'!$F:$L,5,0))</f>
        <v/>
      </c>
      <c r="C96" s="76" t="str">
        <f>IF(B96="","",VLOOKUP('N1'!$L$1&amp;$A96,'Danh sach'!$F:$L,6,0))</f>
        <v/>
      </c>
      <c r="D96" s="77" t="e">
        <f>"'"&amp;RIGHT(VLOOKUP(B96,'Danh sach'!$A:$G,3,0),LEN(VLOOKUP(B96,'Danh sach'!$A:$G,3,0))-5)&amp;"'"</f>
        <v>#N/A</v>
      </c>
      <c r="E96" s="78" t="str">
        <f>IF(A96="","",VLOOKUP('N1'!$L$1&amp;$A96,'Danh sach'!$F:$L,7,0))</f>
        <v/>
      </c>
      <c r="F96" s="79" t="str">
        <f t="array" aca="1" ref="F96" ca="1">IFERROR(INDIRECT($D96&amp;"!i13"),"")</f>
        <v/>
      </c>
      <c r="G96" s="80" t="str">
        <f t="shared" ca="1" si="0"/>
        <v/>
      </c>
      <c r="H96" s="81"/>
    </row>
    <row r="97" spans="1:8" ht="12.75" hidden="1" customHeight="1" x14ac:dyDescent="0.2">
      <c r="A97" s="75" t="str">
        <f t="shared" si="1"/>
        <v/>
      </c>
      <c r="B97" s="75" t="str">
        <f>IF(A97="","",VLOOKUP('N1'!$L$1&amp;$A97,'Danh sach'!$F:$L,5,0))</f>
        <v/>
      </c>
      <c r="C97" s="76" t="str">
        <f>IF(B97="","",VLOOKUP('N1'!$L$1&amp;$A97,'Danh sach'!$F:$L,6,0))</f>
        <v/>
      </c>
      <c r="D97" s="77" t="e">
        <f>"'"&amp;RIGHT(VLOOKUP(B97,'Danh sach'!$A:$G,3,0),LEN(VLOOKUP(B97,'Danh sach'!$A:$G,3,0))-5)&amp;"'"</f>
        <v>#N/A</v>
      </c>
      <c r="E97" s="78" t="str">
        <f>IF(A97="","",VLOOKUP('N1'!$L$1&amp;$A97,'Danh sach'!$F:$L,7,0))</f>
        <v/>
      </c>
      <c r="F97" s="79" t="str">
        <f t="array" aca="1" ref="F97" ca="1">IFERROR(INDIRECT($D97&amp;"!i13"),"")</f>
        <v/>
      </c>
      <c r="G97" s="80" t="str">
        <f t="shared" ca="1" si="0"/>
        <v/>
      </c>
      <c r="H97" s="81"/>
    </row>
    <row r="98" spans="1:8" ht="12.75" hidden="1" customHeight="1" x14ac:dyDescent="0.2">
      <c r="A98" s="75" t="str">
        <f t="shared" si="1"/>
        <v/>
      </c>
      <c r="B98" s="75" t="str">
        <f>IF(A98="","",VLOOKUP('N1'!$L$1&amp;$A98,'Danh sach'!$F:$L,5,0))</f>
        <v/>
      </c>
      <c r="C98" s="76" t="str">
        <f>IF(B98="","",VLOOKUP('N1'!$L$1&amp;$A98,'Danh sach'!$F:$L,6,0))</f>
        <v/>
      </c>
      <c r="D98" s="77" t="e">
        <f>"'"&amp;RIGHT(VLOOKUP(B98,'Danh sach'!$A:$G,3,0),LEN(VLOOKUP(B98,'Danh sach'!$A:$G,3,0))-5)&amp;"'"</f>
        <v>#N/A</v>
      </c>
      <c r="E98" s="78" t="str">
        <f>IF(A98="","",VLOOKUP('N1'!$L$1&amp;$A98,'Danh sach'!$F:$L,7,0))</f>
        <v/>
      </c>
      <c r="F98" s="79" t="str">
        <f t="array" aca="1" ref="F98" ca="1">IFERROR(INDIRECT($D98&amp;"!i13"),"")</f>
        <v/>
      </c>
      <c r="G98" s="80" t="str">
        <f t="shared" ca="1" si="0"/>
        <v/>
      </c>
      <c r="H98" s="81"/>
    </row>
    <row r="99" spans="1:8" ht="12.75" hidden="1" customHeight="1" x14ac:dyDescent="0.2">
      <c r="A99" s="75" t="str">
        <f t="shared" si="1"/>
        <v/>
      </c>
      <c r="B99" s="75" t="str">
        <f>IF(A99="","",VLOOKUP('N1'!$L$1&amp;$A99,'Danh sach'!$F:$L,5,0))</f>
        <v/>
      </c>
      <c r="C99" s="76" t="str">
        <f>IF(B99="","",VLOOKUP('N1'!$L$1&amp;$A99,'Danh sach'!$F:$L,6,0))</f>
        <v/>
      </c>
      <c r="D99" s="77" t="e">
        <f>"'"&amp;RIGHT(VLOOKUP(B99,'Danh sach'!$A:$G,3,0),LEN(VLOOKUP(B99,'Danh sach'!$A:$G,3,0))-5)&amp;"'"</f>
        <v>#N/A</v>
      </c>
      <c r="E99" s="78" t="str">
        <f>IF(A99="","",VLOOKUP('N1'!$L$1&amp;$A99,'Danh sach'!$F:$L,7,0))</f>
        <v/>
      </c>
      <c r="F99" s="79" t="str">
        <f t="array" aca="1" ref="F99" ca="1">IFERROR(INDIRECT($D99&amp;"!i13"),"")</f>
        <v/>
      </c>
      <c r="G99" s="80" t="str">
        <f t="shared" ca="1" si="0"/>
        <v/>
      </c>
      <c r="H99" s="81"/>
    </row>
    <row r="100" spans="1:8" ht="12.75" hidden="1" customHeight="1" x14ac:dyDescent="0.2">
      <c r="A100" s="75" t="str">
        <f t="shared" si="1"/>
        <v/>
      </c>
      <c r="B100" s="75" t="str">
        <f>IF(A100="","",VLOOKUP('N1'!$L$1&amp;$A100,'Danh sach'!$F:$L,5,0))</f>
        <v/>
      </c>
      <c r="C100" s="76" t="str">
        <f>IF(B100="","",VLOOKUP('N1'!$L$1&amp;$A100,'Danh sach'!$F:$L,6,0))</f>
        <v/>
      </c>
      <c r="D100" s="77" t="e">
        <f>"'"&amp;RIGHT(VLOOKUP(B100,'Danh sach'!$A:$G,3,0),LEN(VLOOKUP(B100,'Danh sach'!$A:$G,3,0))-5)&amp;"'"</f>
        <v>#N/A</v>
      </c>
      <c r="E100" s="78" t="str">
        <f>IF(A100="","",VLOOKUP('N1'!$L$1&amp;$A100,'Danh sach'!$F:$L,7,0))</f>
        <v/>
      </c>
      <c r="F100" s="79" t="str">
        <f t="array" aca="1" ref="F100" ca="1">IFERROR(INDIRECT($D100&amp;"!i13"),"")</f>
        <v/>
      </c>
      <c r="G100" s="80" t="str">
        <f t="shared" ca="1" si="0"/>
        <v/>
      </c>
      <c r="H100" s="81"/>
    </row>
    <row r="101" spans="1:8" ht="12.75" hidden="1" customHeight="1" x14ac:dyDescent="0.2">
      <c r="A101" s="75" t="str">
        <f t="shared" si="1"/>
        <v/>
      </c>
      <c r="B101" s="75" t="str">
        <f>IF(A101="","",VLOOKUP('N1'!$L$1&amp;$A101,'Danh sach'!$F:$L,5,0))</f>
        <v/>
      </c>
      <c r="C101" s="76" t="str">
        <f>IF(B101="","",VLOOKUP('N1'!$L$1&amp;$A101,'Danh sach'!$F:$L,6,0))</f>
        <v/>
      </c>
      <c r="D101" s="77" t="e">
        <f>"'"&amp;RIGHT(VLOOKUP(B101,'Danh sach'!$A:$G,3,0),LEN(VLOOKUP(B101,'Danh sach'!$A:$G,3,0))-5)&amp;"'"</f>
        <v>#N/A</v>
      </c>
      <c r="E101" s="78" t="str">
        <f>IF(A101="","",VLOOKUP('N1'!$L$1&amp;$A101,'Danh sach'!$F:$L,7,0))</f>
        <v/>
      </c>
      <c r="F101" s="79" t="str">
        <f t="array" aca="1" ref="F101" ca="1">IFERROR(INDIRECT($D101&amp;"!i13"),"")</f>
        <v/>
      </c>
      <c r="G101" s="80" t="str">
        <f t="shared" ca="1" si="0"/>
        <v/>
      </c>
      <c r="H101" s="81"/>
    </row>
    <row r="102" spans="1:8" ht="12.75" hidden="1" customHeight="1" x14ac:dyDescent="0.2">
      <c r="A102" s="75" t="str">
        <f t="shared" si="1"/>
        <v/>
      </c>
      <c r="B102" s="75" t="str">
        <f>IF(A102="","",VLOOKUP('N1'!$L$1&amp;$A102,'Danh sach'!$F:$L,5,0))</f>
        <v/>
      </c>
      <c r="C102" s="76" t="str">
        <f>IF(B102="","",VLOOKUP('N1'!$L$1&amp;$A102,'Danh sach'!$F:$L,6,0))</f>
        <v/>
      </c>
      <c r="D102" s="77" t="e">
        <f>"'"&amp;RIGHT(VLOOKUP(B102,'Danh sach'!$A:$G,3,0),LEN(VLOOKUP(B102,'Danh sach'!$A:$G,3,0))-5)&amp;"'"</f>
        <v>#N/A</v>
      </c>
      <c r="E102" s="78" t="str">
        <f>IF(A102="","",VLOOKUP('N1'!$L$1&amp;$A102,'Danh sach'!$F:$L,7,0))</f>
        <v/>
      </c>
      <c r="F102" s="79" t="str">
        <f t="array" aca="1" ref="F102" ca="1">IFERROR(INDIRECT($D102&amp;"!i13"),"")</f>
        <v/>
      </c>
      <c r="G102" s="80" t="str">
        <f t="shared" ca="1" si="0"/>
        <v/>
      </c>
      <c r="H102" s="81"/>
    </row>
    <row r="103" spans="1:8" ht="12.75" hidden="1" customHeight="1" x14ac:dyDescent="0.2">
      <c r="A103" s="75" t="str">
        <f t="shared" si="1"/>
        <v/>
      </c>
      <c r="B103" s="75" t="str">
        <f>IF(A103="","",VLOOKUP('N1'!$L$1&amp;$A103,'Danh sach'!$F:$L,5,0))</f>
        <v/>
      </c>
      <c r="C103" s="76" t="str">
        <f>IF(B103="","",VLOOKUP('N1'!$L$1&amp;$A103,'Danh sach'!$F:$L,6,0))</f>
        <v/>
      </c>
      <c r="D103" s="77" t="e">
        <f>"'"&amp;RIGHT(VLOOKUP(B103,'Danh sach'!$A:$G,3,0),LEN(VLOOKUP(B103,'Danh sach'!$A:$G,3,0))-5)&amp;"'"</f>
        <v>#N/A</v>
      </c>
      <c r="E103" s="78" t="str">
        <f>IF(A103="","",VLOOKUP('N1'!$L$1&amp;$A103,'Danh sach'!$F:$L,7,0))</f>
        <v/>
      </c>
      <c r="F103" s="79" t="str">
        <f t="array" aca="1" ref="F103" ca="1">IFERROR(INDIRECT($D103&amp;"!i13"),"")</f>
        <v/>
      </c>
      <c r="G103" s="80" t="str">
        <f t="shared" ca="1" si="0"/>
        <v/>
      </c>
      <c r="H103" s="81"/>
    </row>
    <row r="104" spans="1:8" ht="12.75" hidden="1" customHeight="1" x14ac:dyDescent="0.2">
      <c r="A104" s="75" t="str">
        <f t="shared" si="1"/>
        <v/>
      </c>
      <c r="B104" s="75" t="str">
        <f>IF(A104="","",VLOOKUP('N1'!$L$1&amp;$A104,'Danh sach'!$F:$L,5,0))</f>
        <v/>
      </c>
      <c r="C104" s="76" t="str">
        <f>IF(B104="","",VLOOKUP('N1'!$L$1&amp;$A104,'Danh sach'!$F:$L,6,0))</f>
        <v/>
      </c>
      <c r="D104" s="77" t="e">
        <f>"'"&amp;RIGHT(VLOOKUP(B104,'Danh sach'!$A:$G,3,0),LEN(VLOOKUP(B104,'Danh sach'!$A:$G,3,0))-5)&amp;"'"</f>
        <v>#N/A</v>
      </c>
      <c r="E104" s="78" t="str">
        <f>IF(A104="","",VLOOKUP('N1'!$L$1&amp;$A104,'Danh sach'!$F:$L,7,0))</f>
        <v/>
      </c>
      <c r="F104" s="79" t="str">
        <f t="array" aca="1" ref="F104" ca="1">IFERROR(INDIRECT($D104&amp;"!i13"),"")</f>
        <v/>
      </c>
      <c r="G104" s="80" t="str">
        <f t="shared" ca="1" si="0"/>
        <v/>
      </c>
      <c r="H104" s="81"/>
    </row>
    <row r="105" spans="1:8" ht="12.75" customHeight="1" x14ac:dyDescent="0.2">
      <c r="A105" s="66"/>
      <c r="B105" s="66"/>
      <c r="C105" s="71"/>
      <c r="D105" s="71"/>
      <c r="E105" s="66"/>
      <c r="F105" s="66"/>
      <c r="G105" s="66"/>
      <c r="H105" s="82"/>
    </row>
    <row r="106" spans="1:8" ht="12.75" customHeight="1" x14ac:dyDescent="0.2">
      <c r="A106" s="66"/>
      <c r="B106" s="66"/>
      <c r="C106" s="71"/>
      <c r="D106" s="71"/>
      <c r="E106" s="66"/>
      <c r="F106" s="64" t="s">
        <v>123</v>
      </c>
      <c r="G106" s="66"/>
      <c r="H106" s="83"/>
    </row>
    <row r="107" spans="1:8" ht="12.75" customHeight="1" x14ac:dyDescent="0.2">
      <c r="A107" s="212" t="s">
        <v>98</v>
      </c>
      <c r="B107" s="186"/>
      <c r="C107" s="186"/>
      <c r="D107" s="84"/>
      <c r="E107" s="164"/>
      <c r="F107" s="164" t="s">
        <v>99</v>
      </c>
      <c r="G107" s="164"/>
      <c r="H107" s="66"/>
    </row>
  </sheetData>
  <sheetProtection sheet="1" autoFilter="0"/>
  <autoFilter ref="A4:H104"/>
  <mergeCells count="2">
    <mergeCell ref="A1:H1"/>
    <mergeCell ref="A107:C107"/>
  </mergeCells>
  <pageMargins left="0.62992125984251968" right="0.35433070866141736" top="0.55118110236220474" bottom="0.39370078740157483" header="0" footer="0"/>
  <pageSetup paperSize="9" scale="8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tabSelected="1" view="pageBreakPreview" zoomScaleNormal="100" zoomScaleSheetLayoutView="100" workbookViewId="0">
      <pane xSplit="3" ySplit="3" topLeftCell="D151" activePane="bottomRight" state="frozen"/>
      <selection pane="topRight" activeCell="L2" sqref="L2"/>
      <selection pane="bottomLeft" activeCell="L2" sqref="L2"/>
      <selection pane="bottomRight" activeCell="K161" sqref="J161:K171"/>
    </sheetView>
  </sheetViews>
  <sheetFormatPr defaultColWidth="14.42578125" defaultRowHeight="12.75" x14ac:dyDescent="0.2"/>
  <cols>
    <col min="1" max="1" width="5" customWidth="1"/>
    <col min="2" max="2" width="33.5703125" customWidth="1"/>
    <col min="3" max="3" width="6.42578125" customWidth="1"/>
    <col min="4" max="10" width="10.85546875" customWidth="1"/>
    <col min="11" max="11" width="19.7109375" customWidth="1"/>
    <col min="12" max="12" width="10.42578125" customWidth="1"/>
    <col min="13" max="13" width="5.85546875" customWidth="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125</v>
      </c>
    </row>
    <row r="2" spans="1:13" ht="15.75" x14ac:dyDescent="0.2">
      <c r="A2" s="186"/>
      <c r="B2" s="186"/>
      <c r="C2" s="186"/>
      <c r="D2" s="186"/>
      <c r="E2" s="186"/>
      <c r="F2" s="186"/>
      <c r="G2" s="186"/>
      <c r="H2" s="186"/>
      <c r="I2" s="186"/>
      <c r="J2" s="186"/>
      <c r="K2" s="186"/>
      <c r="L2" s="38"/>
      <c r="M2" s="38"/>
    </row>
    <row r="3" spans="1:13" ht="15.75" x14ac:dyDescent="0.2">
      <c r="A3" s="38"/>
      <c r="B3" s="39" t="s">
        <v>84</v>
      </c>
      <c r="C3" s="213" t="str">
        <f>VLOOKUP($L$1&amp;$M$1,'Danh sach'!$C:$L,10,0)</f>
        <v>Hệ thống quản lý phòng tập thể hình</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214"/>
      <c r="K7" s="215"/>
      <c r="L7" s="38"/>
      <c r="M7" s="38"/>
    </row>
    <row r="8" spans="1:13" ht="15.75" x14ac:dyDescent="0.2">
      <c r="A8" s="42">
        <v>2</v>
      </c>
      <c r="B8" s="43" t="str">
        <f>MẫuPC!B8</f>
        <v>G2. Thiết kế được giải pháp CNTT</v>
      </c>
      <c r="C8" s="44">
        <f>MẫuPC!C8</f>
        <v>4</v>
      </c>
      <c r="D8" s="118"/>
      <c r="E8" s="118"/>
      <c r="F8" s="118"/>
      <c r="G8" s="118"/>
      <c r="H8" s="118"/>
      <c r="I8" s="46" t="str">
        <f t="shared" si="1"/>
        <v/>
      </c>
      <c r="J8" s="214"/>
      <c r="K8" s="215"/>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214"/>
      <c r="K9" s="215"/>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214"/>
      <c r="K10" s="215"/>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214"/>
      <c r="K11" s="215"/>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214"/>
      <c r="K12" s="215"/>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214"/>
      <c r="K13" s="215"/>
      <c r="L13" s="38"/>
      <c r="M13" s="38"/>
    </row>
    <row r="14" spans="1:13" ht="15.75" x14ac:dyDescent="0.2">
      <c r="A14" s="38"/>
      <c r="B14" s="38"/>
      <c r="C14" s="38"/>
      <c r="D14" s="38"/>
      <c r="E14" s="38"/>
      <c r="F14" s="38"/>
      <c r="G14" s="38"/>
      <c r="H14" s="38"/>
      <c r="I14" s="38"/>
      <c r="J14" s="173"/>
      <c r="K14" s="173"/>
      <c r="L14" s="38"/>
      <c r="M14" s="38"/>
    </row>
    <row r="15" spans="1:13" ht="15.75" x14ac:dyDescent="0.25">
      <c r="A15" s="26"/>
      <c r="B15" s="51"/>
      <c r="C15" s="26"/>
      <c r="D15" s="26"/>
      <c r="E15" s="26"/>
      <c r="F15" s="26"/>
      <c r="G15" s="1"/>
      <c r="H15" s="1"/>
      <c r="I15" s="174"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str">
        <f>$C$3</f>
        <v>Hệ thống quản lý phòng tập thể hình</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PH07326</v>
      </c>
      <c r="E28" s="40" t="str">
        <f>IFERROR(VLOOKUP($L$1&amp;$M$1&amp;E$27,'Danh sach'!$E:$K,6,0),"")</f>
        <v>PH07421</v>
      </c>
      <c r="F28" s="40" t="str">
        <f>IFERROR(VLOOKUP($L$1&amp;$M$1&amp;F$27,'Danh sach'!$E:$K,6,0),"")</f>
        <v>PH07436</v>
      </c>
      <c r="G28" s="40" t="str">
        <f>IFERROR(VLOOKUP($L$1&amp;$M$1&amp;G$27,'Danh sach'!$E:$K,6,0),"")</f>
        <v>PH07823</v>
      </c>
      <c r="H28" s="40" t="str">
        <f>IFERROR(VLOOKUP($L$1&amp;$M$1&amp;H$27,'Danh sach'!$E:$K,6,0),"")</f>
        <v>PH06507</v>
      </c>
      <c r="I28" s="40" t="str">
        <f>IFERROR(VLOOKUP($L$1&amp;$M$1&amp;I$27,'Danh sach'!$E:$K,6,0),"")</f>
        <v/>
      </c>
      <c r="J28" s="40" t="str">
        <f>IFERROR(VLOOKUP($L$1&amp;$M$1&amp;J$27,'Danh sach'!$E:$K,6,0),"")</f>
        <v/>
      </c>
      <c r="K28" s="203" t="s">
        <v>93</v>
      </c>
      <c r="L28" s="38"/>
      <c r="M28" s="38"/>
    </row>
    <row r="29" spans="1:13" ht="24" x14ac:dyDescent="0.2">
      <c r="A29" s="204"/>
      <c r="B29" s="204"/>
      <c r="C29" s="204"/>
      <c r="D29" s="89" t="str">
        <f>IFERROR(VLOOKUP($L$1&amp;$M$1&amp;D$27,'Danh sach'!$E:$K,7,0),"")</f>
        <v>Nguyễn Trung Dũng</v>
      </c>
      <c r="E29" s="89" t="str">
        <f>IFERROR(VLOOKUP($L$1&amp;$M$1&amp;E$27,'Danh sach'!$E:$K,7,0),"")</f>
        <v>Bùi Văn Nam</v>
      </c>
      <c r="F29" s="89" t="str">
        <f>IFERROR(VLOOKUP($L$1&amp;$M$1&amp;F$27,'Danh sach'!$E:$K,7,0),"")</f>
        <v>Tạ Bích Thảo</v>
      </c>
      <c r="G29" s="89" t="str">
        <f>IFERROR(VLOOKUP($L$1&amp;$M$1&amp;G$27,'Danh sach'!$E:$K,7,0),"")</f>
        <v>Bùi Thế Lực</v>
      </c>
      <c r="H29" s="89" t="str">
        <f>IFERROR(VLOOKUP($L$1&amp;$M$1&amp;H$27,'Danh sach'!$E:$K,7,0),"")</f>
        <v>Nguyễn Hữu Thắng</v>
      </c>
      <c r="I29" s="89" t="str">
        <f>IFERROR(VLOOKUP($L$1&amp;$M$1&amp;I$27,'Danh sach'!$E:$K,7,0),"")</f>
        <v/>
      </c>
      <c r="J29" s="89" t="str">
        <f>IFERROR(VLOOKUP($L$1&amp;$M$1&amp;J$27,'Danh sach'!$E:$K,7,0),"")</f>
        <v/>
      </c>
      <c r="K29" s="216"/>
      <c r="L29" s="38"/>
      <c r="M29" s="38"/>
    </row>
    <row r="30" spans="1:13" ht="15.75" x14ac:dyDescent="0.2">
      <c r="A30" s="15" t="s">
        <v>42</v>
      </c>
      <c r="B30" s="16" t="s">
        <v>43</v>
      </c>
      <c r="C30" s="49">
        <f>SUM(C31:C33)</f>
        <v>15</v>
      </c>
      <c r="D30" s="180" t="str">
        <f t="shared" ref="D30:J30" si="4">IF(COUNTBLANK(D31:D33)&gt;0,"",SUM(D31:D33))</f>
        <v/>
      </c>
      <c r="E30" s="180" t="str">
        <f t="shared" si="4"/>
        <v/>
      </c>
      <c r="F30" s="180" t="str">
        <f t="shared" si="4"/>
        <v/>
      </c>
      <c r="G30" s="180" t="str">
        <f t="shared" si="4"/>
        <v/>
      </c>
      <c r="H30" s="180" t="str">
        <f t="shared" si="4"/>
        <v/>
      </c>
      <c r="I30" s="180" t="str">
        <f t="shared" si="4"/>
        <v/>
      </c>
      <c r="J30" s="180" t="str">
        <f t="shared" si="4"/>
        <v/>
      </c>
      <c r="K30" s="62"/>
      <c r="L30" s="38"/>
      <c r="M30" s="38"/>
    </row>
    <row r="31" spans="1:13" ht="30" x14ac:dyDescent="0.2">
      <c r="A31" s="17">
        <v>1</v>
      </c>
      <c r="B31" s="43" t="str">
        <f>MẫuPC!B31</f>
        <v>G1. Khả năng ứng dụng trong thực tiễn</v>
      </c>
      <c r="C31" s="42">
        <f>MẫuPC!C31</f>
        <v>5</v>
      </c>
      <c r="D31" s="181" t="str">
        <f>IFERROR(ROUND(AVERAGE(D57,D83,D109,D135,D161),1),"")</f>
        <v/>
      </c>
      <c r="E31" s="181" t="str">
        <f t="shared" ref="E31:J31" si="5">IFERROR(ROUND(AVERAGE(E57,E83,E109,E135,E161),1),"")</f>
        <v/>
      </c>
      <c r="F31" s="181" t="str">
        <f t="shared" si="5"/>
        <v/>
      </c>
      <c r="G31" s="181" t="str">
        <f t="shared" si="5"/>
        <v/>
      </c>
      <c r="H31" s="181" t="str">
        <f t="shared" si="5"/>
        <v/>
      </c>
      <c r="I31" s="181" t="str">
        <f t="shared" si="5"/>
        <v/>
      </c>
      <c r="J31" s="181" t="str">
        <f t="shared" si="5"/>
        <v/>
      </c>
      <c r="K31" s="175"/>
      <c r="L31" s="38"/>
      <c r="M31" s="38"/>
    </row>
    <row r="32" spans="1:13" ht="30" x14ac:dyDescent="0.2">
      <c r="A32" s="17">
        <v>2</v>
      </c>
      <c r="B32" s="43" t="str">
        <f>MẫuPC!B32</f>
        <v>G4. Các chức năng chính nêu trong thiết kế đều được triển khai</v>
      </c>
      <c r="C32" s="42">
        <f>MẫuPC!C32</f>
        <v>7</v>
      </c>
      <c r="D32" s="181" t="str">
        <f t="shared" ref="D32:J32" si="6">IFERROR(ROUND(AVERAGE(D58,D84,D110,D136,D162),1),"")</f>
        <v/>
      </c>
      <c r="E32" s="181" t="str">
        <f t="shared" si="6"/>
        <v/>
      </c>
      <c r="F32" s="181" t="str">
        <f t="shared" si="6"/>
        <v/>
      </c>
      <c r="G32" s="181" t="str">
        <f t="shared" si="6"/>
        <v/>
      </c>
      <c r="H32" s="181" t="str">
        <f t="shared" si="6"/>
        <v/>
      </c>
      <c r="I32" s="181" t="str">
        <f t="shared" si="6"/>
        <v/>
      </c>
      <c r="J32" s="181" t="str">
        <f t="shared" si="6"/>
        <v/>
      </c>
      <c r="K32" s="175"/>
      <c r="L32" s="38"/>
      <c r="M32" s="38"/>
    </row>
    <row r="33" spans="1:13" ht="15.75" x14ac:dyDescent="0.2">
      <c r="A33" s="17">
        <v>3</v>
      </c>
      <c r="B33" s="43" t="str">
        <f>MẫuPC!B33</f>
        <v>G6. Thái độ, kỹ năng làm việc nhóm</v>
      </c>
      <c r="C33" s="42">
        <f>MẫuPC!C33</f>
        <v>3</v>
      </c>
      <c r="D33" s="181" t="str">
        <f t="shared" ref="D33:J33" si="7">IFERROR(ROUND(AVERAGE(D59,D85,D111,D137,D163),1),"")</f>
        <v/>
      </c>
      <c r="E33" s="181" t="str">
        <f t="shared" si="7"/>
        <v/>
      </c>
      <c r="F33" s="181" t="str">
        <f t="shared" si="7"/>
        <v/>
      </c>
      <c r="G33" s="181" t="str">
        <f t="shared" si="7"/>
        <v/>
      </c>
      <c r="H33" s="181" t="str">
        <f t="shared" si="7"/>
        <v/>
      </c>
      <c r="I33" s="181" t="str">
        <f t="shared" si="7"/>
        <v/>
      </c>
      <c r="J33" s="181" t="str">
        <f t="shared" si="7"/>
        <v/>
      </c>
      <c r="K33" s="175"/>
      <c r="L33" s="38"/>
      <c r="M33" s="38"/>
    </row>
    <row r="34" spans="1:13" ht="15.75" x14ac:dyDescent="0.2">
      <c r="A34" s="15" t="s">
        <v>50</v>
      </c>
      <c r="B34" s="47" t="s">
        <v>51</v>
      </c>
      <c r="C34" s="90">
        <f>MẫuPC!C34</f>
        <v>20</v>
      </c>
      <c r="D34" s="180" t="str">
        <f t="shared" ref="D34:J34" si="8">IF(COUNTBLANK(D35:D38)&gt;0,"",SUM(D35:D38))</f>
        <v/>
      </c>
      <c r="E34" s="180" t="str">
        <f t="shared" si="8"/>
        <v/>
      </c>
      <c r="F34" s="180" t="str">
        <f t="shared" si="8"/>
        <v/>
      </c>
      <c r="G34" s="180" t="str">
        <f t="shared" si="8"/>
        <v/>
      </c>
      <c r="H34" s="180" t="str">
        <f t="shared" si="8"/>
        <v/>
      </c>
      <c r="I34" s="180" t="str">
        <f t="shared" si="8"/>
        <v/>
      </c>
      <c r="J34" s="180" t="str">
        <f t="shared" si="8"/>
        <v/>
      </c>
      <c r="K34" s="175"/>
      <c r="L34" s="38"/>
      <c r="M34" s="38"/>
    </row>
    <row r="35" spans="1:13" ht="30" x14ac:dyDescent="0.2">
      <c r="A35" s="17">
        <v>4</v>
      </c>
      <c r="B35" s="43" t="str">
        <f>MẫuPC!B35</f>
        <v>G1. Phân tích rõ ràng các chức năng nghiệp vụ được phân công</v>
      </c>
      <c r="C35" s="42">
        <f>MẫuPC!C35</f>
        <v>3</v>
      </c>
      <c r="D35" s="181" t="str">
        <f>IFERROR(ROUND(AVERAGE(D61,D87,D113,D139,D165),1),"")</f>
        <v/>
      </c>
      <c r="E35" s="181" t="str">
        <f t="shared" ref="E35:J35" si="9">IFERROR(ROUND(AVERAGE(E61,E87,E113,E139,E165),1),"")</f>
        <v/>
      </c>
      <c r="F35" s="181" t="str">
        <f t="shared" si="9"/>
        <v/>
      </c>
      <c r="G35" s="181" t="str">
        <f t="shared" si="9"/>
        <v/>
      </c>
      <c r="H35" s="181" t="str">
        <f t="shared" si="9"/>
        <v/>
      </c>
      <c r="I35" s="181" t="str">
        <f t="shared" si="9"/>
        <v/>
      </c>
      <c r="J35" s="181" t="str">
        <f t="shared" si="9"/>
        <v/>
      </c>
      <c r="K35" s="175"/>
      <c r="L35" s="38"/>
      <c r="M35" s="38"/>
    </row>
    <row r="36" spans="1:13" ht="45" x14ac:dyDescent="0.2">
      <c r="A36" s="17">
        <v>5</v>
      </c>
      <c r="B36" s="43" t="str">
        <f>MẫuPC!B36</f>
        <v>G3. Giao diện của các chức năng được phân công đúng với tài liệu thiết kế</v>
      </c>
      <c r="C36" s="42">
        <f>MẫuPC!C36</f>
        <v>5</v>
      </c>
      <c r="D36" s="181" t="str">
        <f t="shared" ref="D36:J36" si="10">IFERROR(ROUND(AVERAGE(D62,D88,D114,D140,D166),1),"")</f>
        <v/>
      </c>
      <c r="E36" s="181" t="str">
        <f t="shared" si="10"/>
        <v/>
      </c>
      <c r="F36" s="181" t="str">
        <f t="shared" si="10"/>
        <v/>
      </c>
      <c r="G36" s="181" t="str">
        <f t="shared" si="10"/>
        <v/>
      </c>
      <c r="H36" s="181" t="str">
        <f t="shared" si="10"/>
        <v/>
      </c>
      <c r="I36" s="181" t="str">
        <f t="shared" si="10"/>
        <v/>
      </c>
      <c r="J36" s="181" t="str">
        <f t="shared" si="10"/>
        <v/>
      </c>
      <c r="K36" s="175"/>
      <c r="L36" s="38"/>
      <c r="M36" s="38"/>
    </row>
    <row r="37" spans="1:13" ht="45" x14ac:dyDescent="0.2">
      <c r="A37" s="17">
        <v>6</v>
      </c>
      <c r="B37" s="43" t="str">
        <f>MẫuPC!B37</f>
        <v>G4. Giải thích chính xác thuật toán xử lý nghiệp vụ của các chức năng được phân công</v>
      </c>
      <c r="C37" s="42">
        <f>MẫuPC!C37</f>
        <v>9</v>
      </c>
      <c r="D37" s="181" t="str">
        <f t="shared" ref="D37:J38" si="11">IFERROR(ROUND(AVERAGE(D63,D89,D115,D141,D167),1),"")</f>
        <v/>
      </c>
      <c r="E37" s="181" t="str">
        <f t="shared" si="11"/>
        <v/>
      </c>
      <c r="F37" s="181" t="str">
        <f t="shared" si="11"/>
        <v/>
      </c>
      <c r="G37" s="181" t="str">
        <f t="shared" si="11"/>
        <v/>
      </c>
      <c r="H37" s="181" t="str">
        <f t="shared" si="11"/>
        <v/>
      </c>
      <c r="I37" s="181" t="str">
        <f t="shared" si="11"/>
        <v/>
      </c>
      <c r="J37" s="181" t="str">
        <f t="shared" si="11"/>
        <v/>
      </c>
      <c r="K37" s="175"/>
      <c r="L37" s="38"/>
      <c r="M37" s="38"/>
    </row>
    <row r="38" spans="1:13" ht="30" x14ac:dyDescent="0.2">
      <c r="A38" s="17">
        <v>7</v>
      </c>
      <c r="B38" s="43" t="str">
        <f>MẫuPC!B38</f>
        <v>G5. Kỹ năng trình bày, thái độ ứng xử cá nhân</v>
      </c>
      <c r="C38" s="42">
        <f>MẫuPC!C38</f>
        <v>3</v>
      </c>
      <c r="D38" s="181" t="str">
        <f t="shared" si="11"/>
        <v/>
      </c>
      <c r="E38" s="181" t="str">
        <f t="shared" si="11"/>
        <v/>
      </c>
      <c r="F38" s="181" t="str">
        <f t="shared" si="11"/>
        <v/>
      </c>
      <c r="G38" s="181" t="str">
        <f t="shared" si="11"/>
        <v/>
      </c>
      <c r="H38" s="181" t="str">
        <f t="shared" si="11"/>
        <v/>
      </c>
      <c r="I38" s="181" t="str">
        <f t="shared" si="11"/>
        <v/>
      </c>
      <c r="J38" s="181" t="str">
        <f t="shared" si="11"/>
        <v/>
      </c>
      <c r="K38" s="175"/>
      <c r="L38" s="38"/>
      <c r="M38" s="38"/>
    </row>
    <row r="39" spans="1:13" ht="15.75" x14ac:dyDescent="0.2">
      <c r="A39" s="15"/>
      <c r="B39" s="47" t="s">
        <v>37</v>
      </c>
      <c r="C39" s="48">
        <f>SUM(C34,C30)</f>
        <v>35</v>
      </c>
      <c r="D39" s="180" t="str">
        <f t="shared" ref="D39:J39" si="12">IF(OR(D30="",D34=""),"",SUM(D30,D34))</f>
        <v/>
      </c>
      <c r="E39" s="180" t="str">
        <f t="shared" si="12"/>
        <v/>
      </c>
      <c r="F39" s="180" t="str">
        <f t="shared" si="12"/>
        <v/>
      </c>
      <c r="G39" s="180" t="str">
        <f t="shared" si="12"/>
        <v/>
      </c>
      <c r="H39" s="180" t="str">
        <f t="shared" si="12"/>
        <v/>
      </c>
      <c r="I39" s="180" t="str">
        <f t="shared" si="12"/>
        <v/>
      </c>
      <c r="J39" s="180" t="str">
        <f t="shared" si="12"/>
        <v/>
      </c>
      <c r="K39" s="175"/>
      <c r="L39" s="38"/>
      <c r="M39" s="38"/>
    </row>
    <row r="40" spans="1:13" ht="15.75" x14ac:dyDescent="0.2">
      <c r="A40" s="210" t="s">
        <v>95</v>
      </c>
      <c r="B40" s="198"/>
      <c r="C40" s="50">
        <v>10</v>
      </c>
      <c r="D40" s="182" t="str">
        <f t="shared" ref="D40:J40" si="13">IF(D39="","",ROUND(D39/$C$65*10,1))</f>
        <v/>
      </c>
      <c r="E40" s="182" t="str">
        <f t="shared" si="13"/>
        <v/>
      </c>
      <c r="F40" s="182" t="str">
        <f t="shared" si="13"/>
        <v/>
      </c>
      <c r="G40" s="182" t="str">
        <f t="shared" si="13"/>
        <v/>
      </c>
      <c r="H40" s="182" t="str">
        <f t="shared" si="13"/>
        <v/>
      </c>
      <c r="I40" s="182" t="str">
        <f t="shared" si="13"/>
        <v/>
      </c>
      <c r="J40" s="182" t="str">
        <f t="shared" si="13"/>
        <v/>
      </c>
      <c r="K40" s="175"/>
      <c r="L40" s="38"/>
      <c r="M40" s="38"/>
    </row>
    <row r="41" spans="1:13" x14ac:dyDescent="0.2">
      <c r="A41" s="91"/>
      <c r="B41" s="91"/>
      <c r="C41" s="92"/>
      <c r="D41" s="92"/>
      <c r="E41" s="92"/>
      <c r="F41" s="92"/>
      <c r="G41" s="92"/>
      <c r="H41" s="92"/>
      <c r="I41" s="92"/>
      <c r="J41" s="177"/>
      <c r="K41" s="178"/>
      <c r="L41" s="92"/>
      <c r="M41" s="92"/>
    </row>
    <row r="42" spans="1:13" ht="15.75" x14ac:dyDescent="0.2">
      <c r="A42" s="60"/>
      <c r="B42" s="63"/>
      <c r="C42" s="60"/>
      <c r="D42" s="60"/>
      <c r="E42" s="60"/>
      <c r="F42" s="60"/>
      <c r="G42" s="60"/>
      <c r="H42" s="60"/>
      <c r="I42" s="38"/>
      <c r="J42" s="179" t="s">
        <v>96</v>
      </c>
      <c r="K42" s="173"/>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str">
        <f>$C$3</f>
        <v>Hệ thống quản lý phòng tập thể hình</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4">D$28</f>
        <v>PH07326</v>
      </c>
      <c r="E54" s="40" t="str">
        <f t="shared" si="14"/>
        <v>PH07421</v>
      </c>
      <c r="F54" s="40" t="str">
        <f t="shared" si="14"/>
        <v>PH07436</v>
      </c>
      <c r="G54" s="40" t="str">
        <f t="shared" si="14"/>
        <v>PH07823</v>
      </c>
      <c r="H54" s="40" t="str">
        <f t="shared" si="14"/>
        <v>PH06507</v>
      </c>
      <c r="I54" s="40" t="str">
        <f t="shared" si="14"/>
        <v/>
      </c>
      <c r="J54" s="40" t="str">
        <f t="shared" si="14"/>
        <v/>
      </c>
      <c r="K54" s="203" t="s">
        <v>93</v>
      </c>
      <c r="L54" s="38"/>
      <c r="M54" s="38"/>
    </row>
    <row r="55" spans="1:13" ht="24" x14ac:dyDescent="0.2">
      <c r="A55" s="204"/>
      <c r="B55" s="204"/>
      <c r="C55" s="204"/>
      <c r="D55" s="89" t="str">
        <f t="shared" ref="D55:J55" si="15">D$29</f>
        <v>Nguyễn Trung Dũng</v>
      </c>
      <c r="E55" s="89" t="str">
        <f t="shared" si="15"/>
        <v>Bùi Văn Nam</v>
      </c>
      <c r="F55" s="89" t="str">
        <f t="shared" si="15"/>
        <v>Tạ Bích Thảo</v>
      </c>
      <c r="G55" s="89" t="str">
        <f t="shared" si="15"/>
        <v>Bùi Thế Lực</v>
      </c>
      <c r="H55" s="89" t="str">
        <f t="shared" si="15"/>
        <v>Nguyễn Hữu Thắng</v>
      </c>
      <c r="I55" s="89" t="str">
        <f t="shared" si="15"/>
        <v/>
      </c>
      <c r="J55" s="89" t="str">
        <f t="shared" si="15"/>
        <v/>
      </c>
      <c r="K55" s="204"/>
      <c r="L55" s="38"/>
      <c r="M55" s="38"/>
    </row>
    <row r="56" spans="1:13" ht="15.75" x14ac:dyDescent="0.2">
      <c r="A56" s="15" t="s">
        <v>42</v>
      </c>
      <c r="B56" s="16" t="s">
        <v>43</v>
      </c>
      <c r="C56" s="49">
        <f>SUM(C57:C59)</f>
        <v>15</v>
      </c>
      <c r="D56" s="49" t="str">
        <f t="shared" ref="D56:J56" si="16">IF(COUNTBLANK(D57:D59)&gt;0,"",SUM(D57:D59))</f>
        <v/>
      </c>
      <c r="E56" s="49" t="str">
        <f t="shared" si="16"/>
        <v/>
      </c>
      <c r="F56" s="49" t="str">
        <f t="shared" si="16"/>
        <v/>
      </c>
      <c r="G56" s="49" t="str">
        <f t="shared" si="16"/>
        <v/>
      </c>
      <c r="H56" s="49" t="str">
        <f t="shared" si="16"/>
        <v/>
      </c>
      <c r="I56" s="49" t="str">
        <f t="shared" si="16"/>
        <v/>
      </c>
      <c r="J56" s="49" t="str">
        <f t="shared" si="16"/>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175"/>
      <c r="L57" s="38"/>
      <c r="M57" s="38"/>
    </row>
    <row r="58" spans="1:13" ht="30" x14ac:dyDescent="0.2">
      <c r="A58" s="17">
        <v>2</v>
      </c>
      <c r="B58" s="43" t="str">
        <f t="shared" ref="B58:B59" si="17">B32</f>
        <v>G4. Các chức năng chính nêu trong thiết kế đều được triển khai</v>
      </c>
      <c r="C58" s="42">
        <f>MẫuPC!C32</f>
        <v>7</v>
      </c>
      <c r="D58" s="118"/>
      <c r="E58" s="118"/>
      <c r="F58" s="118"/>
      <c r="G58" s="118"/>
      <c r="H58" s="118"/>
      <c r="I58" s="118"/>
      <c r="J58" s="118"/>
      <c r="K58" s="175"/>
      <c r="L58" s="38"/>
      <c r="M58" s="38"/>
    </row>
    <row r="59" spans="1:13" ht="15.75" x14ac:dyDescent="0.2">
      <c r="A59" s="17">
        <v>3</v>
      </c>
      <c r="B59" s="43" t="str">
        <f t="shared" si="17"/>
        <v>G6. Thái độ, kỹ năng làm việc nhóm</v>
      </c>
      <c r="C59" s="42">
        <f>MẫuPC!C33</f>
        <v>3</v>
      </c>
      <c r="D59" s="118"/>
      <c r="E59" s="118"/>
      <c r="F59" s="118"/>
      <c r="G59" s="118"/>
      <c r="H59" s="118"/>
      <c r="I59" s="118"/>
      <c r="J59" s="118"/>
      <c r="K59" s="175"/>
      <c r="L59" s="38"/>
      <c r="M59" s="38"/>
    </row>
    <row r="60" spans="1:13" ht="15.75" x14ac:dyDescent="0.2">
      <c r="A60" s="15" t="s">
        <v>50</v>
      </c>
      <c r="B60" s="47" t="s">
        <v>51</v>
      </c>
      <c r="C60" s="90">
        <f>MẫuPC!C34</f>
        <v>20</v>
      </c>
      <c r="D60" s="160" t="str">
        <f t="shared" ref="D60:J60" si="18">IF(COUNTBLANK(D61:D64)&gt;0,"",SUM(D61:D64))</f>
        <v/>
      </c>
      <c r="E60" s="160" t="str">
        <f t="shared" si="18"/>
        <v/>
      </c>
      <c r="F60" s="160" t="str">
        <f t="shared" si="18"/>
        <v/>
      </c>
      <c r="G60" s="160" t="str">
        <f t="shared" si="18"/>
        <v/>
      </c>
      <c r="H60" s="160" t="str">
        <f t="shared" si="18"/>
        <v/>
      </c>
      <c r="I60" s="160" t="str">
        <f t="shared" si="18"/>
        <v/>
      </c>
      <c r="J60" s="160" t="str">
        <f t="shared" si="18"/>
        <v/>
      </c>
      <c r="K60" s="175"/>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175"/>
      <c r="L61" s="38"/>
      <c r="M61" s="38"/>
    </row>
    <row r="62" spans="1:13" ht="45" x14ac:dyDescent="0.2">
      <c r="A62" s="17">
        <v>5</v>
      </c>
      <c r="B62" s="43" t="str">
        <f t="shared" ref="B62:B63" si="19">B36</f>
        <v>G3. Giao diện của các chức năng được phân công đúng với tài liệu thiết kế</v>
      </c>
      <c r="C62" s="42">
        <f>MẫuPC!C36</f>
        <v>5</v>
      </c>
      <c r="D62" s="118"/>
      <c r="E62" s="118"/>
      <c r="F62" s="118"/>
      <c r="G62" s="118"/>
      <c r="H62" s="118"/>
      <c r="I62" s="118"/>
      <c r="J62" s="118"/>
      <c r="K62" s="175"/>
      <c r="L62" s="38"/>
      <c r="M62" s="38"/>
    </row>
    <row r="63" spans="1:13" ht="45" x14ac:dyDescent="0.2">
      <c r="A63" s="17">
        <v>6</v>
      </c>
      <c r="B63" s="43" t="str">
        <f t="shared" si="19"/>
        <v>G4. Giải thích chính xác thuật toán xử lý nghiệp vụ của các chức năng được phân công</v>
      </c>
      <c r="C63" s="42">
        <f>MẫuPC!C37</f>
        <v>9</v>
      </c>
      <c r="D63" s="118"/>
      <c r="E63" s="118"/>
      <c r="F63" s="118"/>
      <c r="G63" s="118"/>
      <c r="H63" s="118"/>
      <c r="I63" s="118"/>
      <c r="J63" s="118"/>
      <c r="K63" s="175"/>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175"/>
      <c r="L64" s="38"/>
      <c r="M64" s="38"/>
    </row>
    <row r="65" spans="1:13" ht="15.75" x14ac:dyDescent="0.2">
      <c r="A65" s="15"/>
      <c r="B65" s="47" t="s">
        <v>37</v>
      </c>
      <c r="C65" s="48">
        <f>SUM(C60,C56)</f>
        <v>35</v>
      </c>
      <c r="D65" s="49" t="str">
        <f t="shared" ref="D65:J65" si="20">IF(OR(D56="",D60=""),"",SUM(D56,D60))</f>
        <v/>
      </c>
      <c r="E65" s="49" t="str">
        <f t="shared" si="20"/>
        <v/>
      </c>
      <c r="F65" s="49" t="str">
        <f t="shared" si="20"/>
        <v/>
      </c>
      <c r="G65" s="49" t="str">
        <f t="shared" si="20"/>
        <v/>
      </c>
      <c r="H65" s="49" t="str">
        <f t="shared" si="20"/>
        <v/>
      </c>
      <c r="I65" s="49" t="str">
        <f t="shared" si="20"/>
        <v/>
      </c>
      <c r="J65" s="160" t="str">
        <f t="shared" si="20"/>
        <v/>
      </c>
      <c r="K65" s="175"/>
      <c r="L65" s="38"/>
      <c r="M65" s="38"/>
    </row>
    <row r="66" spans="1:13" ht="15.75" x14ac:dyDescent="0.2">
      <c r="A66" s="210" t="s">
        <v>95</v>
      </c>
      <c r="B66" s="198"/>
      <c r="C66" s="50">
        <v>10</v>
      </c>
      <c r="D66" s="50" t="str">
        <f t="shared" ref="D66:J66" si="21">IF(D65="","",ROUND(D65/$C$65*10,1))</f>
        <v/>
      </c>
      <c r="E66" s="50" t="str">
        <f t="shared" si="21"/>
        <v/>
      </c>
      <c r="F66" s="50" t="str">
        <f t="shared" si="21"/>
        <v/>
      </c>
      <c r="G66" s="50" t="str">
        <f t="shared" si="21"/>
        <v/>
      </c>
      <c r="H66" s="50" t="str">
        <f t="shared" si="21"/>
        <v/>
      </c>
      <c r="I66" s="50" t="str">
        <f t="shared" si="21"/>
        <v/>
      </c>
      <c r="J66" s="176" t="str">
        <f t="shared" si="21"/>
        <v/>
      </c>
      <c r="K66" s="175"/>
      <c r="L66" s="38"/>
      <c r="M66" s="38"/>
    </row>
    <row r="67" spans="1:13" ht="15.75" x14ac:dyDescent="0.2">
      <c r="A67" s="60"/>
      <c r="B67" s="63"/>
      <c r="C67" s="60"/>
      <c r="D67" s="60"/>
      <c r="E67" s="60"/>
      <c r="F67" s="60"/>
      <c r="G67" s="60"/>
      <c r="H67" s="60"/>
      <c r="I67" s="38"/>
      <c r="J67" s="179" t="s">
        <v>96</v>
      </c>
      <c r="K67" s="173"/>
      <c r="L67" s="38"/>
      <c r="M67" s="38"/>
    </row>
    <row r="68" spans="1:13" ht="15.75" x14ac:dyDescent="0.2">
      <c r="A68" s="60"/>
      <c r="B68" s="164" t="str">
        <f>"GIÁM KHẢO "&amp;A52</f>
        <v>GIÁM KHẢO 1</v>
      </c>
      <c r="C68" s="60"/>
      <c r="D68" s="60"/>
      <c r="E68" s="60"/>
      <c r="F68" s="56"/>
      <c r="G68" s="56"/>
      <c r="H68" s="38"/>
      <c r="I68" s="56"/>
      <c r="J68" s="164" t="s">
        <v>99</v>
      </c>
      <c r="K68" s="38"/>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str">
        <f>$C$3</f>
        <v>Hệ thống quản lý phòng tập thể hình</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22">D$28</f>
        <v>PH07326</v>
      </c>
      <c r="E80" s="40" t="str">
        <f t="shared" si="22"/>
        <v>PH07421</v>
      </c>
      <c r="F80" s="40" t="str">
        <f t="shared" si="22"/>
        <v>PH07436</v>
      </c>
      <c r="G80" s="40" t="str">
        <f t="shared" si="22"/>
        <v>PH07823</v>
      </c>
      <c r="H80" s="40" t="str">
        <f t="shared" si="22"/>
        <v>PH06507</v>
      </c>
      <c r="I80" s="40" t="str">
        <f t="shared" si="22"/>
        <v/>
      </c>
      <c r="J80" s="40" t="str">
        <f t="shared" si="22"/>
        <v/>
      </c>
      <c r="K80" s="203" t="s">
        <v>93</v>
      </c>
      <c r="L80" s="38"/>
      <c r="M80" s="38"/>
    </row>
    <row r="81" spans="1:13" ht="24" x14ac:dyDescent="0.2">
      <c r="A81" s="204"/>
      <c r="B81" s="204"/>
      <c r="C81" s="204"/>
      <c r="D81" s="89" t="str">
        <f t="shared" ref="D81:J81" si="23">D$29</f>
        <v>Nguyễn Trung Dũng</v>
      </c>
      <c r="E81" s="89" t="str">
        <f t="shared" si="23"/>
        <v>Bùi Văn Nam</v>
      </c>
      <c r="F81" s="89" t="str">
        <f t="shared" si="23"/>
        <v>Tạ Bích Thảo</v>
      </c>
      <c r="G81" s="89" t="str">
        <f t="shared" si="23"/>
        <v>Bùi Thế Lực</v>
      </c>
      <c r="H81" s="89" t="str">
        <f t="shared" si="23"/>
        <v>Nguyễn Hữu Thắng</v>
      </c>
      <c r="I81" s="89" t="str">
        <f t="shared" si="23"/>
        <v/>
      </c>
      <c r="J81" s="89" t="str">
        <f t="shared" si="23"/>
        <v/>
      </c>
      <c r="K81" s="204"/>
      <c r="L81" s="38"/>
      <c r="M81" s="38"/>
    </row>
    <row r="82" spans="1:13" ht="15.75" x14ac:dyDescent="0.2">
      <c r="A82" s="15" t="s">
        <v>42</v>
      </c>
      <c r="B82" s="16" t="s">
        <v>43</v>
      </c>
      <c r="C82" s="49">
        <f>SUM(C83:C85)</f>
        <v>15</v>
      </c>
      <c r="D82" s="49" t="str">
        <f t="shared" ref="D82:J82" si="24">IF(COUNTBLANK(D83:D85)&gt;0,"",SUM(D83:D85))</f>
        <v/>
      </c>
      <c r="E82" s="49" t="str">
        <f t="shared" si="24"/>
        <v/>
      </c>
      <c r="F82" s="49" t="str">
        <f t="shared" si="24"/>
        <v/>
      </c>
      <c r="G82" s="49" t="str">
        <f t="shared" si="24"/>
        <v/>
      </c>
      <c r="H82" s="49" t="str">
        <f t="shared" si="24"/>
        <v/>
      </c>
      <c r="I82" s="49" t="str">
        <f t="shared" si="24"/>
        <v/>
      </c>
      <c r="J82" s="49" t="str">
        <f t="shared" si="24"/>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175"/>
      <c r="L83" s="38"/>
      <c r="M83" s="38"/>
    </row>
    <row r="84" spans="1:13" ht="30" x14ac:dyDescent="0.2">
      <c r="A84" s="17">
        <v>2</v>
      </c>
      <c r="B84" s="43" t="str">
        <f t="shared" ref="B84:B85" si="25">B58</f>
        <v>G4. Các chức năng chính nêu trong thiết kế đều được triển khai</v>
      </c>
      <c r="C84" s="42">
        <f>MẫuPC!C32</f>
        <v>7</v>
      </c>
      <c r="D84" s="118"/>
      <c r="E84" s="118"/>
      <c r="F84" s="118"/>
      <c r="G84" s="118"/>
      <c r="H84" s="118"/>
      <c r="I84" s="118"/>
      <c r="J84" s="118"/>
      <c r="K84" s="175"/>
      <c r="L84" s="38"/>
      <c r="M84" s="38"/>
    </row>
    <row r="85" spans="1:13" ht="15.75" x14ac:dyDescent="0.2">
      <c r="A85" s="17">
        <v>3</v>
      </c>
      <c r="B85" s="43" t="str">
        <f t="shared" si="25"/>
        <v>G6. Thái độ, kỹ năng làm việc nhóm</v>
      </c>
      <c r="C85" s="42">
        <f>MẫuPC!C33</f>
        <v>3</v>
      </c>
      <c r="D85" s="118"/>
      <c r="E85" s="118"/>
      <c r="F85" s="118"/>
      <c r="G85" s="118"/>
      <c r="H85" s="118"/>
      <c r="I85" s="118"/>
      <c r="J85" s="118"/>
      <c r="K85" s="175"/>
      <c r="L85" s="38"/>
      <c r="M85" s="38"/>
    </row>
    <row r="86" spans="1:13" ht="15.75" x14ac:dyDescent="0.2">
      <c r="A86" s="15" t="s">
        <v>50</v>
      </c>
      <c r="B86" s="47" t="s">
        <v>51</v>
      </c>
      <c r="C86" s="90">
        <f>MẫuPC!C34</f>
        <v>20</v>
      </c>
      <c r="D86" s="160" t="str">
        <f t="shared" ref="D86:J86" si="26">IF(COUNTBLANK(D87:D90)&gt;0,"",SUM(D87:D90))</f>
        <v/>
      </c>
      <c r="E86" s="160" t="str">
        <f t="shared" si="26"/>
        <v/>
      </c>
      <c r="F86" s="160" t="str">
        <f t="shared" si="26"/>
        <v/>
      </c>
      <c r="G86" s="160" t="str">
        <f t="shared" si="26"/>
        <v/>
      </c>
      <c r="H86" s="160" t="str">
        <f t="shared" si="26"/>
        <v/>
      </c>
      <c r="I86" s="160" t="str">
        <f t="shared" si="26"/>
        <v/>
      </c>
      <c r="J86" s="160" t="str">
        <f t="shared" si="26"/>
        <v/>
      </c>
      <c r="K86" s="175"/>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175"/>
      <c r="L87" s="38"/>
      <c r="M87" s="38"/>
    </row>
    <row r="88" spans="1:13" ht="45" x14ac:dyDescent="0.2">
      <c r="A88" s="17">
        <v>5</v>
      </c>
      <c r="B88" s="43" t="str">
        <f t="shared" ref="B88:B89" si="27">B62</f>
        <v>G3. Giao diện của các chức năng được phân công đúng với tài liệu thiết kế</v>
      </c>
      <c r="C88" s="42">
        <f>MẫuPC!C36</f>
        <v>5</v>
      </c>
      <c r="D88" s="118"/>
      <c r="E88" s="118"/>
      <c r="F88" s="118"/>
      <c r="G88" s="118"/>
      <c r="H88" s="118"/>
      <c r="I88" s="118"/>
      <c r="J88" s="118"/>
      <c r="K88" s="175"/>
      <c r="L88" s="38"/>
      <c r="M88" s="38"/>
    </row>
    <row r="89" spans="1:13" ht="45" x14ac:dyDescent="0.2">
      <c r="A89" s="17">
        <v>6</v>
      </c>
      <c r="B89" s="43" t="str">
        <f t="shared" si="27"/>
        <v>G4. Giải thích chính xác thuật toán xử lý nghiệp vụ của các chức năng được phân công</v>
      </c>
      <c r="C89" s="42">
        <f>MẫuPC!C37</f>
        <v>9</v>
      </c>
      <c r="D89" s="118"/>
      <c r="E89" s="118"/>
      <c r="F89" s="118"/>
      <c r="G89" s="118"/>
      <c r="H89" s="118"/>
      <c r="I89" s="118"/>
      <c r="J89" s="118"/>
      <c r="K89" s="175"/>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175"/>
      <c r="L90" s="38"/>
      <c r="M90" s="38"/>
    </row>
    <row r="91" spans="1:13" ht="15.75" x14ac:dyDescent="0.2">
      <c r="A91" s="15"/>
      <c r="B91" s="47" t="s">
        <v>37</v>
      </c>
      <c r="C91" s="48">
        <f>SUM(C86,C82)</f>
        <v>35</v>
      </c>
      <c r="D91" s="49" t="str">
        <f t="shared" ref="D91:J91" si="28">IF(OR(D82="",D86=""),"",SUM(D82,D86))</f>
        <v/>
      </c>
      <c r="E91" s="49" t="str">
        <f t="shared" si="28"/>
        <v/>
      </c>
      <c r="F91" s="49" t="str">
        <f t="shared" si="28"/>
        <v/>
      </c>
      <c r="G91" s="49" t="str">
        <f t="shared" si="28"/>
        <v/>
      </c>
      <c r="H91" s="49" t="str">
        <f t="shared" si="28"/>
        <v/>
      </c>
      <c r="I91" s="49" t="str">
        <f t="shared" si="28"/>
        <v/>
      </c>
      <c r="J91" s="160" t="str">
        <f t="shared" si="28"/>
        <v/>
      </c>
      <c r="K91" s="175"/>
      <c r="L91" s="38"/>
      <c r="M91" s="38"/>
    </row>
    <row r="92" spans="1:13" ht="15.75" x14ac:dyDescent="0.2">
      <c r="A92" s="210" t="s">
        <v>95</v>
      </c>
      <c r="B92" s="198"/>
      <c r="C92" s="50">
        <v>10</v>
      </c>
      <c r="D92" s="50" t="str">
        <f t="shared" ref="D92:J92" si="29">IF(D91="","",ROUND(D91/$C$65*10,1))</f>
        <v/>
      </c>
      <c r="E92" s="50" t="str">
        <f t="shared" si="29"/>
        <v/>
      </c>
      <c r="F92" s="50" t="str">
        <f t="shared" si="29"/>
        <v/>
      </c>
      <c r="G92" s="50" t="str">
        <f t="shared" si="29"/>
        <v/>
      </c>
      <c r="H92" s="50" t="str">
        <f t="shared" si="29"/>
        <v/>
      </c>
      <c r="I92" s="50" t="str">
        <f t="shared" si="29"/>
        <v/>
      </c>
      <c r="J92" s="176" t="str">
        <f t="shared" si="29"/>
        <v/>
      </c>
      <c r="K92" s="175"/>
      <c r="L92" s="38"/>
      <c r="M92" s="38"/>
    </row>
    <row r="93" spans="1:13" ht="15.75" x14ac:dyDescent="0.2">
      <c r="A93" s="60"/>
      <c r="B93" s="63"/>
      <c r="C93" s="60"/>
      <c r="D93" s="60"/>
      <c r="E93" s="60"/>
      <c r="F93" s="60"/>
      <c r="G93" s="60"/>
      <c r="H93" s="60"/>
      <c r="I93" s="38"/>
      <c r="J93" s="179" t="s">
        <v>96</v>
      </c>
      <c r="K93" s="173"/>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str">
        <f>$C$3</f>
        <v>Hệ thống quản lý phòng tập thể hình</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30">D$28</f>
        <v>PH07326</v>
      </c>
      <c r="E106" s="40" t="str">
        <f t="shared" si="30"/>
        <v>PH07421</v>
      </c>
      <c r="F106" s="40" t="str">
        <f t="shared" si="30"/>
        <v>PH07436</v>
      </c>
      <c r="G106" s="40" t="str">
        <f t="shared" si="30"/>
        <v>PH07823</v>
      </c>
      <c r="H106" s="40" t="str">
        <f t="shared" si="30"/>
        <v>PH06507</v>
      </c>
      <c r="I106" s="40" t="str">
        <f t="shared" si="30"/>
        <v/>
      </c>
      <c r="J106" s="40" t="str">
        <f t="shared" si="30"/>
        <v/>
      </c>
      <c r="K106" s="203" t="s">
        <v>93</v>
      </c>
      <c r="L106" s="38"/>
      <c r="M106" s="38"/>
    </row>
    <row r="107" spans="1:13" ht="24" x14ac:dyDescent="0.2">
      <c r="A107" s="204"/>
      <c r="B107" s="204"/>
      <c r="C107" s="204"/>
      <c r="D107" s="89" t="str">
        <f t="shared" ref="D107:J107" si="31">D$29</f>
        <v>Nguyễn Trung Dũng</v>
      </c>
      <c r="E107" s="89" t="str">
        <f t="shared" si="31"/>
        <v>Bùi Văn Nam</v>
      </c>
      <c r="F107" s="89" t="str">
        <f t="shared" si="31"/>
        <v>Tạ Bích Thảo</v>
      </c>
      <c r="G107" s="89" t="str">
        <f t="shared" si="31"/>
        <v>Bùi Thế Lực</v>
      </c>
      <c r="H107" s="89" t="str">
        <f t="shared" si="31"/>
        <v>Nguyễn Hữu Thắng</v>
      </c>
      <c r="I107" s="89" t="str">
        <f t="shared" si="31"/>
        <v/>
      </c>
      <c r="J107" s="89" t="str">
        <f t="shared" si="31"/>
        <v/>
      </c>
      <c r="K107" s="204"/>
      <c r="L107" s="38"/>
      <c r="M107" s="38"/>
    </row>
    <row r="108" spans="1:13" ht="15.75" x14ac:dyDescent="0.2">
      <c r="A108" s="15" t="s">
        <v>42</v>
      </c>
      <c r="B108" s="16" t="s">
        <v>43</v>
      </c>
      <c r="C108" s="49">
        <f>SUM(C109:C111)</f>
        <v>15</v>
      </c>
      <c r="D108" s="49" t="str">
        <f t="shared" ref="D108:J108" si="32">IF(COUNTBLANK(D109:D111)&gt;0,"",SUM(D109:D111))</f>
        <v/>
      </c>
      <c r="E108" s="49" t="str">
        <f t="shared" si="32"/>
        <v/>
      </c>
      <c r="F108" s="49" t="str">
        <f t="shared" si="32"/>
        <v/>
      </c>
      <c r="G108" s="49" t="str">
        <f t="shared" si="32"/>
        <v/>
      </c>
      <c r="H108" s="49" t="str">
        <f t="shared" si="32"/>
        <v/>
      </c>
      <c r="I108" s="49" t="str">
        <f t="shared" si="32"/>
        <v/>
      </c>
      <c r="J108" s="49" t="str">
        <f t="shared" si="32"/>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175"/>
      <c r="L109" s="38"/>
      <c r="M109" s="38"/>
    </row>
    <row r="110" spans="1:13" ht="30" x14ac:dyDescent="0.2">
      <c r="A110" s="17">
        <v>2</v>
      </c>
      <c r="B110" s="43" t="str">
        <f t="shared" ref="B110:B111" si="33">B84</f>
        <v>G4. Các chức năng chính nêu trong thiết kế đều được triển khai</v>
      </c>
      <c r="C110" s="42">
        <f>MẫuPC!C32</f>
        <v>7</v>
      </c>
      <c r="D110" s="118"/>
      <c r="E110" s="118"/>
      <c r="F110" s="118"/>
      <c r="G110" s="118"/>
      <c r="H110" s="118"/>
      <c r="I110" s="118"/>
      <c r="J110" s="118"/>
      <c r="K110" s="175"/>
      <c r="L110" s="38"/>
      <c r="M110" s="38"/>
    </row>
    <row r="111" spans="1:13" ht="15.75" x14ac:dyDescent="0.2">
      <c r="A111" s="17">
        <v>3</v>
      </c>
      <c r="B111" s="43" t="str">
        <f t="shared" si="33"/>
        <v>G6. Thái độ, kỹ năng làm việc nhóm</v>
      </c>
      <c r="C111" s="42">
        <f>MẫuPC!C33</f>
        <v>3</v>
      </c>
      <c r="D111" s="118"/>
      <c r="E111" s="118"/>
      <c r="F111" s="118"/>
      <c r="G111" s="118"/>
      <c r="H111" s="118"/>
      <c r="I111" s="118"/>
      <c r="J111" s="118"/>
      <c r="K111" s="175"/>
      <c r="L111" s="38"/>
      <c r="M111" s="38"/>
    </row>
    <row r="112" spans="1:13" ht="15.75" x14ac:dyDescent="0.2">
      <c r="A112" s="15" t="s">
        <v>50</v>
      </c>
      <c r="B112" s="47" t="s">
        <v>51</v>
      </c>
      <c r="C112" s="90">
        <f>MẫuPC!C34</f>
        <v>20</v>
      </c>
      <c r="D112" s="160" t="str">
        <f t="shared" ref="D112:J112" si="34">IF(COUNTBLANK(D113:D116)&gt;0,"",SUM(D113:D116))</f>
        <v/>
      </c>
      <c r="E112" s="160" t="str">
        <f t="shared" si="34"/>
        <v/>
      </c>
      <c r="F112" s="160" t="str">
        <f t="shared" si="34"/>
        <v/>
      </c>
      <c r="G112" s="160" t="str">
        <f t="shared" si="34"/>
        <v/>
      </c>
      <c r="H112" s="160" t="str">
        <f t="shared" si="34"/>
        <v/>
      </c>
      <c r="I112" s="160" t="str">
        <f t="shared" si="34"/>
        <v/>
      </c>
      <c r="J112" s="160" t="str">
        <f t="shared" si="34"/>
        <v/>
      </c>
      <c r="K112" s="175"/>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175"/>
      <c r="L113" s="38"/>
      <c r="M113" s="38"/>
    </row>
    <row r="114" spans="1:13" ht="45" x14ac:dyDescent="0.2">
      <c r="A114" s="17">
        <v>5</v>
      </c>
      <c r="B114" s="43" t="str">
        <f t="shared" ref="B114:B115" si="35">B88</f>
        <v>G3. Giao diện của các chức năng được phân công đúng với tài liệu thiết kế</v>
      </c>
      <c r="C114" s="42">
        <f>MẫuPC!C36</f>
        <v>5</v>
      </c>
      <c r="D114" s="118"/>
      <c r="E114" s="118"/>
      <c r="F114" s="118"/>
      <c r="G114" s="118"/>
      <c r="H114" s="118"/>
      <c r="I114" s="118"/>
      <c r="J114" s="118"/>
      <c r="K114" s="175"/>
      <c r="L114" s="38"/>
      <c r="M114" s="38"/>
    </row>
    <row r="115" spans="1:13" ht="45" x14ac:dyDescent="0.2">
      <c r="A115" s="17">
        <v>6</v>
      </c>
      <c r="B115" s="43" t="str">
        <f t="shared" si="35"/>
        <v>G4. Giải thích chính xác thuật toán xử lý nghiệp vụ của các chức năng được phân công</v>
      </c>
      <c r="C115" s="42">
        <f>MẫuPC!C37</f>
        <v>9</v>
      </c>
      <c r="D115" s="118"/>
      <c r="E115" s="118"/>
      <c r="F115" s="118"/>
      <c r="G115" s="118"/>
      <c r="H115" s="118"/>
      <c r="I115" s="118"/>
      <c r="J115" s="118"/>
      <c r="K115" s="175"/>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175"/>
      <c r="L116" s="38"/>
      <c r="M116" s="38"/>
    </row>
    <row r="117" spans="1:13" ht="15.75" x14ac:dyDescent="0.2">
      <c r="A117" s="15"/>
      <c r="B117" s="47" t="s">
        <v>37</v>
      </c>
      <c r="C117" s="48">
        <f>SUM(C112,C108)</f>
        <v>35</v>
      </c>
      <c r="D117" s="49" t="str">
        <f t="shared" ref="D117:J117" si="36">IF(OR(D108="",D112=""),"",SUM(D108,D112))</f>
        <v/>
      </c>
      <c r="E117" s="49" t="str">
        <f t="shared" si="36"/>
        <v/>
      </c>
      <c r="F117" s="49" t="str">
        <f t="shared" si="36"/>
        <v/>
      </c>
      <c r="G117" s="49" t="str">
        <f t="shared" si="36"/>
        <v/>
      </c>
      <c r="H117" s="49" t="str">
        <f t="shared" si="36"/>
        <v/>
      </c>
      <c r="I117" s="49" t="str">
        <f t="shared" si="36"/>
        <v/>
      </c>
      <c r="J117" s="160" t="str">
        <f t="shared" si="36"/>
        <v/>
      </c>
      <c r="K117" s="175"/>
      <c r="L117" s="38"/>
      <c r="M117" s="38"/>
    </row>
    <row r="118" spans="1:13" ht="15.75" x14ac:dyDescent="0.2">
      <c r="A118" s="210" t="s">
        <v>95</v>
      </c>
      <c r="B118" s="198"/>
      <c r="C118" s="50">
        <v>10</v>
      </c>
      <c r="D118" s="50" t="str">
        <f t="shared" ref="D118:J118" si="37">IF(D117="","",ROUND(D117/$C$65*10,1))</f>
        <v/>
      </c>
      <c r="E118" s="50" t="str">
        <f t="shared" si="37"/>
        <v/>
      </c>
      <c r="F118" s="50" t="str">
        <f t="shared" si="37"/>
        <v/>
      </c>
      <c r="G118" s="50" t="str">
        <f t="shared" si="37"/>
        <v/>
      </c>
      <c r="H118" s="50" t="str">
        <f t="shared" si="37"/>
        <v/>
      </c>
      <c r="I118" s="50" t="str">
        <f t="shared" si="37"/>
        <v/>
      </c>
      <c r="J118" s="176" t="str">
        <f t="shared" si="37"/>
        <v/>
      </c>
      <c r="K118" s="175"/>
      <c r="L118" s="38"/>
      <c r="M118" s="38"/>
    </row>
    <row r="119" spans="1:13" ht="15.75" x14ac:dyDescent="0.2">
      <c r="A119" s="60"/>
      <c r="B119" s="63"/>
      <c r="C119" s="60"/>
      <c r="D119" s="60"/>
      <c r="E119" s="60"/>
      <c r="F119" s="60"/>
      <c r="G119" s="60"/>
      <c r="H119" s="60"/>
      <c r="I119" s="38"/>
      <c r="J119" s="179" t="s">
        <v>96</v>
      </c>
      <c r="K119" s="173"/>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str">
        <f>$C$3</f>
        <v>Hệ thống quản lý phòng tập thể hình</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8">D$28</f>
        <v>PH07326</v>
      </c>
      <c r="E132" s="40" t="str">
        <f t="shared" si="38"/>
        <v>PH07421</v>
      </c>
      <c r="F132" s="40" t="str">
        <f t="shared" si="38"/>
        <v>PH07436</v>
      </c>
      <c r="G132" s="40" t="str">
        <f t="shared" si="38"/>
        <v>PH07823</v>
      </c>
      <c r="H132" s="40" t="str">
        <f t="shared" si="38"/>
        <v>PH06507</v>
      </c>
      <c r="I132" s="40" t="str">
        <f t="shared" si="38"/>
        <v/>
      </c>
      <c r="J132" s="40" t="str">
        <f t="shared" si="38"/>
        <v/>
      </c>
      <c r="K132" s="203" t="s">
        <v>93</v>
      </c>
      <c r="L132" s="38"/>
      <c r="M132" s="38"/>
    </row>
    <row r="133" spans="1:13" ht="24" x14ac:dyDescent="0.2">
      <c r="A133" s="204"/>
      <c r="B133" s="204"/>
      <c r="C133" s="204"/>
      <c r="D133" s="89" t="str">
        <f t="shared" ref="D133:J133" si="39">D$29</f>
        <v>Nguyễn Trung Dũng</v>
      </c>
      <c r="E133" s="89" t="str">
        <f t="shared" si="39"/>
        <v>Bùi Văn Nam</v>
      </c>
      <c r="F133" s="89" t="str">
        <f t="shared" si="39"/>
        <v>Tạ Bích Thảo</v>
      </c>
      <c r="G133" s="89" t="str">
        <f t="shared" si="39"/>
        <v>Bùi Thế Lực</v>
      </c>
      <c r="H133" s="89" t="str">
        <f t="shared" si="39"/>
        <v>Nguyễn Hữu Thắng</v>
      </c>
      <c r="I133" s="89" t="str">
        <f t="shared" si="39"/>
        <v/>
      </c>
      <c r="J133" s="89" t="str">
        <f t="shared" si="39"/>
        <v/>
      </c>
      <c r="K133" s="204"/>
      <c r="L133" s="38"/>
      <c r="M133" s="38"/>
    </row>
    <row r="134" spans="1:13" ht="15.75" x14ac:dyDescent="0.2">
      <c r="A134" s="15" t="s">
        <v>42</v>
      </c>
      <c r="B134" s="16" t="s">
        <v>43</v>
      </c>
      <c r="C134" s="49">
        <f>SUM(C135:C137)</f>
        <v>15</v>
      </c>
      <c r="D134" s="49" t="str">
        <f t="shared" ref="D134:J134" si="40">IF(COUNTBLANK(D135:D137)&gt;0,"",SUM(D135:D137))</f>
        <v/>
      </c>
      <c r="E134" s="49" t="str">
        <f t="shared" si="40"/>
        <v/>
      </c>
      <c r="F134" s="49" t="str">
        <f t="shared" si="40"/>
        <v/>
      </c>
      <c r="G134" s="49" t="str">
        <f t="shared" si="40"/>
        <v/>
      </c>
      <c r="H134" s="49" t="str">
        <f t="shared" si="40"/>
        <v/>
      </c>
      <c r="I134" s="49" t="str">
        <f t="shared" si="40"/>
        <v/>
      </c>
      <c r="J134" s="49" t="str">
        <f t="shared" si="40"/>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175"/>
      <c r="L135" s="38"/>
      <c r="M135" s="38"/>
    </row>
    <row r="136" spans="1:13" ht="30" x14ac:dyDescent="0.2">
      <c r="A136" s="17">
        <v>2</v>
      </c>
      <c r="B136" s="43" t="str">
        <f t="shared" ref="B136:B137" si="41">B110</f>
        <v>G4. Các chức năng chính nêu trong thiết kế đều được triển khai</v>
      </c>
      <c r="C136" s="42">
        <f>MẫuPC!C32</f>
        <v>7</v>
      </c>
      <c r="D136" s="118"/>
      <c r="E136" s="118"/>
      <c r="F136" s="118"/>
      <c r="G136" s="118"/>
      <c r="H136" s="118"/>
      <c r="I136" s="118"/>
      <c r="J136" s="118"/>
      <c r="K136" s="175"/>
      <c r="L136" s="38"/>
      <c r="M136" s="38"/>
    </row>
    <row r="137" spans="1:13" ht="15.75" x14ac:dyDescent="0.2">
      <c r="A137" s="17">
        <v>3</v>
      </c>
      <c r="B137" s="43" t="str">
        <f t="shared" si="41"/>
        <v>G6. Thái độ, kỹ năng làm việc nhóm</v>
      </c>
      <c r="C137" s="42">
        <f>MẫuPC!C33</f>
        <v>3</v>
      </c>
      <c r="D137" s="118"/>
      <c r="E137" s="118"/>
      <c r="F137" s="118"/>
      <c r="G137" s="118"/>
      <c r="H137" s="118"/>
      <c r="I137" s="118"/>
      <c r="J137" s="118"/>
      <c r="K137" s="175"/>
      <c r="L137" s="38"/>
      <c r="M137" s="38"/>
    </row>
    <row r="138" spans="1:13" ht="15.75" x14ac:dyDescent="0.2">
      <c r="A138" s="15" t="s">
        <v>50</v>
      </c>
      <c r="B138" s="47" t="s">
        <v>51</v>
      </c>
      <c r="C138" s="90">
        <f>MẫuPC!C34</f>
        <v>20</v>
      </c>
      <c r="D138" s="160" t="str">
        <f t="shared" ref="D138:J138" si="42">IF(COUNTBLANK(D139:D142)&gt;0,"",SUM(D139:D142))</f>
        <v/>
      </c>
      <c r="E138" s="160" t="str">
        <f t="shared" si="42"/>
        <v/>
      </c>
      <c r="F138" s="160" t="str">
        <f t="shared" si="42"/>
        <v/>
      </c>
      <c r="G138" s="160" t="str">
        <f t="shared" si="42"/>
        <v/>
      </c>
      <c r="H138" s="160" t="str">
        <f t="shared" si="42"/>
        <v/>
      </c>
      <c r="I138" s="160" t="str">
        <f t="shared" si="42"/>
        <v/>
      </c>
      <c r="J138" s="160" t="str">
        <f t="shared" si="42"/>
        <v/>
      </c>
      <c r="K138" s="175"/>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175"/>
      <c r="L139" s="38"/>
      <c r="M139" s="38"/>
    </row>
    <row r="140" spans="1:13" ht="45" x14ac:dyDescent="0.2">
      <c r="A140" s="17">
        <v>5</v>
      </c>
      <c r="B140" s="43" t="str">
        <f t="shared" ref="B140:B141" si="43">B114</f>
        <v>G3. Giao diện của các chức năng được phân công đúng với tài liệu thiết kế</v>
      </c>
      <c r="C140" s="42">
        <f>MẫuPC!C36</f>
        <v>5</v>
      </c>
      <c r="D140" s="118"/>
      <c r="E140" s="118"/>
      <c r="F140" s="118"/>
      <c r="G140" s="118"/>
      <c r="H140" s="118"/>
      <c r="I140" s="118"/>
      <c r="J140" s="118"/>
      <c r="K140" s="175"/>
      <c r="L140" s="38"/>
      <c r="M140" s="38"/>
    </row>
    <row r="141" spans="1:13" ht="45" x14ac:dyDescent="0.2">
      <c r="A141" s="17">
        <v>6</v>
      </c>
      <c r="B141" s="43" t="str">
        <f t="shared" si="43"/>
        <v>G4. Giải thích chính xác thuật toán xử lý nghiệp vụ của các chức năng được phân công</v>
      </c>
      <c r="C141" s="42">
        <f>MẫuPC!C37</f>
        <v>9</v>
      </c>
      <c r="D141" s="118"/>
      <c r="E141" s="118"/>
      <c r="F141" s="118"/>
      <c r="G141" s="118"/>
      <c r="H141" s="118"/>
      <c r="I141" s="118"/>
      <c r="J141" s="118"/>
      <c r="K141" s="175"/>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175"/>
      <c r="L142" s="38"/>
      <c r="M142" s="38"/>
    </row>
    <row r="143" spans="1:13" ht="15.75" x14ac:dyDescent="0.2">
      <c r="A143" s="15"/>
      <c r="B143" s="47" t="s">
        <v>37</v>
      </c>
      <c r="C143" s="48">
        <f>SUM(C138,C134)</f>
        <v>35</v>
      </c>
      <c r="D143" s="49" t="str">
        <f t="shared" ref="D143:J143" si="44">IF(OR(D134="",D138=""),"",SUM(D134,D138))</f>
        <v/>
      </c>
      <c r="E143" s="49" t="str">
        <f t="shared" si="44"/>
        <v/>
      </c>
      <c r="F143" s="49" t="str">
        <f t="shared" si="44"/>
        <v/>
      </c>
      <c r="G143" s="49" t="str">
        <f t="shared" si="44"/>
        <v/>
      </c>
      <c r="H143" s="49" t="str">
        <f t="shared" si="44"/>
        <v/>
      </c>
      <c r="I143" s="49" t="str">
        <f t="shared" si="44"/>
        <v/>
      </c>
      <c r="J143" s="160" t="str">
        <f t="shared" si="44"/>
        <v/>
      </c>
      <c r="K143" s="175"/>
      <c r="L143" s="38"/>
      <c r="M143" s="38"/>
    </row>
    <row r="144" spans="1:13" ht="15.75" x14ac:dyDescent="0.2">
      <c r="A144" s="210" t="s">
        <v>95</v>
      </c>
      <c r="B144" s="198"/>
      <c r="C144" s="50">
        <v>10</v>
      </c>
      <c r="D144" s="50" t="str">
        <f t="shared" ref="D144:J144" si="45">IF(D143="","",ROUND(D143/$C$65*10,1))</f>
        <v/>
      </c>
      <c r="E144" s="50" t="str">
        <f t="shared" si="45"/>
        <v/>
      </c>
      <c r="F144" s="50" t="str">
        <f t="shared" si="45"/>
        <v/>
      </c>
      <c r="G144" s="50" t="str">
        <f t="shared" si="45"/>
        <v/>
      </c>
      <c r="H144" s="50" t="str">
        <f t="shared" si="45"/>
        <v/>
      </c>
      <c r="I144" s="50" t="str">
        <f t="shared" si="45"/>
        <v/>
      </c>
      <c r="J144" s="176" t="str">
        <f t="shared" si="45"/>
        <v/>
      </c>
      <c r="K144" s="175"/>
      <c r="L144" s="38"/>
      <c r="M144" s="38"/>
    </row>
    <row r="145" spans="1:13" ht="15.75" x14ac:dyDescent="0.2">
      <c r="A145" s="60"/>
      <c r="B145" s="63"/>
      <c r="C145" s="60"/>
      <c r="D145" s="60"/>
      <c r="E145" s="60"/>
      <c r="F145" s="60"/>
      <c r="G145" s="60"/>
      <c r="H145" s="60"/>
      <c r="I145" s="38"/>
      <c r="J145" s="179" t="s">
        <v>96</v>
      </c>
      <c r="K145" s="173"/>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str">
        <f>$C$3</f>
        <v>Hệ thống quản lý phòng tập thể hình</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6">D$28</f>
        <v>PH07326</v>
      </c>
      <c r="E158" s="40" t="str">
        <f t="shared" si="46"/>
        <v>PH07421</v>
      </c>
      <c r="F158" s="40" t="str">
        <f t="shared" si="46"/>
        <v>PH07436</v>
      </c>
      <c r="G158" s="40" t="str">
        <f t="shared" si="46"/>
        <v>PH07823</v>
      </c>
      <c r="H158" s="40" t="str">
        <f t="shared" si="46"/>
        <v>PH06507</v>
      </c>
      <c r="I158" s="40" t="str">
        <f t="shared" si="46"/>
        <v/>
      </c>
      <c r="J158" s="40" t="str">
        <f t="shared" si="46"/>
        <v/>
      </c>
      <c r="K158" s="203" t="s">
        <v>93</v>
      </c>
      <c r="L158" s="38"/>
      <c r="M158" s="38"/>
    </row>
    <row r="159" spans="1:13" ht="24" x14ac:dyDescent="0.2">
      <c r="A159" s="204"/>
      <c r="B159" s="204"/>
      <c r="C159" s="204"/>
      <c r="D159" s="89" t="str">
        <f t="shared" ref="D159:J159" si="47">D$29</f>
        <v>Nguyễn Trung Dũng</v>
      </c>
      <c r="E159" s="89" t="str">
        <f t="shared" si="47"/>
        <v>Bùi Văn Nam</v>
      </c>
      <c r="F159" s="89" t="str">
        <f t="shared" si="47"/>
        <v>Tạ Bích Thảo</v>
      </c>
      <c r="G159" s="89" t="str">
        <f t="shared" si="47"/>
        <v>Bùi Thế Lực</v>
      </c>
      <c r="H159" s="89" t="str">
        <f t="shared" si="47"/>
        <v>Nguyễn Hữu Thắng</v>
      </c>
      <c r="I159" s="89" t="str">
        <f t="shared" si="47"/>
        <v/>
      </c>
      <c r="J159" s="89" t="str">
        <f t="shared" si="47"/>
        <v/>
      </c>
      <c r="K159" s="204"/>
      <c r="L159" s="38"/>
      <c r="M159" s="38"/>
    </row>
    <row r="160" spans="1:13" ht="15.75" x14ac:dyDescent="0.2">
      <c r="A160" s="15" t="s">
        <v>42</v>
      </c>
      <c r="B160" s="16" t="s">
        <v>43</v>
      </c>
      <c r="C160" s="49">
        <f>SUM(C161:C163)</f>
        <v>15</v>
      </c>
      <c r="D160" s="49" t="str">
        <f t="shared" ref="D160:J160" si="48">IF(COUNTBLANK(D161:D163)&gt;0,"",SUM(D161:D163))</f>
        <v/>
      </c>
      <c r="E160" s="49" t="str">
        <f t="shared" si="48"/>
        <v/>
      </c>
      <c r="F160" s="49" t="str">
        <f t="shared" si="48"/>
        <v/>
      </c>
      <c r="G160" s="49" t="str">
        <f t="shared" si="48"/>
        <v/>
      </c>
      <c r="H160" s="49" t="str">
        <f t="shared" si="48"/>
        <v/>
      </c>
      <c r="I160" s="49" t="str">
        <f t="shared" si="48"/>
        <v/>
      </c>
      <c r="J160" s="49" t="str">
        <f t="shared" si="48"/>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175"/>
      <c r="L161" s="38"/>
      <c r="M161" s="38"/>
    </row>
    <row r="162" spans="1:13" ht="30" x14ac:dyDescent="0.2">
      <c r="A162" s="17">
        <v>2</v>
      </c>
      <c r="B162" s="43" t="str">
        <f t="shared" ref="B162:B163" si="49">B136</f>
        <v>G4. Các chức năng chính nêu trong thiết kế đều được triển khai</v>
      </c>
      <c r="C162" s="42">
        <f>MẫuPC!C32</f>
        <v>7</v>
      </c>
      <c r="D162" s="118"/>
      <c r="E162" s="118"/>
      <c r="F162" s="118"/>
      <c r="G162" s="118"/>
      <c r="H162" s="118"/>
      <c r="I162" s="118"/>
      <c r="J162" s="118"/>
      <c r="K162" s="175"/>
      <c r="L162" s="38"/>
      <c r="M162" s="38"/>
    </row>
    <row r="163" spans="1:13" ht="15.75" x14ac:dyDescent="0.2">
      <c r="A163" s="17">
        <v>3</v>
      </c>
      <c r="B163" s="43" t="str">
        <f t="shared" si="49"/>
        <v>G6. Thái độ, kỹ năng làm việc nhóm</v>
      </c>
      <c r="C163" s="42">
        <f>MẫuPC!C33</f>
        <v>3</v>
      </c>
      <c r="D163" s="118"/>
      <c r="E163" s="118"/>
      <c r="F163" s="118"/>
      <c r="G163" s="118"/>
      <c r="H163" s="118"/>
      <c r="I163" s="118"/>
      <c r="J163" s="118"/>
      <c r="K163" s="175"/>
      <c r="L163" s="38"/>
      <c r="M163" s="38"/>
    </row>
    <row r="164" spans="1:13" ht="15.75" x14ac:dyDescent="0.2">
      <c r="A164" s="15" t="s">
        <v>50</v>
      </c>
      <c r="B164" s="47" t="s">
        <v>51</v>
      </c>
      <c r="C164" s="90">
        <f>MẫuPC!C34</f>
        <v>20</v>
      </c>
      <c r="D164" s="160" t="str">
        <f t="shared" ref="D164:J164" si="50">IF(COUNTBLANK(D165:D168)&gt;0,"",SUM(D165:D168))</f>
        <v/>
      </c>
      <c r="E164" s="160" t="str">
        <f t="shared" si="50"/>
        <v/>
      </c>
      <c r="F164" s="160" t="str">
        <f t="shared" si="50"/>
        <v/>
      </c>
      <c r="G164" s="160" t="str">
        <f t="shared" si="50"/>
        <v/>
      </c>
      <c r="H164" s="160" t="str">
        <f t="shared" si="50"/>
        <v/>
      </c>
      <c r="I164" s="160" t="str">
        <f t="shared" si="50"/>
        <v/>
      </c>
      <c r="J164" s="160" t="str">
        <f t="shared" si="50"/>
        <v/>
      </c>
      <c r="K164" s="175"/>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175"/>
      <c r="L165" s="38"/>
      <c r="M165" s="38"/>
    </row>
    <row r="166" spans="1:13" ht="45" x14ac:dyDescent="0.2">
      <c r="A166" s="17">
        <v>5</v>
      </c>
      <c r="B166" s="43" t="str">
        <f t="shared" ref="B166:B167" si="51">B140</f>
        <v>G3. Giao diện của các chức năng được phân công đúng với tài liệu thiết kế</v>
      </c>
      <c r="C166" s="42">
        <f>MẫuPC!C36</f>
        <v>5</v>
      </c>
      <c r="D166" s="118"/>
      <c r="E166" s="118"/>
      <c r="F166" s="118"/>
      <c r="G166" s="118"/>
      <c r="H166" s="118"/>
      <c r="I166" s="118"/>
      <c r="J166" s="118"/>
      <c r="K166" s="175"/>
      <c r="L166" s="38"/>
      <c r="M166" s="38"/>
    </row>
    <row r="167" spans="1:13" ht="45" x14ac:dyDescent="0.2">
      <c r="A167" s="17">
        <v>6</v>
      </c>
      <c r="B167" s="43" t="str">
        <f t="shared" si="51"/>
        <v>G4. Giải thích chính xác thuật toán xử lý nghiệp vụ của các chức năng được phân công</v>
      </c>
      <c r="C167" s="42">
        <f>MẫuPC!C37</f>
        <v>9</v>
      </c>
      <c r="D167" s="118"/>
      <c r="E167" s="118"/>
      <c r="F167" s="118"/>
      <c r="G167" s="118"/>
      <c r="H167" s="118"/>
      <c r="I167" s="118"/>
      <c r="J167" s="118"/>
      <c r="K167" s="175"/>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175"/>
      <c r="L168" s="38"/>
      <c r="M168" s="38"/>
    </row>
    <row r="169" spans="1:13" ht="15.75" x14ac:dyDescent="0.2">
      <c r="A169" s="15"/>
      <c r="B169" s="47" t="s">
        <v>37</v>
      </c>
      <c r="C169" s="48">
        <f>SUM(C164,C160)</f>
        <v>35</v>
      </c>
      <c r="D169" s="49" t="str">
        <f t="shared" ref="D169:J169" si="52">IF(OR(D160="",D164=""),"",SUM(D160,D164))</f>
        <v/>
      </c>
      <c r="E169" s="49" t="str">
        <f t="shared" si="52"/>
        <v/>
      </c>
      <c r="F169" s="49" t="str">
        <f t="shared" si="52"/>
        <v/>
      </c>
      <c r="G169" s="49" t="str">
        <f t="shared" si="52"/>
        <v/>
      </c>
      <c r="H169" s="49" t="str">
        <f t="shared" si="52"/>
        <v/>
      </c>
      <c r="I169" s="49" t="str">
        <f t="shared" si="52"/>
        <v/>
      </c>
      <c r="J169" s="160" t="str">
        <f t="shared" si="52"/>
        <v/>
      </c>
      <c r="K169" s="175"/>
      <c r="L169" s="38"/>
      <c r="M169" s="38"/>
    </row>
    <row r="170" spans="1:13" ht="15.75" x14ac:dyDescent="0.2">
      <c r="A170" s="210" t="s">
        <v>95</v>
      </c>
      <c r="B170" s="198"/>
      <c r="C170" s="50">
        <v>10</v>
      </c>
      <c r="D170" s="50" t="str">
        <f t="shared" ref="D170:J170" si="53">IF(D169="","",ROUND(D169/$C$65*10,1))</f>
        <v/>
      </c>
      <c r="E170" s="50" t="str">
        <f t="shared" si="53"/>
        <v/>
      </c>
      <c r="F170" s="50" t="str">
        <f t="shared" si="53"/>
        <v/>
      </c>
      <c r="G170" s="50" t="str">
        <f t="shared" si="53"/>
        <v/>
      </c>
      <c r="H170" s="50" t="str">
        <f t="shared" si="53"/>
        <v/>
      </c>
      <c r="I170" s="50" t="str">
        <f t="shared" si="53"/>
        <v/>
      </c>
      <c r="J170" s="176" t="str">
        <f t="shared" si="53"/>
        <v/>
      </c>
      <c r="K170" s="175"/>
      <c r="L170" s="38"/>
      <c r="M170" s="38"/>
    </row>
    <row r="171" spans="1:13" ht="15.75" x14ac:dyDescent="0.2">
      <c r="A171" s="60"/>
      <c r="B171" s="63"/>
      <c r="C171" s="60"/>
      <c r="D171" s="60"/>
      <c r="E171" s="60"/>
      <c r="F171" s="60"/>
      <c r="G171" s="60"/>
      <c r="H171" s="60"/>
      <c r="I171" s="38"/>
      <c r="J171" s="179" t="s">
        <v>96</v>
      </c>
      <c r="K171" s="173"/>
      <c r="L171" s="38"/>
      <c r="M171" s="38"/>
    </row>
    <row r="172" spans="1:13" ht="15.75" x14ac:dyDescent="0.2">
      <c r="A172" s="60"/>
      <c r="B172" s="164" t="str">
        <f>"GIÁM KHẢO "&amp;A156</f>
        <v>GIÁM KHẢO 5</v>
      </c>
      <c r="C172" s="60"/>
      <c r="D172" s="60"/>
      <c r="E172" s="60"/>
      <c r="F172" s="56"/>
      <c r="G172" s="56"/>
      <c r="H172" s="38"/>
      <c r="I172" s="56"/>
      <c r="J172" s="164" t="s">
        <v>99</v>
      </c>
      <c r="K172" s="38"/>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idWMNmxy0zfCTeCTGsaf/tk9MhBUEzXLeKn4/NcahAsrLtYWGpb0WHS+pXKUKXzQal4rUP70Luldg1HVRD9xyw==" saltValue="UfB4NdaK9LUVWFn7c6mcUA==" spinCount="100000" sheet="1" objects="1" scenarios="1"/>
  <mergeCells count="64">
    <mergeCell ref="C80:C81"/>
    <mergeCell ref="K80:K81"/>
    <mergeCell ref="B54:B55"/>
    <mergeCell ref="A66:B66"/>
    <mergeCell ref="A76:K76"/>
    <mergeCell ref="C77:K77"/>
    <mergeCell ref="D79:J79"/>
    <mergeCell ref="A80:A81"/>
    <mergeCell ref="B80:B81"/>
    <mergeCell ref="A40:B40"/>
    <mergeCell ref="A50:K50"/>
    <mergeCell ref="C51:K51"/>
    <mergeCell ref="D53:J53"/>
    <mergeCell ref="A54:A55"/>
    <mergeCell ref="C54:C55"/>
    <mergeCell ref="K54:K55"/>
    <mergeCell ref="C28:C29"/>
    <mergeCell ref="K28:K29"/>
    <mergeCell ref="A13:B13"/>
    <mergeCell ref="J13:K13"/>
    <mergeCell ref="A24:K24"/>
    <mergeCell ref="C25:K25"/>
    <mergeCell ref="D26:J26"/>
    <mergeCell ref="A28:A29"/>
    <mergeCell ref="B28:B29"/>
    <mergeCell ref="J11:K11"/>
    <mergeCell ref="J12:K12"/>
    <mergeCell ref="A1:K2"/>
    <mergeCell ref="C3:K3"/>
    <mergeCell ref="D4:I4"/>
    <mergeCell ref="A5:A6"/>
    <mergeCell ref="B5:B6"/>
    <mergeCell ref="C5:C6"/>
    <mergeCell ref="I5:I6"/>
    <mergeCell ref="J5:K6"/>
    <mergeCell ref="J7:K7"/>
    <mergeCell ref="J8:K8"/>
    <mergeCell ref="J9:K9"/>
    <mergeCell ref="J10:K10"/>
    <mergeCell ref="B158:B159"/>
    <mergeCell ref="A170:B170"/>
    <mergeCell ref="A144:B144"/>
    <mergeCell ref="A154:K154"/>
    <mergeCell ref="C155:K155"/>
    <mergeCell ref="D157:J157"/>
    <mergeCell ref="A158:A159"/>
    <mergeCell ref="C158:C159"/>
    <mergeCell ref="K158:K159"/>
    <mergeCell ref="C132:C133"/>
    <mergeCell ref="K132:K133"/>
    <mergeCell ref="B106:B107"/>
    <mergeCell ref="A118:B118"/>
    <mergeCell ref="A128:K128"/>
    <mergeCell ref="C129:K129"/>
    <mergeCell ref="D131:J131"/>
    <mergeCell ref="A132:A133"/>
    <mergeCell ref="B132:B133"/>
    <mergeCell ref="A92:B92"/>
    <mergeCell ref="A102:K102"/>
    <mergeCell ref="C103:K103"/>
    <mergeCell ref="D105:J105"/>
    <mergeCell ref="A106:A107"/>
    <mergeCell ref="C106:C107"/>
    <mergeCell ref="K106:K107"/>
  </mergeCells>
  <dataValidations count="4">
    <dataValidation type="list" allowBlank="1" showErrorMessage="1" sqref="L1 L49 L75 L101 L127 L153">
      <formula1>Nganh</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J49 J75 J101 J127 J153">
      <formula1>INDIRECT($L$1)</formula1>
    </dataValidation>
    <dataValidation type="list" allowBlank="1" showErrorMessage="1" sqref="A52 A78 A104 A130 A156">
      <formula1>"1.0,2.0,3.0,4.0,5.0"</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129" activePane="bottomRight" state="frozen"/>
      <selection pane="topRight" activeCell="L2" sqref="L2"/>
      <selection pane="bottomLeft" activeCell="L2" sqref="L2"/>
      <selection pane="bottomRight" activeCell="K135" sqref="J135:K145"/>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126</v>
      </c>
    </row>
    <row r="2" spans="1:13" ht="15.75" x14ac:dyDescent="0.2">
      <c r="A2" s="186"/>
      <c r="B2" s="186"/>
      <c r="C2" s="186"/>
      <c r="D2" s="186"/>
      <c r="E2" s="186"/>
      <c r="F2" s="186"/>
      <c r="G2" s="186"/>
      <c r="H2" s="186"/>
      <c r="I2" s="186"/>
      <c r="J2" s="186"/>
      <c r="K2" s="186"/>
      <c r="L2" s="38"/>
      <c r="M2" s="38"/>
    </row>
    <row r="3" spans="1:13" ht="15.75" x14ac:dyDescent="0.2">
      <c r="A3" s="38"/>
      <c r="B3" s="39" t="s">
        <v>84</v>
      </c>
      <c r="C3" s="213" t="str">
        <f>VLOOKUP($L$1&amp;$M$1,'Danh sach'!$C:$L,10,0)</f>
        <v>Website tổ chức game Quiz Team Building</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214"/>
      <c r="K7" s="215"/>
      <c r="L7" s="38"/>
      <c r="M7" s="38"/>
    </row>
    <row r="8" spans="1:13" ht="15.75" x14ac:dyDescent="0.2">
      <c r="A8" s="42">
        <v>2</v>
      </c>
      <c r="B8" s="43" t="str">
        <f>MẫuPC!B8</f>
        <v>G2. Thiết kế được giải pháp CNTT</v>
      </c>
      <c r="C8" s="44">
        <f>MẫuPC!C8</f>
        <v>4</v>
      </c>
      <c r="D8" s="118"/>
      <c r="E8" s="118"/>
      <c r="F8" s="118"/>
      <c r="G8" s="118"/>
      <c r="H8" s="118"/>
      <c r="I8" s="46" t="str">
        <f t="shared" si="1"/>
        <v/>
      </c>
      <c r="J8" s="214"/>
      <c r="K8" s="215"/>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214"/>
      <c r="K9" s="215"/>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214"/>
      <c r="K10" s="215"/>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214"/>
      <c r="K11" s="215"/>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214"/>
      <c r="K12" s="215"/>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214"/>
      <c r="K13" s="215"/>
      <c r="L13" s="38"/>
      <c r="M13" s="38"/>
    </row>
    <row r="14" spans="1:13" ht="15.75" x14ac:dyDescent="0.2">
      <c r="A14" s="38"/>
      <c r="B14" s="38"/>
      <c r="C14" s="38"/>
      <c r="D14" s="38"/>
      <c r="E14" s="38"/>
      <c r="F14" s="38"/>
      <c r="G14" s="38"/>
      <c r="H14" s="38"/>
      <c r="I14" s="38"/>
      <c r="J14" s="38"/>
      <c r="K14" s="38"/>
      <c r="L14" s="38"/>
      <c r="M14" s="38"/>
    </row>
    <row r="15" spans="1:13" ht="15.75" x14ac:dyDescent="0.25">
      <c r="A15" s="26"/>
      <c r="B15" s="51"/>
      <c r="C15" s="26"/>
      <c r="D15" s="26"/>
      <c r="E15" s="26"/>
      <c r="F15" s="26"/>
      <c r="G15" s="1"/>
      <c r="H15" s="1"/>
      <c r="I15" s="174"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str">
        <f>$C$3</f>
        <v>Website tổ chức game Quiz Team Building</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PH08343</v>
      </c>
      <c r="E28" s="40" t="str">
        <f>IFERROR(VLOOKUP($L$1&amp;$M$1&amp;E$27,'Danh sach'!$E:$K,6,0),"")</f>
        <v>PH08378</v>
      </c>
      <c r="F28" s="40" t="str">
        <f>IFERROR(VLOOKUP($L$1&amp;$M$1&amp;F$27,'Danh sach'!$E:$K,6,0),"")</f>
        <v>PH08434</v>
      </c>
      <c r="G28" s="40" t="str">
        <f>IFERROR(VLOOKUP($L$1&amp;$M$1&amp;G$27,'Danh sach'!$E:$K,6,0),"")</f>
        <v>PH08475</v>
      </c>
      <c r="H28" s="40" t="str">
        <f>IFERROR(VLOOKUP($L$1&amp;$M$1&amp;H$27,'Danh sach'!$E:$K,6,0),"")</f>
        <v>PH08492</v>
      </c>
      <c r="I28" s="40" t="str">
        <f>IFERROR(VLOOKUP($L$1&amp;$M$1&amp;I$27,'Danh sach'!$E:$K,6,0),"")</f>
        <v/>
      </c>
      <c r="J28" s="40" t="str">
        <f>IFERROR(VLOOKUP($L$1&amp;$M$1&amp;J$27,'Danh sach'!$E:$K,6,0),"")</f>
        <v/>
      </c>
      <c r="K28" s="203" t="s">
        <v>93</v>
      </c>
      <c r="L28" s="38"/>
      <c r="M28" s="38"/>
    </row>
    <row r="29" spans="1:13" ht="24" x14ac:dyDescent="0.2">
      <c r="A29" s="204"/>
      <c r="B29" s="204"/>
      <c r="C29" s="204"/>
      <c r="D29" s="89" t="str">
        <f>IFERROR(VLOOKUP($L$1&amp;$M$1&amp;D$27,'Danh sach'!$E:$K,7,0),"")</f>
        <v>Bùi Trung Hiếu</v>
      </c>
      <c r="E29" s="89" t="str">
        <f>IFERROR(VLOOKUP($L$1&amp;$M$1&amp;E$27,'Danh sach'!$E:$K,7,0),"")</f>
        <v>Nguyễn Quốc Tuấn</v>
      </c>
      <c r="F29" s="89" t="str">
        <f>IFERROR(VLOOKUP($L$1&amp;$M$1&amp;F$27,'Danh sach'!$E:$K,7,0),"")</f>
        <v>Nguyễn Huy Vũ</v>
      </c>
      <c r="G29" s="89" t="str">
        <f>IFERROR(VLOOKUP($L$1&amp;$M$1&amp;G$27,'Danh sach'!$E:$K,7,0),"")</f>
        <v>Đinh Thành Vinh</v>
      </c>
      <c r="H29" s="89" t="str">
        <f>IFERROR(VLOOKUP($L$1&amp;$M$1&amp;H$27,'Danh sach'!$E:$K,7,0),"")</f>
        <v>Đinh Công Tuấn Anh</v>
      </c>
      <c r="I29" s="89" t="str">
        <f>IFERROR(VLOOKUP($L$1&amp;$M$1&amp;I$27,'Danh sach'!$E:$K,7,0),"")</f>
        <v/>
      </c>
      <c r="J29" s="89" t="str">
        <f>IFERROR(VLOOKUP($L$1&amp;$M$1&amp;J$27,'Danh sach'!$E:$K,7,0),"")</f>
        <v/>
      </c>
      <c r="K29" s="216"/>
      <c r="L29" s="38"/>
      <c r="M29" s="38"/>
    </row>
    <row r="30" spans="1:13" ht="15.75" x14ac:dyDescent="0.2">
      <c r="A30" s="15" t="s">
        <v>42</v>
      </c>
      <c r="B30" s="16" t="s">
        <v>43</v>
      </c>
      <c r="C30" s="49">
        <f>SUM(C31:C33)</f>
        <v>15</v>
      </c>
      <c r="D30" s="180" t="str">
        <f t="shared" ref="D30:J30" si="4">IF(COUNTBLANK(D31:D33)&gt;0,"",SUM(D31:D33))</f>
        <v/>
      </c>
      <c r="E30" s="180" t="str">
        <f t="shared" si="4"/>
        <v/>
      </c>
      <c r="F30" s="180" t="str">
        <f t="shared" si="4"/>
        <v/>
      </c>
      <c r="G30" s="180" t="str">
        <f t="shared" si="4"/>
        <v/>
      </c>
      <c r="H30" s="180" t="str">
        <f t="shared" si="4"/>
        <v/>
      </c>
      <c r="I30" s="180" t="str">
        <f t="shared" si="4"/>
        <v/>
      </c>
      <c r="J30" s="180" t="str">
        <f t="shared" si="4"/>
        <v/>
      </c>
      <c r="K30" s="62"/>
      <c r="L30" s="38"/>
      <c r="M30" s="38"/>
    </row>
    <row r="31" spans="1:13" ht="30" x14ac:dyDescent="0.2">
      <c r="A31" s="17">
        <v>1</v>
      </c>
      <c r="B31" s="43" t="str">
        <f>MẫuPC!B31</f>
        <v>G1. Khả năng ứng dụng trong thực tiễn</v>
      </c>
      <c r="C31" s="42">
        <f>MẫuPC!C31</f>
        <v>5</v>
      </c>
      <c r="D31" s="181" t="str">
        <f>IFERROR(ROUND(AVERAGE(D57,D83,D109,D135,D161),1),"")</f>
        <v/>
      </c>
      <c r="E31" s="181" t="str">
        <f t="shared" ref="E31:J31" si="5">IFERROR(ROUND(AVERAGE(E57,E83,E109,E135,E161),1),"")</f>
        <v/>
      </c>
      <c r="F31" s="181" t="str">
        <f t="shared" si="5"/>
        <v/>
      </c>
      <c r="G31" s="181" t="str">
        <f t="shared" si="5"/>
        <v/>
      </c>
      <c r="H31" s="181" t="str">
        <f t="shared" si="5"/>
        <v/>
      </c>
      <c r="I31" s="181" t="str">
        <f t="shared" si="5"/>
        <v/>
      </c>
      <c r="J31" s="181" t="str">
        <f t="shared" si="5"/>
        <v/>
      </c>
      <c r="K31" s="175"/>
      <c r="L31" s="38"/>
      <c r="M31" s="38"/>
    </row>
    <row r="32" spans="1:13" ht="30" x14ac:dyDescent="0.2">
      <c r="A32" s="17">
        <v>2</v>
      </c>
      <c r="B32" s="43" t="str">
        <f>MẫuPC!B32</f>
        <v>G4. Các chức năng chính nêu trong thiết kế đều được triển khai</v>
      </c>
      <c r="C32" s="42">
        <f>MẫuPC!C32</f>
        <v>7</v>
      </c>
      <c r="D32" s="181" t="str">
        <f t="shared" ref="D32:J32" si="6">IFERROR(ROUND(AVERAGE(D58,D84,D110,D136,D162),1),"")</f>
        <v/>
      </c>
      <c r="E32" s="181" t="str">
        <f t="shared" si="6"/>
        <v/>
      </c>
      <c r="F32" s="181" t="str">
        <f t="shared" si="6"/>
        <v/>
      </c>
      <c r="G32" s="181" t="str">
        <f t="shared" si="6"/>
        <v/>
      </c>
      <c r="H32" s="181" t="str">
        <f t="shared" si="6"/>
        <v/>
      </c>
      <c r="I32" s="181" t="str">
        <f t="shared" si="6"/>
        <v/>
      </c>
      <c r="J32" s="181" t="str">
        <f t="shared" si="6"/>
        <v/>
      </c>
      <c r="K32" s="175"/>
      <c r="L32" s="38"/>
      <c r="M32" s="38"/>
    </row>
    <row r="33" spans="1:13" ht="15.75" x14ac:dyDescent="0.2">
      <c r="A33" s="17">
        <v>3</v>
      </c>
      <c r="B33" s="43" t="str">
        <f>MẫuPC!B33</f>
        <v>G6. Thái độ, kỹ năng làm việc nhóm</v>
      </c>
      <c r="C33" s="42">
        <f>MẫuPC!C33</f>
        <v>3</v>
      </c>
      <c r="D33" s="181" t="str">
        <f t="shared" ref="D33:J33" si="7">IFERROR(ROUND(AVERAGE(D59,D85,D111,D137,D163),1),"")</f>
        <v/>
      </c>
      <c r="E33" s="181" t="str">
        <f t="shared" si="7"/>
        <v/>
      </c>
      <c r="F33" s="181" t="str">
        <f t="shared" si="7"/>
        <v/>
      </c>
      <c r="G33" s="181" t="str">
        <f t="shared" si="7"/>
        <v/>
      </c>
      <c r="H33" s="181" t="str">
        <f t="shared" si="7"/>
        <v/>
      </c>
      <c r="I33" s="181" t="str">
        <f t="shared" si="7"/>
        <v/>
      </c>
      <c r="J33" s="181" t="str">
        <f t="shared" si="7"/>
        <v/>
      </c>
      <c r="K33" s="175"/>
      <c r="L33" s="38"/>
      <c r="M33" s="38"/>
    </row>
    <row r="34" spans="1:13" ht="15.75" x14ac:dyDescent="0.2">
      <c r="A34" s="15" t="s">
        <v>50</v>
      </c>
      <c r="B34" s="47" t="s">
        <v>51</v>
      </c>
      <c r="C34" s="90">
        <f>MẫuPC!C34</f>
        <v>20</v>
      </c>
      <c r="D34" s="180" t="str">
        <f t="shared" ref="D34:J34" si="8">IF(COUNTBLANK(D35:D38)&gt;0,"",SUM(D35:D38))</f>
        <v/>
      </c>
      <c r="E34" s="180" t="str">
        <f t="shared" si="8"/>
        <v/>
      </c>
      <c r="F34" s="180" t="str">
        <f t="shared" si="8"/>
        <v/>
      </c>
      <c r="G34" s="180" t="str">
        <f t="shared" si="8"/>
        <v/>
      </c>
      <c r="H34" s="180" t="str">
        <f t="shared" si="8"/>
        <v/>
      </c>
      <c r="I34" s="180" t="str">
        <f t="shared" si="8"/>
        <v/>
      </c>
      <c r="J34" s="180" t="str">
        <f t="shared" si="8"/>
        <v/>
      </c>
      <c r="K34" s="175"/>
      <c r="L34" s="38"/>
      <c r="M34" s="38"/>
    </row>
    <row r="35" spans="1:13" ht="30" x14ac:dyDescent="0.2">
      <c r="A35" s="17">
        <v>4</v>
      </c>
      <c r="B35" s="43" t="str">
        <f>MẫuPC!B35</f>
        <v>G1. Phân tích rõ ràng các chức năng nghiệp vụ được phân công</v>
      </c>
      <c r="C35" s="42">
        <f>MẫuPC!C35</f>
        <v>3</v>
      </c>
      <c r="D35" s="181" t="str">
        <f>IFERROR(ROUND(AVERAGE(D61,D87,D113,D139,D165),1),"")</f>
        <v/>
      </c>
      <c r="E35" s="181" t="str">
        <f t="shared" ref="E35:J35" si="9">IFERROR(ROUND(AVERAGE(E61,E87,E113,E139,E165),1),"")</f>
        <v/>
      </c>
      <c r="F35" s="181" t="str">
        <f t="shared" si="9"/>
        <v/>
      </c>
      <c r="G35" s="181" t="str">
        <f t="shared" si="9"/>
        <v/>
      </c>
      <c r="H35" s="181" t="str">
        <f t="shared" si="9"/>
        <v/>
      </c>
      <c r="I35" s="181" t="str">
        <f t="shared" si="9"/>
        <v/>
      </c>
      <c r="J35" s="181" t="str">
        <f t="shared" si="9"/>
        <v/>
      </c>
      <c r="K35" s="175"/>
      <c r="L35" s="38"/>
      <c r="M35" s="38"/>
    </row>
    <row r="36" spans="1:13" ht="45" x14ac:dyDescent="0.2">
      <c r="A36" s="17">
        <v>5</v>
      </c>
      <c r="B36" s="43" t="str">
        <f>MẫuPC!B36</f>
        <v>G3. Giao diện của các chức năng được phân công đúng với tài liệu thiết kế</v>
      </c>
      <c r="C36" s="42">
        <f>MẫuPC!C36</f>
        <v>5</v>
      </c>
      <c r="D36" s="181" t="str">
        <f t="shared" ref="D36:J36" si="10">IFERROR(ROUND(AVERAGE(D62,D88,D114,D140,D166),1),"")</f>
        <v/>
      </c>
      <c r="E36" s="181" t="str">
        <f t="shared" si="10"/>
        <v/>
      </c>
      <c r="F36" s="181" t="str">
        <f t="shared" si="10"/>
        <v/>
      </c>
      <c r="G36" s="181" t="str">
        <f t="shared" si="10"/>
        <v/>
      </c>
      <c r="H36" s="181" t="str">
        <f t="shared" si="10"/>
        <v/>
      </c>
      <c r="I36" s="181" t="str">
        <f t="shared" si="10"/>
        <v/>
      </c>
      <c r="J36" s="181" t="str">
        <f t="shared" si="10"/>
        <v/>
      </c>
      <c r="K36" s="175"/>
      <c r="L36" s="38"/>
      <c r="M36" s="38"/>
    </row>
    <row r="37" spans="1:13" ht="45" x14ac:dyDescent="0.2">
      <c r="A37" s="17">
        <v>6</v>
      </c>
      <c r="B37" s="43" t="str">
        <f>MẫuPC!B37</f>
        <v>G4. Giải thích chính xác thuật toán xử lý nghiệp vụ của các chức năng được phân công</v>
      </c>
      <c r="C37" s="42">
        <f>MẫuPC!C37</f>
        <v>9</v>
      </c>
      <c r="D37" s="181" t="str">
        <f t="shared" ref="D37:J38" si="11">IFERROR(ROUND(AVERAGE(D63,D89,D115,D141,D167),1),"")</f>
        <v/>
      </c>
      <c r="E37" s="181" t="str">
        <f t="shared" si="11"/>
        <v/>
      </c>
      <c r="F37" s="181" t="str">
        <f t="shared" si="11"/>
        <v/>
      </c>
      <c r="G37" s="181" t="str">
        <f t="shared" si="11"/>
        <v/>
      </c>
      <c r="H37" s="181" t="str">
        <f t="shared" si="11"/>
        <v/>
      </c>
      <c r="I37" s="181" t="str">
        <f t="shared" si="11"/>
        <v/>
      </c>
      <c r="J37" s="181" t="str">
        <f t="shared" si="11"/>
        <v/>
      </c>
      <c r="K37" s="175"/>
      <c r="L37" s="38"/>
      <c r="M37" s="38"/>
    </row>
    <row r="38" spans="1:13" ht="30" x14ac:dyDescent="0.2">
      <c r="A38" s="17">
        <v>7</v>
      </c>
      <c r="B38" s="43" t="str">
        <f>MẫuPC!B38</f>
        <v>G5. Kỹ năng trình bày, thái độ ứng xử cá nhân</v>
      </c>
      <c r="C38" s="42">
        <f>MẫuPC!C38</f>
        <v>3</v>
      </c>
      <c r="D38" s="181" t="str">
        <f t="shared" si="11"/>
        <v/>
      </c>
      <c r="E38" s="181" t="str">
        <f t="shared" si="11"/>
        <v/>
      </c>
      <c r="F38" s="181" t="str">
        <f t="shared" si="11"/>
        <v/>
      </c>
      <c r="G38" s="181" t="str">
        <f t="shared" si="11"/>
        <v/>
      </c>
      <c r="H38" s="181" t="str">
        <f t="shared" si="11"/>
        <v/>
      </c>
      <c r="I38" s="181" t="str">
        <f t="shared" si="11"/>
        <v/>
      </c>
      <c r="J38" s="181" t="str">
        <f t="shared" si="11"/>
        <v/>
      </c>
      <c r="K38" s="175"/>
      <c r="L38" s="38"/>
      <c r="M38" s="38"/>
    </row>
    <row r="39" spans="1:13" ht="15.75" x14ac:dyDescent="0.2">
      <c r="A39" s="15"/>
      <c r="B39" s="47" t="s">
        <v>37</v>
      </c>
      <c r="C39" s="48">
        <f>SUM(C34,C30)</f>
        <v>35</v>
      </c>
      <c r="D39" s="180" t="str">
        <f t="shared" ref="D39:J39" si="12">IF(OR(D30="",D34=""),"",SUM(D30,D34))</f>
        <v/>
      </c>
      <c r="E39" s="180" t="str">
        <f t="shared" si="12"/>
        <v/>
      </c>
      <c r="F39" s="180" t="str">
        <f t="shared" si="12"/>
        <v/>
      </c>
      <c r="G39" s="180" t="str">
        <f t="shared" si="12"/>
        <v/>
      </c>
      <c r="H39" s="180" t="str">
        <f t="shared" si="12"/>
        <v/>
      </c>
      <c r="I39" s="180" t="str">
        <f t="shared" si="12"/>
        <v/>
      </c>
      <c r="J39" s="180" t="str">
        <f t="shared" si="12"/>
        <v/>
      </c>
      <c r="K39" s="175"/>
      <c r="L39" s="38"/>
      <c r="M39" s="38"/>
    </row>
    <row r="40" spans="1:13" ht="15.75" x14ac:dyDescent="0.2">
      <c r="A40" s="210" t="s">
        <v>95</v>
      </c>
      <c r="B40" s="198"/>
      <c r="C40" s="50">
        <v>10</v>
      </c>
      <c r="D40" s="182" t="str">
        <f t="shared" ref="D40:J40" si="13">IF(D39="","",ROUND(D39/$C$65*10,1))</f>
        <v/>
      </c>
      <c r="E40" s="182" t="str">
        <f t="shared" si="13"/>
        <v/>
      </c>
      <c r="F40" s="182" t="str">
        <f t="shared" si="13"/>
        <v/>
      </c>
      <c r="G40" s="182" t="str">
        <f t="shared" si="13"/>
        <v/>
      </c>
      <c r="H40" s="182" t="str">
        <f t="shared" si="13"/>
        <v/>
      </c>
      <c r="I40" s="182" t="str">
        <f t="shared" si="13"/>
        <v/>
      </c>
      <c r="J40" s="182" t="str">
        <f t="shared" si="13"/>
        <v/>
      </c>
      <c r="K40" s="175"/>
      <c r="L40" s="38"/>
      <c r="M40" s="38"/>
    </row>
    <row r="41" spans="1:13" x14ac:dyDescent="0.2">
      <c r="A41" s="91"/>
      <c r="B41" s="91"/>
      <c r="C41" s="92"/>
      <c r="D41" s="183"/>
      <c r="E41" s="183"/>
      <c r="F41" s="183"/>
      <c r="G41" s="183"/>
      <c r="H41" s="183"/>
      <c r="I41" s="183"/>
      <c r="J41" s="184"/>
      <c r="K41" s="178"/>
      <c r="L41" s="92"/>
      <c r="M41" s="92"/>
    </row>
    <row r="42" spans="1:13" ht="15.75" x14ac:dyDescent="0.2">
      <c r="A42" s="60"/>
      <c r="B42" s="63"/>
      <c r="C42" s="60"/>
      <c r="D42" s="60"/>
      <c r="E42" s="60"/>
      <c r="F42" s="60"/>
      <c r="G42" s="60"/>
      <c r="H42" s="60"/>
      <c r="I42" s="38"/>
      <c r="J42" s="179" t="s">
        <v>96</v>
      </c>
      <c r="K42" s="173"/>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str">
        <f>$C$3</f>
        <v>Website tổ chức game Quiz Team Building</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4">D$28</f>
        <v>PH08343</v>
      </c>
      <c r="E54" s="40" t="str">
        <f t="shared" si="14"/>
        <v>PH08378</v>
      </c>
      <c r="F54" s="40" t="str">
        <f t="shared" si="14"/>
        <v>PH08434</v>
      </c>
      <c r="G54" s="40" t="str">
        <f t="shared" si="14"/>
        <v>PH08475</v>
      </c>
      <c r="H54" s="40" t="str">
        <f t="shared" si="14"/>
        <v>PH08492</v>
      </c>
      <c r="I54" s="40" t="str">
        <f t="shared" si="14"/>
        <v/>
      </c>
      <c r="J54" s="40" t="str">
        <f t="shared" si="14"/>
        <v/>
      </c>
      <c r="K54" s="203" t="s">
        <v>93</v>
      </c>
      <c r="L54" s="38"/>
      <c r="M54" s="38"/>
    </row>
    <row r="55" spans="1:13" ht="24" x14ac:dyDescent="0.2">
      <c r="A55" s="204"/>
      <c r="B55" s="204"/>
      <c r="C55" s="204"/>
      <c r="D55" s="89" t="str">
        <f t="shared" ref="D55:J55" si="15">D$29</f>
        <v>Bùi Trung Hiếu</v>
      </c>
      <c r="E55" s="89" t="str">
        <f t="shared" si="15"/>
        <v>Nguyễn Quốc Tuấn</v>
      </c>
      <c r="F55" s="89" t="str">
        <f t="shared" si="15"/>
        <v>Nguyễn Huy Vũ</v>
      </c>
      <c r="G55" s="89" t="str">
        <f t="shared" si="15"/>
        <v>Đinh Thành Vinh</v>
      </c>
      <c r="H55" s="89" t="str">
        <f t="shared" si="15"/>
        <v>Đinh Công Tuấn Anh</v>
      </c>
      <c r="I55" s="89" t="str">
        <f t="shared" si="15"/>
        <v/>
      </c>
      <c r="J55" s="89" t="str">
        <f t="shared" si="15"/>
        <v/>
      </c>
      <c r="K55" s="204"/>
      <c r="L55" s="38"/>
      <c r="M55" s="38"/>
    </row>
    <row r="56" spans="1:13" ht="15.75" x14ac:dyDescent="0.2">
      <c r="A56" s="15" t="s">
        <v>42</v>
      </c>
      <c r="B56" s="16" t="s">
        <v>43</v>
      </c>
      <c r="C56" s="49">
        <f>SUM(C57:C59)</f>
        <v>15</v>
      </c>
      <c r="D56" s="49" t="str">
        <f t="shared" ref="D56:J56" si="16">IF(COUNTBLANK(D57:D59)&gt;0,"",SUM(D57:D59))</f>
        <v/>
      </c>
      <c r="E56" s="49" t="str">
        <f t="shared" si="16"/>
        <v/>
      </c>
      <c r="F56" s="49" t="str">
        <f t="shared" si="16"/>
        <v/>
      </c>
      <c r="G56" s="49" t="str">
        <f t="shared" si="16"/>
        <v/>
      </c>
      <c r="H56" s="49" t="str">
        <f t="shared" si="16"/>
        <v/>
      </c>
      <c r="I56" s="49" t="str">
        <f t="shared" si="16"/>
        <v/>
      </c>
      <c r="J56" s="49" t="str">
        <f t="shared" si="16"/>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175"/>
      <c r="L57" s="38"/>
      <c r="M57" s="38"/>
    </row>
    <row r="58" spans="1:13" ht="30" x14ac:dyDescent="0.2">
      <c r="A58" s="17">
        <v>2</v>
      </c>
      <c r="B58" s="43" t="str">
        <f t="shared" ref="B58:B59" si="17">B32</f>
        <v>G4. Các chức năng chính nêu trong thiết kế đều được triển khai</v>
      </c>
      <c r="C58" s="42">
        <f>MẫuPC!C32</f>
        <v>7</v>
      </c>
      <c r="D58" s="118"/>
      <c r="E58" s="118"/>
      <c r="F58" s="118"/>
      <c r="G58" s="118"/>
      <c r="H58" s="118"/>
      <c r="I58" s="118"/>
      <c r="J58" s="118"/>
      <c r="K58" s="175"/>
      <c r="L58" s="38"/>
      <c r="M58" s="38"/>
    </row>
    <row r="59" spans="1:13" ht="15.75" x14ac:dyDescent="0.2">
      <c r="A59" s="17">
        <v>3</v>
      </c>
      <c r="B59" s="43" t="str">
        <f t="shared" si="17"/>
        <v>G6. Thái độ, kỹ năng làm việc nhóm</v>
      </c>
      <c r="C59" s="42">
        <f>MẫuPC!C33</f>
        <v>3</v>
      </c>
      <c r="D59" s="118"/>
      <c r="E59" s="118"/>
      <c r="F59" s="118"/>
      <c r="G59" s="118"/>
      <c r="H59" s="118"/>
      <c r="I59" s="118"/>
      <c r="J59" s="118"/>
      <c r="K59" s="175"/>
      <c r="L59" s="38"/>
      <c r="M59" s="38"/>
    </row>
    <row r="60" spans="1:13" ht="15.75" x14ac:dyDescent="0.2">
      <c r="A60" s="15" t="s">
        <v>50</v>
      </c>
      <c r="B60" s="47" t="s">
        <v>51</v>
      </c>
      <c r="C60" s="90">
        <f>MẫuPC!C34</f>
        <v>20</v>
      </c>
      <c r="D60" s="160" t="str">
        <f t="shared" ref="D60:J60" si="18">IF(COUNTBLANK(D61:D64)&gt;0,"",SUM(D61:D64))</f>
        <v/>
      </c>
      <c r="E60" s="160" t="str">
        <f t="shared" si="18"/>
        <v/>
      </c>
      <c r="F60" s="160" t="str">
        <f t="shared" si="18"/>
        <v/>
      </c>
      <c r="G60" s="160" t="str">
        <f t="shared" si="18"/>
        <v/>
      </c>
      <c r="H60" s="160" t="str">
        <f t="shared" si="18"/>
        <v/>
      </c>
      <c r="I60" s="160" t="str">
        <f t="shared" si="18"/>
        <v/>
      </c>
      <c r="J60" s="160" t="str">
        <f t="shared" si="18"/>
        <v/>
      </c>
      <c r="K60" s="175"/>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175"/>
      <c r="L61" s="38"/>
      <c r="M61" s="38"/>
    </row>
    <row r="62" spans="1:13" ht="45" x14ac:dyDescent="0.2">
      <c r="A62" s="17">
        <v>5</v>
      </c>
      <c r="B62" s="43" t="str">
        <f t="shared" ref="B62:B63" si="19">B36</f>
        <v>G3. Giao diện của các chức năng được phân công đúng với tài liệu thiết kế</v>
      </c>
      <c r="C62" s="42">
        <f>MẫuPC!C36</f>
        <v>5</v>
      </c>
      <c r="D62" s="118"/>
      <c r="E62" s="118"/>
      <c r="F62" s="118"/>
      <c r="G62" s="118"/>
      <c r="H62" s="118"/>
      <c r="I62" s="118"/>
      <c r="J62" s="118"/>
      <c r="K62" s="175"/>
      <c r="L62" s="38"/>
      <c r="M62" s="38"/>
    </row>
    <row r="63" spans="1:13" ht="45" x14ac:dyDescent="0.2">
      <c r="A63" s="17">
        <v>6</v>
      </c>
      <c r="B63" s="43" t="str">
        <f t="shared" si="19"/>
        <v>G4. Giải thích chính xác thuật toán xử lý nghiệp vụ của các chức năng được phân công</v>
      </c>
      <c r="C63" s="42">
        <f>MẫuPC!C37</f>
        <v>9</v>
      </c>
      <c r="D63" s="118"/>
      <c r="E63" s="118"/>
      <c r="F63" s="118"/>
      <c r="G63" s="118"/>
      <c r="H63" s="118"/>
      <c r="I63" s="118"/>
      <c r="J63" s="118"/>
      <c r="K63" s="175"/>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175"/>
      <c r="L64" s="38"/>
      <c r="M64" s="38"/>
    </row>
    <row r="65" spans="1:13" ht="15.75" x14ac:dyDescent="0.2">
      <c r="A65" s="15"/>
      <c r="B65" s="47" t="s">
        <v>37</v>
      </c>
      <c r="C65" s="48">
        <f>SUM(C60,C56)</f>
        <v>35</v>
      </c>
      <c r="D65" s="49" t="str">
        <f t="shared" ref="D65:J65" si="20">IF(OR(D56="",D60=""),"",SUM(D56,D60))</f>
        <v/>
      </c>
      <c r="E65" s="49" t="str">
        <f t="shared" si="20"/>
        <v/>
      </c>
      <c r="F65" s="49" t="str">
        <f t="shared" si="20"/>
        <v/>
      </c>
      <c r="G65" s="49" t="str">
        <f t="shared" si="20"/>
        <v/>
      </c>
      <c r="H65" s="49" t="str">
        <f t="shared" si="20"/>
        <v/>
      </c>
      <c r="I65" s="49" t="str">
        <f t="shared" si="20"/>
        <v/>
      </c>
      <c r="J65" s="160" t="str">
        <f t="shared" si="20"/>
        <v/>
      </c>
      <c r="K65" s="175"/>
      <c r="L65" s="38"/>
      <c r="M65" s="38"/>
    </row>
    <row r="66" spans="1:13" ht="15.75" x14ac:dyDescent="0.2">
      <c r="A66" s="210" t="s">
        <v>95</v>
      </c>
      <c r="B66" s="198"/>
      <c r="C66" s="50">
        <v>10</v>
      </c>
      <c r="D66" s="50" t="str">
        <f t="shared" ref="D66:J66" si="21">IF(D65="","",ROUND(D65/$C$65*10,1))</f>
        <v/>
      </c>
      <c r="E66" s="50" t="str">
        <f t="shared" si="21"/>
        <v/>
      </c>
      <c r="F66" s="50" t="str">
        <f t="shared" si="21"/>
        <v/>
      </c>
      <c r="G66" s="50" t="str">
        <f t="shared" si="21"/>
        <v/>
      </c>
      <c r="H66" s="50" t="str">
        <f t="shared" si="21"/>
        <v/>
      </c>
      <c r="I66" s="50" t="str">
        <f t="shared" si="21"/>
        <v/>
      </c>
      <c r="J66" s="176" t="str">
        <f t="shared" si="21"/>
        <v/>
      </c>
      <c r="K66" s="175"/>
      <c r="L66" s="38"/>
      <c r="M66" s="38"/>
    </row>
    <row r="67" spans="1:13" ht="15.75" x14ac:dyDescent="0.2">
      <c r="A67" s="60"/>
      <c r="B67" s="63"/>
      <c r="C67" s="60"/>
      <c r="D67" s="60"/>
      <c r="E67" s="60"/>
      <c r="F67" s="60"/>
      <c r="G67" s="60"/>
      <c r="H67" s="60"/>
      <c r="I67" s="38"/>
      <c r="J67" s="179" t="s">
        <v>96</v>
      </c>
      <c r="K67" s="173"/>
      <c r="L67" s="38"/>
      <c r="M67" s="38"/>
    </row>
    <row r="68" spans="1:13" ht="15.75" x14ac:dyDescent="0.2">
      <c r="A68" s="60"/>
      <c r="B68" s="164" t="str">
        <f>"GIÁM KHẢO "&amp;A52</f>
        <v>GIÁM KHẢO 1</v>
      </c>
      <c r="C68" s="60"/>
      <c r="D68" s="60"/>
      <c r="E68" s="60"/>
      <c r="F68" s="56"/>
      <c r="G68" s="56"/>
      <c r="H68" s="38"/>
      <c r="I68" s="56"/>
      <c r="J68" s="164" t="s">
        <v>99</v>
      </c>
      <c r="K68" s="38"/>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str">
        <f>$C$3</f>
        <v>Website tổ chức game Quiz Team Building</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22">D$28</f>
        <v>PH08343</v>
      </c>
      <c r="E80" s="40" t="str">
        <f t="shared" si="22"/>
        <v>PH08378</v>
      </c>
      <c r="F80" s="40" t="str">
        <f t="shared" si="22"/>
        <v>PH08434</v>
      </c>
      <c r="G80" s="40" t="str">
        <f t="shared" si="22"/>
        <v>PH08475</v>
      </c>
      <c r="H80" s="40" t="str">
        <f t="shared" si="22"/>
        <v>PH08492</v>
      </c>
      <c r="I80" s="40" t="str">
        <f t="shared" si="22"/>
        <v/>
      </c>
      <c r="J80" s="40" t="str">
        <f t="shared" si="22"/>
        <v/>
      </c>
      <c r="K80" s="203" t="s">
        <v>93</v>
      </c>
      <c r="L80" s="38"/>
      <c r="M80" s="38"/>
    </row>
    <row r="81" spans="1:13" ht="24" x14ac:dyDescent="0.2">
      <c r="A81" s="204"/>
      <c r="B81" s="204"/>
      <c r="C81" s="204"/>
      <c r="D81" s="89" t="str">
        <f t="shared" ref="D81:J81" si="23">D$29</f>
        <v>Bùi Trung Hiếu</v>
      </c>
      <c r="E81" s="89" t="str">
        <f t="shared" si="23"/>
        <v>Nguyễn Quốc Tuấn</v>
      </c>
      <c r="F81" s="89" t="str">
        <f t="shared" si="23"/>
        <v>Nguyễn Huy Vũ</v>
      </c>
      <c r="G81" s="89" t="str">
        <f t="shared" si="23"/>
        <v>Đinh Thành Vinh</v>
      </c>
      <c r="H81" s="89" t="str">
        <f t="shared" si="23"/>
        <v>Đinh Công Tuấn Anh</v>
      </c>
      <c r="I81" s="89" t="str">
        <f t="shared" si="23"/>
        <v/>
      </c>
      <c r="J81" s="89" t="str">
        <f t="shared" si="23"/>
        <v/>
      </c>
      <c r="K81" s="204"/>
      <c r="L81" s="38"/>
      <c r="M81" s="38"/>
    </row>
    <row r="82" spans="1:13" ht="15.75" x14ac:dyDescent="0.2">
      <c r="A82" s="15" t="s">
        <v>42</v>
      </c>
      <c r="B82" s="16" t="s">
        <v>43</v>
      </c>
      <c r="C82" s="49">
        <f>SUM(C83:C85)</f>
        <v>15</v>
      </c>
      <c r="D82" s="49" t="str">
        <f t="shared" ref="D82:J82" si="24">IF(COUNTBLANK(D83:D85)&gt;0,"",SUM(D83:D85))</f>
        <v/>
      </c>
      <c r="E82" s="49" t="str">
        <f t="shared" si="24"/>
        <v/>
      </c>
      <c r="F82" s="49" t="str">
        <f t="shared" si="24"/>
        <v/>
      </c>
      <c r="G82" s="49" t="str">
        <f t="shared" si="24"/>
        <v/>
      </c>
      <c r="H82" s="49" t="str">
        <f t="shared" si="24"/>
        <v/>
      </c>
      <c r="I82" s="49" t="str">
        <f t="shared" si="24"/>
        <v/>
      </c>
      <c r="J82" s="49" t="str">
        <f t="shared" si="24"/>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175"/>
      <c r="L83" s="38"/>
      <c r="M83" s="38"/>
    </row>
    <row r="84" spans="1:13" ht="30" x14ac:dyDescent="0.2">
      <c r="A84" s="17">
        <v>2</v>
      </c>
      <c r="B84" s="43" t="str">
        <f t="shared" ref="B84:B85" si="25">B58</f>
        <v>G4. Các chức năng chính nêu trong thiết kế đều được triển khai</v>
      </c>
      <c r="C84" s="42">
        <f>MẫuPC!C32</f>
        <v>7</v>
      </c>
      <c r="D84" s="118"/>
      <c r="E84" s="118"/>
      <c r="F84" s="118"/>
      <c r="G84" s="118"/>
      <c r="H84" s="118"/>
      <c r="I84" s="118"/>
      <c r="J84" s="118"/>
      <c r="K84" s="175"/>
      <c r="L84" s="38"/>
      <c r="M84" s="38"/>
    </row>
    <row r="85" spans="1:13" ht="15.75" x14ac:dyDescent="0.2">
      <c r="A85" s="17">
        <v>3</v>
      </c>
      <c r="B85" s="43" t="str">
        <f t="shared" si="25"/>
        <v>G6. Thái độ, kỹ năng làm việc nhóm</v>
      </c>
      <c r="C85" s="42">
        <f>MẫuPC!C33</f>
        <v>3</v>
      </c>
      <c r="D85" s="118"/>
      <c r="E85" s="118"/>
      <c r="F85" s="118"/>
      <c r="G85" s="118"/>
      <c r="H85" s="118"/>
      <c r="I85" s="118"/>
      <c r="J85" s="118"/>
      <c r="K85" s="175"/>
      <c r="L85" s="38"/>
      <c r="M85" s="38"/>
    </row>
    <row r="86" spans="1:13" ht="15.75" x14ac:dyDescent="0.2">
      <c r="A86" s="15" t="s">
        <v>50</v>
      </c>
      <c r="B86" s="47" t="s">
        <v>51</v>
      </c>
      <c r="C86" s="90">
        <f>MẫuPC!C34</f>
        <v>20</v>
      </c>
      <c r="D86" s="160" t="str">
        <f t="shared" ref="D86:J86" si="26">IF(COUNTBLANK(D87:D90)&gt;0,"",SUM(D87:D90))</f>
        <v/>
      </c>
      <c r="E86" s="160" t="str">
        <f t="shared" si="26"/>
        <v/>
      </c>
      <c r="F86" s="160" t="str">
        <f t="shared" si="26"/>
        <v/>
      </c>
      <c r="G86" s="160" t="str">
        <f t="shared" si="26"/>
        <v/>
      </c>
      <c r="H86" s="160" t="str">
        <f t="shared" si="26"/>
        <v/>
      </c>
      <c r="I86" s="160" t="str">
        <f t="shared" si="26"/>
        <v/>
      </c>
      <c r="J86" s="160" t="str">
        <f t="shared" si="26"/>
        <v/>
      </c>
      <c r="K86" s="175"/>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175"/>
      <c r="L87" s="38"/>
      <c r="M87" s="38"/>
    </row>
    <row r="88" spans="1:13" ht="45" x14ac:dyDescent="0.2">
      <c r="A88" s="17">
        <v>5</v>
      </c>
      <c r="B88" s="43" t="str">
        <f t="shared" ref="B88:B89" si="27">B62</f>
        <v>G3. Giao diện của các chức năng được phân công đúng với tài liệu thiết kế</v>
      </c>
      <c r="C88" s="42">
        <f>MẫuPC!C36</f>
        <v>5</v>
      </c>
      <c r="D88" s="118"/>
      <c r="E88" s="118"/>
      <c r="F88" s="118"/>
      <c r="G88" s="118"/>
      <c r="H88" s="118"/>
      <c r="I88" s="118"/>
      <c r="J88" s="118"/>
      <c r="K88" s="175"/>
      <c r="L88" s="38"/>
      <c r="M88" s="38"/>
    </row>
    <row r="89" spans="1:13" ht="45" x14ac:dyDescent="0.2">
      <c r="A89" s="17">
        <v>6</v>
      </c>
      <c r="B89" s="43" t="str">
        <f t="shared" si="27"/>
        <v>G4. Giải thích chính xác thuật toán xử lý nghiệp vụ của các chức năng được phân công</v>
      </c>
      <c r="C89" s="42">
        <f>MẫuPC!C37</f>
        <v>9</v>
      </c>
      <c r="D89" s="118"/>
      <c r="E89" s="118"/>
      <c r="F89" s="118"/>
      <c r="G89" s="118"/>
      <c r="H89" s="118"/>
      <c r="I89" s="118"/>
      <c r="J89" s="118"/>
      <c r="K89" s="175"/>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175"/>
      <c r="L90" s="38"/>
      <c r="M90" s="38"/>
    </row>
    <row r="91" spans="1:13" ht="15.75" x14ac:dyDescent="0.2">
      <c r="A91" s="15"/>
      <c r="B91" s="47" t="s">
        <v>37</v>
      </c>
      <c r="C91" s="48">
        <f>SUM(C86,C82)</f>
        <v>35</v>
      </c>
      <c r="D91" s="49" t="str">
        <f t="shared" ref="D91:J91" si="28">IF(OR(D82="",D86=""),"",SUM(D82,D86))</f>
        <v/>
      </c>
      <c r="E91" s="49" t="str">
        <f t="shared" si="28"/>
        <v/>
      </c>
      <c r="F91" s="49" t="str">
        <f t="shared" si="28"/>
        <v/>
      </c>
      <c r="G91" s="49" t="str">
        <f t="shared" si="28"/>
        <v/>
      </c>
      <c r="H91" s="49" t="str">
        <f t="shared" si="28"/>
        <v/>
      </c>
      <c r="I91" s="49" t="str">
        <f t="shared" si="28"/>
        <v/>
      </c>
      <c r="J91" s="160" t="str">
        <f t="shared" si="28"/>
        <v/>
      </c>
      <c r="K91" s="175"/>
      <c r="L91" s="38"/>
      <c r="M91" s="38"/>
    </row>
    <row r="92" spans="1:13" ht="15.75" x14ac:dyDescent="0.2">
      <c r="A92" s="210" t="s">
        <v>95</v>
      </c>
      <c r="B92" s="198"/>
      <c r="C92" s="50">
        <v>10</v>
      </c>
      <c r="D92" s="50" t="str">
        <f t="shared" ref="D92:J92" si="29">IF(D91="","",ROUND(D91/$C$65*10,1))</f>
        <v/>
      </c>
      <c r="E92" s="50" t="str">
        <f t="shared" si="29"/>
        <v/>
      </c>
      <c r="F92" s="50" t="str">
        <f t="shared" si="29"/>
        <v/>
      </c>
      <c r="G92" s="50" t="str">
        <f t="shared" si="29"/>
        <v/>
      </c>
      <c r="H92" s="50" t="str">
        <f t="shared" si="29"/>
        <v/>
      </c>
      <c r="I92" s="50" t="str">
        <f t="shared" si="29"/>
        <v/>
      </c>
      <c r="J92" s="176" t="str">
        <f t="shared" si="29"/>
        <v/>
      </c>
      <c r="K92" s="175"/>
      <c r="L92" s="38"/>
      <c r="M92" s="38"/>
    </row>
    <row r="93" spans="1:13" ht="15.75" x14ac:dyDescent="0.2">
      <c r="A93" s="60"/>
      <c r="B93" s="63"/>
      <c r="C93" s="60"/>
      <c r="D93" s="60"/>
      <c r="E93" s="60"/>
      <c r="F93" s="60"/>
      <c r="G93" s="60"/>
      <c r="H93" s="60"/>
      <c r="I93" s="38"/>
      <c r="J93" s="179" t="s">
        <v>96</v>
      </c>
      <c r="K93" s="173"/>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str">
        <f>$C$3</f>
        <v>Website tổ chức game Quiz Team Building</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30">D$28</f>
        <v>PH08343</v>
      </c>
      <c r="E106" s="40" t="str">
        <f t="shared" si="30"/>
        <v>PH08378</v>
      </c>
      <c r="F106" s="40" t="str">
        <f t="shared" si="30"/>
        <v>PH08434</v>
      </c>
      <c r="G106" s="40" t="str">
        <f t="shared" si="30"/>
        <v>PH08475</v>
      </c>
      <c r="H106" s="40" t="str">
        <f t="shared" si="30"/>
        <v>PH08492</v>
      </c>
      <c r="I106" s="40" t="str">
        <f t="shared" si="30"/>
        <v/>
      </c>
      <c r="J106" s="40" t="str">
        <f t="shared" si="30"/>
        <v/>
      </c>
      <c r="K106" s="203" t="s">
        <v>93</v>
      </c>
      <c r="L106" s="38"/>
      <c r="M106" s="38"/>
    </row>
    <row r="107" spans="1:13" ht="24" x14ac:dyDescent="0.2">
      <c r="A107" s="204"/>
      <c r="B107" s="204"/>
      <c r="C107" s="204"/>
      <c r="D107" s="89" t="str">
        <f t="shared" ref="D107:J107" si="31">D$29</f>
        <v>Bùi Trung Hiếu</v>
      </c>
      <c r="E107" s="89" t="str">
        <f t="shared" si="31"/>
        <v>Nguyễn Quốc Tuấn</v>
      </c>
      <c r="F107" s="89" t="str">
        <f t="shared" si="31"/>
        <v>Nguyễn Huy Vũ</v>
      </c>
      <c r="G107" s="89" t="str">
        <f t="shared" si="31"/>
        <v>Đinh Thành Vinh</v>
      </c>
      <c r="H107" s="89" t="str">
        <f t="shared" si="31"/>
        <v>Đinh Công Tuấn Anh</v>
      </c>
      <c r="I107" s="89" t="str">
        <f t="shared" si="31"/>
        <v/>
      </c>
      <c r="J107" s="89" t="str">
        <f t="shared" si="31"/>
        <v/>
      </c>
      <c r="K107" s="204"/>
      <c r="L107" s="38"/>
      <c r="M107" s="38"/>
    </row>
    <row r="108" spans="1:13" ht="15.75" x14ac:dyDescent="0.2">
      <c r="A108" s="15" t="s">
        <v>42</v>
      </c>
      <c r="B108" s="16" t="s">
        <v>43</v>
      </c>
      <c r="C108" s="49">
        <f>SUM(C109:C111)</f>
        <v>15</v>
      </c>
      <c r="D108" s="49" t="str">
        <f t="shared" ref="D108:J108" si="32">IF(COUNTBLANK(D109:D111)&gt;0,"",SUM(D109:D111))</f>
        <v/>
      </c>
      <c r="E108" s="49" t="str">
        <f t="shared" si="32"/>
        <v/>
      </c>
      <c r="F108" s="49" t="str">
        <f t="shared" si="32"/>
        <v/>
      </c>
      <c r="G108" s="49" t="str">
        <f t="shared" si="32"/>
        <v/>
      </c>
      <c r="H108" s="49" t="str">
        <f t="shared" si="32"/>
        <v/>
      </c>
      <c r="I108" s="49" t="str">
        <f t="shared" si="32"/>
        <v/>
      </c>
      <c r="J108" s="49" t="str">
        <f t="shared" si="32"/>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175"/>
      <c r="L109" s="38"/>
      <c r="M109" s="38"/>
    </row>
    <row r="110" spans="1:13" ht="30" x14ac:dyDescent="0.2">
      <c r="A110" s="17">
        <v>2</v>
      </c>
      <c r="B110" s="43" t="str">
        <f t="shared" ref="B110:B111" si="33">B84</f>
        <v>G4. Các chức năng chính nêu trong thiết kế đều được triển khai</v>
      </c>
      <c r="C110" s="42">
        <f>MẫuPC!C32</f>
        <v>7</v>
      </c>
      <c r="D110" s="118"/>
      <c r="E110" s="118"/>
      <c r="F110" s="118"/>
      <c r="G110" s="118"/>
      <c r="H110" s="118"/>
      <c r="I110" s="118"/>
      <c r="J110" s="118"/>
      <c r="K110" s="175"/>
      <c r="L110" s="38"/>
      <c r="M110" s="38"/>
    </row>
    <row r="111" spans="1:13" ht="15.75" x14ac:dyDescent="0.2">
      <c r="A111" s="17">
        <v>3</v>
      </c>
      <c r="B111" s="43" t="str">
        <f t="shared" si="33"/>
        <v>G6. Thái độ, kỹ năng làm việc nhóm</v>
      </c>
      <c r="C111" s="42">
        <f>MẫuPC!C33</f>
        <v>3</v>
      </c>
      <c r="D111" s="118"/>
      <c r="E111" s="118"/>
      <c r="F111" s="118"/>
      <c r="G111" s="118"/>
      <c r="H111" s="118"/>
      <c r="I111" s="118"/>
      <c r="J111" s="118"/>
      <c r="K111" s="175"/>
      <c r="L111" s="38"/>
      <c r="M111" s="38"/>
    </row>
    <row r="112" spans="1:13" ht="15.75" x14ac:dyDescent="0.2">
      <c r="A112" s="15" t="s">
        <v>50</v>
      </c>
      <c r="B112" s="47" t="s">
        <v>51</v>
      </c>
      <c r="C112" s="90">
        <f>MẫuPC!C34</f>
        <v>20</v>
      </c>
      <c r="D112" s="160" t="str">
        <f t="shared" ref="D112:J112" si="34">IF(COUNTBLANK(D113:D116)&gt;0,"",SUM(D113:D116))</f>
        <v/>
      </c>
      <c r="E112" s="160" t="str">
        <f t="shared" si="34"/>
        <v/>
      </c>
      <c r="F112" s="160" t="str">
        <f t="shared" si="34"/>
        <v/>
      </c>
      <c r="G112" s="160" t="str">
        <f t="shared" si="34"/>
        <v/>
      </c>
      <c r="H112" s="160" t="str">
        <f t="shared" si="34"/>
        <v/>
      </c>
      <c r="I112" s="160" t="str">
        <f t="shared" si="34"/>
        <v/>
      </c>
      <c r="J112" s="160" t="str">
        <f t="shared" si="34"/>
        <v/>
      </c>
      <c r="K112" s="175"/>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175"/>
      <c r="L113" s="38"/>
      <c r="M113" s="38"/>
    </row>
    <row r="114" spans="1:13" ht="45" x14ac:dyDescent="0.2">
      <c r="A114" s="17">
        <v>5</v>
      </c>
      <c r="B114" s="43" t="str">
        <f t="shared" ref="B114:B115" si="35">B88</f>
        <v>G3. Giao diện của các chức năng được phân công đúng với tài liệu thiết kế</v>
      </c>
      <c r="C114" s="42">
        <f>MẫuPC!C36</f>
        <v>5</v>
      </c>
      <c r="D114" s="118"/>
      <c r="E114" s="118"/>
      <c r="F114" s="118"/>
      <c r="G114" s="118"/>
      <c r="H114" s="118"/>
      <c r="I114" s="118"/>
      <c r="J114" s="118"/>
      <c r="K114" s="175"/>
      <c r="L114" s="38"/>
      <c r="M114" s="38"/>
    </row>
    <row r="115" spans="1:13" ht="45" x14ac:dyDescent="0.2">
      <c r="A115" s="17">
        <v>6</v>
      </c>
      <c r="B115" s="43" t="str">
        <f t="shared" si="35"/>
        <v>G4. Giải thích chính xác thuật toán xử lý nghiệp vụ của các chức năng được phân công</v>
      </c>
      <c r="C115" s="42">
        <f>MẫuPC!C37</f>
        <v>9</v>
      </c>
      <c r="D115" s="118"/>
      <c r="E115" s="118"/>
      <c r="F115" s="118"/>
      <c r="G115" s="118"/>
      <c r="H115" s="118"/>
      <c r="I115" s="118"/>
      <c r="J115" s="118"/>
      <c r="K115" s="175"/>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175"/>
      <c r="L116" s="38"/>
      <c r="M116" s="38"/>
    </row>
    <row r="117" spans="1:13" ht="15.75" x14ac:dyDescent="0.2">
      <c r="A117" s="15"/>
      <c r="B117" s="47" t="s">
        <v>37</v>
      </c>
      <c r="C117" s="48">
        <f>SUM(C112,C108)</f>
        <v>35</v>
      </c>
      <c r="D117" s="49" t="str">
        <f t="shared" ref="D117:J117" si="36">IF(OR(D108="",D112=""),"",SUM(D108,D112))</f>
        <v/>
      </c>
      <c r="E117" s="49" t="str">
        <f t="shared" si="36"/>
        <v/>
      </c>
      <c r="F117" s="49" t="str">
        <f t="shared" si="36"/>
        <v/>
      </c>
      <c r="G117" s="49" t="str">
        <f t="shared" si="36"/>
        <v/>
      </c>
      <c r="H117" s="49" t="str">
        <f t="shared" si="36"/>
        <v/>
      </c>
      <c r="I117" s="49" t="str">
        <f t="shared" si="36"/>
        <v/>
      </c>
      <c r="J117" s="160" t="str">
        <f t="shared" si="36"/>
        <v/>
      </c>
      <c r="K117" s="175"/>
      <c r="L117" s="38"/>
      <c r="M117" s="38"/>
    </row>
    <row r="118" spans="1:13" ht="15.75" x14ac:dyDescent="0.2">
      <c r="A118" s="210" t="s">
        <v>95</v>
      </c>
      <c r="B118" s="198"/>
      <c r="C118" s="50">
        <v>10</v>
      </c>
      <c r="D118" s="50" t="str">
        <f t="shared" ref="D118:J118" si="37">IF(D117="","",ROUND(D117/$C$65*10,1))</f>
        <v/>
      </c>
      <c r="E118" s="50" t="str">
        <f t="shared" si="37"/>
        <v/>
      </c>
      <c r="F118" s="50" t="str">
        <f t="shared" si="37"/>
        <v/>
      </c>
      <c r="G118" s="50" t="str">
        <f t="shared" si="37"/>
        <v/>
      </c>
      <c r="H118" s="50" t="str">
        <f t="shared" si="37"/>
        <v/>
      </c>
      <c r="I118" s="50" t="str">
        <f t="shared" si="37"/>
        <v/>
      </c>
      <c r="J118" s="176" t="str">
        <f t="shared" si="37"/>
        <v/>
      </c>
      <c r="K118" s="175"/>
      <c r="L118" s="38"/>
      <c r="M118" s="38"/>
    </row>
    <row r="119" spans="1:13" ht="15.75" x14ac:dyDescent="0.2">
      <c r="A119" s="60"/>
      <c r="B119" s="63"/>
      <c r="C119" s="60"/>
      <c r="D119" s="60"/>
      <c r="E119" s="60"/>
      <c r="F119" s="60"/>
      <c r="G119" s="60"/>
      <c r="H119" s="60"/>
      <c r="I119" s="38"/>
      <c r="J119" s="179" t="s">
        <v>96</v>
      </c>
      <c r="K119" s="173"/>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str">
        <f>$C$3</f>
        <v>Website tổ chức game Quiz Team Building</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8">D$28</f>
        <v>PH08343</v>
      </c>
      <c r="E132" s="40" t="str">
        <f t="shared" si="38"/>
        <v>PH08378</v>
      </c>
      <c r="F132" s="40" t="str">
        <f t="shared" si="38"/>
        <v>PH08434</v>
      </c>
      <c r="G132" s="40" t="str">
        <f t="shared" si="38"/>
        <v>PH08475</v>
      </c>
      <c r="H132" s="40" t="str">
        <f t="shared" si="38"/>
        <v>PH08492</v>
      </c>
      <c r="I132" s="40" t="str">
        <f t="shared" si="38"/>
        <v/>
      </c>
      <c r="J132" s="40" t="str">
        <f t="shared" si="38"/>
        <v/>
      </c>
      <c r="K132" s="203" t="s">
        <v>93</v>
      </c>
      <c r="L132" s="38"/>
      <c r="M132" s="38"/>
    </row>
    <row r="133" spans="1:13" ht="24" x14ac:dyDescent="0.2">
      <c r="A133" s="204"/>
      <c r="B133" s="204"/>
      <c r="C133" s="204"/>
      <c r="D133" s="89" t="str">
        <f t="shared" ref="D133:J133" si="39">D$29</f>
        <v>Bùi Trung Hiếu</v>
      </c>
      <c r="E133" s="89" t="str">
        <f t="shared" si="39"/>
        <v>Nguyễn Quốc Tuấn</v>
      </c>
      <c r="F133" s="89" t="str">
        <f t="shared" si="39"/>
        <v>Nguyễn Huy Vũ</v>
      </c>
      <c r="G133" s="89" t="str">
        <f t="shared" si="39"/>
        <v>Đinh Thành Vinh</v>
      </c>
      <c r="H133" s="89" t="str">
        <f t="shared" si="39"/>
        <v>Đinh Công Tuấn Anh</v>
      </c>
      <c r="I133" s="89" t="str">
        <f t="shared" si="39"/>
        <v/>
      </c>
      <c r="J133" s="89" t="str">
        <f t="shared" si="39"/>
        <v/>
      </c>
      <c r="K133" s="204"/>
      <c r="L133" s="38"/>
      <c r="M133" s="38"/>
    </row>
    <row r="134" spans="1:13" ht="15.75" x14ac:dyDescent="0.2">
      <c r="A134" s="15" t="s">
        <v>42</v>
      </c>
      <c r="B134" s="16" t="s">
        <v>43</v>
      </c>
      <c r="C134" s="49">
        <f>SUM(C135:C137)</f>
        <v>15</v>
      </c>
      <c r="D134" s="49" t="str">
        <f t="shared" ref="D134:J134" si="40">IF(COUNTBLANK(D135:D137)&gt;0,"",SUM(D135:D137))</f>
        <v/>
      </c>
      <c r="E134" s="49" t="str">
        <f t="shared" si="40"/>
        <v/>
      </c>
      <c r="F134" s="49" t="str">
        <f t="shared" si="40"/>
        <v/>
      </c>
      <c r="G134" s="49" t="str">
        <f t="shared" si="40"/>
        <v/>
      </c>
      <c r="H134" s="49" t="str">
        <f t="shared" si="40"/>
        <v/>
      </c>
      <c r="I134" s="49" t="str">
        <f t="shared" si="40"/>
        <v/>
      </c>
      <c r="J134" s="49" t="str">
        <f t="shared" si="40"/>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175"/>
      <c r="L135" s="38"/>
      <c r="M135" s="38"/>
    </row>
    <row r="136" spans="1:13" ht="30" x14ac:dyDescent="0.2">
      <c r="A136" s="17">
        <v>2</v>
      </c>
      <c r="B136" s="43" t="str">
        <f t="shared" ref="B136:B137" si="41">B110</f>
        <v>G4. Các chức năng chính nêu trong thiết kế đều được triển khai</v>
      </c>
      <c r="C136" s="42">
        <f>MẫuPC!C32</f>
        <v>7</v>
      </c>
      <c r="D136" s="118"/>
      <c r="E136" s="118"/>
      <c r="F136" s="118"/>
      <c r="G136" s="118"/>
      <c r="H136" s="118"/>
      <c r="I136" s="118"/>
      <c r="J136" s="118"/>
      <c r="K136" s="175"/>
      <c r="L136" s="38"/>
      <c r="M136" s="38"/>
    </row>
    <row r="137" spans="1:13" ht="15.75" x14ac:dyDescent="0.2">
      <c r="A137" s="17">
        <v>3</v>
      </c>
      <c r="B137" s="43" t="str">
        <f t="shared" si="41"/>
        <v>G6. Thái độ, kỹ năng làm việc nhóm</v>
      </c>
      <c r="C137" s="42">
        <f>MẫuPC!C33</f>
        <v>3</v>
      </c>
      <c r="D137" s="118"/>
      <c r="E137" s="118"/>
      <c r="F137" s="118"/>
      <c r="G137" s="118"/>
      <c r="H137" s="118"/>
      <c r="I137" s="118"/>
      <c r="J137" s="118"/>
      <c r="K137" s="175"/>
      <c r="L137" s="38"/>
      <c r="M137" s="38"/>
    </row>
    <row r="138" spans="1:13" ht="15.75" x14ac:dyDescent="0.2">
      <c r="A138" s="15" t="s">
        <v>50</v>
      </c>
      <c r="B138" s="47" t="s">
        <v>51</v>
      </c>
      <c r="C138" s="90">
        <f>MẫuPC!C34</f>
        <v>20</v>
      </c>
      <c r="D138" s="160" t="str">
        <f t="shared" ref="D138:J138" si="42">IF(COUNTBLANK(D139:D142)&gt;0,"",SUM(D139:D142))</f>
        <v/>
      </c>
      <c r="E138" s="160" t="str">
        <f t="shared" si="42"/>
        <v/>
      </c>
      <c r="F138" s="160" t="str">
        <f t="shared" si="42"/>
        <v/>
      </c>
      <c r="G138" s="160" t="str">
        <f t="shared" si="42"/>
        <v/>
      </c>
      <c r="H138" s="160" t="str">
        <f t="shared" si="42"/>
        <v/>
      </c>
      <c r="I138" s="160" t="str">
        <f t="shared" si="42"/>
        <v/>
      </c>
      <c r="J138" s="160" t="str">
        <f t="shared" si="42"/>
        <v/>
      </c>
      <c r="K138" s="175"/>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175"/>
      <c r="L139" s="38"/>
      <c r="M139" s="38"/>
    </row>
    <row r="140" spans="1:13" ht="45" x14ac:dyDescent="0.2">
      <c r="A140" s="17">
        <v>5</v>
      </c>
      <c r="B140" s="43" t="str">
        <f t="shared" ref="B140:B141" si="43">B114</f>
        <v>G3. Giao diện của các chức năng được phân công đúng với tài liệu thiết kế</v>
      </c>
      <c r="C140" s="42">
        <f>MẫuPC!C36</f>
        <v>5</v>
      </c>
      <c r="D140" s="118"/>
      <c r="E140" s="118"/>
      <c r="F140" s="118"/>
      <c r="G140" s="118"/>
      <c r="H140" s="118"/>
      <c r="I140" s="118"/>
      <c r="J140" s="118"/>
      <c r="K140" s="175"/>
      <c r="L140" s="38"/>
      <c r="M140" s="38"/>
    </row>
    <row r="141" spans="1:13" ht="45" x14ac:dyDescent="0.2">
      <c r="A141" s="17">
        <v>6</v>
      </c>
      <c r="B141" s="43" t="str">
        <f t="shared" si="43"/>
        <v>G4. Giải thích chính xác thuật toán xử lý nghiệp vụ của các chức năng được phân công</v>
      </c>
      <c r="C141" s="42">
        <f>MẫuPC!C37</f>
        <v>9</v>
      </c>
      <c r="D141" s="118"/>
      <c r="E141" s="118"/>
      <c r="F141" s="118"/>
      <c r="G141" s="118"/>
      <c r="H141" s="118"/>
      <c r="I141" s="118"/>
      <c r="J141" s="118"/>
      <c r="K141" s="175"/>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175"/>
      <c r="L142" s="38"/>
      <c r="M142" s="38"/>
    </row>
    <row r="143" spans="1:13" ht="15.75" x14ac:dyDescent="0.2">
      <c r="A143" s="15"/>
      <c r="B143" s="47" t="s">
        <v>37</v>
      </c>
      <c r="C143" s="48">
        <f>SUM(C138,C134)</f>
        <v>35</v>
      </c>
      <c r="D143" s="49" t="str">
        <f t="shared" ref="D143:J143" si="44">IF(OR(D134="",D138=""),"",SUM(D134,D138))</f>
        <v/>
      </c>
      <c r="E143" s="49" t="str">
        <f t="shared" si="44"/>
        <v/>
      </c>
      <c r="F143" s="49" t="str">
        <f t="shared" si="44"/>
        <v/>
      </c>
      <c r="G143" s="49" t="str">
        <f t="shared" si="44"/>
        <v/>
      </c>
      <c r="H143" s="49" t="str">
        <f t="shared" si="44"/>
        <v/>
      </c>
      <c r="I143" s="49" t="str">
        <f t="shared" si="44"/>
        <v/>
      </c>
      <c r="J143" s="160" t="str">
        <f t="shared" si="44"/>
        <v/>
      </c>
      <c r="K143" s="175"/>
      <c r="L143" s="38"/>
      <c r="M143" s="38"/>
    </row>
    <row r="144" spans="1:13" ht="15.75" x14ac:dyDescent="0.2">
      <c r="A144" s="210" t="s">
        <v>95</v>
      </c>
      <c r="B144" s="198"/>
      <c r="C144" s="50">
        <v>10</v>
      </c>
      <c r="D144" s="50" t="str">
        <f t="shared" ref="D144:J144" si="45">IF(D143="","",ROUND(D143/$C$65*10,1))</f>
        <v/>
      </c>
      <c r="E144" s="50" t="str">
        <f t="shared" si="45"/>
        <v/>
      </c>
      <c r="F144" s="50" t="str">
        <f t="shared" si="45"/>
        <v/>
      </c>
      <c r="G144" s="50" t="str">
        <f t="shared" si="45"/>
        <v/>
      </c>
      <c r="H144" s="50" t="str">
        <f t="shared" si="45"/>
        <v/>
      </c>
      <c r="I144" s="50" t="str">
        <f t="shared" si="45"/>
        <v/>
      </c>
      <c r="J144" s="176" t="str">
        <f t="shared" si="45"/>
        <v/>
      </c>
      <c r="K144" s="175"/>
      <c r="L144" s="38"/>
      <c r="M144" s="38"/>
    </row>
    <row r="145" spans="1:13" ht="15.75" x14ac:dyDescent="0.2">
      <c r="A145" s="60"/>
      <c r="B145" s="63"/>
      <c r="C145" s="60"/>
      <c r="D145" s="60"/>
      <c r="E145" s="60"/>
      <c r="F145" s="60"/>
      <c r="G145" s="60"/>
      <c r="H145" s="60"/>
      <c r="I145" s="38"/>
      <c r="J145" s="179" t="s">
        <v>96</v>
      </c>
      <c r="K145" s="173"/>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str">
        <f>$C$3</f>
        <v>Website tổ chức game Quiz Team Building</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6">D$28</f>
        <v>PH08343</v>
      </c>
      <c r="E158" s="40" t="str">
        <f t="shared" si="46"/>
        <v>PH08378</v>
      </c>
      <c r="F158" s="40" t="str">
        <f t="shared" si="46"/>
        <v>PH08434</v>
      </c>
      <c r="G158" s="40" t="str">
        <f t="shared" si="46"/>
        <v>PH08475</v>
      </c>
      <c r="H158" s="40" t="str">
        <f t="shared" si="46"/>
        <v>PH08492</v>
      </c>
      <c r="I158" s="40" t="str">
        <f t="shared" si="46"/>
        <v/>
      </c>
      <c r="J158" s="40" t="str">
        <f t="shared" si="46"/>
        <v/>
      </c>
      <c r="K158" s="203" t="s">
        <v>93</v>
      </c>
      <c r="L158" s="38"/>
      <c r="M158" s="38"/>
    </row>
    <row r="159" spans="1:13" ht="24" x14ac:dyDescent="0.2">
      <c r="A159" s="204"/>
      <c r="B159" s="204"/>
      <c r="C159" s="204"/>
      <c r="D159" s="89" t="str">
        <f t="shared" ref="D159:J159" si="47">D$29</f>
        <v>Bùi Trung Hiếu</v>
      </c>
      <c r="E159" s="89" t="str">
        <f t="shared" si="47"/>
        <v>Nguyễn Quốc Tuấn</v>
      </c>
      <c r="F159" s="89" t="str">
        <f t="shared" si="47"/>
        <v>Nguyễn Huy Vũ</v>
      </c>
      <c r="G159" s="89" t="str">
        <f t="shared" si="47"/>
        <v>Đinh Thành Vinh</v>
      </c>
      <c r="H159" s="89" t="str">
        <f t="shared" si="47"/>
        <v>Đinh Công Tuấn Anh</v>
      </c>
      <c r="I159" s="89" t="str">
        <f t="shared" si="47"/>
        <v/>
      </c>
      <c r="J159" s="89" t="str">
        <f t="shared" si="47"/>
        <v/>
      </c>
      <c r="K159" s="204"/>
      <c r="L159" s="38"/>
      <c r="M159" s="38"/>
    </row>
    <row r="160" spans="1:13" ht="15.75" x14ac:dyDescent="0.2">
      <c r="A160" s="15" t="s">
        <v>42</v>
      </c>
      <c r="B160" s="16" t="s">
        <v>43</v>
      </c>
      <c r="C160" s="49">
        <f>SUM(C161:C163)</f>
        <v>15</v>
      </c>
      <c r="D160" s="49" t="str">
        <f t="shared" ref="D160:J160" si="48">IF(COUNTBLANK(D161:D163)&gt;0,"",SUM(D161:D163))</f>
        <v/>
      </c>
      <c r="E160" s="49" t="str">
        <f t="shared" si="48"/>
        <v/>
      </c>
      <c r="F160" s="49" t="str">
        <f t="shared" si="48"/>
        <v/>
      </c>
      <c r="G160" s="49" t="str">
        <f t="shared" si="48"/>
        <v/>
      </c>
      <c r="H160" s="49" t="str">
        <f t="shared" si="48"/>
        <v/>
      </c>
      <c r="I160" s="49" t="str">
        <f t="shared" si="48"/>
        <v/>
      </c>
      <c r="J160" s="49" t="str">
        <f t="shared" si="48"/>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175"/>
      <c r="L161" s="38"/>
      <c r="M161" s="38"/>
    </row>
    <row r="162" spans="1:13" ht="30" x14ac:dyDescent="0.2">
      <c r="A162" s="17">
        <v>2</v>
      </c>
      <c r="B162" s="43" t="str">
        <f t="shared" ref="B162:B163" si="49">B136</f>
        <v>G4. Các chức năng chính nêu trong thiết kế đều được triển khai</v>
      </c>
      <c r="C162" s="42">
        <f>MẫuPC!C32</f>
        <v>7</v>
      </c>
      <c r="D162" s="118"/>
      <c r="E162" s="118"/>
      <c r="F162" s="118"/>
      <c r="G162" s="118"/>
      <c r="H162" s="118"/>
      <c r="I162" s="118"/>
      <c r="J162" s="118"/>
      <c r="K162" s="175"/>
      <c r="L162" s="38"/>
      <c r="M162" s="38"/>
    </row>
    <row r="163" spans="1:13" ht="15.75" x14ac:dyDescent="0.2">
      <c r="A163" s="17">
        <v>3</v>
      </c>
      <c r="B163" s="43" t="str">
        <f t="shared" si="49"/>
        <v>G6. Thái độ, kỹ năng làm việc nhóm</v>
      </c>
      <c r="C163" s="42">
        <f>MẫuPC!C33</f>
        <v>3</v>
      </c>
      <c r="D163" s="118"/>
      <c r="E163" s="118"/>
      <c r="F163" s="118"/>
      <c r="G163" s="118"/>
      <c r="H163" s="118"/>
      <c r="I163" s="118"/>
      <c r="J163" s="118"/>
      <c r="K163" s="175"/>
      <c r="L163" s="38"/>
      <c r="M163" s="38"/>
    </row>
    <row r="164" spans="1:13" ht="15.75" x14ac:dyDescent="0.2">
      <c r="A164" s="15" t="s">
        <v>50</v>
      </c>
      <c r="B164" s="47" t="s">
        <v>51</v>
      </c>
      <c r="C164" s="90">
        <f>MẫuPC!C34</f>
        <v>20</v>
      </c>
      <c r="D164" s="160" t="str">
        <f t="shared" ref="D164:J164" si="50">IF(COUNTBLANK(D165:D168)&gt;0,"",SUM(D165:D168))</f>
        <v/>
      </c>
      <c r="E164" s="160" t="str">
        <f t="shared" si="50"/>
        <v/>
      </c>
      <c r="F164" s="160" t="str">
        <f t="shared" si="50"/>
        <v/>
      </c>
      <c r="G164" s="160" t="str">
        <f t="shared" si="50"/>
        <v/>
      </c>
      <c r="H164" s="160" t="str">
        <f t="shared" si="50"/>
        <v/>
      </c>
      <c r="I164" s="160" t="str">
        <f t="shared" si="50"/>
        <v/>
      </c>
      <c r="J164" s="160" t="str">
        <f t="shared" si="50"/>
        <v/>
      </c>
      <c r="K164" s="175"/>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175"/>
      <c r="L165" s="38"/>
      <c r="M165" s="38"/>
    </row>
    <row r="166" spans="1:13" ht="45" x14ac:dyDescent="0.2">
      <c r="A166" s="17">
        <v>5</v>
      </c>
      <c r="B166" s="43" t="str">
        <f t="shared" ref="B166:B167" si="51">B140</f>
        <v>G3. Giao diện của các chức năng được phân công đúng với tài liệu thiết kế</v>
      </c>
      <c r="C166" s="42">
        <f>MẫuPC!C36</f>
        <v>5</v>
      </c>
      <c r="D166" s="118"/>
      <c r="E166" s="118"/>
      <c r="F166" s="118"/>
      <c r="G166" s="118"/>
      <c r="H166" s="118"/>
      <c r="I166" s="118"/>
      <c r="J166" s="118"/>
      <c r="K166" s="175"/>
      <c r="L166" s="38"/>
      <c r="M166" s="38"/>
    </row>
    <row r="167" spans="1:13" ht="45" x14ac:dyDescent="0.2">
      <c r="A167" s="17">
        <v>6</v>
      </c>
      <c r="B167" s="43" t="str">
        <f t="shared" si="51"/>
        <v>G4. Giải thích chính xác thuật toán xử lý nghiệp vụ của các chức năng được phân công</v>
      </c>
      <c r="C167" s="42">
        <f>MẫuPC!C37</f>
        <v>9</v>
      </c>
      <c r="D167" s="118"/>
      <c r="E167" s="118"/>
      <c r="F167" s="118"/>
      <c r="G167" s="118"/>
      <c r="H167" s="118"/>
      <c r="I167" s="118"/>
      <c r="J167" s="118"/>
      <c r="K167" s="175"/>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175"/>
      <c r="L168" s="38"/>
      <c r="M168" s="38"/>
    </row>
    <row r="169" spans="1:13" ht="15.75" x14ac:dyDescent="0.2">
      <c r="A169" s="15"/>
      <c r="B169" s="47" t="s">
        <v>37</v>
      </c>
      <c r="C169" s="48">
        <f>SUM(C164,C160)</f>
        <v>35</v>
      </c>
      <c r="D169" s="49" t="str">
        <f t="shared" ref="D169:J169" si="52">IF(OR(D160="",D164=""),"",SUM(D160,D164))</f>
        <v/>
      </c>
      <c r="E169" s="49" t="str">
        <f t="shared" si="52"/>
        <v/>
      </c>
      <c r="F169" s="49" t="str">
        <f t="shared" si="52"/>
        <v/>
      </c>
      <c r="G169" s="49" t="str">
        <f t="shared" si="52"/>
        <v/>
      </c>
      <c r="H169" s="49" t="str">
        <f t="shared" si="52"/>
        <v/>
      </c>
      <c r="I169" s="49" t="str">
        <f t="shared" si="52"/>
        <v/>
      </c>
      <c r="J169" s="160" t="str">
        <f t="shared" si="52"/>
        <v/>
      </c>
      <c r="K169" s="175"/>
      <c r="L169" s="38"/>
      <c r="M169" s="38"/>
    </row>
    <row r="170" spans="1:13" ht="15.75" x14ac:dyDescent="0.2">
      <c r="A170" s="210" t="s">
        <v>95</v>
      </c>
      <c r="B170" s="198"/>
      <c r="C170" s="50">
        <v>10</v>
      </c>
      <c r="D170" s="50" t="str">
        <f t="shared" ref="D170:J170" si="53">IF(D169="","",ROUND(D169/$C$65*10,1))</f>
        <v/>
      </c>
      <c r="E170" s="50" t="str">
        <f t="shared" si="53"/>
        <v/>
      </c>
      <c r="F170" s="50" t="str">
        <f t="shared" si="53"/>
        <v/>
      </c>
      <c r="G170" s="50" t="str">
        <f t="shared" si="53"/>
        <v/>
      </c>
      <c r="H170" s="50" t="str">
        <f t="shared" si="53"/>
        <v/>
      </c>
      <c r="I170" s="50" t="str">
        <f t="shared" si="53"/>
        <v/>
      </c>
      <c r="J170" s="176" t="str">
        <f t="shared" si="53"/>
        <v/>
      </c>
      <c r="K170" s="175"/>
      <c r="L170" s="38"/>
      <c r="M170" s="38"/>
    </row>
    <row r="171" spans="1:13" ht="15.75" x14ac:dyDescent="0.2">
      <c r="A171" s="60"/>
      <c r="B171" s="63"/>
      <c r="C171" s="60"/>
      <c r="D171" s="60"/>
      <c r="E171" s="60"/>
      <c r="F171" s="60"/>
      <c r="G171" s="60"/>
      <c r="H171" s="60"/>
      <c r="I171" s="38"/>
      <c r="J171" s="179" t="s">
        <v>96</v>
      </c>
      <c r="K171" s="173"/>
      <c r="L171" s="38"/>
      <c r="M171" s="38"/>
    </row>
    <row r="172" spans="1:13" ht="15.75" x14ac:dyDescent="0.2">
      <c r="A172" s="60"/>
      <c r="B172" s="164" t="str">
        <f>"GIÁM KHẢO "&amp;A156</f>
        <v>GIÁM KHẢO 5</v>
      </c>
      <c r="C172" s="60"/>
      <c r="D172" s="60"/>
      <c r="E172" s="60"/>
      <c r="F172" s="56"/>
      <c r="G172" s="56"/>
      <c r="H172" s="38"/>
      <c r="I172" s="56"/>
      <c r="J172" s="164" t="s">
        <v>99</v>
      </c>
      <c r="K172" s="38"/>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WU+1JdgwuN4+bzS0Bna0qaxoMEDFnMwKl4ZDAi3g9sYqtyxSzoi9/eOh72KpYuk84bW5ciHo+r9AO5zK0Rqxjw==" saltValue="5wYUUVvYFnmYAKppfE1KkA=="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A52 A78 A104 A130 A156">
      <formula1>"1.0,2.0,3.0,4.0,5.0"</formula1>
    </dataValidation>
    <dataValidation type="list" allowBlank="1" showErrorMessage="1" sqref="J49 J75 J101 J127 J153">
      <formula1>INDIRECT($L$1)</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L1 L49 L75 L101 L127 L153">
      <formula1>Nganh</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9" man="1"/>
    <brk id="48" max="9" man="1"/>
    <brk id="74" max="9" man="1"/>
    <brk id="100" max="9" man="1"/>
    <brk id="126" max="9" man="1"/>
    <brk id="152" max="9"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158" activePane="bottomRight" state="frozen"/>
      <selection pane="topRight" activeCell="L2" sqref="L2"/>
      <selection pane="bottomLeft" activeCell="L2" sqref="L2"/>
      <selection pane="bottomRight" activeCell="K161" sqref="K161"/>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127</v>
      </c>
    </row>
    <row r="2" spans="1:13" ht="15.75" x14ac:dyDescent="0.2">
      <c r="A2" s="186"/>
      <c r="B2" s="186"/>
      <c r="C2" s="186"/>
      <c r="D2" s="186"/>
      <c r="E2" s="186"/>
      <c r="F2" s="186"/>
      <c r="G2" s="186"/>
      <c r="H2" s="186"/>
      <c r="I2" s="186"/>
      <c r="J2" s="186"/>
      <c r="K2" s="186"/>
      <c r="L2" s="38"/>
      <c r="M2" s="38"/>
    </row>
    <row r="3" spans="1:13" ht="15.75" x14ac:dyDescent="0.2">
      <c r="A3" s="38"/>
      <c r="B3" s="39" t="s">
        <v>84</v>
      </c>
      <c r="C3" s="213" t="str">
        <f>VLOOKUP($L$1&amp;$M$1,'Danh sach'!$C:$L,10,0)</f>
        <v>Hệ thống quản lý nhân sự cho công ty HM GROUPS</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214"/>
      <c r="K7" s="215"/>
      <c r="L7" s="38"/>
      <c r="M7" s="38"/>
    </row>
    <row r="8" spans="1:13" ht="15.75" x14ac:dyDescent="0.2">
      <c r="A8" s="42">
        <v>2</v>
      </c>
      <c r="B8" s="43" t="str">
        <f>MẫuPC!B8</f>
        <v>G2. Thiết kế được giải pháp CNTT</v>
      </c>
      <c r="C8" s="44">
        <f>MẫuPC!C8</f>
        <v>4</v>
      </c>
      <c r="D8" s="118"/>
      <c r="E8" s="118"/>
      <c r="F8" s="118"/>
      <c r="G8" s="118"/>
      <c r="H8" s="118"/>
      <c r="I8" s="46" t="str">
        <f t="shared" si="1"/>
        <v/>
      </c>
      <c r="J8" s="214"/>
      <c r="K8" s="215"/>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214"/>
      <c r="K9" s="215"/>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214"/>
      <c r="K10" s="215"/>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214"/>
      <c r="K11" s="215"/>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214"/>
      <c r="K12" s="215"/>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214"/>
      <c r="K13" s="215"/>
      <c r="L13" s="38"/>
      <c r="M13" s="38"/>
    </row>
    <row r="14" spans="1:13" ht="15.75" x14ac:dyDescent="0.2">
      <c r="A14" s="38"/>
      <c r="B14" s="38"/>
      <c r="C14" s="38"/>
      <c r="D14" s="38"/>
      <c r="E14" s="38"/>
      <c r="F14" s="38"/>
      <c r="G14" s="38"/>
      <c r="H14" s="38"/>
      <c r="I14" s="38"/>
      <c r="J14" s="38"/>
      <c r="K14" s="38"/>
      <c r="L14" s="38"/>
      <c r="M14" s="38"/>
    </row>
    <row r="15" spans="1:13" ht="15.75" x14ac:dyDescent="0.25">
      <c r="A15" s="26"/>
      <c r="B15" s="51"/>
      <c r="C15" s="26"/>
      <c r="D15" s="26"/>
      <c r="E15" s="26"/>
      <c r="F15" s="26"/>
      <c r="G15" s="1"/>
      <c r="H15" s="1"/>
      <c r="I15" s="174"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str">
        <f>$C$3</f>
        <v>Hệ thống quản lý nhân sự cho công ty HM GROUPS</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PH07271</v>
      </c>
      <c r="E28" s="40" t="str">
        <f>IFERROR(VLOOKUP($L$1&amp;$M$1&amp;E$27,'Danh sach'!$E:$K,6,0),"")</f>
        <v>PH07372</v>
      </c>
      <c r="F28" s="40" t="str">
        <f>IFERROR(VLOOKUP($L$1&amp;$M$1&amp;F$27,'Danh sach'!$E:$K,6,0),"")</f>
        <v>PH07384</v>
      </c>
      <c r="G28" s="40" t="str">
        <f>IFERROR(VLOOKUP($L$1&amp;$M$1&amp;G$27,'Danh sach'!$E:$K,6,0),"")</f>
        <v>PH07488</v>
      </c>
      <c r="H28" s="40" t="str">
        <f>IFERROR(VLOOKUP($L$1&amp;$M$1&amp;H$27,'Danh sach'!$E:$K,6,0),"")</f>
        <v>PH07490</v>
      </c>
      <c r="I28" s="40" t="str">
        <f>IFERROR(VLOOKUP($L$1&amp;$M$1&amp;I$27,'Danh sach'!$E:$K,6,0),"")</f>
        <v/>
      </c>
      <c r="J28" s="40" t="str">
        <f>IFERROR(VLOOKUP($L$1&amp;$M$1&amp;J$27,'Danh sach'!$E:$K,6,0),"")</f>
        <v/>
      </c>
      <c r="K28" s="203" t="s">
        <v>93</v>
      </c>
      <c r="L28" s="38"/>
      <c r="M28" s="38"/>
    </row>
    <row r="29" spans="1:13" ht="24" x14ac:dyDescent="0.2">
      <c r="A29" s="204"/>
      <c r="B29" s="204"/>
      <c r="C29" s="204"/>
      <c r="D29" s="89" t="str">
        <f>IFERROR(VLOOKUP($L$1&amp;$M$1&amp;D$27,'Danh sach'!$E:$K,7,0),"")</f>
        <v>Hoàng Tuấn Long</v>
      </c>
      <c r="E29" s="89" t="str">
        <f>IFERROR(VLOOKUP($L$1&amp;$M$1&amp;E$27,'Danh sach'!$E:$K,7,0),"")</f>
        <v>Nguyễn Hồng Minh</v>
      </c>
      <c r="F29" s="89" t="str">
        <f>IFERROR(VLOOKUP($L$1&amp;$M$1&amp;F$27,'Danh sach'!$E:$K,7,0),"")</f>
        <v>Nguyễn Trường Nam</v>
      </c>
      <c r="G29" s="89" t="str">
        <f>IFERROR(VLOOKUP($L$1&amp;$M$1&amp;G$27,'Danh sach'!$E:$K,7,0),"")</f>
        <v>Nguyễn Viết Đạt</v>
      </c>
      <c r="H29" s="89" t="str">
        <f>IFERROR(VLOOKUP($L$1&amp;$M$1&amp;H$27,'Danh sach'!$E:$K,7,0),"")</f>
        <v>Đỗ Đức Hoàng</v>
      </c>
      <c r="I29" s="89" t="str">
        <f>IFERROR(VLOOKUP($L$1&amp;$M$1&amp;I$27,'Danh sach'!$E:$K,7,0),"")</f>
        <v/>
      </c>
      <c r="J29" s="89" t="str">
        <f>IFERROR(VLOOKUP($L$1&amp;$M$1&amp;J$27,'Danh sach'!$E:$K,7,0),"")</f>
        <v/>
      </c>
      <c r="K29" s="216"/>
      <c r="L29" s="38"/>
      <c r="M29" s="38"/>
    </row>
    <row r="30" spans="1:13" ht="15.75" x14ac:dyDescent="0.2">
      <c r="A30" s="15" t="s">
        <v>42</v>
      </c>
      <c r="B30" s="16" t="s">
        <v>43</v>
      </c>
      <c r="C30" s="49">
        <f>SUM(C31:C33)</f>
        <v>15</v>
      </c>
      <c r="D30" s="180" t="str">
        <f t="shared" ref="D30:J30" si="4">IF(COUNTBLANK(D31:D33)&gt;0,"",SUM(D31:D33))</f>
        <v/>
      </c>
      <c r="E30" s="180" t="str">
        <f t="shared" si="4"/>
        <v/>
      </c>
      <c r="F30" s="180" t="str">
        <f t="shared" si="4"/>
        <v/>
      </c>
      <c r="G30" s="180" t="str">
        <f t="shared" si="4"/>
        <v/>
      </c>
      <c r="H30" s="180" t="str">
        <f t="shared" si="4"/>
        <v/>
      </c>
      <c r="I30" s="180" t="str">
        <f t="shared" si="4"/>
        <v/>
      </c>
      <c r="J30" s="180" t="str">
        <f t="shared" si="4"/>
        <v/>
      </c>
      <c r="K30" s="62"/>
      <c r="L30" s="38"/>
      <c r="M30" s="38"/>
    </row>
    <row r="31" spans="1:13" ht="30" x14ac:dyDescent="0.2">
      <c r="A31" s="17">
        <v>1</v>
      </c>
      <c r="B31" s="43" t="str">
        <f>MẫuPC!B31</f>
        <v>G1. Khả năng ứng dụng trong thực tiễn</v>
      </c>
      <c r="C31" s="42">
        <f>MẫuPC!C31</f>
        <v>5</v>
      </c>
      <c r="D31" s="181" t="str">
        <f>IFERROR(ROUND(AVERAGE(D57,D83,D109,D135,D161),1),"")</f>
        <v/>
      </c>
      <c r="E31" s="181" t="str">
        <f t="shared" ref="E31:J31" si="5">IFERROR(ROUND(AVERAGE(E57,E83,E109,E135,E161),1),"")</f>
        <v/>
      </c>
      <c r="F31" s="181" t="str">
        <f t="shared" si="5"/>
        <v/>
      </c>
      <c r="G31" s="181" t="str">
        <f t="shared" si="5"/>
        <v/>
      </c>
      <c r="H31" s="181" t="str">
        <f t="shared" si="5"/>
        <v/>
      </c>
      <c r="I31" s="181" t="str">
        <f t="shared" si="5"/>
        <v/>
      </c>
      <c r="J31" s="181" t="str">
        <f t="shared" si="5"/>
        <v/>
      </c>
      <c r="K31" s="175"/>
      <c r="L31" s="38"/>
      <c r="M31" s="38"/>
    </row>
    <row r="32" spans="1:13" ht="30" x14ac:dyDescent="0.2">
      <c r="A32" s="17">
        <v>2</v>
      </c>
      <c r="B32" s="43" t="str">
        <f>MẫuPC!B32</f>
        <v>G4. Các chức năng chính nêu trong thiết kế đều được triển khai</v>
      </c>
      <c r="C32" s="42">
        <f>MẫuPC!C32</f>
        <v>7</v>
      </c>
      <c r="D32" s="181" t="str">
        <f t="shared" ref="D32:J32" si="6">IFERROR(ROUND(AVERAGE(D58,D84,D110,D136,D162),1),"")</f>
        <v/>
      </c>
      <c r="E32" s="181" t="str">
        <f t="shared" si="6"/>
        <v/>
      </c>
      <c r="F32" s="181" t="str">
        <f t="shared" si="6"/>
        <v/>
      </c>
      <c r="G32" s="181" t="str">
        <f t="shared" si="6"/>
        <v/>
      </c>
      <c r="H32" s="181" t="str">
        <f t="shared" si="6"/>
        <v/>
      </c>
      <c r="I32" s="181" t="str">
        <f t="shared" si="6"/>
        <v/>
      </c>
      <c r="J32" s="181" t="str">
        <f t="shared" si="6"/>
        <v/>
      </c>
      <c r="K32" s="175"/>
      <c r="L32" s="38"/>
      <c r="M32" s="38"/>
    </row>
    <row r="33" spans="1:13" ht="15.75" x14ac:dyDescent="0.2">
      <c r="A33" s="17">
        <v>3</v>
      </c>
      <c r="B33" s="43" t="str">
        <f>MẫuPC!B33</f>
        <v>G6. Thái độ, kỹ năng làm việc nhóm</v>
      </c>
      <c r="C33" s="42">
        <f>MẫuPC!C33</f>
        <v>3</v>
      </c>
      <c r="D33" s="181" t="str">
        <f t="shared" ref="D33:J33" si="7">IFERROR(ROUND(AVERAGE(D59,D85,D111,D137,D163),1),"")</f>
        <v/>
      </c>
      <c r="E33" s="181" t="str">
        <f t="shared" si="7"/>
        <v/>
      </c>
      <c r="F33" s="181" t="str">
        <f t="shared" si="7"/>
        <v/>
      </c>
      <c r="G33" s="181" t="str">
        <f t="shared" si="7"/>
        <v/>
      </c>
      <c r="H33" s="181" t="str">
        <f t="shared" si="7"/>
        <v/>
      </c>
      <c r="I33" s="181" t="str">
        <f t="shared" si="7"/>
        <v/>
      </c>
      <c r="J33" s="181" t="str">
        <f t="shared" si="7"/>
        <v/>
      </c>
      <c r="K33" s="175"/>
      <c r="L33" s="38"/>
      <c r="M33" s="38"/>
    </row>
    <row r="34" spans="1:13" ht="15.75" x14ac:dyDescent="0.2">
      <c r="A34" s="15" t="s">
        <v>50</v>
      </c>
      <c r="B34" s="47" t="s">
        <v>51</v>
      </c>
      <c r="C34" s="90">
        <f>MẫuPC!C34</f>
        <v>20</v>
      </c>
      <c r="D34" s="180" t="str">
        <f t="shared" ref="D34:J34" si="8">IF(COUNTBLANK(D35:D38)&gt;0,"",SUM(D35:D38))</f>
        <v/>
      </c>
      <c r="E34" s="180" t="str">
        <f t="shared" si="8"/>
        <v/>
      </c>
      <c r="F34" s="180" t="str">
        <f t="shared" si="8"/>
        <v/>
      </c>
      <c r="G34" s="180" t="str">
        <f t="shared" si="8"/>
        <v/>
      </c>
      <c r="H34" s="180" t="str">
        <f t="shared" si="8"/>
        <v/>
      </c>
      <c r="I34" s="180" t="str">
        <f t="shared" si="8"/>
        <v/>
      </c>
      <c r="J34" s="180" t="str">
        <f t="shared" si="8"/>
        <v/>
      </c>
      <c r="K34" s="175"/>
      <c r="L34" s="38"/>
      <c r="M34" s="38"/>
    </row>
    <row r="35" spans="1:13" ht="30" x14ac:dyDescent="0.2">
      <c r="A35" s="17">
        <v>4</v>
      </c>
      <c r="B35" s="43" t="str">
        <f>MẫuPC!B35</f>
        <v>G1. Phân tích rõ ràng các chức năng nghiệp vụ được phân công</v>
      </c>
      <c r="C35" s="42">
        <f>MẫuPC!C35</f>
        <v>3</v>
      </c>
      <c r="D35" s="181" t="str">
        <f>IFERROR(ROUND(AVERAGE(D61,D87,D113,D139,D165),1),"")</f>
        <v/>
      </c>
      <c r="E35" s="181" t="str">
        <f t="shared" ref="E35:J35" si="9">IFERROR(ROUND(AVERAGE(E61,E87,E113,E139,E165),1),"")</f>
        <v/>
      </c>
      <c r="F35" s="181" t="str">
        <f t="shared" si="9"/>
        <v/>
      </c>
      <c r="G35" s="181" t="str">
        <f t="shared" si="9"/>
        <v/>
      </c>
      <c r="H35" s="181" t="str">
        <f t="shared" si="9"/>
        <v/>
      </c>
      <c r="I35" s="181" t="str">
        <f t="shared" si="9"/>
        <v/>
      </c>
      <c r="J35" s="181" t="str">
        <f t="shared" si="9"/>
        <v/>
      </c>
      <c r="K35" s="175"/>
      <c r="L35" s="38"/>
      <c r="M35" s="38"/>
    </row>
    <row r="36" spans="1:13" ht="45" x14ac:dyDescent="0.2">
      <c r="A36" s="17">
        <v>5</v>
      </c>
      <c r="B36" s="43" t="str">
        <f>MẫuPC!B36</f>
        <v>G3. Giao diện của các chức năng được phân công đúng với tài liệu thiết kế</v>
      </c>
      <c r="C36" s="42">
        <f>MẫuPC!C36</f>
        <v>5</v>
      </c>
      <c r="D36" s="181" t="str">
        <f t="shared" ref="D36:J36" si="10">IFERROR(ROUND(AVERAGE(D62,D88,D114,D140,D166),1),"")</f>
        <v/>
      </c>
      <c r="E36" s="181" t="str">
        <f t="shared" si="10"/>
        <v/>
      </c>
      <c r="F36" s="181" t="str">
        <f t="shared" si="10"/>
        <v/>
      </c>
      <c r="G36" s="181" t="str">
        <f t="shared" si="10"/>
        <v/>
      </c>
      <c r="H36" s="181" t="str">
        <f t="shared" si="10"/>
        <v/>
      </c>
      <c r="I36" s="181" t="str">
        <f t="shared" si="10"/>
        <v/>
      </c>
      <c r="J36" s="181" t="str">
        <f t="shared" si="10"/>
        <v/>
      </c>
      <c r="K36" s="175"/>
      <c r="L36" s="38"/>
      <c r="M36" s="38"/>
    </row>
    <row r="37" spans="1:13" ht="45" x14ac:dyDescent="0.2">
      <c r="A37" s="17">
        <v>6</v>
      </c>
      <c r="B37" s="43" t="str">
        <f>MẫuPC!B37</f>
        <v>G4. Giải thích chính xác thuật toán xử lý nghiệp vụ của các chức năng được phân công</v>
      </c>
      <c r="C37" s="42">
        <f>MẫuPC!C37</f>
        <v>9</v>
      </c>
      <c r="D37" s="181" t="str">
        <f t="shared" ref="D37:J38" si="11">IFERROR(ROUND(AVERAGE(D63,D89,D115,D141,D167),1),"")</f>
        <v/>
      </c>
      <c r="E37" s="181" t="str">
        <f t="shared" si="11"/>
        <v/>
      </c>
      <c r="F37" s="181" t="str">
        <f t="shared" si="11"/>
        <v/>
      </c>
      <c r="G37" s="181" t="str">
        <f t="shared" si="11"/>
        <v/>
      </c>
      <c r="H37" s="181" t="str">
        <f t="shared" si="11"/>
        <v/>
      </c>
      <c r="I37" s="181" t="str">
        <f t="shared" si="11"/>
        <v/>
      </c>
      <c r="J37" s="181" t="str">
        <f t="shared" si="11"/>
        <v/>
      </c>
      <c r="K37" s="175"/>
      <c r="L37" s="38"/>
      <c r="M37" s="38"/>
    </row>
    <row r="38" spans="1:13" ht="30" x14ac:dyDescent="0.2">
      <c r="A38" s="17">
        <v>7</v>
      </c>
      <c r="B38" s="43" t="str">
        <f>MẫuPC!B38</f>
        <v>G5. Kỹ năng trình bày, thái độ ứng xử cá nhân</v>
      </c>
      <c r="C38" s="42">
        <f>MẫuPC!C38</f>
        <v>3</v>
      </c>
      <c r="D38" s="181" t="str">
        <f t="shared" si="11"/>
        <v/>
      </c>
      <c r="E38" s="181" t="str">
        <f t="shared" si="11"/>
        <v/>
      </c>
      <c r="F38" s="181" t="str">
        <f t="shared" si="11"/>
        <v/>
      </c>
      <c r="G38" s="181" t="str">
        <f t="shared" si="11"/>
        <v/>
      </c>
      <c r="H38" s="181" t="str">
        <f t="shared" si="11"/>
        <v/>
      </c>
      <c r="I38" s="181" t="str">
        <f t="shared" si="11"/>
        <v/>
      </c>
      <c r="J38" s="181" t="str">
        <f t="shared" si="11"/>
        <v/>
      </c>
      <c r="K38" s="175"/>
      <c r="L38" s="38"/>
      <c r="M38" s="38"/>
    </row>
    <row r="39" spans="1:13" ht="15.75" x14ac:dyDescent="0.2">
      <c r="A39" s="15"/>
      <c r="B39" s="47" t="s">
        <v>37</v>
      </c>
      <c r="C39" s="48">
        <f>SUM(C34,C30)</f>
        <v>35</v>
      </c>
      <c r="D39" s="180" t="str">
        <f t="shared" ref="D39:J39" si="12">IF(OR(D30="",D34=""),"",SUM(D30,D34))</f>
        <v/>
      </c>
      <c r="E39" s="180" t="str">
        <f t="shared" si="12"/>
        <v/>
      </c>
      <c r="F39" s="180" t="str">
        <f t="shared" si="12"/>
        <v/>
      </c>
      <c r="G39" s="180" t="str">
        <f t="shared" si="12"/>
        <v/>
      </c>
      <c r="H39" s="180" t="str">
        <f t="shared" si="12"/>
        <v/>
      </c>
      <c r="I39" s="180" t="str">
        <f t="shared" si="12"/>
        <v/>
      </c>
      <c r="J39" s="180" t="str">
        <f t="shared" si="12"/>
        <v/>
      </c>
      <c r="K39" s="175"/>
      <c r="L39" s="38"/>
      <c r="M39" s="38"/>
    </row>
    <row r="40" spans="1:13" ht="15.75" x14ac:dyDescent="0.2">
      <c r="A40" s="210" t="s">
        <v>95</v>
      </c>
      <c r="B40" s="198"/>
      <c r="C40" s="50">
        <v>10</v>
      </c>
      <c r="D40" s="182" t="str">
        <f t="shared" ref="D40:J40" si="13">IF(D39="","",ROUND(D39/$C$65*10,1))</f>
        <v/>
      </c>
      <c r="E40" s="182" t="str">
        <f t="shared" si="13"/>
        <v/>
      </c>
      <c r="F40" s="182" t="str">
        <f t="shared" si="13"/>
        <v/>
      </c>
      <c r="G40" s="182" t="str">
        <f t="shared" si="13"/>
        <v/>
      </c>
      <c r="H40" s="182" t="str">
        <f t="shared" si="13"/>
        <v/>
      </c>
      <c r="I40" s="182" t="str">
        <f t="shared" si="13"/>
        <v/>
      </c>
      <c r="J40" s="182" t="str">
        <f t="shared" si="13"/>
        <v/>
      </c>
      <c r="K40" s="175"/>
      <c r="L40" s="38"/>
      <c r="M40" s="38"/>
    </row>
    <row r="41" spans="1:13" x14ac:dyDescent="0.2">
      <c r="A41" s="91"/>
      <c r="B41" s="91"/>
      <c r="C41" s="92"/>
      <c r="D41" s="92"/>
      <c r="E41" s="92"/>
      <c r="F41" s="92"/>
      <c r="G41" s="92"/>
      <c r="H41" s="92"/>
      <c r="I41" s="92"/>
      <c r="J41" s="177"/>
      <c r="K41" s="178"/>
      <c r="L41" s="92"/>
      <c r="M41" s="92"/>
    </row>
    <row r="42" spans="1:13" ht="15.75" x14ac:dyDescent="0.2">
      <c r="A42" s="60"/>
      <c r="B42" s="63"/>
      <c r="C42" s="60"/>
      <c r="D42" s="60"/>
      <c r="E42" s="60"/>
      <c r="F42" s="60"/>
      <c r="G42" s="60"/>
      <c r="H42" s="60"/>
      <c r="I42" s="38"/>
      <c r="J42" s="179" t="s">
        <v>96</v>
      </c>
      <c r="K42" s="173"/>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str">
        <f>$C$3</f>
        <v>Hệ thống quản lý nhân sự cho công ty HM GROUPS</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4">D$28</f>
        <v>PH07271</v>
      </c>
      <c r="E54" s="40" t="str">
        <f t="shared" si="14"/>
        <v>PH07372</v>
      </c>
      <c r="F54" s="40" t="str">
        <f t="shared" si="14"/>
        <v>PH07384</v>
      </c>
      <c r="G54" s="40" t="str">
        <f t="shared" si="14"/>
        <v>PH07488</v>
      </c>
      <c r="H54" s="40" t="str">
        <f t="shared" si="14"/>
        <v>PH07490</v>
      </c>
      <c r="I54" s="40" t="str">
        <f t="shared" si="14"/>
        <v/>
      </c>
      <c r="J54" s="40" t="str">
        <f t="shared" si="14"/>
        <v/>
      </c>
      <c r="K54" s="203" t="s">
        <v>93</v>
      </c>
      <c r="L54" s="38"/>
      <c r="M54" s="38"/>
    </row>
    <row r="55" spans="1:13" ht="24" x14ac:dyDescent="0.2">
      <c r="A55" s="204"/>
      <c r="B55" s="204"/>
      <c r="C55" s="204"/>
      <c r="D55" s="89" t="str">
        <f t="shared" ref="D55:J55" si="15">D$29</f>
        <v>Hoàng Tuấn Long</v>
      </c>
      <c r="E55" s="89" t="str">
        <f t="shared" si="15"/>
        <v>Nguyễn Hồng Minh</v>
      </c>
      <c r="F55" s="89" t="str">
        <f t="shared" si="15"/>
        <v>Nguyễn Trường Nam</v>
      </c>
      <c r="G55" s="89" t="str">
        <f t="shared" si="15"/>
        <v>Nguyễn Viết Đạt</v>
      </c>
      <c r="H55" s="89" t="str">
        <f t="shared" si="15"/>
        <v>Đỗ Đức Hoàng</v>
      </c>
      <c r="I55" s="89" t="str">
        <f t="shared" si="15"/>
        <v/>
      </c>
      <c r="J55" s="89" t="str">
        <f t="shared" si="15"/>
        <v/>
      </c>
      <c r="K55" s="204"/>
      <c r="L55" s="38"/>
      <c r="M55" s="38"/>
    </row>
    <row r="56" spans="1:13" ht="15.75" x14ac:dyDescent="0.2">
      <c r="A56" s="15" t="s">
        <v>42</v>
      </c>
      <c r="B56" s="16" t="s">
        <v>43</v>
      </c>
      <c r="C56" s="49">
        <f>SUM(C57:C59)</f>
        <v>15</v>
      </c>
      <c r="D56" s="49" t="str">
        <f t="shared" ref="D56:J56" si="16">IF(COUNTBLANK(D57:D59)&gt;0,"",SUM(D57:D59))</f>
        <v/>
      </c>
      <c r="E56" s="49" t="str">
        <f t="shared" si="16"/>
        <v/>
      </c>
      <c r="F56" s="49" t="str">
        <f t="shared" si="16"/>
        <v/>
      </c>
      <c r="G56" s="49" t="str">
        <f t="shared" si="16"/>
        <v/>
      </c>
      <c r="H56" s="49" t="str">
        <f t="shared" si="16"/>
        <v/>
      </c>
      <c r="I56" s="49" t="str">
        <f t="shared" si="16"/>
        <v/>
      </c>
      <c r="J56" s="49" t="str">
        <f t="shared" si="16"/>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175"/>
      <c r="L57" s="38"/>
      <c r="M57" s="38"/>
    </row>
    <row r="58" spans="1:13" ht="30" x14ac:dyDescent="0.2">
      <c r="A58" s="17">
        <v>2</v>
      </c>
      <c r="B58" s="43" t="str">
        <f t="shared" ref="B58:B59" si="17">B32</f>
        <v>G4. Các chức năng chính nêu trong thiết kế đều được triển khai</v>
      </c>
      <c r="C58" s="42">
        <f>MẫuPC!C32</f>
        <v>7</v>
      </c>
      <c r="D58" s="118"/>
      <c r="E58" s="118"/>
      <c r="F58" s="118"/>
      <c r="G58" s="118"/>
      <c r="H58" s="118"/>
      <c r="I58" s="118"/>
      <c r="J58" s="118"/>
      <c r="K58" s="175"/>
      <c r="L58" s="38"/>
      <c r="M58" s="38"/>
    </row>
    <row r="59" spans="1:13" ht="15.75" x14ac:dyDescent="0.2">
      <c r="A59" s="17">
        <v>3</v>
      </c>
      <c r="B59" s="43" t="str">
        <f t="shared" si="17"/>
        <v>G6. Thái độ, kỹ năng làm việc nhóm</v>
      </c>
      <c r="C59" s="42">
        <f>MẫuPC!C33</f>
        <v>3</v>
      </c>
      <c r="D59" s="118"/>
      <c r="E59" s="118"/>
      <c r="F59" s="118"/>
      <c r="G59" s="118"/>
      <c r="H59" s="118"/>
      <c r="I59" s="118"/>
      <c r="J59" s="118"/>
      <c r="K59" s="175"/>
      <c r="L59" s="38"/>
      <c r="M59" s="38"/>
    </row>
    <row r="60" spans="1:13" ht="15.75" x14ac:dyDescent="0.2">
      <c r="A60" s="15" t="s">
        <v>50</v>
      </c>
      <c r="B60" s="47" t="s">
        <v>51</v>
      </c>
      <c r="C60" s="90">
        <f>MẫuPC!C34</f>
        <v>20</v>
      </c>
      <c r="D60" s="160" t="str">
        <f t="shared" ref="D60:J60" si="18">IF(COUNTBLANK(D61:D64)&gt;0,"",SUM(D61:D64))</f>
        <v/>
      </c>
      <c r="E60" s="160" t="str">
        <f t="shared" si="18"/>
        <v/>
      </c>
      <c r="F60" s="160" t="str">
        <f t="shared" si="18"/>
        <v/>
      </c>
      <c r="G60" s="160" t="str">
        <f t="shared" si="18"/>
        <v/>
      </c>
      <c r="H60" s="160" t="str">
        <f t="shared" si="18"/>
        <v/>
      </c>
      <c r="I60" s="160" t="str">
        <f t="shared" si="18"/>
        <v/>
      </c>
      <c r="J60" s="160" t="str">
        <f t="shared" si="18"/>
        <v/>
      </c>
      <c r="K60" s="175"/>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175"/>
      <c r="L61" s="38"/>
      <c r="M61" s="38"/>
    </row>
    <row r="62" spans="1:13" ht="45" x14ac:dyDescent="0.2">
      <c r="A62" s="17">
        <v>5</v>
      </c>
      <c r="B62" s="43" t="str">
        <f t="shared" ref="B62:B63" si="19">B36</f>
        <v>G3. Giao diện của các chức năng được phân công đúng với tài liệu thiết kế</v>
      </c>
      <c r="C62" s="42">
        <f>MẫuPC!C36</f>
        <v>5</v>
      </c>
      <c r="D62" s="118"/>
      <c r="E62" s="118"/>
      <c r="F62" s="118"/>
      <c r="G62" s="118"/>
      <c r="H62" s="118"/>
      <c r="I62" s="118"/>
      <c r="J62" s="118"/>
      <c r="K62" s="175"/>
      <c r="L62" s="38"/>
      <c r="M62" s="38"/>
    </row>
    <row r="63" spans="1:13" ht="45" x14ac:dyDescent="0.2">
      <c r="A63" s="17">
        <v>6</v>
      </c>
      <c r="B63" s="43" t="str">
        <f t="shared" si="19"/>
        <v>G4. Giải thích chính xác thuật toán xử lý nghiệp vụ của các chức năng được phân công</v>
      </c>
      <c r="C63" s="42">
        <f>MẫuPC!C37</f>
        <v>9</v>
      </c>
      <c r="D63" s="118"/>
      <c r="E63" s="118"/>
      <c r="F63" s="118"/>
      <c r="G63" s="118"/>
      <c r="H63" s="118"/>
      <c r="I63" s="118"/>
      <c r="J63" s="118"/>
      <c r="K63" s="175"/>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175"/>
      <c r="L64" s="38"/>
      <c r="M64" s="38"/>
    </row>
    <row r="65" spans="1:13" ht="15.75" x14ac:dyDescent="0.2">
      <c r="A65" s="15"/>
      <c r="B65" s="47" t="s">
        <v>37</v>
      </c>
      <c r="C65" s="48">
        <f>SUM(C60,C56)</f>
        <v>35</v>
      </c>
      <c r="D65" s="49" t="str">
        <f t="shared" ref="D65:J65" si="20">IF(OR(D56="",D60=""),"",SUM(D56,D60))</f>
        <v/>
      </c>
      <c r="E65" s="49" t="str">
        <f t="shared" si="20"/>
        <v/>
      </c>
      <c r="F65" s="49" t="str">
        <f t="shared" si="20"/>
        <v/>
      </c>
      <c r="G65" s="49" t="str">
        <f t="shared" si="20"/>
        <v/>
      </c>
      <c r="H65" s="49" t="str">
        <f t="shared" si="20"/>
        <v/>
      </c>
      <c r="I65" s="49" t="str">
        <f t="shared" si="20"/>
        <v/>
      </c>
      <c r="J65" s="160" t="str">
        <f t="shared" si="20"/>
        <v/>
      </c>
      <c r="K65" s="175"/>
      <c r="L65" s="38"/>
      <c r="M65" s="38"/>
    </row>
    <row r="66" spans="1:13" ht="15.75" x14ac:dyDescent="0.2">
      <c r="A66" s="210" t="s">
        <v>95</v>
      </c>
      <c r="B66" s="198"/>
      <c r="C66" s="50">
        <v>10</v>
      </c>
      <c r="D66" s="50" t="str">
        <f t="shared" ref="D66:J66" si="21">IF(D65="","",ROUND(D65/$C$65*10,1))</f>
        <v/>
      </c>
      <c r="E66" s="50" t="str">
        <f t="shared" si="21"/>
        <v/>
      </c>
      <c r="F66" s="50" t="str">
        <f t="shared" si="21"/>
        <v/>
      </c>
      <c r="G66" s="50" t="str">
        <f t="shared" si="21"/>
        <v/>
      </c>
      <c r="H66" s="50" t="str">
        <f t="shared" si="21"/>
        <v/>
      </c>
      <c r="I66" s="50" t="str">
        <f t="shared" si="21"/>
        <v/>
      </c>
      <c r="J66" s="176" t="str">
        <f t="shared" si="21"/>
        <v/>
      </c>
      <c r="K66" s="175"/>
      <c r="L66" s="38"/>
      <c r="M66" s="38"/>
    </row>
    <row r="67" spans="1:13" ht="15.75" x14ac:dyDescent="0.2">
      <c r="A67" s="60"/>
      <c r="B67" s="63"/>
      <c r="C67" s="60"/>
      <c r="D67" s="60"/>
      <c r="E67" s="60"/>
      <c r="F67" s="60"/>
      <c r="G67" s="60"/>
      <c r="H67" s="60"/>
      <c r="I67" s="38"/>
      <c r="J67" s="179" t="s">
        <v>96</v>
      </c>
      <c r="K67" s="173"/>
      <c r="L67" s="38"/>
      <c r="M67" s="38"/>
    </row>
    <row r="68" spans="1:13" ht="15.75" x14ac:dyDescent="0.2">
      <c r="A68" s="60"/>
      <c r="B68" s="164" t="str">
        <f>"GIÁM KHẢO "&amp;A52</f>
        <v>GIÁM KHẢO 1</v>
      </c>
      <c r="C68" s="60"/>
      <c r="D68" s="60"/>
      <c r="E68" s="60"/>
      <c r="F68" s="56"/>
      <c r="G68" s="56"/>
      <c r="H68" s="38"/>
      <c r="I68" s="56"/>
      <c r="J68" s="164" t="s">
        <v>99</v>
      </c>
      <c r="K68" s="38"/>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str">
        <f>$C$3</f>
        <v>Hệ thống quản lý nhân sự cho công ty HM GROUPS</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22">D$28</f>
        <v>PH07271</v>
      </c>
      <c r="E80" s="40" t="str">
        <f t="shared" si="22"/>
        <v>PH07372</v>
      </c>
      <c r="F80" s="40" t="str">
        <f t="shared" si="22"/>
        <v>PH07384</v>
      </c>
      <c r="G80" s="40" t="str">
        <f t="shared" si="22"/>
        <v>PH07488</v>
      </c>
      <c r="H80" s="40" t="str">
        <f t="shared" si="22"/>
        <v>PH07490</v>
      </c>
      <c r="I80" s="40" t="str">
        <f t="shared" si="22"/>
        <v/>
      </c>
      <c r="J80" s="40" t="str">
        <f t="shared" si="22"/>
        <v/>
      </c>
      <c r="K80" s="203" t="s">
        <v>93</v>
      </c>
      <c r="L80" s="38"/>
      <c r="M80" s="38"/>
    </row>
    <row r="81" spans="1:13" ht="24" x14ac:dyDescent="0.2">
      <c r="A81" s="204"/>
      <c r="B81" s="204"/>
      <c r="C81" s="204"/>
      <c r="D81" s="89" t="str">
        <f t="shared" ref="D81:J81" si="23">D$29</f>
        <v>Hoàng Tuấn Long</v>
      </c>
      <c r="E81" s="89" t="str">
        <f t="shared" si="23"/>
        <v>Nguyễn Hồng Minh</v>
      </c>
      <c r="F81" s="89" t="str">
        <f t="shared" si="23"/>
        <v>Nguyễn Trường Nam</v>
      </c>
      <c r="G81" s="89" t="str">
        <f t="shared" si="23"/>
        <v>Nguyễn Viết Đạt</v>
      </c>
      <c r="H81" s="89" t="str">
        <f t="shared" si="23"/>
        <v>Đỗ Đức Hoàng</v>
      </c>
      <c r="I81" s="89" t="str">
        <f t="shared" si="23"/>
        <v/>
      </c>
      <c r="J81" s="89" t="str">
        <f t="shared" si="23"/>
        <v/>
      </c>
      <c r="K81" s="204"/>
      <c r="L81" s="38"/>
      <c r="M81" s="38"/>
    </row>
    <row r="82" spans="1:13" ht="15.75" x14ac:dyDescent="0.2">
      <c r="A82" s="15" t="s">
        <v>42</v>
      </c>
      <c r="B82" s="16" t="s">
        <v>43</v>
      </c>
      <c r="C82" s="49">
        <f>SUM(C83:C85)</f>
        <v>15</v>
      </c>
      <c r="D82" s="49" t="str">
        <f t="shared" ref="D82:J82" si="24">IF(COUNTBLANK(D83:D85)&gt;0,"",SUM(D83:D85))</f>
        <v/>
      </c>
      <c r="E82" s="49" t="str">
        <f t="shared" si="24"/>
        <v/>
      </c>
      <c r="F82" s="49" t="str">
        <f t="shared" si="24"/>
        <v/>
      </c>
      <c r="G82" s="49" t="str">
        <f t="shared" si="24"/>
        <v/>
      </c>
      <c r="H82" s="49" t="str">
        <f t="shared" si="24"/>
        <v/>
      </c>
      <c r="I82" s="49" t="str">
        <f t="shared" si="24"/>
        <v/>
      </c>
      <c r="J82" s="49" t="str">
        <f t="shared" si="24"/>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175"/>
      <c r="L83" s="38"/>
      <c r="M83" s="38"/>
    </row>
    <row r="84" spans="1:13" ht="30" x14ac:dyDescent="0.2">
      <c r="A84" s="17">
        <v>2</v>
      </c>
      <c r="B84" s="43" t="str">
        <f t="shared" ref="B84:B85" si="25">B58</f>
        <v>G4. Các chức năng chính nêu trong thiết kế đều được triển khai</v>
      </c>
      <c r="C84" s="42">
        <f>MẫuPC!C32</f>
        <v>7</v>
      </c>
      <c r="D84" s="118"/>
      <c r="E84" s="118"/>
      <c r="F84" s="118"/>
      <c r="G84" s="118"/>
      <c r="H84" s="118"/>
      <c r="I84" s="118"/>
      <c r="J84" s="118"/>
      <c r="K84" s="175"/>
      <c r="L84" s="38"/>
      <c r="M84" s="38"/>
    </row>
    <row r="85" spans="1:13" ht="15.75" x14ac:dyDescent="0.2">
      <c r="A85" s="17">
        <v>3</v>
      </c>
      <c r="B85" s="43" t="str">
        <f t="shared" si="25"/>
        <v>G6. Thái độ, kỹ năng làm việc nhóm</v>
      </c>
      <c r="C85" s="42">
        <f>MẫuPC!C33</f>
        <v>3</v>
      </c>
      <c r="D85" s="118"/>
      <c r="E85" s="118"/>
      <c r="F85" s="118"/>
      <c r="G85" s="118"/>
      <c r="H85" s="118"/>
      <c r="I85" s="118"/>
      <c r="J85" s="118"/>
      <c r="K85" s="175"/>
      <c r="L85" s="38"/>
      <c r="M85" s="38"/>
    </row>
    <row r="86" spans="1:13" ht="15.75" x14ac:dyDescent="0.2">
      <c r="A86" s="15" t="s">
        <v>50</v>
      </c>
      <c r="B86" s="47" t="s">
        <v>51</v>
      </c>
      <c r="C86" s="90">
        <f>MẫuPC!C34</f>
        <v>20</v>
      </c>
      <c r="D86" s="160" t="str">
        <f t="shared" ref="D86:J86" si="26">IF(COUNTBLANK(D87:D90)&gt;0,"",SUM(D87:D90))</f>
        <v/>
      </c>
      <c r="E86" s="160" t="str">
        <f t="shared" si="26"/>
        <v/>
      </c>
      <c r="F86" s="160" t="str">
        <f t="shared" si="26"/>
        <v/>
      </c>
      <c r="G86" s="160" t="str">
        <f t="shared" si="26"/>
        <v/>
      </c>
      <c r="H86" s="160" t="str">
        <f t="shared" si="26"/>
        <v/>
      </c>
      <c r="I86" s="160" t="str">
        <f t="shared" si="26"/>
        <v/>
      </c>
      <c r="J86" s="160" t="str">
        <f t="shared" si="26"/>
        <v/>
      </c>
      <c r="K86" s="175"/>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175"/>
      <c r="L87" s="38"/>
      <c r="M87" s="38"/>
    </row>
    <row r="88" spans="1:13" ht="45" x14ac:dyDescent="0.2">
      <c r="A88" s="17">
        <v>5</v>
      </c>
      <c r="B88" s="43" t="str">
        <f t="shared" ref="B88:B89" si="27">B62</f>
        <v>G3. Giao diện của các chức năng được phân công đúng với tài liệu thiết kế</v>
      </c>
      <c r="C88" s="42">
        <f>MẫuPC!C36</f>
        <v>5</v>
      </c>
      <c r="D88" s="118"/>
      <c r="E88" s="118"/>
      <c r="F88" s="118"/>
      <c r="G88" s="118"/>
      <c r="H88" s="118"/>
      <c r="I88" s="118"/>
      <c r="J88" s="118"/>
      <c r="K88" s="175"/>
      <c r="L88" s="38"/>
      <c r="M88" s="38"/>
    </row>
    <row r="89" spans="1:13" ht="45" x14ac:dyDescent="0.2">
      <c r="A89" s="17">
        <v>6</v>
      </c>
      <c r="B89" s="43" t="str">
        <f t="shared" si="27"/>
        <v>G4. Giải thích chính xác thuật toán xử lý nghiệp vụ của các chức năng được phân công</v>
      </c>
      <c r="C89" s="42">
        <f>MẫuPC!C37</f>
        <v>9</v>
      </c>
      <c r="D89" s="118"/>
      <c r="E89" s="118"/>
      <c r="F89" s="118"/>
      <c r="G89" s="118"/>
      <c r="H89" s="118"/>
      <c r="I89" s="118"/>
      <c r="J89" s="118"/>
      <c r="K89" s="175"/>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175"/>
      <c r="L90" s="38"/>
      <c r="M90" s="38"/>
    </row>
    <row r="91" spans="1:13" ht="15.75" x14ac:dyDescent="0.2">
      <c r="A91" s="15"/>
      <c r="B91" s="47" t="s">
        <v>37</v>
      </c>
      <c r="C91" s="48">
        <f>SUM(C86,C82)</f>
        <v>35</v>
      </c>
      <c r="D91" s="49" t="str">
        <f t="shared" ref="D91:J91" si="28">IF(OR(D82="",D86=""),"",SUM(D82,D86))</f>
        <v/>
      </c>
      <c r="E91" s="49" t="str">
        <f t="shared" si="28"/>
        <v/>
      </c>
      <c r="F91" s="49" t="str">
        <f t="shared" si="28"/>
        <v/>
      </c>
      <c r="G91" s="49" t="str">
        <f t="shared" si="28"/>
        <v/>
      </c>
      <c r="H91" s="49" t="str">
        <f t="shared" si="28"/>
        <v/>
      </c>
      <c r="I91" s="49" t="str">
        <f t="shared" si="28"/>
        <v/>
      </c>
      <c r="J91" s="160" t="str">
        <f t="shared" si="28"/>
        <v/>
      </c>
      <c r="K91" s="175"/>
      <c r="L91" s="38"/>
      <c r="M91" s="38"/>
    </row>
    <row r="92" spans="1:13" ht="15.75" x14ac:dyDescent="0.2">
      <c r="A92" s="210" t="s">
        <v>95</v>
      </c>
      <c r="B92" s="198"/>
      <c r="C92" s="50">
        <v>10</v>
      </c>
      <c r="D92" s="50" t="str">
        <f t="shared" ref="D92:J92" si="29">IF(D91="","",ROUND(D91/$C$65*10,1))</f>
        <v/>
      </c>
      <c r="E92" s="50" t="str">
        <f t="shared" si="29"/>
        <v/>
      </c>
      <c r="F92" s="50" t="str">
        <f t="shared" si="29"/>
        <v/>
      </c>
      <c r="G92" s="50" t="str">
        <f t="shared" si="29"/>
        <v/>
      </c>
      <c r="H92" s="50" t="str">
        <f t="shared" si="29"/>
        <v/>
      </c>
      <c r="I92" s="50" t="str">
        <f t="shared" si="29"/>
        <v/>
      </c>
      <c r="J92" s="176" t="str">
        <f t="shared" si="29"/>
        <v/>
      </c>
      <c r="K92" s="175"/>
      <c r="L92" s="38"/>
      <c r="M92" s="38"/>
    </row>
    <row r="93" spans="1:13" ht="15.75" x14ac:dyDescent="0.2">
      <c r="A93" s="60"/>
      <c r="B93" s="63"/>
      <c r="C93" s="60"/>
      <c r="D93" s="60"/>
      <c r="E93" s="60"/>
      <c r="F93" s="60"/>
      <c r="G93" s="60"/>
      <c r="H93" s="60"/>
      <c r="I93" s="38"/>
      <c r="J93" s="179" t="s">
        <v>96</v>
      </c>
      <c r="K93" s="173"/>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str">
        <f>$C$3</f>
        <v>Hệ thống quản lý nhân sự cho công ty HM GROUPS</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30">D$28</f>
        <v>PH07271</v>
      </c>
      <c r="E106" s="40" t="str">
        <f t="shared" si="30"/>
        <v>PH07372</v>
      </c>
      <c r="F106" s="40" t="str">
        <f t="shared" si="30"/>
        <v>PH07384</v>
      </c>
      <c r="G106" s="40" t="str">
        <f t="shared" si="30"/>
        <v>PH07488</v>
      </c>
      <c r="H106" s="40" t="str">
        <f t="shared" si="30"/>
        <v>PH07490</v>
      </c>
      <c r="I106" s="40" t="str">
        <f t="shared" si="30"/>
        <v/>
      </c>
      <c r="J106" s="40" t="str">
        <f t="shared" si="30"/>
        <v/>
      </c>
      <c r="K106" s="203" t="s">
        <v>93</v>
      </c>
      <c r="L106" s="38"/>
      <c r="M106" s="38"/>
    </row>
    <row r="107" spans="1:13" ht="24" x14ac:dyDescent="0.2">
      <c r="A107" s="204"/>
      <c r="B107" s="204"/>
      <c r="C107" s="204"/>
      <c r="D107" s="89" t="str">
        <f t="shared" ref="D107:J107" si="31">D$29</f>
        <v>Hoàng Tuấn Long</v>
      </c>
      <c r="E107" s="89" t="str">
        <f t="shared" si="31"/>
        <v>Nguyễn Hồng Minh</v>
      </c>
      <c r="F107" s="89" t="str">
        <f t="shared" si="31"/>
        <v>Nguyễn Trường Nam</v>
      </c>
      <c r="G107" s="89" t="str">
        <f t="shared" si="31"/>
        <v>Nguyễn Viết Đạt</v>
      </c>
      <c r="H107" s="89" t="str">
        <f t="shared" si="31"/>
        <v>Đỗ Đức Hoàng</v>
      </c>
      <c r="I107" s="89" t="str">
        <f t="shared" si="31"/>
        <v/>
      </c>
      <c r="J107" s="89" t="str">
        <f t="shared" si="31"/>
        <v/>
      </c>
      <c r="K107" s="204"/>
      <c r="L107" s="38"/>
      <c r="M107" s="38"/>
    </row>
    <row r="108" spans="1:13" ht="15.75" x14ac:dyDescent="0.2">
      <c r="A108" s="15" t="s">
        <v>42</v>
      </c>
      <c r="B108" s="16" t="s">
        <v>43</v>
      </c>
      <c r="C108" s="49">
        <f>SUM(C109:C111)</f>
        <v>15</v>
      </c>
      <c r="D108" s="49" t="str">
        <f t="shared" ref="D108:J108" si="32">IF(COUNTBLANK(D109:D111)&gt;0,"",SUM(D109:D111))</f>
        <v/>
      </c>
      <c r="E108" s="49" t="str">
        <f t="shared" si="32"/>
        <v/>
      </c>
      <c r="F108" s="49" t="str">
        <f t="shared" si="32"/>
        <v/>
      </c>
      <c r="G108" s="49" t="str">
        <f t="shared" si="32"/>
        <v/>
      </c>
      <c r="H108" s="49" t="str">
        <f t="shared" si="32"/>
        <v/>
      </c>
      <c r="I108" s="49" t="str">
        <f t="shared" si="32"/>
        <v/>
      </c>
      <c r="J108" s="49" t="str">
        <f t="shared" si="32"/>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175"/>
      <c r="L109" s="38"/>
      <c r="M109" s="38"/>
    </row>
    <row r="110" spans="1:13" ht="30" x14ac:dyDescent="0.2">
      <c r="A110" s="17">
        <v>2</v>
      </c>
      <c r="B110" s="43" t="str">
        <f t="shared" ref="B110:B111" si="33">B84</f>
        <v>G4. Các chức năng chính nêu trong thiết kế đều được triển khai</v>
      </c>
      <c r="C110" s="42">
        <f>MẫuPC!C32</f>
        <v>7</v>
      </c>
      <c r="D110" s="118"/>
      <c r="E110" s="118"/>
      <c r="F110" s="118"/>
      <c r="G110" s="118"/>
      <c r="H110" s="118"/>
      <c r="I110" s="118"/>
      <c r="J110" s="118"/>
      <c r="K110" s="175"/>
      <c r="L110" s="38"/>
      <c r="M110" s="38"/>
    </row>
    <row r="111" spans="1:13" ht="15.75" x14ac:dyDescent="0.2">
      <c r="A111" s="17">
        <v>3</v>
      </c>
      <c r="B111" s="43" t="str">
        <f t="shared" si="33"/>
        <v>G6. Thái độ, kỹ năng làm việc nhóm</v>
      </c>
      <c r="C111" s="42">
        <f>MẫuPC!C33</f>
        <v>3</v>
      </c>
      <c r="D111" s="118"/>
      <c r="E111" s="118"/>
      <c r="F111" s="118"/>
      <c r="G111" s="118"/>
      <c r="H111" s="118"/>
      <c r="I111" s="118"/>
      <c r="J111" s="118"/>
      <c r="K111" s="175"/>
      <c r="L111" s="38"/>
      <c r="M111" s="38"/>
    </row>
    <row r="112" spans="1:13" ht="15.75" x14ac:dyDescent="0.2">
      <c r="A112" s="15" t="s">
        <v>50</v>
      </c>
      <c r="B112" s="47" t="s">
        <v>51</v>
      </c>
      <c r="C112" s="90">
        <f>MẫuPC!C34</f>
        <v>20</v>
      </c>
      <c r="D112" s="160" t="str">
        <f t="shared" ref="D112:J112" si="34">IF(COUNTBLANK(D113:D116)&gt;0,"",SUM(D113:D116))</f>
        <v/>
      </c>
      <c r="E112" s="160" t="str">
        <f t="shared" si="34"/>
        <v/>
      </c>
      <c r="F112" s="160" t="str">
        <f t="shared" si="34"/>
        <v/>
      </c>
      <c r="G112" s="160" t="str">
        <f t="shared" si="34"/>
        <v/>
      </c>
      <c r="H112" s="160" t="str">
        <f t="shared" si="34"/>
        <v/>
      </c>
      <c r="I112" s="160" t="str">
        <f t="shared" si="34"/>
        <v/>
      </c>
      <c r="J112" s="160" t="str">
        <f t="shared" si="34"/>
        <v/>
      </c>
      <c r="K112" s="175"/>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175"/>
      <c r="L113" s="38"/>
      <c r="M113" s="38"/>
    </row>
    <row r="114" spans="1:13" ht="45" x14ac:dyDescent="0.2">
      <c r="A114" s="17">
        <v>5</v>
      </c>
      <c r="B114" s="43" t="str">
        <f t="shared" ref="B114:B115" si="35">B88</f>
        <v>G3. Giao diện của các chức năng được phân công đúng với tài liệu thiết kế</v>
      </c>
      <c r="C114" s="42">
        <f>MẫuPC!C36</f>
        <v>5</v>
      </c>
      <c r="D114" s="118"/>
      <c r="E114" s="118"/>
      <c r="F114" s="118"/>
      <c r="G114" s="118"/>
      <c r="H114" s="118"/>
      <c r="I114" s="118"/>
      <c r="J114" s="118"/>
      <c r="K114" s="175"/>
      <c r="L114" s="38"/>
      <c r="M114" s="38"/>
    </row>
    <row r="115" spans="1:13" ht="45" x14ac:dyDescent="0.2">
      <c r="A115" s="17">
        <v>6</v>
      </c>
      <c r="B115" s="43" t="str">
        <f t="shared" si="35"/>
        <v>G4. Giải thích chính xác thuật toán xử lý nghiệp vụ của các chức năng được phân công</v>
      </c>
      <c r="C115" s="42">
        <f>MẫuPC!C37</f>
        <v>9</v>
      </c>
      <c r="D115" s="118"/>
      <c r="E115" s="118"/>
      <c r="F115" s="118"/>
      <c r="G115" s="118"/>
      <c r="H115" s="118"/>
      <c r="I115" s="118"/>
      <c r="J115" s="118"/>
      <c r="K115" s="175"/>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175"/>
      <c r="L116" s="38"/>
      <c r="M116" s="38"/>
    </row>
    <row r="117" spans="1:13" ht="15.75" x14ac:dyDescent="0.2">
      <c r="A117" s="15"/>
      <c r="B117" s="47" t="s">
        <v>37</v>
      </c>
      <c r="C117" s="48">
        <f>SUM(C112,C108)</f>
        <v>35</v>
      </c>
      <c r="D117" s="49" t="str">
        <f t="shared" ref="D117:J117" si="36">IF(OR(D108="",D112=""),"",SUM(D108,D112))</f>
        <v/>
      </c>
      <c r="E117" s="49" t="str">
        <f t="shared" si="36"/>
        <v/>
      </c>
      <c r="F117" s="49" t="str">
        <f t="shared" si="36"/>
        <v/>
      </c>
      <c r="G117" s="49" t="str">
        <f t="shared" si="36"/>
        <v/>
      </c>
      <c r="H117" s="49" t="str">
        <f t="shared" si="36"/>
        <v/>
      </c>
      <c r="I117" s="49" t="str">
        <f t="shared" si="36"/>
        <v/>
      </c>
      <c r="J117" s="160" t="str">
        <f t="shared" si="36"/>
        <v/>
      </c>
      <c r="K117" s="175"/>
      <c r="L117" s="38"/>
      <c r="M117" s="38"/>
    </row>
    <row r="118" spans="1:13" ht="15.75" x14ac:dyDescent="0.2">
      <c r="A118" s="210" t="s">
        <v>95</v>
      </c>
      <c r="B118" s="198"/>
      <c r="C118" s="50">
        <v>10</v>
      </c>
      <c r="D118" s="50" t="str">
        <f t="shared" ref="D118:J118" si="37">IF(D117="","",ROUND(D117/$C$65*10,1))</f>
        <v/>
      </c>
      <c r="E118" s="50" t="str">
        <f t="shared" si="37"/>
        <v/>
      </c>
      <c r="F118" s="50" t="str">
        <f t="shared" si="37"/>
        <v/>
      </c>
      <c r="G118" s="50" t="str">
        <f t="shared" si="37"/>
        <v/>
      </c>
      <c r="H118" s="50" t="str">
        <f t="shared" si="37"/>
        <v/>
      </c>
      <c r="I118" s="50" t="str">
        <f t="shared" si="37"/>
        <v/>
      </c>
      <c r="J118" s="176" t="str">
        <f t="shared" si="37"/>
        <v/>
      </c>
      <c r="K118" s="175"/>
      <c r="L118" s="38"/>
      <c r="M118" s="38"/>
    </row>
    <row r="119" spans="1:13" ht="15.75" x14ac:dyDescent="0.2">
      <c r="A119" s="60"/>
      <c r="B119" s="63"/>
      <c r="C119" s="60"/>
      <c r="D119" s="60"/>
      <c r="E119" s="60"/>
      <c r="F119" s="60"/>
      <c r="G119" s="60"/>
      <c r="H119" s="60"/>
      <c r="I119" s="38"/>
      <c r="J119" s="179" t="s">
        <v>96</v>
      </c>
      <c r="K119" s="173"/>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str">
        <f>$C$3</f>
        <v>Hệ thống quản lý nhân sự cho công ty HM GROUPS</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8">D$28</f>
        <v>PH07271</v>
      </c>
      <c r="E132" s="40" t="str">
        <f t="shared" si="38"/>
        <v>PH07372</v>
      </c>
      <c r="F132" s="40" t="str">
        <f t="shared" si="38"/>
        <v>PH07384</v>
      </c>
      <c r="G132" s="40" t="str">
        <f t="shared" si="38"/>
        <v>PH07488</v>
      </c>
      <c r="H132" s="40" t="str">
        <f t="shared" si="38"/>
        <v>PH07490</v>
      </c>
      <c r="I132" s="40" t="str">
        <f t="shared" si="38"/>
        <v/>
      </c>
      <c r="J132" s="40" t="str">
        <f t="shared" si="38"/>
        <v/>
      </c>
      <c r="K132" s="203" t="s">
        <v>93</v>
      </c>
      <c r="L132" s="38"/>
      <c r="M132" s="38"/>
    </row>
    <row r="133" spans="1:13" ht="24" x14ac:dyDescent="0.2">
      <c r="A133" s="204"/>
      <c r="B133" s="204"/>
      <c r="C133" s="204"/>
      <c r="D133" s="89" t="str">
        <f t="shared" ref="D133:J133" si="39">D$29</f>
        <v>Hoàng Tuấn Long</v>
      </c>
      <c r="E133" s="89" t="str">
        <f t="shared" si="39"/>
        <v>Nguyễn Hồng Minh</v>
      </c>
      <c r="F133" s="89" t="str">
        <f t="shared" si="39"/>
        <v>Nguyễn Trường Nam</v>
      </c>
      <c r="G133" s="89" t="str">
        <f t="shared" si="39"/>
        <v>Nguyễn Viết Đạt</v>
      </c>
      <c r="H133" s="89" t="str">
        <f t="shared" si="39"/>
        <v>Đỗ Đức Hoàng</v>
      </c>
      <c r="I133" s="89" t="str">
        <f t="shared" si="39"/>
        <v/>
      </c>
      <c r="J133" s="89" t="str">
        <f t="shared" si="39"/>
        <v/>
      </c>
      <c r="K133" s="204"/>
      <c r="L133" s="38"/>
      <c r="M133" s="38"/>
    </row>
    <row r="134" spans="1:13" ht="15.75" x14ac:dyDescent="0.2">
      <c r="A134" s="15" t="s">
        <v>42</v>
      </c>
      <c r="B134" s="16" t="s">
        <v>43</v>
      </c>
      <c r="C134" s="49">
        <f>SUM(C135:C137)</f>
        <v>15</v>
      </c>
      <c r="D134" s="49" t="str">
        <f t="shared" ref="D134:J134" si="40">IF(COUNTBLANK(D135:D137)&gt;0,"",SUM(D135:D137))</f>
        <v/>
      </c>
      <c r="E134" s="49" t="str">
        <f t="shared" si="40"/>
        <v/>
      </c>
      <c r="F134" s="49" t="str">
        <f t="shared" si="40"/>
        <v/>
      </c>
      <c r="G134" s="49" t="str">
        <f t="shared" si="40"/>
        <v/>
      </c>
      <c r="H134" s="49" t="str">
        <f t="shared" si="40"/>
        <v/>
      </c>
      <c r="I134" s="49" t="str">
        <f t="shared" si="40"/>
        <v/>
      </c>
      <c r="J134" s="49" t="str">
        <f t="shared" si="40"/>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175"/>
      <c r="L135" s="38"/>
      <c r="M135" s="38"/>
    </row>
    <row r="136" spans="1:13" ht="30" x14ac:dyDescent="0.2">
      <c r="A136" s="17">
        <v>2</v>
      </c>
      <c r="B136" s="43" t="str">
        <f t="shared" ref="B136:B137" si="41">B110</f>
        <v>G4. Các chức năng chính nêu trong thiết kế đều được triển khai</v>
      </c>
      <c r="C136" s="42">
        <f>MẫuPC!C32</f>
        <v>7</v>
      </c>
      <c r="D136" s="118"/>
      <c r="E136" s="118"/>
      <c r="F136" s="118"/>
      <c r="G136" s="118"/>
      <c r="H136" s="118"/>
      <c r="I136" s="118"/>
      <c r="J136" s="118"/>
      <c r="K136" s="175"/>
      <c r="L136" s="38"/>
      <c r="M136" s="38"/>
    </row>
    <row r="137" spans="1:13" ht="15.75" x14ac:dyDescent="0.2">
      <c r="A137" s="17">
        <v>3</v>
      </c>
      <c r="B137" s="43" t="str">
        <f t="shared" si="41"/>
        <v>G6. Thái độ, kỹ năng làm việc nhóm</v>
      </c>
      <c r="C137" s="42">
        <f>MẫuPC!C33</f>
        <v>3</v>
      </c>
      <c r="D137" s="118"/>
      <c r="E137" s="118"/>
      <c r="F137" s="118"/>
      <c r="G137" s="118"/>
      <c r="H137" s="118"/>
      <c r="I137" s="118"/>
      <c r="J137" s="118"/>
      <c r="K137" s="175"/>
      <c r="L137" s="38"/>
      <c r="M137" s="38"/>
    </row>
    <row r="138" spans="1:13" ht="15.75" x14ac:dyDescent="0.2">
      <c r="A138" s="15" t="s">
        <v>50</v>
      </c>
      <c r="B138" s="47" t="s">
        <v>51</v>
      </c>
      <c r="C138" s="90">
        <f>MẫuPC!C34</f>
        <v>20</v>
      </c>
      <c r="D138" s="160" t="str">
        <f t="shared" ref="D138:J138" si="42">IF(COUNTBLANK(D139:D142)&gt;0,"",SUM(D139:D142))</f>
        <v/>
      </c>
      <c r="E138" s="160" t="str">
        <f t="shared" si="42"/>
        <v/>
      </c>
      <c r="F138" s="160" t="str">
        <f t="shared" si="42"/>
        <v/>
      </c>
      <c r="G138" s="160" t="str">
        <f t="shared" si="42"/>
        <v/>
      </c>
      <c r="H138" s="160" t="str">
        <f t="shared" si="42"/>
        <v/>
      </c>
      <c r="I138" s="160" t="str">
        <f t="shared" si="42"/>
        <v/>
      </c>
      <c r="J138" s="160" t="str">
        <f t="shared" si="42"/>
        <v/>
      </c>
      <c r="K138" s="175"/>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175"/>
      <c r="L139" s="38"/>
      <c r="M139" s="38"/>
    </row>
    <row r="140" spans="1:13" ht="45" x14ac:dyDescent="0.2">
      <c r="A140" s="17">
        <v>5</v>
      </c>
      <c r="B140" s="43" t="str">
        <f t="shared" ref="B140:B141" si="43">B114</f>
        <v>G3. Giao diện của các chức năng được phân công đúng với tài liệu thiết kế</v>
      </c>
      <c r="C140" s="42">
        <f>MẫuPC!C36</f>
        <v>5</v>
      </c>
      <c r="D140" s="118"/>
      <c r="E140" s="118"/>
      <c r="F140" s="118"/>
      <c r="G140" s="118"/>
      <c r="H140" s="118"/>
      <c r="I140" s="118"/>
      <c r="J140" s="118"/>
      <c r="K140" s="175"/>
      <c r="L140" s="38"/>
      <c r="M140" s="38"/>
    </row>
    <row r="141" spans="1:13" ht="45" x14ac:dyDescent="0.2">
      <c r="A141" s="17">
        <v>6</v>
      </c>
      <c r="B141" s="43" t="str">
        <f t="shared" si="43"/>
        <v>G4. Giải thích chính xác thuật toán xử lý nghiệp vụ của các chức năng được phân công</v>
      </c>
      <c r="C141" s="42">
        <f>MẫuPC!C37</f>
        <v>9</v>
      </c>
      <c r="D141" s="118"/>
      <c r="E141" s="118"/>
      <c r="F141" s="118"/>
      <c r="G141" s="118"/>
      <c r="H141" s="118"/>
      <c r="I141" s="118"/>
      <c r="J141" s="118"/>
      <c r="K141" s="175"/>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175"/>
      <c r="L142" s="38"/>
      <c r="M142" s="38"/>
    </row>
    <row r="143" spans="1:13" ht="15.75" x14ac:dyDescent="0.2">
      <c r="A143" s="15"/>
      <c r="B143" s="47" t="s">
        <v>37</v>
      </c>
      <c r="C143" s="48">
        <f>SUM(C138,C134)</f>
        <v>35</v>
      </c>
      <c r="D143" s="49" t="str">
        <f t="shared" ref="D143:J143" si="44">IF(OR(D134="",D138=""),"",SUM(D134,D138))</f>
        <v/>
      </c>
      <c r="E143" s="49" t="str">
        <f t="shared" si="44"/>
        <v/>
      </c>
      <c r="F143" s="49" t="str">
        <f t="shared" si="44"/>
        <v/>
      </c>
      <c r="G143" s="49" t="str">
        <f t="shared" si="44"/>
        <v/>
      </c>
      <c r="H143" s="49" t="str">
        <f t="shared" si="44"/>
        <v/>
      </c>
      <c r="I143" s="49" t="str">
        <f t="shared" si="44"/>
        <v/>
      </c>
      <c r="J143" s="160" t="str">
        <f t="shared" si="44"/>
        <v/>
      </c>
      <c r="K143" s="175"/>
      <c r="L143" s="38"/>
      <c r="M143" s="38"/>
    </row>
    <row r="144" spans="1:13" ht="15.75" x14ac:dyDescent="0.2">
      <c r="A144" s="210" t="s">
        <v>95</v>
      </c>
      <c r="B144" s="198"/>
      <c r="C144" s="50">
        <v>10</v>
      </c>
      <c r="D144" s="50" t="str">
        <f t="shared" ref="D144:J144" si="45">IF(D143="","",ROUND(D143/$C$65*10,1))</f>
        <v/>
      </c>
      <c r="E144" s="50" t="str">
        <f t="shared" si="45"/>
        <v/>
      </c>
      <c r="F144" s="50" t="str">
        <f t="shared" si="45"/>
        <v/>
      </c>
      <c r="G144" s="50" t="str">
        <f t="shared" si="45"/>
        <v/>
      </c>
      <c r="H144" s="50" t="str">
        <f t="shared" si="45"/>
        <v/>
      </c>
      <c r="I144" s="50" t="str">
        <f t="shared" si="45"/>
        <v/>
      </c>
      <c r="J144" s="176" t="str">
        <f t="shared" si="45"/>
        <v/>
      </c>
      <c r="K144" s="175"/>
      <c r="L144" s="38"/>
      <c r="M144" s="38"/>
    </row>
    <row r="145" spans="1:13" ht="15.75" x14ac:dyDescent="0.2">
      <c r="A145" s="60"/>
      <c r="B145" s="63"/>
      <c r="C145" s="60"/>
      <c r="D145" s="60"/>
      <c r="E145" s="60"/>
      <c r="F145" s="60"/>
      <c r="G145" s="60"/>
      <c r="H145" s="60"/>
      <c r="I145" s="38"/>
      <c r="J145" s="179" t="s">
        <v>96</v>
      </c>
      <c r="K145" s="173"/>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str">
        <f>$C$3</f>
        <v>Hệ thống quản lý nhân sự cho công ty HM GROUPS</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6">D$28</f>
        <v>PH07271</v>
      </c>
      <c r="E158" s="40" t="str">
        <f t="shared" si="46"/>
        <v>PH07372</v>
      </c>
      <c r="F158" s="40" t="str">
        <f t="shared" si="46"/>
        <v>PH07384</v>
      </c>
      <c r="G158" s="40" t="str">
        <f t="shared" si="46"/>
        <v>PH07488</v>
      </c>
      <c r="H158" s="40" t="str">
        <f t="shared" si="46"/>
        <v>PH07490</v>
      </c>
      <c r="I158" s="40" t="str">
        <f t="shared" si="46"/>
        <v/>
      </c>
      <c r="J158" s="40" t="str">
        <f t="shared" si="46"/>
        <v/>
      </c>
      <c r="K158" s="203" t="s">
        <v>93</v>
      </c>
      <c r="L158" s="38"/>
      <c r="M158" s="38"/>
    </row>
    <row r="159" spans="1:13" ht="24" x14ac:dyDescent="0.2">
      <c r="A159" s="204"/>
      <c r="B159" s="204"/>
      <c r="C159" s="204"/>
      <c r="D159" s="89" t="str">
        <f t="shared" ref="D159:J159" si="47">D$29</f>
        <v>Hoàng Tuấn Long</v>
      </c>
      <c r="E159" s="89" t="str">
        <f t="shared" si="47"/>
        <v>Nguyễn Hồng Minh</v>
      </c>
      <c r="F159" s="89" t="str">
        <f t="shared" si="47"/>
        <v>Nguyễn Trường Nam</v>
      </c>
      <c r="G159" s="89" t="str">
        <f t="shared" si="47"/>
        <v>Nguyễn Viết Đạt</v>
      </c>
      <c r="H159" s="89" t="str">
        <f t="shared" si="47"/>
        <v>Đỗ Đức Hoàng</v>
      </c>
      <c r="I159" s="89" t="str">
        <f t="shared" si="47"/>
        <v/>
      </c>
      <c r="J159" s="89" t="str">
        <f t="shared" si="47"/>
        <v/>
      </c>
      <c r="K159" s="204"/>
      <c r="L159" s="38"/>
      <c r="M159" s="38"/>
    </row>
    <row r="160" spans="1:13" ht="15.75" x14ac:dyDescent="0.2">
      <c r="A160" s="15" t="s">
        <v>42</v>
      </c>
      <c r="B160" s="16" t="s">
        <v>43</v>
      </c>
      <c r="C160" s="49">
        <f>SUM(C161:C163)</f>
        <v>15</v>
      </c>
      <c r="D160" s="49" t="str">
        <f t="shared" ref="D160:J160" si="48">IF(COUNTBLANK(D161:D163)&gt;0,"",SUM(D161:D163))</f>
        <v/>
      </c>
      <c r="E160" s="49" t="str">
        <f t="shared" si="48"/>
        <v/>
      </c>
      <c r="F160" s="49" t="str">
        <f t="shared" si="48"/>
        <v/>
      </c>
      <c r="G160" s="49" t="str">
        <f t="shared" si="48"/>
        <v/>
      </c>
      <c r="H160" s="49" t="str">
        <f t="shared" si="48"/>
        <v/>
      </c>
      <c r="I160" s="49" t="str">
        <f t="shared" si="48"/>
        <v/>
      </c>
      <c r="J160" s="49" t="str">
        <f t="shared" si="48"/>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175"/>
      <c r="L161" s="38"/>
      <c r="M161" s="38"/>
    </row>
    <row r="162" spans="1:13" ht="30" x14ac:dyDescent="0.2">
      <c r="A162" s="17">
        <v>2</v>
      </c>
      <c r="B162" s="43" t="str">
        <f t="shared" ref="B162:B163" si="49">B136</f>
        <v>G4. Các chức năng chính nêu trong thiết kế đều được triển khai</v>
      </c>
      <c r="C162" s="42">
        <f>MẫuPC!C32</f>
        <v>7</v>
      </c>
      <c r="D162" s="118"/>
      <c r="E162" s="118"/>
      <c r="F162" s="118"/>
      <c r="G162" s="118"/>
      <c r="H162" s="118"/>
      <c r="I162" s="118"/>
      <c r="J162" s="118"/>
      <c r="K162" s="175"/>
      <c r="L162" s="38"/>
      <c r="M162" s="38"/>
    </row>
    <row r="163" spans="1:13" ht="15.75" x14ac:dyDescent="0.2">
      <c r="A163" s="17">
        <v>3</v>
      </c>
      <c r="B163" s="43" t="str">
        <f t="shared" si="49"/>
        <v>G6. Thái độ, kỹ năng làm việc nhóm</v>
      </c>
      <c r="C163" s="42">
        <f>MẫuPC!C33</f>
        <v>3</v>
      </c>
      <c r="D163" s="118"/>
      <c r="E163" s="118"/>
      <c r="F163" s="118"/>
      <c r="G163" s="118"/>
      <c r="H163" s="118"/>
      <c r="I163" s="118"/>
      <c r="J163" s="118"/>
      <c r="K163" s="175"/>
      <c r="L163" s="38"/>
      <c r="M163" s="38"/>
    </row>
    <row r="164" spans="1:13" ht="15.75" x14ac:dyDescent="0.2">
      <c r="A164" s="15" t="s">
        <v>50</v>
      </c>
      <c r="B164" s="47" t="s">
        <v>51</v>
      </c>
      <c r="C164" s="90">
        <f>MẫuPC!C34</f>
        <v>20</v>
      </c>
      <c r="D164" s="160" t="str">
        <f t="shared" ref="D164:J164" si="50">IF(COUNTBLANK(D165:D168)&gt;0,"",SUM(D165:D168))</f>
        <v/>
      </c>
      <c r="E164" s="160" t="str">
        <f t="shared" si="50"/>
        <v/>
      </c>
      <c r="F164" s="160" t="str">
        <f t="shared" si="50"/>
        <v/>
      </c>
      <c r="G164" s="160" t="str">
        <f t="shared" si="50"/>
        <v/>
      </c>
      <c r="H164" s="160" t="str">
        <f t="shared" si="50"/>
        <v/>
      </c>
      <c r="I164" s="160" t="str">
        <f t="shared" si="50"/>
        <v/>
      </c>
      <c r="J164" s="160" t="str">
        <f t="shared" si="50"/>
        <v/>
      </c>
      <c r="K164" s="175"/>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175"/>
      <c r="L165" s="38"/>
      <c r="M165" s="38"/>
    </row>
    <row r="166" spans="1:13" ht="45" x14ac:dyDescent="0.2">
      <c r="A166" s="17">
        <v>5</v>
      </c>
      <c r="B166" s="43" t="str">
        <f t="shared" ref="B166:B167" si="51">B140</f>
        <v>G3. Giao diện của các chức năng được phân công đúng với tài liệu thiết kế</v>
      </c>
      <c r="C166" s="42">
        <f>MẫuPC!C36</f>
        <v>5</v>
      </c>
      <c r="D166" s="118"/>
      <c r="E166" s="118"/>
      <c r="F166" s="118"/>
      <c r="G166" s="118"/>
      <c r="H166" s="118"/>
      <c r="I166" s="118"/>
      <c r="J166" s="118"/>
      <c r="K166" s="175"/>
      <c r="L166" s="38"/>
      <c r="M166" s="38"/>
    </row>
    <row r="167" spans="1:13" ht="45" x14ac:dyDescent="0.2">
      <c r="A167" s="17">
        <v>6</v>
      </c>
      <c r="B167" s="43" t="str">
        <f t="shared" si="51"/>
        <v>G4. Giải thích chính xác thuật toán xử lý nghiệp vụ của các chức năng được phân công</v>
      </c>
      <c r="C167" s="42">
        <f>MẫuPC!C37</f>
        <v>9</v>
      </c>
      <c r="D167" s="118"/>
      <c r="E167" s="118"/>
      <c r="F167" s="118"/>
      <c r="G167" s="118"/>
      <c r="H167" s="118"/>
      <c r="I167" s="118"/>
      <c r="J167" s="118"/>
      <c r="K167" s="175"/>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175"/>
      <c r="L168" s="38"/>
      <c r="M168" s="38"/>
    </row>
    <row r="169" spans="1:13" ht="15.75" x14ac:dyDescent="0.2">
      <c r="A169" s="15"/>
      <c r="B169" s="47" t="s">
        <v>37</v>
      </c>
      <c r="C169" s="48">
        <f>SUM(C164,C160)</f>
        <v>35</v>
      </c>
      <c r="D169" s="49" t="str">
        <f t="shared" ref="D169:J169" si="52">IF(OR(D160="",D164=""),"",SUM(D160,D164))</f>
        <v/>
      </c>
      <c r="E169" s="49" t="str">
        <f t="shared" si="52"/>
        <v/>
      </c>
      <c r="F169" s="49" t="str">
        <f t="shared" si="52"/>
        <v/>
      </c>
      <c r="G169" s="49" t="str">
        <f t="shared" si="52"/>
        <v/>
      </c>
      <c r="H169" s="49" t="str">
        <f t="shared" si="52"/>
        <v/>
      </c>
      <c r="I169" s="49" t="str">
        <f t="shared" si="52"/>
        <v/>
      </c>
      <c r="J169" s="160" t="str">
        <f t="shared" si="52"/>
        <v/>
      </c>
      <c r="K169" s="175"/>
      <c r="L169" s="38"/>
      <c r="M169" s="38"/>
    </row>
    <row r="170" spans="1:13" ht="15.75" x14ac:dyDescent="0.2">
      <c r="A170" s="210" t="s">
        <v>95</v>
      </c>
      <c r="B170" s="198"/>
      <c r="C170" s="50">
        <v>10</v>
      </c>
      <c r="D170" s="50" t="str">
        <f t="shared" ref="D170:J170" si="53">IF(D169="","",ROUND(D169/$C$65*10,1))</f>
        <v/>
      </c>
      <c r="E170" s="50" t="str">
        <f t="shared" si="53"/>
        <v/>
      </c>
      <c r="F170" s="50" t="str">
        <f t="shared" si="53"/>
        <v/>
      </c>
      <c r="G170" s="50" t="str">
        <f t="shared" si="53"/>
        <v/>
      </c>
      <c r="H170" s="50" t="str">
        <f t="shared" si="53"/>
        <v/>
      </c>
      <c r="I170" s="50" t="str">
        <f t="shared" si="53"/>
        <v/>
      </c>
      <c r="J170" s="176" t="str">
        <f t="shared" si="53"/>
        <v/>
      </c>
      <c r="K170" s="175"/>
      <c r="L170" s="38"/>
      <c r="M170" s="38"/>
    </row>
    <row r="171" spans="1:13" ht="15.75" x14ac:dyDescent="0.2">
      <c r="A171" s="60"/>
      <c r="B171" s="63"/>
      <c r="C171" s="60"/>
      <c r="D171" s="60"/>
      <c r="E171" s="60"/>
      <c r="F171" s="60"/>
      <c r="G171" s="60"/>
      <c r="H171" s="60"/>
      <c r="I171" s="38"/>
      <c r="J171" s="179" t="s">
        <v>96</v>
      </c>
      <c r="K171" s="173"/>
      <c r="L171" s="38"/>
      <c r="M171" s="38"/>
    </row>
    <row r="172" spans="1:13" ht="15.75" x14ac:dyDescent="0.2">
      <c r="A172" s="60"/>
      <c r="B172" s="164" t="str">
        <f>"GIÁM KHẢO "&amp;A156</f>
        <v>GIÁM KHẢO 5</v>
      </c>
      <c r="C172" s="60"/>
      <c r="D172" s="60"/>
      <c r="E172" s="60"/>
      <c r="F172" s="56"/>
      <c r="G172" s="56"/>
      <c r="H172" s="38"/>
      <c r="I172" s="56"/>
      <c r="J172" s="164" t="s">
        <v>99</v>
      </c>
      <c r="K172" s="38"/>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aMGay55LDoi6wXtUfLGFfxeva5xfG15Pw5a+1RPWuAN0hIcD35vpSCAlWAlhQA3p/IRWq70YiKzH72czsxR3Kg==" saltValue="Rd+gC3/yUvCOH6HrOLSDoA=="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L1 L49 L75 L101 L127 L153">
      <formula1>Nganh</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J49 J75 J101 J127 J153">
      <formula1>INDIRECT($L$1)</formula1>
    </dataValidation>
    <dataValidation type="list" allowBlank="1" showErrorMessage="1" sqref="A52 A78 A104 A130 A156">
      <formula1>"1.0,2.0,3.0,4.0,5.0"</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167" activePane="bottomRight" state="frozen"/>
      <selection pane="topRight" activeCell="L2" sqref="L2"/>
      <selection pane="bottomLeft" activeCell="L2" sqref="L2"/>
      <selection pane="bottomRight" activeCell="K161" sqref="J161:K171"/>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128</v>
      </c>
    </row>
    <row r="2" spans="1:13" ht="15.75" x14ac:dyDescent="0.2">
      <c r="A2" s="186"/>
      <c r="B2" s="186"/>
      <c r="C2" s="186"/>
      <c r="D2" s="186"/>
      <c r="E2" s="186"/>
      <c r="F2" s="186"/>
      <c r="G2" s="186"/>
      <c r="H2" s="186"/>
      <c r="I2" s="186"/>
      <c r="J2" s="186"/>
      <c r="K2" s="186"/>
      <c r="L2" s="38"/>
      <c r="M2" s="38"/>
    </row>
    <row r="3" spans="1:13" ht="15.75" x14ac:dyDescent="0.2">
      <c r="A3" s="38"/>
      <c r="B3" s="39" t="s">
        <v>84</v>
      </c>
      <c r="C3" s="213" t="str">
        <f>VLOOKUP($L$1&amp;$M$1,'Danh sach'!$C:$L,10,0)</f>
        <v>Quản lý trường mầm non Cool Kids</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214"/>
      <c r="K7" s="215"/>
      <c r="L7" s="38"/>
      <c r="M7" s="38"/>
    </row>
    <row r="8" spans="1:13" ht="15.75" x14ac:dyDescent="0.2">
      <c r="A8" s="42">
        <v>2</v>
      </c>
      <c r="B8" s="43" t="str">
        <f>MẫuPC!B8</f>
        <v>G2. Thiết kế được giải pháp CNTT</v>
      </c>
      <c r="C8" s="44">
        <f>MẫuPC!C8</f>
        <v>4</v>
      </c>
      <c r="D8" s="118"/>
      <c r="E8" s="118"/>
      <c r="F8" s="118"/>
      <c r="G8" s="118"/>
      <c r="H8" s="118"/>
      <c r="I8" s="46" t="str">
        <f t="shared" si="1"/>
        <v/>
      </c>
      <c r="J8" s="214"/>
      <c r="K8" s="215"/>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214"/>
      <c r="K9" s="215"/>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214"/>
      <c r="K10" s="215"/>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214"/>
      <c r="K11" s="215"/>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214"/>
      <c r="K12" s="215"/>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214"/>
      <c r="K13" s="215"/>
      <c r="L13" s="38"/>
      <c r="M13" s="38"/>
    </row>
    <row r="14" spans="1:13" ht="15.75" x14ac:dyDescent="0.2">
      <c r="A14" s="38"/>
      <c r="B14" s="38"/>
      <c r="C14" s="38"/>
      <c r="D14" s="38"/>
      <c r="E14" s="38"/>
      <c r="F14" s="38"/>
      <c r="G14" s="38"/>
      <c r="H14" s="38"/>
      <c r="I14" s="38"/>
      <c r="J14" s="38"/>
      <c r="K14" s="38"/>
      <c r="L14" s="38"/>
      <c r="M14" s="38"/>
    </row>
    <row r="15" spans="1:13" ht="15.75" x14ac:dyDescent="0.25">
      <c r="A15" s="26"/>
      <c r="B15" s="51"/>
      <c r="C15" s="26"/>
      <c r="D15" s="26"/>
      <c r="E15" s="26"/>
      <c r="F15" s="26"/>
      <c r="G15" s="1"/>
      <c r="H15" s="1"/>
      <c r="I15" s="174"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str">
        <f>$C$3</f>
        <v>Quản lý trường mầm non Cool Kids</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PH06061</v>
      </c>
      <c r="E28" s="40" t="str">
        <f>IFERROR(VLOOKUP($L$1&amp;$M$1&amp;E$27,'Danh sach'!$E:$K,6,0),"")</f>
        <v>PH07307</v>
      </c>
      <c r="F28" s="40" t="str">
        <f>IFERROR(VLOOKUP($L$1&amp;$M$1&amp;F$27,'Danh sach'!$E:$K,6,0),"")</f>
        <v>PH07471</v>
      </c>
      <c r="G28" s="40" t="str">
        <f>IFERROR(VLOOKUP($L$1&amp;$M$1&amp;G$27,'Danh sach'!$E:$K,6,0),"")</f>
        <v>PH07533</v>
      </c>
      <c r="H28" s="40" t="str">
        <f>IFERROR(VLOOKUP($L$1&amp;$M$1&amp;H$27,'Danh sach'!$E:$K,6,0),"")</f>
        <v>PH07563</v>
      </c>
      <c r="I28" s="40" t="str">
        <f>IFERROR(VLOOKUP($L$1&amp;$M$1&amp;I$27,'Danh sach'!$E:$K,6,0),"")</f>
        <v>PH08549</v>
      </c>
      <c r="J28" s="40" t="str">
        <f>IFERROR(VLOOKUP($L$1&amp;$M$1&amp;J$27,'Danh sach'!$E:$K,6,0),"")</f>
        <v>PH07568</v>
      </c>
      <c r="K28" s="203" t="s">
        <v>93</v>
      </c>
      <c r="L28" s="38"/>
      <c r="M28" s="38"/>
    </row>
    <row r="29" spans="1:13" ht="24" x14ac:dyDescent="0.2">
      <c r="A29" s="204"/>
      <c r="B29" s="204"/>
      <c r="C29" s="204"/>
      <c r="D29" s="89" t="str">
        <f>IFERROR(VLOOKUP($L$1&amp;$M$1&amp;D$27,'Danh sach'!$E:$K,7,0),"")</f>
        <v>Giáp Thị Hải Yến</v>
      </c>
      <c r="E29" s="89" t="str">
        <f>IFERROR(VLOOKUP($L$1&amp;$M$1&amp;E$27,'Danh sach'!$E:$K,7,0),"")</f>
        <v>Nguyễn Văn Phúc</v>
      </c>
      <c r="F29" s="89" t="str">
        <f>IFERROR(VLOOKUP($L$1&amp;$M$1&amp;F$27,'Danh sach'!$E:$K,7,0),"")</f>
        <v>Nguyễn Văn Thành</v>
      </c>
      <c r="G29" s="89" t="str">
        <f>IFERROR(VLOOKUP($L$1&amp;$M$1&amp;G$27,'Danh sach'!$E:$K,7,0),"")</f>
        <v>Phạm Trung Hiếu</v>
      </c>
      <c r="H29" s="89" t="str">
        <f>IFERROR(VLOOKUP($L$1&amp;$M$1&amp;H$27,'Danh sach'!$E:$K,7,0),"")</f>
        <v>Lê Xuân Quảng</v>
      </c>
      <c r="I29" s="89" t="str">
        <f>IFERROR(VLOOKUP($L$1&amp;$M$1&amp;I$27,'Danh sach'!$E:$K,7,0),"")</f>
        <v>Lê Khả Nam</v>
      </c>
      <c r="J29" s="89" t="str">
        <f>IFERROR(VLOOKUP($L$1&amp;$M$1&amp;J$27,'Danh sach'!$E:$K,7,0),"")</f>
        <v>Nguyễn Trường Xuân</v>
      </c>
      <c r="K29" s="216"/>
      <c r="L29" s="38"/>
      <c r="M29" s="38"/>
    </row>
    <row r="30" spans="1:13" ht="15.75" x14ac:dyDescent="0.2">
      <c r="A30" s="15" t="s">
        <v>42</v>
      </c>
      <c r="B30" s="16" t="s">
        <v>43</v>
      </c>
      <c r="C30" s="49">
        <f>SUM(C31:C33)</f>
        <v>15</v>
      </c>
      <c r="D30" s="180" t="str">
        <f t="shared" ref="D30:J30" si="4">IF(COUNTBLANK(D31:D33)&gt;0,"",SUM(D31:D33))</f>
        <v/>
      </c>
      <c r="E30" s="180" t="str">
        <f t="shared" si="4"/>
        <v/>
      </c>
      <c r="F30" s="180" t="str">
        <f t="shared" si="4"/>
        <v/>
      </c>
      <c r="G30" s="180" t="str">
        <f t="shared" si="4"/>
        <v/>
      </c>
      <c r="H30" s="180" t="str">
        <f t="shared" si="4"/>
        <v/>
      </c>
      <c r="I30" s="180" t="str">
        <f t="shared" si="4"/>
        <v/>
      </c>
      <c r="J30" s="180" t="str">
        <f t="shared" si="4"/>
        <v/>
      </c>
      <c r="K30" s="62"/>
      <c r="L30" s="38"/>
      <c r="M30" s="38"/>
    </row>
    <row r="31" spans="1:13" ht="30" x14ac:dyDescent="0.2">
      <c r="A31" s="17">
        <v>1</v>
      </c>
      <c r="B31" s="43" t="str">
        <f>MẫuPC!B31</f>
        <v>G1. Khả năng ứng dụng trong thực tiễn</v>
      </c>
      <c r="C31" s="42">
        <f>MẫuPC!C31</f>
        <v>5</v>
      </c>
      <c r="D31" s="181" t="str">
        <f>IFERROR(ROUND(AVERAGE(D57,D83,D109,D135,D161),1),"")</f>
        <v/>
      </c>
      <c r="E31" s="181" t="str">
        <f t="shared" ref="E31:J31" si="5">IFERROR(ROUND(AVERAGE(E57,E83,E109,E135,E161),1),"")</f>
        <v/>
      </c>
      <c r="F31" s="181" t="str">
        <f t="shared" si="5"/>
        <v/>
      </c>
      <c r="G31" s="181" t="str">
        <f t="shared" si="5"/>
        <v/>
      </c>
      <c r="H31" s="181" t="str">
        <f t="shared" si="5"/>
        <v/>
      </c>
      <c r="I31" s="181" t="str">
        <f t="shared" si="5"/>
        <v/>
      </c>
      <c r="J31" s="181" t="str">
        <f t="shared" si="5"/>
        <v/>
      </c>
      <c r="K31" s="175"/>
      <c r="L31" s="38"/>
      <c r="M31" s="38"/>
    </row>
    <row r="32" spans="1:13" ht="30" x14ac:dyDescent="0.2">
      <c r="A32" s="17">
        <v>2</v>
      </c>
      <c r="B32" s="43" t="str">
        <f>MẫuPC!B32</f>
        <v>G4. Các chức năng chính nêu trong thiết kế đều được triển khai</v>
      </c>
      <c r="C32" s="42">
        <f>MẫuPC!C32</f>
        <v>7</v>
      </c>
      <c r="D32" s="181" t="str">
        <f t="shared" ref="D32:J32" si="6">IFERROR(ROUND(AVERAGE(D58,D84,D110,D136,D162),1),"")</f>
        <v/>
      </c>
      <c r="E32" s="181" t="str">
        <f t="shared" si="6"/>
        <v/>
      </c>
      <c r="F32" s="181" t="str">
        <f t="shared" si="6"/>
        <v/>
      </c>
      <c r="G32" s="181" t="str">
        <f t="shared" si="6"/>
        <v/>
      </c>
      <c r="H32" s="181" t="str">
        <f t="shared" si="6"/>
        <v/>
      </c>
      <c r="I32" s="181" t="str">
        <f t="shared" si="6"/>
        <v/>
      </c>
      <c r="J32" s="181" t="str">
        <f t="shared" si="6"/>
        <v/>
      </c>
      <c r="K32" s="175"/>
      <c r="L32" s="38"/>
      <c r="M32" s="38"/>
    </row>
    <row r="33" spans="1:13" ht="15.75" x14ac:dyDescent="0.2">
      <c r="A33" s="17">
        <v>3</v>
      </c>
      <c r="B33" s="43" t="str">
        <f>MẫuPC!B33</f>
        <v>G6. Thái độ, kỹ năng làm việc nhóm</v>
      </c>
      <c r="C33" s="42">
        <f>MẫuPC!C33</f>
        <v>3</v>
      </c>
      <c r="D33" s="181" t="str">
        <f t="shared" ref="D33:J33" si="7">IFERROR(ROUND(AVERAGE(D59,D85,D111,D137,D163),1),"")</f>
        <v/>
      </c>
      <c r="E33" s="181" t="str">
        <f t="shared" si="7"/>
        <v/>
      </c>
      <c r="F33" s="181" t="str">
        <f t="shared" si="7"/>
        <v/>
      </c>
      <c r="G33" s="181" t="str">
        <f t="shared" si="7"/>
        <v/>
      </c>
      <c r="H33" s="181" t="str">
        <f t="shared" si="7"/>
        <v/>
      </c>
      <c r="I33" s="181" t="str">
        <f t="shared" si="7"/>
        <v/>
      </c>
      <c r="J33" s="181" t="str">
        <f t="shared" si="7"/>
        <v/>
      </c>
      <c r="K33" s="175"/>
      <c r="L33" s="38"/>
      <c r="M33" s="38"/>
    </row>
    <row r="34" spans="1:13" ht="15.75" x14ac:dyDescent="0.2">
      <c r="A34" s="15" t="s">
        <v>50</v>
      </c>
      <c r="B34" s="47" t="s">
        <v>51</v>
      </c>
      <c r="C34" s="90">
        <f>MẫuPC!C34</f>
        <v>20</v>
      </c>
      <c r="D34" s="180" t="str">
        <f t="shared" ref="D34:J34" si="8">IF(COUNTBLANK(D35:D38)&gt;0,"",SUM(D35:D38))</f>
        <v/>
      </c>
      <c r="E34" s="180" t="str">
        <f t="shared" si="8"/>
        <v/>
      </c>
      <c r="F34" s="180" t="str">
        <f t="shared" si="8"/>
        <v/>
      </c>
      <c r="G34" s="180" t="str">
        <f t="shared" si="8"/>
        <v/>
      </c>
      <c r="H34" s="180" t="str">
        <f t="shared" si="8"/>
        <v/>
      </c>
      <c r="I34" s="180" t="str">
        <f t="shared" si="8"/>
        <v/>
      </c>
      <c r="J34" s="180" t="str">
        <f t="shared" si="8"/>
        <v/>
      </c>
      <c r="K34" s="175"/>
      <c r="L34" s="38"/>
      <c r="M34" s="38"/>
    </row>
    <row r="35" spans="1:13" ht="30" x14ac:dyDescent="0.2">
      <c r="A35" s="17">
        <v>4</v>
      </c>
      <c r="B35" s="43" t="str">
        <f>MẫuPC!B35</f>
        <v>G1. Phân tích rõ ràng các chức năng nghiệp vụ được phân công</v>
      </c>
      <c r="C35" s="42">
        <f>MẫuPC!C35</f>
        <v>3</v>
      </c>
      <c r="D35" s="181" t="str">
        <f>IFERROR(ROUND(AVERAGE(D61,D87,D113,D139,D165),1),"")</f>
        <v/>
      </c>
      <c r="E35" s="181" t="str">
        <f t="shared" ref="E35:J35" si="9">IFERROR(ROUND(AVERAGE(E61,E87,E113,E139,E165),1),"")</f>
        <v/>
      </c>
      <c r="F35" s="181" t="str">
        <f t="shared" si="9"/>
        <v/>
      </c>
      <c r="G35" s="181" t="str">
        <f t="shared" si="9"/>
        <v/>
      </c>
      <c r="H35" s="181" t="str">
        <f t="shared" si="9"/>
        <v/>
      </c>
      <c r="I35" s="181" t="str">
        <f t="shared" si="9"/>
        <v/>
      </c>
      <c r="J35" s="181" t="str">
        <f t="shared" si="9"/>
        <v/>
      </c>
      <c r="K35" s="175"/>
      <c r="L35" s="38"/>
      <c r="M35" s="38"/>
    </row>
    <row r="36" spans="1:13" ht="45" x14ac:dyDescent="0.2">
      <c r="A36" s="17">
        <v>5</v>
      </c>
      <c r="B36" s="43" t="str">
        <f>MẫuPC!B36</f>
        <v>G3. Giao diện của các chức năng được phân công đúng với tài liệu thiết kế</v>
      </c>
      <c r="C36" s="42">
        <f>MẫuPC!C36</f>
        <v>5</v>
      </c>
      <c r="D36" s="181" t="str">
        <f t="shared" ref="D36:J36" si="10">IFERROR(ROUND(AVERAGE(D62,D88,D114,D140,D166),1),"")</f>
        <v/>
      </c>
      <c r="E36" s="181" t="str">
        <f t="shared" si="10"/>
        <v/>
      </c>
      <c r="F36" s="181" t="str">
        <f t="shared" si="10"/>
        <v/>
      </c>
      <c r="G36" s="181" t="str">
        <f t="shared" si="10"/>
        <v/>
      </c>
      <c r="H36" s="181" t="str">
        <f t="shared" si="10"/>
        <v/>
      </c>
      <c r="I36" s="181" t="str">
        <f t="shared" si="10"/>
        <v/>
      </c>
      <c r="J36" s="181" t="str">
        <f t="shared" si="10"/>
        <v/>
      </c>
      <c r="K36" s="175"/>
      <c r="L36" s="38"/>
      <c r="M36" s="38"/>
    </row>
    <row r="37" spans="1:13" ht="45" x14ac:dyDescent="0.2">
      <c r="A37" s="17">
        <v>6</v>
      </c>
      <c r="B37" s="43" t="str">
        <f>MẫuPC!B37</f>
        <v>G4. Giải thích chính xác thuật toán xử lý nghiệp vụ của các chức năng được phân công</v>
      </c>
      <c r="C37" s="42">
        <f>MẫuPC!C37</f>
        <v>9</v>
      </c>
      <c r="D37" s="181" t="str">
        <f t="shared" ref="D37:J38" si="11">IFERROR(ROUND(AVERAGE(D63,D89,D115,D141,D167),1),"")</f>
        <v/>
      </c>
      <c r="E37" s="181" t="str">
        <f t="shared" si="11"/>
        <v/>
      </c>
      <c r="F37" s="181" t="str">
        <f t="shared" si="11"/>
        <v/>
      </c>
      <c r="G37" s="181" t="str">
        <f t="shared" si="11"/>
        <v/>
      </c>
      <c r="H37" s="181" t="str">
        <f t="shared" si="11"/>
        <v/>
      </c>
      <c r="I37" s="181" t="str">
        <f t="shared" si="11"/>
        <v/>
      </c>
      <c r="J37" s="181" t="str">
        <f t="shared" si="11"/>
        <v/>
      </c>
      <c r="K37" s="175"/>
      <c r="L37" s="38"/>
      <c r="M37" s="38"/>
    </row>
    <row r="38" spans="1:13" ht="30" x14ac:dyDescent="0.2">
      <c r="A38" s="17">
        <v>7</v>
      </c>
      <c r="B38" s="43" t="str">
        <f>MẫuPC!B38</f>
        <v>G5. Kỹ năng trình bày, thái độ ứng xử cá nhân</v>
      </c>
      <c r="C38" s="42">
        <f>MẫuPC!C38</f>
        <v>3</v>
      </c>
      <c r="D38" s="181" t="str">
        <f t="shared" si="11"/>
        <v/>
      </c>
      <c r="E38" s="181" t="str">
        <f t="shared" si="11"/>
        <v/>
      </c>
      <c r="F38" s="181" t="str">
        <f t="shared" si="11"/>
        <v/>
      </c>
      <c r="G38" s="181" t="str">
        <f t="shared" si="11"/>
        <v/>
      </c>
      <c r="H38" s="181" t="str">
        <f t="shared" si="11"/>
        <v/>
      </c>
      <c r="I38" s="181" t="str">
        <f t="shared" si="11"/>
        <v/>
      </c>
      <c r="J38" s="181" t="str">
        <f t="shared" si="11"/>
        <v/>
      </c>
      <c r="K38" s="175"/>
      <c r="L38" s="38"/>
      <c r="M38" s="38"/>
    </row>
    <row r="39" spans="1:13" ht="15.75" x14ac:dyDescent="0.2">
      <c r="A39" s="15"/>
      <c r="B39" s="47" t="s">
        <v>37</v>
      </c>
      <c r="C39" s="48">
        <f>SUM(C34,C30)</f>
        <v>35</v>
      </c>
      <c r="D39" s="180" t="str">
        <f t="shared" ref="D39:J39" si="12">IF(OR(D30="",D34=""),"",SUM(D30,D34))</f>
        <v/>
      </c>
      <c r="E39" s="180" t="str">
        <f t="shared" si="12"/>
        <v/>
      </c>
      <c r="F39" s="180" t="str">
        <f t="shared" si="12"/>
        <v/>
      </c>
      <c r="G39" s="180" t="str">
        <f t="shared" si="12"/>
        <v/>
      </c>
      <c r="H39" s="180" t="str">
        <f t="shared" si="12"/>
        <v/>
      </c>
      <c r="I39" s="180" t="str">
        <f t="shared" si="12"/>
        <v/>
      </c>
      <c r="J39" s="180" t="str">
        <f t="shared" si="12"/>
        <v/>
      </c>
      <c r="K39" s="175"/>
      <c r="L39" s="38"/>
      <c r="M39" s="38"/>
    </row>
    <row r="40" spans="1:13" ht="15.75" x14ac:dyDescent="0.2">
      <c r="A40" s="210" t="s">
        <v>95</v>
      </c>
      <c r="B40" s="198"/>
      <c r="C40" s="50">
        <v>10</v>
      </c>
      <c r="D40" s="182" t="str">
        <f t="shared" ref="D40:J40" si="13">IF(D39="","",ROUND(D39/$C$65*10,1))</f>
        <v/>
      </c>
      <c r="E40" s="182" t="str">
        <f t="shared" si="13"/>
        <v/>
      </c>
      <c r="F40" s="182" t="str">
        <f t="shared" si="13"/>
        <v/>
      </c>
      <c r="G40" s="182" t="str">
        <f t="shared" si="13"/>
        <v/>
      </c>
      <c r="H40" s="182" t="str">
        <f t="shared" si="13"/>
        <v/>
      </c>
      <c r="I40" s="182" t="str">
        <f t="shared" si="13"/>
        <v/>
      </c>
      <c r="J40" s="182" t="str">
        <f t="shared" si="13"/>
        <v/>
      </c>
      <c r="K40" s="175"/>
      <c r="L40" s="38"/>
      <c r="M40" s="38"/>
    </row>
    <row r="41" spans="1:13" x14ac:dyDescent="0.2">
      <c r="A41" s="91"/>
      <c r="B41" s="91"/>
      <c r="C41" s="92"/>
      <c r="D41" s="92"/>
      <c r="E41" s="92"/>
      <c r="F41" s="92"/>
      <c r="G41" s="92"/>
      <c r="H41" s="92"/>
      <c r="I41" s="92"/>
      <c r="J41" s="177"/>
      <c r="K41" s="178"/>
      <c r="L41" s="92"/>
      <c r="M41" s="92"/>
    </row>
    <row r="42" spans="1:13" ht="15.75" x14ac:dyDescent="0.2">
      <c r="A42" s="60"/>
      <c r="B42" s="63"/>
      <c r="C42" s="60"/>
      <c r="D42" s="60"/>
      <c r="E42" s="60"/>
      <c r="F42" s="60"/>
      <c r="G42" s="60"/>
      <c r="H42" s="60"/>
      <c r="I42" s="38"/>
      <c r="J42" s="179" t="s">
        <v>96</v>
      </c>
      <c r="K42" s="173"/>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str">
        <f>$C$3</f>
        <v>Quản lý trường mầm non Cool Kids</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4">D$28</f>
        <v>PH06061</v>
      </c>
      <c r="E54" s="40" t="str">
        <f t="shared" si="14"/>
        <v>PH07307</v>
      </c>
      <c r="F54" s="40" t="str">
        <f t="shared" si="14"/>
        <v>PH07471</v>
      </c>
      <c r="G54" s="40" t="str">
        <f t="shared" si="14"/>
        <v>PH07533</v>
      </c>
      <c r="H54" s="40" t="str">
        <f t="shared" si="14"/>
        <v>PH07563</v>
      </c>
      <c r="I54" s="40" t="str">
        <f t="shared" si="14"/>
        <v>PH08549</v>
      </c>
      <c r="J54" s="40" t="str">
        <f t="shared" si="14"/>
        <v>PH07568</v>
      </c>
      <c r="K54" s="203" t="s">
        <v>93</v>
      </c>
      <c r="L54" s="38"/>
      <c r="M54" s="38"/>
    </row>
    <row r="55" spans="1:13" ht="24" x14ac:dyDescent="0.2">
      <c r="A55" s="204"/>
      <c r="B55" s="204"/>
      <c r="C55" s="204"/>
      <c r="D55" s="89" t="str">
        <f t="shared" ref="D55:J55" si="15">D$29</f>
        <v>Giáp Thị Hải Yến</v>
      </c>
      <c r="E55" s="89" t="str">
        <f t="shared" si="15"/>
        <v>Nguyễn Văn Phúc</v>
      </c>
      <c r="F55" s="89" t="str">
        <f t="shared" si="15"/>
        <v>Nguyễn Văn Thành</v>
      </c>
      <c r="G55" s="89" t="str">
        <f t="shared" si="15"/>
        <v>Phạm Trung Hiếu</v>
      </c>
      <c r="H55" s="89" t="str">
        <f t="shared" si="15"/>
        <v>Lê Xuân Quảng</v>
      </c>
      <c r="I55" s="89" t="str">
        <f t="shared" si="15"/>
        <v>Lê Khả Nam</v>
      </c>
      <c r="J55" s="89" t="str">
        <f t="shared" si="15"/>
        <v>Nguyễn Trường Xuân</v>
      </c>
      <c r="K55" s="204"/>
      <c r="L55" s="38"/>
      <c r="M55" s="38"/>
    </row>
    <row r="56" spans="1:13" ht="15.75" x14ac:dyDescent="0.2">
      <c r="A56" s="15" t="s">
        <v>42</v>
      </c>
      <c r="B56" s="16" t="s">
        <v>43</v>
      </c>
      <c r="C56" s="49">
        <f>SUM(C57:C59)</f>
        <v>15</v>
      </c>
      <c r="D56" s="49" t="str">
        <f t="shared" ref="D56:J56" si="16">IF(COUNTBLANK(D57:D59)&gt;0,"",SUM(D57:D59))</f>
        <v/>
      </c>
      <c r="E56" s="49" t="str">
        <f t="shared" si="16"/>
        <v/>
      </c>
      <c r="F56" s="49" t="str">
        <f t="shared" si="16"/>
        <v/>
      </c>
      <c r="G56" s="49" t="str">
        <f t="shared" si="16"/>
        <v/>
      </c>
      <c r="H56" s="49" t="str">
        <f t="shared" si="16"/>
        <v/>
      </c>
      <c r="I56" s="49" t="str">
        <f t="shared" si="16"/>
        <v/>
      </c>
      <c r="J56" s="49" t="str">
        <f t="shared" si="16"/>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175"/>
      <c r="L57" s="38"/>
      <c r="M57" s="38"/>
    </row>
    <row r="58" spans="1:13" ht="30" x14ac:dyDescent="0.2">
      <c r="A58" s="17">
        <v>2</v>
      </c>
      <c r="B58" s="43" t="str">
        <f t="shared" ref="B58:B59" si="17">B32</f>
        <v>G4. Các chức năng chính nêu trong thiết kế đều được triển khai</v>
      </c>
      <c r="C58" s="42">
        <f>MẫuPC!C32</f>
        <v>7</v>
      </c>
      <c r="D58" s="118"/>
      <c r="E58" s="118"/>
      <c r="F58" s="118"/>
      <c r="G58" s="118"/>
      <c r="H58" s="118"/>
      <c r="I58" s="118"/>
      <c r="J58" s="118"/>
      <c r="K58" s="175"/>
      <c r="L58" s="38"/>
      <c r="M58" s="38"/>
    </row>
    <row r="59" spans="1:13" ht="15.75" x14ac:dyDescent="0.2">
      <c r="A59" s="17">
        <v>3</v>
      </c>
      <c r="B59" s="43" t="str">
        <f t="shared" si="17"/>
        <v>G6. Thái độ, kỹ năng làm việc nhóm</v>
      </c>
      <c r="C59" s="42">
        <f>MẫuPC!C33</f>
        <v>3</v>
      </c>
      <c r="D59" s="118"/>
      <c r="E59" s="118"/>
      <c r="F59" s="118"/>
      <c r="G59" s="118"/>
      <c r="H59" s="118"/>
      <c r="I59" s="118"/>
      <c r="J59" s="118"/>
      <c r="K59" s="175"/>
      <c r="L59" s="38"/>
      <c r="M59" s="38"/>
    </row>
    <row r="60" spans="1:13" ht="15.75" x14ac:dyDescent="0.2">
      <c r="A60" s="15" t="s">
        <v>50</v>
      </c>
      <c r="B60" s="47" t="s">
        <v>51</v>
      </c>
      <c r="C60" s="90">
        <f>MẫuPC!C34</f>
        <v>20</v>
      </c>
      <c r="D60" s="160" t="str">
        <f t="shared" ref="D60:J60" si="18">IF(COUNTBLANK(D61:D64)&gt;0,"",SUM(D61:D64))</f>
        <v/>
      </c>
      <c r="E60" s="160" t="str">
        <f t="shared" si="18"/>
        <v/>
      </c>
      <c r="F60" s="160" t="str">
        <f t="shared" si="18"/>
        <v/>
      </c>
      <c r="G60" s="160" t="str">
        <f t="shared" si="18"/>
        <v/>
      </c>
      <c r="H60" s="160" t="str">
        <f t="shared" si="18"/>
        <v/>
      </c>
      <c r="I60" s="160" t="str">
        <f t="shared" si="18"/>
        <v/>
      </c>
      <c r="J60" s="160" t="str">
        <f t="shared" si="18"/>
        <v/>
      </c>
      <c r="K60" s="175"/>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175"/>
      <c r="L61" s="38"/>
      <c r="M61" s="38"/>
    </row>
    <row r="62" spans="1:13" ht="45" x14ac:dyDescent="0.2">
      <c r="A62" s="17">
        <v>5</v>
      </c>
      <c r="B62" s="43" t="str">
        <f t="shared" ref="B62:B63" si="19">B36</f>
        <v>G3. Giao diện của các chức năng được phân công đúng với tài liệu thiết kế</v>
      </c>
      <c r="C62" s="42">
        <f>MẫuPC!C36</f>
        <v>5</v>
      </c>
      <c r="D62" s="118"/>
      <c r="E62" s="118"/>
      <c r="F62" s="118"/>
      <c r="G62" s="118"/>
      <c r="H62" s="118"/>
      <c r="I62" s="118"/>
      <c r="J62" s="118"/>
      <c r="K62" s="175"/>
      <c r="L62" s="38"/>
      <c r="M62" s="38"/>
    </row>
    <row r="63" spans="1:13" ht="45" x14ac:dyDescent="0.2">
      <c r="A63" s="17">
        <v>6</v>
      </c>
      <c r="B63" s="43" t="str">
        <f t="shared" si="19"/>
        <v>G4. Giải thích chính xác thuật toán xử lý nghiệp vụ của các chức năng được phân công</v>
      </c>
      <c r="C63" s="42">
        <f>MẫuPC!C37</f>
        <v>9</v>
      </c>
      <c r="D63" s="118"/>
      <c r="E63" s="118"/>
      <c r="F63" s="118"/>
      <c r="G63" s="118"/>
      <c r="H63" s="118"/>
      <c r="I63" s="118"/>
      <c r="J63" s="118"/>
      <c r="K63" s="175"/>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175"/>
      <c r="L64" s="38"/>
      <c r="M64" s="38"/>
    </row>
    <row r="65" spans="1:13" ht="15.75" x14ac:dyDescent="0.2">
      <c r="A65" s="15"/>
      <c r="B65" s="47" t="s">
        <v>37</v>
      </c>
      <c r="C65" s="48">
        <f>SUM(C60,C56)</f>
        <v>35</v>
      </c>
      <c r="D65" s="49" t="str">
        <f t="shared" ref="D65:J65" si="20">IF(OR(D56="",D60=""),"",SUM(D56,D60))</f>
        <v/>
      </c>
      <c r="E65" s="49" t="str">
        <f t="shared" si="20"/>
        <v/>
      </c>
      <c r="F65" s="49" t="str">
        <f t="shared" si="20"/>
        <v/>
      </c>
      <c r="G65" s="49" t="str">
        <f t="shared" si="20"/>
        <v/>
      </c>
      <c r="H65" s="49" t="str">
        <f t="shared" si="20"/>
        <v/>
      </c>
      <c r="I65" s="49" t="str">
        <f t="shared" si="20"/>
        <v/>
      </c>
      <c r="J65" s="160" t="str">
        <f t="shared" si="20"/>
        <v/>
      </c>
      <c r="K65" s="175"/>
      <c r="L65" s="38"/>
      <c r="M65" s="38"/>
    </row>
    <row r="66" spans="1:13" ht="15.75" x14ac:dyDescent="0.2">
      <c r="A66" s="210" t="s">
        <v>95</v>
      </c>
      <c r="B66" s="198"/>
      <c r="C66" s="50">
        <v>10</v>
      </c>
      <c r="D66" s="50" t="str">
        <f t="shared" ref="D66:J66" si="21">IF(D65="","",ROUND(D65/$C$65*10,1))</f>
        <v/>
      </c>
      <c r="E66" s="50" t="str">
        <f t="shared" si="21"/>
        <v/>
      </c>
      <c r="F66" s="50" t="str">
        <f t="shared" si="21"/>
        <v/>
      </c>
      <c r="G66" s="50" t="str">
        <f t="shared" si="21"/>
        <v/>
      </c>
      <c r="H66" s="50" t="str">
        <f t="shared" si="21"/>
        <v/>
      </c>
      <c r="I66" s="50" t="str">
        <f t="shared" si="21"/>
        <v/>
      </c>
      <c r="J66" s="176" t="str">
        <f t="shared" si="21"/>
        <v/>
      </c>
      <c r="K66" s="175"/>
      <c r="L66" s="38"/>
      <c r="M66" s="38"/>
    </row>
    <row r="67" spans="1:13" ht="15.75" x14ac:dyDescent="0.2">
      <c r="A67" s="60"/>
      <c r="B67" s="63"/>
      <c r="C67" s="60"/>
      <c r="D67" s="60"/>
      <c r="E67" s="60"/>
      <c r="F67" s="60"/>
      <c r="G67" s="60"/>
      <c r="H67" s="60"/>
      <c r="I67" s="38"/>
      <c r="J67" s="179" t="s">
        <v>96</v>
      </c>
      <c r="K67" s="173"/>
      <c r="L67" s="38"/>
      <c r="M67" s="38"/>
    </row>
    <row r="68" spans="1:13" ht="15.75" x14ac:dyDescent="0.2">
      <c r="A68" s="60"/>
      <c r="B68" s="164" t="str">
        <f>"GIÁM KHẢO "&amp;A52</f>
        <v>GIÁM KHẢO 1</v>
      </c>
      <c r="C68" s="60"/>
      <c r="D68" s="60"/>
      <c r="E68" s="60"/>
      <c r="F68" s="56"/>
      <c r="G68" s="56"/>
      <c r="H68" s="38"/>
      <c r="I68" s="56"/>
      <c r="J68" s="164" t="s">
        <v>99</v>
      </c>
      <c r="K68" s="38"/>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str">
        <f>$C$3</f>
        <v>Quản lý trường mầm non Cool Kids</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22">D$28</f>
        <v>PH06061</v>
      </c>
      <c r="E80" s="40" t="str">
        <f t="shared" si="22"/>
        <v>PH07307</v>
      </c>
      <c r="F80" s="40" t="str">
        <f t="shared" si="22"/>
        <v>PH07471</v>
      </c>
      <c r="G80" s="40" t="str">
        <f t="shared" si="22"/>
        <v>PH07533</v>
      </c>
      <c r="H80" s="40" t="str">
        <f t="shared" si="22"/>
        <v>PH07563</v>
      </c>
      <c r="I80" s="40" t="str">
        <f t="shared" si="22"/>
        <v>PH08549</v>
      </c>
      <c r="J80" s="40" t="str">
        <f t="shared" si="22"/>
        <v>PH07568</v>
      </c>
      <c r="K80" s="203" t="s">
        <v>93</v>
      </c>
      <c r="L80" s="38"/>
      <c r="M80" s="38"/>
    </row>
    <row r="81" spans="1:13" ht="24" x14ac:dyDescent="0.2">
      <c r="A81" s="204"/>
      <c r="B81" s="204"/>
      <c r="C81" s="204"/>
      <c r="D81" s="89" t="str">
        <f t="shared" ref="D81:J81" si="23">D$29</f>
        <v>Giáp Thị Hải Yến</v>
      </c>
      <c r="E81" s="89" t="str">
        <f t="shared" si="23"/>
        <v>Nguyễn Văn Phúc</v>
      </c>
      <c r="F81" s="89" t="str">
        <f t="shared" si="23"/>
        <v>Nguyễn Văn Thành</v>
      </c>
      <c r="G81" s="89" t="str">
        <f t="shared" si="23"/>
        <v>Phạm Trung Hiếu</v>
      </c>
      <c r="H81" s="89" t="str">
        <f t="shared" si="23"/>
        <v>Lê Xuân Quảng</v>
      </c>
      <c r="I81" s="89" t="str">
        <f t="shared" si="23"/>
        <v>Lê Khả Nam</v>
      </c>
      <c r="J81" s="89" t="str">
        <f t="shared" si="23"/>
        <v>Nguyễn Trường Xuân</v>
      </c>
      <c r="K81" s="204"/>
      <c r="L81" s="38"/>
      <c r="M81" s="38"/>
    </row>
    <row r="82" spans="1:13" ht="15.75" x14ac:dyDescent="0.2">
      <c r="A82" s="15" t="s">
        <v>42</v>
      </c>
      <c r="B82" s="16" t="s">
        <v>43</v>
      </c>
      <c r="C82" s="49">
        <f>SUM(C83:C85)</f>
        <v>15</v>
      </c>
      <c r="D82" s="49" t="str">
        <f t="shared" ref="D82:J82" si="24">IF(COUNTBLANK(D83:D85)&gt;0,"",SUM(D83:D85))</f>
        <v/>
      </c>
      <c r="E82" s="49" t="str">
        <f t="shared" si="24"/>
        <v/>
      </c>
      <c r="F82" s="49" t="str">
        <f t="shared" si="24"/>
        <v/>
      </c>
      <c r="G82" s="49" t="str">
        <f t="shared" si="24"/>
        <v/>
      </c>
      <c r="H82" s="49" t="str">
        <f t="shared" si="24"/>
        <v/>
      </c>
      <c r="I82" s="49" t="str">
        <f t="shared" si="24"/>
        <v/>
      </c>
      <c r="J82" s="49" t="str">
        <f t="shared" si="24"/>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175"/>
      <c r="L83" s="38"/>
      <c r="M83" s="38"/>
    </row>
    <row r="84" spans="1:13" ht="30" x14ac:dyDescent="0.2">
      <c r="A84" s="17">
        <v>2</v>
      </c>
      <c r="B84" s="43" t="str">
        <f t="shared" ref="B84:B85" si="25">B58</f>
        <v>G4. Các chức năng chính nêu trong thiết kế đều được triển khai</v>
      </c>
      <c r="C84" s="42">
        <f>MẫuPC!C32</f>
        <v>7</v>
      </c>
      <c r="D84" s="118"/>
      <c r="E84" s="118"/>
      <c r="F84" s="118"/>
      <c r="G84" s="118"/>
      <c r="H84" s="118"/>
      <c r="I84" s="118"/>
      <c r="J84" s="118"/>
      <c r="K84" s="175"/>
      <c r="L84" s="38"/>
      <c r="M84" s="38"/>
    </row>
    <row r="85" spans="1:13" ht="15.75" x14ac:dyDescent="0.2">
      <c r="A85" s="17">
        <v>3</v>
      </c>
      <c r="B85" s="43" t="str">
        <f t="shared" si="25"/>
        <v>G6. Thái độ, kỹ năng làm việc nhóm</v>
      </c>
      <c r="C85" s="42">
        <f>MẫuPC!C33</f>
        <v>3</v>
      </c>
      <c r="D85" s="118"/>
      <c r="E85" s="118"/>
      <c r="F85" s="118"/>
      <c r="G85" s="118"/>
      <c r="H85" s="118"/>
      <c r="I85" s="118"/>
      <c r="J85" s="118"/>
      <c r="K85" s="175"/>
      <c r="L85" s="38"/>
      <c r="M85" s="38"/>
    </row>
    <row r="86" spans="1:13" ht="15.75" x14ac:dyDescent="0.2">
      <c r="A86" s="15" t="s">
        <v>50</v>
      </c>
      <c r="B86" s="47" t="s">
        <v>51</v>
      </c>
      <c r="C86" s="90">
        <f>MẫuPC!C34</f>
        <v>20</v>
      </c>
      <c r="D86" s="160" t="str">
        <f t="shared" ref="D86:J86" si="26">IF(COUNTBLANK(D87:D90)&gt;0,"",SUM(D87:D90))</f>
        <v/>
      </c>
      <c r="E86" s="160" t="str">
        <f t="shared" si="26"/>
        <v/>
      </c>
      <c r="F86" s="160" t="str">
        <f t="shared" si="26"/>
        <v/>
      </c>
      <c r="G86" s="160" t="str">
        <f t="shared" si="26"/>
        <v/>
      </c>
      <c r="H86" s="160" t="str">
        <f t="shared" si="26"/>
        <v/>
      </c>
      <c r="I86" s="160" t="str">
        <f t="shared" si="26"/>
        <v/>
      </c>
      <c r="J86" s="160" t="str">
        <f t="shared" si="26"/>
        <v/>
      </c>
      <c r="K86" s="175"/>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175"/>
      <c r="L87" s="38"/>
      <c r="M87" s="38"/>
    </row>
    <row r="88" spans="1:13" ht="45" x14ac:dyDescent="0.2">
      <c r="A88" s="17">
        <v>5</v>
      </c>
      <c r="B88" s="43" t="str">
        <f t="shared" ref="B88:B89" si="27">B62</f>
        <v>G3. Giao diện của các chức năng được phân công đúng với tài liệu thiết kế</v>
      </c>
      <c r="C88" s="42">
        <f>MẫuPC!C36</f>
        <v>5</v>
      </c>
      <c r="D88" s="118"/>
      <c r="E88" s="118"/>
      <c r="F88" s="118"/>
      <c r="G88" s="118"/>
      <c r="H88" s="118"/>
      <c r="I88" s="118"/>
      <c r="J88" s="118"/>
      <c r="K88" s="175"/>
      <c r="L88" s="38"/>
      <c r="M88" s="38"/>
    </row>
    <row r="89" spans="1:13" ht="45" x14ac:dyDescent="0.2">
      <c r="A89" s="17">
        <v>6</v>
      </c>
      <c r="B89" s="43" t="str">
        <f t="shared" si="27"/>
        <v>G4. Giải thích chính xác thuật toán xử lý nghiệp vụ của các chức năng được phân công</v>
      </c>
      <c r="C89" s="42">
        <f>MẫuPC!C37</f>
        <v>9</v>
      </c>
      <c r="D89" s="118"/>
      <c r="E89" s="118"/>
      <c r="F89" s="118"/>
      <c r="G89" s="118"/>
      <c r="H89" s="118"/>
      <c r="I89" s="118"/>
      <c r="J89" s="118"/>
      <c r="K89" s="175"/>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175"/>
      <c r="L90" s="38"/>
      <c r="M90" s="38"/>
    </row>
    <row r="91" spans="1:13" ht="15.75" x14ac:dyDescent="0.2">
      <c r="A91" s="15"/>
      <c r="B91" s="47" t="s">
        <v>37</v>
      </c>
      <c r="C91" s="48">
        <f>SUM(C86,C82)</f>
        <v>35</v>
      </c>
      <c r="D91" s="49" t="str">
        <f t="shared" ref="D91:J91" si="28">IF(OR(D82="",D86=""),"",SUM(D82,D86))</f>
        <v/>
      </c>
      <c r="E91" s="49" t="str">
        <f t="shared" si="28"/>
        <v/>
      </c>
      <c r="F91" s="49" t="str">
        <f t="shared" si="28"/>
        <v/>
      </c>
      <c r="G91" s="49" t="str">
        <f t="shared" si="28"/>
        <v/>
      </c>
      <c r="H91" s="49" t="str">
        <f t="shared" si="28"/>
        <v/>
      </c>
      <c r="I91" s="49" t="str">
        <f t="shared" si="28"/>
        <v/>
      </c>
      <c r="J91" s="160" t="str">
        <f t="shared" si="28"/>
        <v/>
      </c>
      <c r="K91" s="175"/>
      <c r="L91" s="38"/>
      <c r="M91" s="38"/>
    </row>
    <row r="92" spans="1:13" ht="15.75" x14ac:dyDescent="0.2">
      <c r="A92" s="210" t="s">
        <v>95</v>
      </c>
      <c r="B92" s="198"/>
      <c r="C92" s="50">
        <v>10</v>
      </c>
      <c r="D92" s="50" t="str">
        <f t="shared" ref="D92:J92" si="29">IF(D91="","",ROUND(D91/$C$65*10,1))</f>
        <v/>
      </c>
      <c r="E92" s="50" t="str">
        <f t="shared" si="29"/>
        <v/>
      </c>
      <c r="F92" s="50" t="str">
        <f t="shared" si="29"/>
        <v/>
      </c>
      <c r="G92" s="50" t="str">
        <f t="shared" si="29"/>
        <v/>
      </c>
      <c r="H92" s="50" t="str">
        <f t="shared" si="29"/>
        <v/>
      </c>
      <c r="I92" s="50" t="str">
        <f t="shared" si="29"/>
        <v/>
      </c>
      <c r="J92" s="176" t="str">
        <f t="shared" si="29"/>
        <v/>
      </c>
      <c r="K92" s="175"/>
      <c r="L92" s="38"/>
      <c r="M92" s="38"/>
    </row>
    <row r="93" spans="1:13" ht="15.75" x14ac:dyDescent="0.2">
      <c r="A93" s="60"/>
      <c r="B93" s="63"/>
      <c r="C93" s="60"/>
      <c r="D93" s="60"/>
      <c r="E93" s="60"/>
      <c r="F93" s="60"/>
      <c r="G93" s="60"/>
      <c r="H93" s="60"/>
      <c r="I93" s="38"/>
      <c r="J93" s="179" t="s">
        <v>96</v>
      </c>
      <c r="K93" s="173"/>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str">
        <f>$C$3</f>
        <v>Quản lý trường mầm non Cool Kids</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30">D$28</f>
        <v>PH06061</v>
      </c>
      <c r="E106" s="40" t="str">
        <f t="shared" si="30"/>
        <v>PH07307</v>
      </c>
      <c r="F106" s="40" t="str">
        <f t="shared" si="30"/>
        <v>PH07471</v>
      </c>
      <c r="G106" s="40" t="str">
        <f t="shared" si="30"/>
        <v>PH07533</v>
      </c>
      <c r="H106" s="40" t="str">
        <f t="shared" si="30"/>
        <v>PH07563</v>
      </c>
      <c r="I106" s="40" t="str">
        <f t="shared" si="30"/>
        <v>PH08549</v>
      </c>
      <c r="J106" s="40" t="str">
        <f t="shared" si="30"/>
        <v>PH07568</v>
      </c>
      <c r="K106" s="203" t="s">
        <v>93</v>
      </c>
      <c r="L106" s="38"/>
      <c r="M106" s="38"/>
    </row>
    <row r="107" spans="1:13" ht="24" x14ac:dyDescent="0.2">
      <c r="A107" s="204"/>
      <c r="B107" s="204"/>
      <c r="C107" s="204"/>
      <c r="D107" s="89" t="str">
        <f t="shared" ref="D107:J107" si="31">D$29</f>
        <v>Giáp Thị Hải Yến</v>
      </c>
      <c r="E107" s="89" t="str">
        <f t="shared" si="31"/>
        <v>Nguyễn Văn Phúc</v>
      </c>
      <c r="F107" s="89" t="str">
        <f t="shared" si="31"/>
        <v>Nguyễn Văn Thành</v>
      </c>
      <c r="G107" s="89" t="str">
        <f t="shared" si="31"/>
        <v>Phạm Trung Hiếu</v>
      </c>
      <c r="H107" s="89" t="str">
        <f t="shared" si="31"/>
        <v>Lê Xuân Quảng</v>
      </c>
      <c r="I107" s="89" t="str">
        <f t="shared" si="31"/>
        <v>Lê Khả Nam</v>
      </c>
      <c r="J107" s="89" t="str">
        <f t="shared" si="31"/>
        <v>Nguyễn Trường Xuân</v>
      </c>
      <c r="K107" s="204"/>
      <c r="L107" s="38"/>
      <c r="M107" s="38"/>
    </row>
    <row r="108" spans="1:13" ht="15.75" x14ac:dyDescent="0.2">
      <c r="A108" s="15" t="s">
        <v>42</v>
      </c>
      <c r="B108" s="16" t="s">
        <v>43</v>
      </c>
      <c r="C108" s="49">
        <f>SUM(C109:C111)</f>
        <v>15</v>
      </c>
      <c r="D108" s="49" t="str">
        <f t="shared" ref="D108:J108" si="32">IF(COUNTBLANK(D109:D111)&gt;0,"",SUM(D109:D111))</f>
        <v/>
      </c>
      <c r="E108" s="49" t="str">
        <f t="shared" si="32"/>
        <v/>
      </c>
      <c r="F108" s="49" t="str">
        <f t="shared" si="32"/>
        <v/>
      </c>
      <c r="G108" s="49" t="str">
        <f t="shared" si="32"/>
        <v/>
      </c>
      <c r="H108" s="49" t="str">
        <f t="shared" si="32"/>
        <v/>
      </c>
      <c r="I108" s="49" t="str">
        <f t="shared" si="32"/>
        <v/>
      </c>
      <c r="J108" s="49" t="str">
        <f t="shared" si="32"/>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175"/>
      <c r="L109" s="38"/>
      <c r="M109" s="38"/>
    </row>
    <row r="110" spans="1:13" ht="30" x14ac:dyDescent="0.2">
      <c r="A110" s="17">
        <v>2</v>
      </c>
      <c r="B110" s="43" t="str">
        <f t="shared" ref="B110:B111" si="33">B84</f>
        <v>G4. Các chức năng chính nêu trong thiết kế đều được triển khai</v>
      </c>
      <c r="C110" s="42">
        <f>MẫuPC!C32</f>
        <v>7</v>
      </c>
      <c r="D110" s="118"/>
      <c r="E110" s="118"/>
      <c r="F110" s="118"/>
      <c r="G110" s="118"/>
      <c r="H110" s="118"/>
      <c r="I110" s="118"/>
      <c r="J110" s="118"/>
      <c r="K110" s="175"/>
      <c r="L110" s="38"/>
      <c r="M110" s="38"/>
    </row>
    <row r="111" spans="1:13" ht="15.75" x14ac:dyDescent="0.2">
      <c r="A111" s="17">
        <v>3</v>
      </c>
      <c r="B111" s="43" t="str">
        <f t="shared" si="33"/>
        <v>G6. Thái độ, kỹ năng làm việc nhóm</v>
      </c>
      <c r="C111" s="42">
        <f>MẫuPC!C33</f>
        <v>3</v>
      </c>
      <c r="D111" s="118"/>
      <c r="E111" s="118"/>
      <c r="F111" s="118"/>
      <c r="G111" s="118"/>
      <c r="H111" s="118"/>
      <c r="I111" s="118"/>
      <c r="J111" s="118"/>
      <c r="K111" s="175"/>
      <c r="L111" s="38"/>
      <c r="M111" s="38"/>
    </row>
    <row r="112" spans="1:13" ht="15.75" x14ac:dyDescent="0.2">
      <c r="A112" s="15" t="s">
        <v>50</v>
      </c>
      <c r="B112" s="47" t="s">
        <v>51</v>
      </c>
      <c r="C112" s="90">
        <f>MẫuPC!C34</f>
        <v>20</v>
      </c>
      <c r="D112" s="160" t="str">
        <f t="shared" ref="D112:J112" si="34">IF(COUNTBLANK(D113:D116)&gt;0,"",SUM(D113:D116))</f>
        <v/>
      </c>
      <c r="E112" s="160" t="str">
        <f t="shared" si="34"/>
        <v/>
      </c>
      <c r="F112" s="160" t="str">
        <f t="shared" si="34"/>
        <v/>
      </c>
      <c r="G112" s="160" t="str">
        <f t="shared" si="34"/>
        <v/>
      </c>
      <c r="H112" s="160" t="str">
        <f t="shared" si="34"/>
        <v/>
      </c>
      <c r="I112" s="160" t="str">
        <f t="shared" si="34"/>
        <v/>
      </c>
      <c r="J112" s="160" t="str">
        <f t="shared" si="34"/>
        <v/>
      </c>
      <c r="K112" s="175"/>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175"/>
      <c r="L113" s="38"/>
      <c r="M113" s="38"/>
    </row>
    <row r="114" spans="1:13" ht="45" x14ac:dyDescent="0.2">
      <c r="A114" s="17">
        <v>5</v>
      </c>
      <c r="B114" s="43" t="str">
        <f t="shared" ref="B114:B115" si="35">B88</f>
        <v>G3. Giao diện của các chức năng được phân công đúng với tài liệu thiết kế</v>
      </c>
      <c r="C114" s="42">
        <f>MẫuPC!C36</f>
        <v>5</v>
      </c>
      <c r="D114" s="118"/>
      <c r="E114" s="118"/>
      <c r="F114" s="118"/>
      <c r="G114" s="118"/>
      <c r="H114" s="118"/>
      <c r="I114" s="118"/>
      <c r="J114" s="118"/>
      <c r="K114" s="175"/>
      <c r="L114" s="38"/>
      <c r="M114" s="38"/>
    </row>
    <row r="115" spans="1:13" ht="45" x14ac:dyDescent="0.2">
      <c r="A115" s="17">
        <v>6</v>
      </c>
      <c r="B115" s="43" t="str">
        <f t="shared" si="35"/>
        <v>G4. Giải thích chính xác thuật toán xử lý nghiệp vụ của các chức năng được phân công</v>
      </c>
      <c r="C115" s="42">
        <f>MẫuPC!C37</f>
        <v>9</v>
      </c>
      <c r="D115" s="118"/>
      <c r="E115" s="118"/>
      <c r="F115" s="118"/>
      <c r="G115" s="118"/>
      <c r="H115" s="118"/>
      <c r="I115" s="118"/>
      <c r="J115" s="118"/>
      <c r="K115" s="175"/>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175"/>
      <c r="L116" s="38"/>
      <c r="M116" s="38"/>
    </row>
    <row r="117" spans="1:13" ht="15.75" x14ac:dyDescent="0.2">
      <c r="A117" s="15"/>
      <c r="B117" s="47" t="s">
        <v>37</v>
      </c>
      <c r="C117" s="48">
        <f>SUM(C112,C108)</f>
        <v>35</v>
      </c>
      <c r="D117" s="49" t="str">
        <f t="shared" ref="D117:J117" si="36">IF(OR(D108="",D112=""),"",SUM(D108,D112))</f>
        <v/>
      </c>
      <c r="E117" s="49" t="str">
        <f t="shared" si="36"/>
        <v/>
      </c>
      <c r="F117" s="49" t="str">
        <f t="shared" si="36"/>
        <v/>
      </c>
      <c r="G117" s="49" t="str">
        <f t="shared" si="36"/>
        <v/>
      </c>
      <c r="H117" s="49" t="str">
        <f t="shared" si="36"/>
        <v/>
      </c>
      <c r="I117" s="49" t="str">
        <f t="shared" si="36"/>
        <v/>
      </c>
      <c r="J117" s="160" t="str">
        <f t="shared" si="36"/>
        <v/>
      </c>
      <c r="K117" s="175"/>
      <c r="L117" s="38"/>
      <c r="M117" s="38"/>
    </row>
    <row r="118" spans="1:13" ht="15.75" x14ac:dyDescent="0.2">
      <c r="A118" s="210" t="s">
        <v>95</v>
      </c>
      <c r="B118" s="198"/>
      <c r="C118" s="50">
        <v>10</v>
      </c>
      <c r="D118" s="50" t="str">
        <f t="shared" ref="D118:J118" si="37">IF(D117="","",ROUND(D117/$C$65*10,1))</f>
        <v/>
      </c>
      <c r="E118" s="50" t="str">
        <f t="shared" si="37"/>
        <v/>
      </c>
      <c r="F118" s="50" t="str">
        <f t="shared" si="37"/>
        <v/>
      </c>
      <c r="G118" s="50" t="str">
        <f t="shared" si="37"/>
        <v/>
      </c>
      <c r="H118" s="50" t="str">
        <f t="shared" si="37"/>
        <v/>
      </c>
      <c r="I118" s="50" t="str">
        <f t="shared" si="37"/>
        <v/>
      </c>
      <c r="J118" s="176" t="str">
        <f t="shared" si="37"/>
        <v/>
      </c>
      <c r="K118" s="175"/>
      <c r="L118" s="38"/>
      <c r="M118" s="38"/>
    </row>
    <row r="119" spans="1:13" ht="15.75" x14ac:dyDescent="0.2">
      <c r="A119" s="60"/>
      <c r="B119" s="63"/>
      <c r="C119" s="60"/>
      <c r="D119" s="60"/>
      <c r="E119" s="60"/>
      <c r="F119" s="60"/>
      <c r="G119" s="60"/>
      <c r="H119" s="60"/>
      <c r="I119" s="38"/>
      <c r="J119" s="179" t="s">
        <v>96</v>
      </c>
      <c r="K119" s="173"/>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str">
        <f>$C$3</f>
        <v>Quản lý trường mầm non Cool Kids</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8">D$28</f>
        <v>PH06061</v>
      </c>
      <c r="E132" s="40" t="str">
        <f t="shared" si="38"/>
        <v>PH07307</v>
      </c>
      <c r="F132" s="40" t="str">
        <f t="shared" si="38"/>
        <v>PH07471</v>
      </c>
      <c r="G132" s="40" t="str">
        <f t="shared" si="38"/>
        <v>PH07533</v>
      </c>
      <c r="H132" s="40" t="str">
        <f t="shared" si="38"/>
        <v>PH07563</v>
      </c>
      <c r="I132" s="40" t="str">
        <f t="shared" si="38"/>
        <v>PH08549</v>
      </c>
      <c r="J132" s="40" t="str">
        <f t="shared" si="38"/>
        <v>PH07568</v>
      </c>
      <c r="K132" s="203" t="s">
        <v>93</v>
      </c>
      <c r="L132" s="38"/>
      <c r="M132" s="38"/>
    </row>
    <row r="133" spans="1:13" ht="24" x14ac:dyDescent="0.2">
      <c r="A133" s="204"/>
      <c r="B133" s="204"/>
      <c r="C133" s="204"/>
      <c r="D133" s="89" t="str">
        <f t="shared" ref="D133:J133" si="39">D$29</f>
        <v>Giáp Thị Hải Yến</v>
      </c>
      <c r="E133" s="89" t="str">
        <f t="shared" si="39"/>
        <v>Nguyễn Văn Phúc</v>
      </c>
      <c r="F133" s="89" t="str">
        <f t="shared" si="39"/>
        <v>Nguyễn Văn Thành</v>
      </c>
      <c r="G133" s="89" t="str">
        <f t="shared" si="39"/>
        <v>Phạm Trung Hiếu</v>
      </c>
      <c r="H133" s="89" t="str">
        <f t="shared" si="39"/>
        <v>Lê Xuân Quảng</v>
      </c>
      <c r="I133" s="89" t="str">
        <f t="shared" si="39"/>
        <v>Lê Khả Nam</v>
      </c>
      <c r="J133" s="89" t="str">
        <f t="shared" si="39"/>
        <v>Nguyễn Trường Xuân</v>
      </c>
      <c r="K133" s="204"/>
      <c r="L133" s="38"/>
      <c r="M133" s="38"/>
    </row>
    <row r="134" spans="1:13" ht="15.75" x14ac:dyDescent="0.2">
      <c r="A134" s="15" t="s">
        <v>42</v>
      </c>
      <c r="B134" s="16" t="s">
        <v>43</v>
      </c>
      <c r="C134" s="49">
        <f>SUM(C135:C137)</f>
        <v>15</v>
      </c>
      <c r="D134" s="49" t="str">
        <f t="shared" ref="D134:J134" si="40">IF(COUNTBLANK(D135:D137)&gt;0,"",SUM(D135:D137))</f>
        <v/>
      </c>
      <c r="E134" s="49" t="str">
        <f t="shared" si="40"/>
        <v/>
      </c>
      <c r="F134" s="49" t="str">
        <f t="shared" si="40"/>
        <v/>
      </c>
      <c r="G134" s="49" t="str">
        <f t="shared" si="40"/>
        <v/>
      </c>
      <c r="H134" s="49" t="str">
        <f t="shared" si="40"/>
        <v/>
      </c>
      <c r="I134" s="49" t="str">
        <f t="shared" si="40"/>
        <v/>
      </c>
      <c r="J134" s="49" t="str">
        <f t="shared" si="40"/>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175"/>
      <c r="L135" s="38"/>
      <c r="M135" s="38"/>
    </row>
    <row r="136" spans="1:13" ht="30" x14ac:dyDescent="0.2">
      <c r="A136" s="17">
        <v>2</v>
      </c>
      <c r="B136" s="43" t="str">
        <f t="shared" ref="B136:B137" si="41">B110</f>
        <v>G4. Các chức năng chính nêu trong thiết kế đều được triển khai</v>
      </c>
      <c r="C136" s="42">
        <f>MẫuPC!C32</f>
        <v>7</v>
      </c>
      <c r="D136" s="118"/>
      <c r="E136" s="118"/>
      <c r="F136" s="118"/>
      <c r="G136" s="118"/>
      <c r="H136" s="118"/>
      <c r="I136" s="118"/>
      <c r="J136" s="118"/>
      <c r="K136" s="175"/>
      <c r="L136" s="38"/>
      <c r="M136" s="38"/>
    </row>
    <row r="137" spans="1:13" ht="15.75" x14ac:dyDescent="0.2">
      <c r="A137" s="17">
        <v>3</v>
      </c>
      <c r="B137" s="43" t="str">
        <f t="shared" si="41"/>
        <v>G6. Thái độ, kỹ năng làm việc nhóm</v>
      </c>
      <c r="C137" s="42">
        <f>MẫuPC!C33</f>
        <v>3</v>
      </c>
      <c r="D137" s="118"/>
      <c r="E137" s="118"/>
      <c r="F137" s="118"/>
      <c r="G137" s="118"/>
      <c r="H137" s="118"/>
      <c r="I137" s="118"/>
      <c r="J137" s="118"/>
      <c r="K137" s="175"/>
      <c r="L137" s="38"/>
      <c r="M137" s="38"/>
    </row>
    <row r="138" spans="1:13" ht="15.75" x14ac:dyDescent="0.2">
      <c r="A138" s="15" t="s">
        <v>50</v>
      </c>
      <c r="B138" s="47" t="s">
        <v>51</v>
      </c>
      <c r="C138" s="90">
        <f>MẫuPC!C34</f>
        <v>20</v>
      </c>
      <c r="D138" s="160" t="str">
        <f t="shared" ref="D138:J138" si="42">IF(COUNTBLANK(D139:D142)&gt;0,"",SUM(D139:D142))</f>
        <v/>
      </c>
      <c r="E138" s="160" t="str">
        <f t="shared" si="42"/>
        <v/>
      </c>
      <c r="F138" s="160" t="str">
        <f t="shared" si="42"/>
        <v/>
      </c>
      <c r="G138" s="160" t="str">
        <f t="shared" si="42"/>
        <v/>
      </c>
      <c r="H138" s="160" t="str">
        <f t="shared" si="42"/>
        <v/>
      </c>
      <c r="I138" s="160" t="str">
        <f t="shared" si="42"/>
        <v/>
      </c>
      <c r="J138" s="160" t="str">
        <f t="shared" si="42"/>
        <v/>
      </c>
      <c r="K138" s="175"/>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175"/>
      <c r="L139" s="38"/>
      <c r="M139" s="38"/>
    </row>
    <row r="140" spans="1:13" ht="45" x14ac:dyDescent="0.2">
      <c r="A140" s="17">
        <v>5</v>
      </c>
      <c r="B140" s="43" t="str">
        <f t="shared" ref="B140:B141" si="43">B114</f>
        <v>G3. Giao diện của các chức năng được phân công đúng với tài liệu thiết kế</v>
      </c>
      <c r="C140" s="42">
        <f>MẫuPC!C36</f>
        <v>5</v>
      </c>
      <c r="D140" s="118"/>
      <c r="E140" s="118"/>
      <c r="F140" s="118"/>
      <c r="G140" s="118"/>
      <c r="H140" s="118"/>
      <c r="I140" s="118"/>
      <c r="J140" s="118"/>
      <c r="K140" s="175"/>
      <c r="L140" s="38"/>
      <c r="M140" s="38"/>
    </row>
    <row r="141" spans="1:13" ht="45" x14ac:dyDescent="0.2">
      <c r="A141" s="17">
        <v>6</v>
      </c>
      <c r="B141" s="43" t="str">
        <f t="shared" si="43"/>
        <v>G4. Giải thích chính xác thuật toán xử lý nghiệp vụ của các chức năng được phân công</v>
      </c>
      <c r="C141" s="42">
        <f>MẫuPC!C37</f>
        <v>9</v>
      </c>
      <c r="D141" s="118"/>
      <c r="E141" s="118"/>
      <c r="F141" s="118"/>
      <c r="G141" s="118"/>
      <c r="H141" s="118"/>
      <c r="I141" s="118"/>
      <c r="J141" s="118"/>
      <c r="K141" s="175"/>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175"/>
      <c r="L142" s="38"/>
      <c r="M142" s="38"/>
    </row>
    <row r="143" spans="1:13" ht="15.75" x14ac:dyDescent="0.2">
      <c r="A143" s="15"/>
      <c r="B143" s="47" t="s">
        <v>37</v>
      </c>
      <c r="C143" s="48">
        <f>SUM(C138,C134)</f>
        <v>35</v>
      </c>
      <c r="D143" s="49" t="str">
        <f t="shared" ref="D143:J143" si="44">IF(OR(D134="",D138=""),"",SUM(D134,D138))</f>
        <v/>
      </c>
      <c r="E143" s="49" t="str">
        <f t="shared" si="44"/>
        <v/>
      </c>
      <c r="F143" s="49" t="str">
        <f t="shared" si="44"/>
        <v/>
      </c>
      <c r="G143" s="49" t="str">
        <f t="shared" si="44"/>
        <v/>
      </c>
      <c r="H143" s="49" t="str">
        <f t="shared" si="44"/>
        <v/>
      </c>
      <c r="I143" s="49" t="str">
        <f t="shared" si="44"/>
        <v/>
      </c>
      <c r="J143" s="160" t="str">
        <f t="shared" si="44"/>
        <v/>
      </c>
      <c r="K143" s="175"/>
      <c r="L143" s="38"/>
      <c r="M143" s="38"/>
    </row>
    <row r="144" spans="1:13" ht="15.75" x14ac:dyDescent="0.2">
      <c r="A144" s="210" t="s">
        <v>95</v>
      </c>
      <c r="B144" s="198"/>
      <c r="C144" s="50">
        <v>10</v>
      </c>
      <c r="D144" s="50" t="str">
        <f t="shared" ref="D144:J144" si="45">IF(D143="","",ROUND(D143/$C$65*10,1))</f>
        <v/>
      </c>
      <c r="E144" s="50" t="str">
        <f t="shared" si="45"/>
        <v/>
      </c>
      <c r="F144" s="50" t="str">
        <f t="shared" si="45"/>
        <v/>
      </c>
      <c r="G144" s="50" t="str">
        <f t="shared" si="45"/>
        <v/>
      </c>
      <c r="H144" s="50" t="str">
        <f t="shared" si="45"/>
        <v/>
      </c>
      <c r="I144" s="50" t="str">
        <f t="shared" si="45"/>
        <v/>
      </c>
      <c r="J144" s="176" t="str">
        <f t="shared" si="45"/>
        <v/>
      </c>
      <c r="K144" s="175"/>
      <c r="L144" s="38"/>
      <c r="M144" s="38"/>
    </row>
    <row r="145" spans="1:13" ht="15.75" x14ac:dyDescent="0.2">
      <c r="A145" s="60"/>
      <c r="B145" s="63"/>
      <c r="C145" s="60"/>
      <c r="D145" s="60"/>
      <c r="E145" s="60"/>
      <c r="F145" s="60"/>
      <c r="G145" s="60"/>
      <c r="H145" s="60"/>
      <c r="I145" s="38"/>
      <c r="J145" s="179" t="s">
        <v>96</v>
      </c>
      <c r="K145" s="173"/>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str">
        <f>$C$3</f>
        <v>Quản lý trường mầm non Cool Kids</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6">D$28</f>
        <v>PH06061</v>
      </c>
      <c r="E158" s="40" t="str">
        <f t="shared" si="46"/>
        <v>PH07307</v>
      </c>
      <c r="F158" s="40" t="str">
        <f t="shared" si="46"/>
        <v>PH07471</v>
      </c>
      <c r="G158" s="40" t="str">
        <f t="shared" si="46"/>
        <v>PH07533</v>
      </c>
      <c r="H158" s="40" t="str">
        <f t="shared" si="46"/>
        <v>PH07563</v>
      </c>
      <c r="I158" s="40" t="str">
        <f t="shared" si="46"/>
        <v>PH08549</v>
      </c>
      <c r="J158" s="40" t="str">
        <f t="shared" si="46"/>
        <v>PH07568</v>
      </c>
      <c r="K158" s="203" t="s">
        <v>93</v>
      </c>
      <c r="L158" s="38"/>
      <c r="M158" s="38"/>
    </row>
    <row r="159" spans="1:13" ht="24" x14ac:dyDescent="0.2">
      <c r="A159" s="204"/>
      <c r="B159" s="204"/>
      <c r="C159" s="204"/>
      <c r="D159" s="89" t="str">
        <f t="shared" ref="D159:J159" si="47">D$29</f>
        <v>Giáp Thị Hải Yến</v>
      </c>
      <c r="E159" s="89" t="str">
        <f t="shared" si="47"/>
        <v>Nguyễn Văn Phúc</v>
      </c>
      <c r="F159" s="89" t="str">
        <f t="shared" si="47"/>
        <v>Nguyễn Văn Thành</v>
      </c>
      <c r="G159" s="89" t="str">
        <f t="shared" si="47"/>
        <v>Phạm Trung Hiếu</v>
      </c>
      <c r="H159" s="89" t="str">
        <f t="shared" si="47"/>
        <v>Lê Xuân Quảng</v>
      </c>
      <c r="I159" s="89" t="str">
        <f t="shared" si="47"/>
        <v>Lê Khả Nam</v>
      </c>
      <c r="J159" s="89" t="str">
        <f t="shared" si="47"/>
        <v>Nguyễn Trường Xuân</v>
      </c>
      <c r="K159" s="204"/>
      <c r="L159" s="38"/>
      <c r="M159" s="38"/>
    </row>
    <row r="160" spans="1:13" ht="15.75" x14ac:dyDescent="0.2">
      <c r="A160" s="15" t="s">
        <v>42</v>
      </c>
      <c r="B160" s="16" t="s">
        <v>43</v>
      </c>
      <c r="C160" s="49">
        <f>SUM(C161:C163)</f>
        <v>15</v>
      </c>
      <c r="D160" s="49" t="str">
        <f t="shared" ref="D160:J160" si="48">IF(COUNTBLANK(D161:D163)&gt;0,"",SUM(D161:D163))</f>
        <v/>
      </c>
      <c r="E160" s="49" t="str">
        <f t="shared" si="48"/>
        <v/>
      </c>
      <c r="F160" s="49" t="str">
        <f t="shared" si="48"/>
        <v/>
      </c>
      <c r="G160" s="49" t="str">
        <f t="shared" si="48"/>
        <v/>
      </c>
      <c r="H160" s="49" t="str">
        <f t="shared" si="48"/>
        <v/>
      </c>
      <c r="I160" s="49" t="str">
        <f t="shared" si="48"/>
        <v/>
      </c>
      <c r="J160" s="49" t="str">
        <f t="shared" si="48"/>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175"/>
      <c r="L161" s="38"/>
      <c r="M161" s="38"/>
    </row>
    <row r="162" spans="1:13" ht="30" x14ac:dyDescent="0.2">
      <c r="A162" s="17">
        <v>2</v>
      </c>
      <c r="B162" s="43" t="str">
        <f t="shared" ref="B162:B163" si="49">B136</f>
        <v>G4. Các chức năng chính nêu trong thiết kế đều được triển khai</v>
      </c>
      <c r="C162" s="42">
        <f>MẫuPC!C32</f>
        <v>7</v>
      </c>
      <c r="D162" s="118"/>
      <c r="E162" s="118"/>
      <c r="F162" s="118"/>
      <c r="G162" s="118"/>
      <c r="H162" s="118"/>
      <c r="I162" s="118"/>
      <c r="J162" s="118"/>
      <c r="K162" s="175"/>
      <c r="L162" s="38"/>
      <c r="M162" s="38"/>
    </row>
    <row r="163" spans="1:13" ht="15.75" x14ac:dyDescent="0.2">
      <c r="A163" s="17">
        <v>3</v>
      </c>
      <c r="B163" s="43" t="str">
        <f t="shared" si="49"/>
        <v>G6. Thái độ, kỹ năng làm việc nhóm</v>
      </c>
      <c r="C163" s="42">
        <f>MẫuPC!C33</f>
        <v>3</v>
      </c>
      <c r="D163" s="118"/>
      <c r="E163" s="118"/>
      <c r="F163" s="118"/>
      <c r="G163" s="118"/>
      <c r="H163" s="118"/>
      <c r="I163" s="118"/>
      <c r="J163" s="118"/>
      <c r="K163" s="175"/>
      <c r="L163" s="38"/>
      <c r="M163" s="38"/>
    </row>
    <row r="164" spans="1:13" ht="15.75" x14ac:dyDescent="0.2">
      <c r="A164" s="15" t="s">
        <v>50</v>
      </c>
      <c r="B164" s="47" t="s">
        <v>51</v>
      </c>
      <c r="C164" s="90">
        <f>MẫuPC!C34</f>
        <v>20</v>
      </c>
      <c r="D164" s="160" t="str">
        <f t="shared" ref="D164:J164" si="50">IF(COUNTBLANK(D165:D168)&gt;0,"",SUM(D165:D168))</f>
        <v/>
      </c>
      <c r="E164" s="160" t="str">
        <f t="shared" si="50"/>
        <v/>
      </c>
      <c r="F164" s="160" t="str">
        <f t="shared" si="50"/>
        <v/>
      </c>
      <c r="G164" s="160" t="str">
        <f t="shared" si="50"/>
        <v/>
      </c>
      <c r="H164" s="160" t="str">
        <f t="shared" si="50"/>
        <v/>
      </c>
      <c r="I164" s="160" t="str">
        <f t="shared" si="50"/>
        <v/>
      </c>
      <c r="J164" s="160" t="str">
        <f t="shared" si="50"/>
        <v/>
      </c>
      <c r="K164" s="175"/>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175"/>
      <c r="L165" s="38"/>
      <c r="M165" s="38"/>
    </row>
    <row r="166" spans="1:13" ht="45" x14ac:dyDescent="0.2">
      <c r="A166" s="17">
        <v>5</v>
      </c>
      <c r="B166" s="43" t="str">
        <f t="shared" ref="B166:B167" si="51">B140</f>
        <v>G3. Giao diện của các chức năng được phân công đúng với tài liệu thiết kế</v>
      </c>
      <c r="C166" s="42">
        <f>MẫuPC!C36</f>
        <v>5</v>
      </c>
      <c r="D166" s="118"/>
      <c r="E166" s="118"/>
      <c r="F166" s="118"/>
      <c r="G166" s="118"/>
      <c r="H166" s="118"/>
      <c r="I166" s="118"/>
      <c r="J166" s="118"/>
      <c r="K166" s="175"/>
      <c r="L166" s="38"/>
      <c r="M166" s="38"/>
    </row>
    <row r="167" spans="1:13" ht="45" x14ac:dyDescent="0.2">
      <c r="A167" s="17">
        <v>6</v>
      </c>
      <c r="B167" s="43" t="str">
        <f t="shared" si="51"/>
        <v>G4. Giải thích chính xác thuật toán xử lý nghiệp vụ của các chức năng được phân công</v>
      </c>
      <c r="C167" s="42">
        <f>MẫuPC!C37</f>
        <v>9</v>
      </c>
      <c r="D167" s="118"/>
      <c r="E167" s="118"/>
      <c r="F167" s="118"/>
      <c r="G167" s="118"/>
      <c r="H167" s="118"/>
      <c r="I167" s="118"/>
      <c r="J167" s="118"/>
      <c r="K167" s="175"/>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175"/>
      <c r="L168" s="38"/>
      <c r="M168" s="38"/>
    </row>
    <row r="169" spans="1:13" ht="15.75" x14ac:dyDescent="0.2">
      <c r="A169" s="15"/>
      <c r="B169" s="47" t="s">
        <v>37</v>
      </c>
      <c r="C169" s="48">
        <f>SUM(C164,C160)</f>
        <v>35</v>
      </c>
      <c r="D169" s="49" t="str">
        <f t="shared" ref="D169:J169" si="52">IF(OR(D160="",D164=""),"",SUM(D160,D164))</f>
        <v/>
      </c>
      <c r="E169" s="49" t="str">
        <f t="shared" si="52"/>
        <v/>
      </c>
      <c r="F169" s="49" t="str">
        <f t="shared" si="52"/>
        <v/>
      </c>
      <c r="G169" s="49" t="str">
        <f t="shared" si="52"/>
        <v/>
      </c>
      <c r="H169" s="49" t="str">
        <f t="shared" si="52"/>
        <v/>
      </c>
      <c r="I169" s="49" t="str">
        <f t="shared" si="52"/>
        <v/>
      </c>
      <c r="J169" s="160" t="str">
        <f t="shared" si="52"/>
        <v/>
      </c>
      <c r="K169" s="175"/>
      <c r="L169" s="38"/>
      <c r="M169" s="38"/>
    </row>
    <row r="170" spans="1:13" ht="15.75" x14ac:dyDescent="0.2">
      <c r="A170" s="210" t="s">
        <v>95</v>
      </c>
      <c r="B170" s="198"/>
      <c r="C170" s="50">
        <v>10</v>
      </c>
      <c r="D170" s="50" t="str">
        <f t="shared" ref="D170:J170" si="53">IF(D169="","",ROUND(D169/$C$65*10,1))</f>
        <v/>
      </c>
      <c r="E170" s="50" t="str">
        <f t="shared" si="53"/>
        <v/>
      </c>
      <c r="F170" s="50" t="str">
        <f t="shared" si="53"/>
        <v/>
      </c>
      <c r="G170" s="50" t="str">
        <f t="shared" si="53"/>
        <v/>
      </c>
      <c r="H170" s="50" t="str">
        <f t="shared" si="53"/>
        <v/>
      </c>
      <c r="I170" s="50" t="str">
        <f t="shared" si="53"/>
        <v/>
      </c>
      <c r="J170" s="176" t="str">
        <f t="shared" si="53"/>
        <v/>
      </c>
      <c r="K170" s="175"/>
      <c r="L170" s="38"/>
      <c r="M170" s="38"/>
    </row>
    <row r="171" spans="1:13" ht="15.75" x14ac:dyDescent="0.2">
      <c r="A171" s="60"/>
      <c r="B171" s="63"/>
      <c r="C171" s="60"/>
      <c r="D171" s="60"/>
      <c r="E171" s="60"/>
      <c r="F171" s="60"/>
      <c r="G171" s="60"/>
      <c r="H171" s="60"/>
      <c r="I171" s="38"/>
      <c r="J171" s="179" t="s">
        <v>96</v>
      </c>
      <c r="K171" s="173"/>
      <c r="L171" s="38"/>
      <c r="M171" s="38"/>
    </row>
    <row r="172" spans="1:13" ht="15.75" x14ac:dyDescent="0.2">
      <c r="A172" s="60"/>
      <c r="B172" s="164" t="str">
        <f>"GIÁM KHẢO "&amp;A156</f>
        <v>GIÁM KHẢO 5</v>
      </c>
      <c r="C172" s="60"/>
      <c r="D172" s="60"/>
      <c r="E172" s="60"/>
      <c r="F172" s="56"/>
      <c r="G172" s="56"/>
      <c r="H172" s="38"/>
      <c r="I172" s="56"/>
      <c r="J172" s="164" t="s">
        <v>99</v>
      </c>
      <c r="K172" s="38"/>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CmOoeQNal0uBUV++EPk0LUtdqSUVXknI4Jq76LBLje27pt50NHRNCUEOk0g9f0GB7GY31qzbCfz4xDE5AkmNQA==" saltValue="R0Mi06eCbnL1rKW1txMfDg=="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A52 A78 A104 A130 A156">
      <formula1>"1.0,2.0,3.0,4.0,5.0"</formula1>
    </dataValidation>
    <dataValidation type="list" allowBlank="1" showErrorMessage="1" sqref="J49 J75 J101 J127 J153">
      <formula1>INDIRECT($L$1)</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L1 L49 L75 L101 L127 L153">
      <formula1>Nganh</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155" activePane="bottomRight" state="frozen"/>
      <selection pane="topRight" activeCell="L2" sqref="L2"/>
      <selection pane="bottomLeft" activeCell="L2" sqref="L2"/>
      <selection pane="bottomRight" activeCell="K161" sqref="J161:K171"/>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129</v>
      </c>
    </row>
    <row r="2" spans="1:13" ht="15.75" x14ac:dyDescent="0.2">
      <c r="A2" s="186"/>
      <c r="B2" s="186"/>
      <c r="C2" s="186"/>
      <c r="D2" s="186"/>
      <c r="E2" s="186"/>
      <c r="F2" s="186"/>
      <c r="G2" s="186"/>
      <c r="H2" s="186"/>
      <c r="I2" s="186"/>
      <c r="J2" s="186"/>
      <c r="K2" s="186"/>
      <c r="L2" s="38"/>
      <c r="M2" s="38"/>
    </row>
    <row r="3" spans="1:13" ht="15.75" x14ac:dyDescent="0.2">
      <c r="A3" s="38"/>
      <c r="B3" s="39" t="s">
        <v>84</v>
      </c>
      <c r="C3" s="213" t="str">
        <f>VLOOKUP($L$1&amp;$M$1,'Danh sach'!$C:$L,10,0)</f>
        <v>Trường Thịnh Agri - Giái pháp quản lý nông trường</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214"/>
      <c r="K7" s="215"/>
      <c r="L7" s="38"/>
      <c r="M7" s="38"/>
    </row>
    <row r="8" spans="1:13" ht="15.75" x14ac:dyDescent="0.2">
      <c r="A8" s="42">
        <v>2</v>
      </c>
      <c r="B8" s="43" t="str">
        <f>MẫuPC!B8</f>
        <v>G2. Thiết kế được giải pháp CNTT</v>
      </c>
      <c r="C8" s="44">
        <f>MẫuPC!C8</f>
        <v>4</v>
      </c>
      <c r="D8" s="118"/>
      <c r="E8" s="118"/>
      <c r="F8" s="118"/>
      <c r="G8" s="118"/>
      <c r="H8" s="118"/>
      <c r="I8" s="46" t="str">
        <f t="shared" si="1"/>
        <v/>
      </c>
      <c r="J8" s="214"/>
      <c r="K8" s="215"/>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214"/>
      <c r="K9" s="215"/>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214"/>
      <c r="K10" s="215"/>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214"/>
      <c r="K11" s="215"/>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214"/>
      <c r="K12" s="215"/>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214"/>
      <c r="K13" s="215"/>
      <c r="L13" s="38"/>
      <c r="M13" s="38"/>
    </row>
    <row r="14" spans="1:13" ht="15.75" x14ac:dyDescent="0.2">
      <c r="A14" s="38"/>
      <c r="B14" s="38"/>
      <c r="C14" s="38"/>
      <c r="D14" s="38"/>
      <c r="E14" s="38"/>
      <c r="F14" s="38"/>
      <c r="G14" s="38"/>
      <c r="H14" s="38"/>
      <c r="I14" s="38"/>
      <c r="J14" s="38"/>
      <c r="K14" s="38"/>
      <c r="L14" s="38"/>
      <c r="M14" s="38"/>
    </row>
    <row r="15" spans="1:13" ht="15.75" x14ac:dyDescent="0.25">
      <c r="A15" s="26"/>
      <c r="B15" s="51"/>
      <c r="C15" s="26"/>
      <c r="D15" s="26"/>
      <c r="E15" s="26"/>
      <c r="F15" s="26"/>
      <c r="G15" s="1"/>
      <c r="H15" s="1"/>
      <c r="I15" s="174"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str">
        <f>$C$3</f>
        <v>Trường Thịnh Agri - Giái pháp quản lý nông trường</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PH07366</v>
      </c>
      <c r="E28" s="40" t="str">
        <f>IFERROR(VLOOKUP($L$1&amp;$M$1&amp;E$27,'Danh sach'!$E:$K,6,0),"")</f>
        <v>PH07378</v>
      </c>
      <c r="F28" s="40" t="str">
        <f>IFERROR(VLOOKUP($L$1&amp;$M$1&amp;F$27,'Danh sach'!$E:$K,6,0),"")</f>
        <v>PH07454</v>
      </c>
      <c r="G28" s="40" t="str">
        <f>IFERROR(VLOOKUP($L$1&amp;$M$1&amp;G$27,'Danh sach'!$E:$K,6,0),"")</f>
        <v>PH07551</v>
      </c>
      <c r="H28" s="40" t="str">
        <f>IFERROR(VLOOKUP($L$1&amp;$M$1&amp;H$27,'Danh sach'!$E:$K,6,0),"")</f>
        <v>PH08879</v>
      </c>
      <c r="I28" s="40" t="str">
        <f>IFERROR(VLOOKUP($L$1&amp;$M$1&amp;I$27,'Danh sach'!$E:$K,6,0),"")</f>
        <v/>
      </c>
      <c r="J28" s="40" t="str">
        <f>IFERROR(VLOOKUP($L$1&amp;$M$1&amp;J$27,'Danh sach'!$E:$K,6,0),"")</f>
        <v/>
      </c>
      <c r="K28" s="203" t="s">
        <v>93</v>
      </c>
      <c r="L28" s="38"/>
      <c r="M28" s="38"/>
    </row>
    <row r="29" spans="1:13" ht="24" x14ac:dyDescent="0.2">
      <c r="A29" s="204"/>
      <c r="B29" s="204"/>
      <c r="C29" s="204"/>
      <c r="D29" s="89" t="str">
        <f>IFERROR(VLOOKUP($L$1&amp;$M$1&amp;D$27,'Danh sach'!$E:$K,7,0),"")</f>
        <v>Nguyễn Bá Vinh</v>
      </c>
      <c r="E29" s="89" t="str">
        <f>IFERROR(VLOOKUP($L$1&amp;$M$1&amp;E$27,'Danh sach'!$E:$K,7,0),"")</f>
        <v>Phan Hữu Kiều</v>
      </c>
      <c r="F29" s="89" t="str">
        <f>IFERROR(VLOOKUP($L$1&amp;$M$1&amp;F$27,'Danh sach'!$E:$K,7,0),"")</f>
        <v>Lê Văn Thắng</v>
      </c>
      <c r="G29" s="89" t="str">
        <f>IFERROR(VLOOKUP($L$1&amp;$M$1&amp;G$27,'Danh sach'!$E:$K,7,0),"")</f>
        <v>Nguyễn Cao Cường</v>
      </c>
      <c r="H29" s="89" t="str">
        <f>IFERROR(VLOOKUP($L$1&amp;$M$1&amp;H$27,'Danh sach'!$E:$K,7,0),"")</f>
        <v>Bùi Thanh Tuấn</v>
      </c>
      <c r="I29" s="89" t="str">
        <f>IFERROR(VLOOKUP($L$1&amp;$M$1&amp;I$27,'Danh sach'!$E:$K,7,0),"")</f>
        <v/>
      </c>
      <c r="J29" s="89" t="str">
        <f>IFERROR(VLOOKUP($L$1&amp;$M$1&amp;J$27,'Danh sach'!$E:$K,7,0),"")</f>
        <v/>
      </c>
      <c r="K29" s="216"/>
      <c r="L29" s="38"/>
      <c r="M29" s="38"/>
    </row>
    <row r="30" spans="1:13" ht="15.75" x14ac:dyDescent="0.2">
      <c r="A30" s="15" t="s">
        <v>42</v>
      </c>
      <c r="B30" s="16" t="s">
        <v>43</v>
      </c>
      <c r="C30" s="49">
        <f>SUM(C31:C33)</f>
        <v>15</v>
      </c>
      <c r="D30" s="180" t="str">
        <f t="shared" ref="D30:J30" si="4">IF(COUNTBLANK(D31:D33)&gt;0,"",SUM(D31:D33))</f>
        <v/>
      </c>
      <c r="E30" s="180" t="str">
        <f t="shared" si="4"/>
        <v/>
      </c>
      <c r="F30" s="180" t="str">
        <f t="shared" si="4"/>
        <v/>
      </c>
      <c r="G30" s="180" t="str">
        <f t="shared" si="4"/>
        <v/>
      </c>
      <c r="H30" s="180" t="str">
        <f t="shared" si="4"/>
        <v/>
      </c>
      <c r="I30" s="180" t="str">
        <f t="shared" si="4"/>
        <v/>
      </c>
      <c r="J30" s="180" t="str">
        <f t="shared" si="4"/>
        <v/>
      </c>
      <c r="K30" s="62"/>
      <c r="L30" s="38"/>
      <c r="M30" s="38"/>
    </row>
    <row r="31" spans="1:13" ht="30" x14ac:dyDescent="0.2">
      <c r="A31" s="17">
        <v>1</v>
      </c>
      <c r="B31" s="43" t="str">
        <f>MẫuPC!B31</f>
        <v>G1. Khả năng ứng dụng trong thực tiễn</v>
      </c>
      <c r="C31" s="42">
        <f>MẫuPC!C31</f>
        <v>5</v>
      </c>
      <c r="D31" s="181" t="str">
        <f>IFERROR(ROUND(AVERAGE(D57,D83,D109,D135,D161),1),"")</f>
        <v/>
      </c>
      <c r="E31" s="181" t="str">
        <f t="shared" ref="E31:J31" si="5">IFERROR(ROUND(AVERAGE(E57,E83,E109,E135,E161),1),"")</f>
        <v/>
      </c>
      <c r="F31" s="181" t="str">
        <f t="shared" si="5"/>
        <v/>
      </c>
      <c r="G31" s="181" t="str">
        <f t="shared" si="5"/>
        <v/>
      </c>
      <c r="H31" s="181" t="str">
        <f t="shared" si="5"/>
        <v/>
      </c>
      <c r="I31" s="181" t="str">
        <f t="shared" si="5"/>
        <v/>
      </c>
      <c r="J31" s="181" t="str">
        <f t="shared" si="5"/>
        <v/>
      </c>
      <c r="K31" s="175"/>
      <c r="L31" s="38"/>
      <c r="M31" s="38"/>
    </row>
    <row r="32" spans="1:13" ht="30" x14ac:dyDescent="0.2">
      <c r="A32" s="17">
        <v>2</v>
      </c>
      <c r="B32" s="43" t="str">
        <f>MẫuPC!B32</f>
        <v>G4. Các chức năng chính nêu trong thiết kế đều được triển khai</v>
      </c>
      <c r="C32" s="42">
        <f>MẫuPC!C32</f>
        <v>7</v>
      </c>
      <c r="D32" s="181" t="str">
        <f t="shared" ref="D32:J32" si="6">IFERROR(ROUND(AVERAGE(D58,D84,D110,D136,D162),1),"")</f>
        <v/>
      </c>
      <c r="E32" s="181" t="str">
        <f t="shared" si="6"/>
        <v/>
      </c>
      <c r="F32" s="181" t="str">
        <f t="shared" si="6"/>
        <v/>
      </c>
      <c r="G32" s="181" t="str">
        <f t="shared" si="6"/>
        <v/>
      </c>
      <c r="H32" s="181" t="str">
        <f t="shared" si="6"/>
        <v/>
      </c>
      <c r="I32" s="181" t="str">
        <f t="shared" si="6"/>
        <v/>
      </c>
      <c r="J32" s="181" t="str">
        <f t="shared" si="6"/>
        <v/>
      </c>
      <c r="K32" s="175"/>
      <c r="L32" s="38"/>
      <c r="M32" s="38"/>
    </row>
    <row r="33" spans="1:13" ht="15.75" x14ac:dyDescent="0.2">
      <c r="A33" s="17">
        <v>3</v>
      </c>
      <c r="B33" s="43" t="str">
        <f>MẫuPC!B33</f>
        <v>G6. Thái độ, kỹ năng làm việc nhóm</v>
      </c>
      <c r="C33" s="42">
        <f>MẫuPC!C33</f>
        <v>3</v>
      </c>
      <c r="D33" s="181" t="str">
        <f t="shared" ref="D33:J33" si="7">IFERROR(ROUND(AVERAGE(D59,D85,D111,D137,D163),1),"")</f>
        <v/>
      </c>
      <c r="E33" s="181" t="str">
        <f t="shared" si="7"/>
        <v/>
      </c>
      <c r="F33" s="181" t="str">
        <f t="shared" si="7"/>
        <v/>
      </c>
      <c r="G33" s="181" t="str">
        <f t="shared" si="7"/>
        <v/>
      </c>
      <c r="H33" s="181" t="str">
        <f t="shared" si="7"/>
        <v/>
      </c>
      <c r="I33" s="181" t="str">
        <f t="shared" si="7"/>
        <v/>
      </c>
      <c r="J33" s="181" t="str">
        <f t="shared" si="7"/>
        <v/>
      </c>
      <c r="K33" s="175"/>
      <c r="L33" s="38"/>
      <c r="M33" s="38"/>
    </row>
    <row r="34" spans="1:13" ht="15.75" x14ac:dyDescent="0.2">
      <c r="A34" s="15" t="s">
        <v>50</v>
      </c>
      <c r="B34" s="47" t="s">
        <v>51</v>
      </c>
      <c r="C34" s="90">
        <f>MẫuPC!C34</f>
        <v>20</v>
      </c>
      <c r="D34" s="180" t="str">
        <f t="shared" ref="D34:J34" si="8">IF(COUNTBLANK(D35:D38)&gt;0,"",SUM(D35:D38))</f>
        <v/>
      </c>
      <c r="E34" s="180" t="str">
        <f t="shared" si="8"/>
        <v/>
      </c>
      <c r="F34" s="180" t="str">
        <f t="shared" si="8"/>
        <v/>
      </c>
      <c r="G34" s="180" t="str">
        <f t="shared" si="8"/>
        <v/>
      </c>
      <c r="H34" s="180" t="str">
        <f t="shared" si="8"/>
        <v/>
      </c>
      <c r="I34" s="180" t="str">
        <f t="shared" si="8"/>
        <v/>
      </c>
      <c r="J34" s="180" t="str">
        <f t="shared" si="8"/>
        <v/>
      </c>
      <c r="K34" s="175"/>
      <c r="L34" s="38"/>
      <c r="M34" s="38"/>
    </row>
    <row r="35" spans="1:13" ht="30" x14ac:dyDescent="0.2">
      <c r="A35" s="17">
        <v>4</v>
      </c>
      <c r="B35" s="43" t="str">
        <f>MẫuPC!B35</f>
        <v>G1. Phân tích rõ ràng các chức năng nghiệp vụ được phân công</v>
      </c>
      <c r="C35" s="42">
        <f>MẫuPC!C35</f>
        <v>3</v>
      </c>
      <c r="D35" s="181" t="str">
        <f>IFERROR(ROUND(AVERAGE(D61,D87,D113,D139,D165),1),"")</f>
        <v/>
      </c>
      <c r="E35" s="181" t="str">
        <f t="shared" ref="E35:J35" si="9">IFERROR(ROUND(AVERAGE(E61,E87,E113,E139,E165),1),"")</f>
        <v/>
      </c>
      <c r="F35" s="181" t="str">
        <f t="shared" si="9"/>
        <v/>
      </c>
      <c r="G35" s="181" t="str">
        <f t="shared" si="9"/>
        <v/>
      </c>
      <c r="H35" s="181" t="str">
        <f t="shared" si="9"/>
        <v/>
      </c>
      <c r="I35" s="181" t="str">
        <f t="shared" si="9"/>
        <v/>
      </c>
      <c r="J35" s="181" t="str">
        <f t="shared" si="9"/>
        <v/>
      </c>
      <c r="K35" s="175"/>
      <c r="L35" s="38"/>
      <c r="M35" s="38"/>
    </row>
    <row r="36" spans="1:13" ht="45" x14ac:dyDescent="0.2">
      <c r="A36" s="17">
        <v>5</v>
      </c>
      <c r="B36" s="43" t="str">
        <f>MẫuPC!B36</f>
        <v>G3. Giao diện của các chức năng được phân công đúng với tài liệu thiết kế</v>
      </c>
      <c r="C36" s="42">
        <f>MẫuPC!C36</f>
        <v>5</v>
      </c>
      <c r="D36" s="181" t="str">
        <f t="shared" ref="D36:J36" si="10">IFERROR(ROUND(AVERAGE(D62,D88,D114,D140,D166),1),"")</f>
        <v/>
      </c>
      <c r="E36" s="181" t="str">
        <f t="shared" si="10"/>
        <v/>
      </c>
      <c r="F36" s="181" t="str">
        <f t="shared" si="10"/>
        <v/>
      </c>
      <c r="G36" s="181" t="str">
        <f t="shared" si="10"/>
        <v/>
      </c>
      <c r="H36" s="181" t="str">
        <f t="shared" si="10"/>
        <v/>
      </c>
      <c r="I36" s="181" t="str">
        <f t="shared" si="10"/>
        <v/>
      </c>
      <c r="J36" s="181" t="str">
        <f t="shared" si="10"/>
        <v/>
      </c>
      <c r="K36" s="175"/>
      <c r="L36" s="38"/>
      <c r="M36" s="38"/>
    </row>
    <row r="37" spans="1:13" ht="45" x14ac:dyDescent="0.2">
      <c r="A37" s="17">
        <v>6</v>
      </c>
      <c r="B37" s="43" t="str">
        <f>MẫuPC!B37</f>
        <v>G4. Giải thích chính xác thuật toán xử lý nghiệp vụ của các chức năng được phân công</v>
      </c>
      <c r="C37" s="42">
        <f>MẫuPC!C37</f>
        <v>9</v>
      </c>
      <c r="D37" s="181" t="str">
        <f t="shared" ref="D37:J38" si="11">IFERROR(ROUND(AVERAGE(D63,D89,D115,D141,D167),1),"")</f>
        <v/>
      </c>
      <c r="E37" s="181" t="str">
        <f t="shared" si="11"/>
        <v/>
      </c>
      <c r="F37" s="181" t="str">
        <f t="shared" si="11"/>
        <v/>
      </c>
      <c r="G37" s="181" t="str">
        <f t="shared" si="11"/>
        <v/>
      </c>
      <c r="H37" s="181" t="str">
        <f t="shared" si="11"/>
        <v/>
      </c>
      <c r="I37" s="181" t="str">
        <f t="shared" si="11"/>
        <v/>
      </c>
      <c r="J37" s="181" t="str">
        <f t="shared" si="11"/>
        <v/>
      </c>
      <c r="K37" s="175"/>
      <c r="L37" s="38"/>
      <c r="M37" s="38"/>
    </row>
    <row r="38" spans="1:13" ht="30" x14ac:dyDescent="0.2">
      <c r="A38" s="17">
        <v>7</v>
      </c>
      <c r="B38" s="43" t="str">
        <f>MẫuPC!B38</f>
        <v>G5. Kỹ năng trình bày, thái độ ứng xử cá nhân</v>
      </c>
      <c r="C38" s="42">
        <f>MẫuPC!C38</f>
        <v>3</v>
      </c>
      <c r="D38" s="181" t="str">
        <f t="shared" si="11"/>
        <v/>
      </c>
      <c r="E38" s="181" t="str">
        <f t="shared" si="11"/>
        <v/>
      </c>
      <c r="F38" s="181" t="str">
        <f t="shared" si="11"/>
        <v/>
      </c>
      <c r="G38" s="181" t="str">
        <f t="shared" si="11"/>
        <v/>
      </c>
      <c r="H38" s="181" t="str">
        <f t="shared" si="11"/>
        <v/>
      </c>
      <c r="I38" s="181" t="str">
        <f t="shared" si="11"/>
        <v/>
      </c>
      <c r="J38" s="181" t="str">
        <f t="shared" si="11"/>
        <v/>
      </c>
      <c r="K38" s="175"/>
      <c r="L38" s="38"/>
      <c r="M38" s="38"/>
    </row>
    <row r="39" spans="1:13" ht="15.75" x14ac:dyDescent="0.2">
      <c r="A39" s="15"/>
      <c r="B39" s="47" t="s">
        <v>37</v>
      </c>
      <c r="C39" s="48">
        <f>SUM(C34,C30)</f>
        <v>35</v>
      </c>
      <c r="D39" s="180" t="str">
        <f t="shared" ref="D39:J39" si="12">IF(OR(D30="",D34=""),"",SUM(D30,D34))</f>
        <v/>
      </c>
      <c r="E39" s="180" t="str">
        <f t="shared" si="12"/>
        <v/>
      </c>
      <c r="F39" s="180" t="str">
        <f t="shared" si="12"/>
        <v/>
      </c>
      <c r="G39" s="180" t="str">
        <f t="shared" si="12"/>
        <v/>
      </c>
      <c r="H39" s="180" t="str">
        <f t="shared" si="12"/>
        <v/>
      </c>
      <c r="I39" s="180" t="str">
        <f t="shared" si="12"/>
        <v/>
      </c>
      <c r="J39" s="180" t="str">
        <f t="shared" si="12"/>
        <v/>
      </c>
      <c r="K39" s="175"/>
      <c r="L39" s="38"/>
      <c r="M39" s="38"/>
    </row>
    <row r="40" spans="1:13" ht="15.75" x14ac:dyDescent="0.2">
      <c r="A40" s="210" t="s">
        <v>95</v>
      </c>
      <c r="B40" s="198"/>
      <c r="C40" s="50">
        <v>10</v>
      </c>
      <c r="D40" s="182" t="str">
        <f t="shared" ref="D40:J40" si="13">IF(D39="","",ROUND(D39/$C$65*10,1))</f>
        <v/>
      </c>
      <c r="E40" s="182" t="str">
        <f t="shared" si="13"/>
        <v/>
      </c>
      <c r="F40" s="182" t="str">
        <f t="shared" si="13"/>
        <v/>
      </c>
      <c r="G40" s="182" t="str">
        <f t="shared" si="13"/>
        <v/>
      </c>
      <c r="H40" s="182" t="str">
        <f t="shared" si="13"/>
        <v/>
      </c>
      <c r="I40" s="182" t="str">
        <f t="shared" si="13"/>
        <v/>
      </c>
      <c r="J40" s="182" t="str">
        <f t="shared" si="13"/>
        <v/>
      </c>
      <c r="K40" s="175"/>
      <c r="L40" s="38"/>
      <c r="M40" s="38"/>
    </row>
    <row r="41" spans="1:13" x14ac:dyDescent="0.2">
      <c r="A41" s="91"/>
      <c r="B41" s="91"/>
      <c r="C41" s="92"/>
      <c r="D41" s="92"/>
      <c r="E41" s="92"/>
      <c r="F41" s="92"/>
      <c r="G41" s="92"/>
      <c r="H41" s="92"/>
      <c r="I41" s="92"/>
      <c r="J41" s="177"/>
      <c r="K41" s="178"/>
      <c r="L41" s="92"/>
      <c r="M41" s="92"/>
    </row>
    <row r="42" spans="1:13" ht="15.75" x14ac:dyDescent="0.2">
      <c r="A42" s="60"/>
      <c r="B42" s="63"/>
      <c r="C42" s="60"/>
      <c r="D42" s="60"/>
      <c r="E42" s="60"/>
      <c r="F42" s="60"/>
      <c r="G42" s="60"/>
      <c r="H42" s="60"/>
      <c r="I42" s="38"/>
      <c r="J42" s="179" t="s">
        <v>96</v>
      </c>
      <c r="K42" s="173"/>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str">
        <f>$C$3</f>
        <v>Trường Thịnh Agri - Giái pháp quản lý nông trường</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4">D$28</f>
        <v>PH07366</v>
      </c>
      <c r="E54" s="40" t="str">
        <f t="shared" si="14"/>
        <v>PH07378</v>
      </c>
      <c r="F54" s="40" t="str">
        <f t="shared" si="14"/>
        <v>PH07454</v>
      </c>
      <c r="G54" s="40" t="str">
        <f t="shared" si="14"/>
        <v>PH07551</v>
      </c>
      <c r="H54" s="40" t="str">
        <f t="shared" si="14"/>
        <v>PH08879</v>
      </c>
      <c r="I54" s="40" t="str">
        <f t="shared" si="14"/>
        <v/>
      </c>
      <c r="J54" s="40" t="str">
        <f t="shared" si="14"/>
        <v/>
      </c>
      <c r="K54" s="203" t="s">
        <v>93</v>
      </c>
      <c r="L54" s="38"/>
      <c r="M54" s="38"/>
    </row>
    <row r="55" spans="1:13" ht="24" x14ac:dyDescent="0.2">
      <c r="A55" s="204"/>
      <c r="B55" s="204"/>
      <c r="C55" s="204"/>
      <c r="D55" s="89" t="str">
        <f t="shared" ref="D55:J55" si="15">D$29</f>
        <v>Nguyễn Bá Vinh</v>
      </c>
      <c r="E55" s="89" t="str">
        <f t="shared" si="15"/>
        <v>Phan Hữu Kiều</v>
      </c>
      <c r="F55" s="89" t="str">
        <f t="shared" si="15"/>
        <v>Lê Văn Thắng</v>
      </c>
      <c r="G55" s="89" t="str">
        <f t="shared" si="15"/>
        <v>Nguyễn Cao Cường</v>
      </c>
      <c r="H55" s="89" t="str">
        <f t="shared" si="15"/>
        <v>Bùi Thanh Tuấn</v>
      </c>
      <c r="I55" s="89" t="str">
        <f t="shared" si="15"/>
        <v/>
      </c>
      <c r="J55" s="89" t="str">
        <f t="shared" si="15"/>
        <v/>
      </c>
      <c r="K55" s="204"/>
      <c r="L55" s="38"/>
      <c r="M55" s="38"/>
    </row>
    <row r="56" spans="1:13" ht="15.75" x14ac:dyDescent="0.2">
      <c r="A56" s="15" t="s">
        <v>42</v>
      </c>
      <c r="B56" s="16" t="s">
        <v>43</v>
      </c>
      <c r="C56" s="49">
        <f>SUM(C57:C59)</f>
        <v>15</v>
      </c>
      <c r="D56" s="49" t="str">
        <f t="shared" ref="D56:J56" si="16">IF(COUNTBLANK(D57:D59)&gt;0,"",SUM(D57:D59))</f>
        <v/>
      </c>
      <c r="E56" s="49" t="str">
        <f t="shared" si="16"/>
        <v/>
      </c>
      <c r="F56" s="49" t="str">
        <f t="shared" si="16"/>
        <v/>
      </c>
      <c r="G56" s="49" t="str">
        <f t="shared" si="16"/>
        <v/>
      </c>
      <c r="H56" s="49" t="str">
        <f t="shared" si="16"/>
        <v/>
      </c>
      <c r="I56" s="49" t="str">
        <f t="shared" si="16"/>
        <v/>
      </c>
      <c r="J56" s="49" t="str">
        <f t="shared" si="16"/>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175"/>
      <c r="L57" s="38"/>
      <c r="M57" s="38"/>
    </row>
    <row r="58" spans="1:13" ht="30" x14ac:dyDescent="0.2">
      <c r="A58" s="17">
        <v>2</v>
      </c>
      <c r="B58" s="43" t="str">
        <f t="shared" ref="B58:B59" si="17">B32</f>
        <v>G4. Các chức năng chính nêu trong thiết kế đều được triển khai</v>
      </c>
      <c r="C58" s="42">
        <f>MẫuPC!C32</f>
        <v>7</v>
      </c>
      <c r="D58" s="118"/>
      <c r="E58" s="118"/>
      <c r="F58" s="118"/>
      <c r="G58" s="118"/>
      <c r="H58" s="118"/>
      <c r="I58" s="118"/>
      <c r="J58" s="118"/>
      <c r="K58" s="175"/>
      <c r="L58" s="38"/>
      <c r="M58" s="38"/>
    </row>
    <row r="59" spans="1:13" ht="15.75" x14ac:dyDescent="0.2">
      <c r="A59" s="17">
        <v>3</v>
      </c>
      <c r="B59" s="43" t="str">
        <f t="shared" si="17"/>
        <v>G6. Thái độ, kỹ năng làm việc nhóm</v>
      </c>
      <c r="C59" s="42">
        <f>MẫuPC!C33</f>
        <v>3</v>
      </c>
      <c r="D59" s="118"/>
      <c r="E59" s="118"/>
      <c r="F59" s="118"/>
      <c r="G59" s="118"/>
      <c r="H59" s="118"/>
      <c r="I59" s="118"/>
      <c r="J59" s="118"/>
      <c r="K59" s="175"/>
      <c r="L59" s="38"/>
      <c r="M59" s="38"/>
    </row>
    <row r="60" spans="1:13" ht="15.75" x14ac:dyDescent="0.2">
      <c r="A60" s="15" t="s">
        <v>50</v>
      </c>
      <c r="B60" s="47" t="s">
        <v>51</v>
      </c>
      <c r="C60" s="90">
        <f>MẫuPC!C34</f>
        <v>20</v>
      </c>
      <c r="D60" s="160" t="str">
        <f t="shared" ref="D60:J60" si="18">IF(COUNTBLANK(D61:D64)&gt;0,"",SUM(D61:D64))</f>
        <v/>
      </c>
      <c r="E60" s="160" t="str">
        <f t="shared" si="18"/>
        <v/>
      </c>
      <c r="F60" s="160" t="str">
        <f t="shared" si="18"/>
        <v/>
      </c>
      <c r="G60" s="160" t="str">
        <f t="shared" si="18"/>
        <v/>
      </c>
      <c r="H60" s="160" t="str">
        <f t="shared" si="18"/>
        <v/>
      </c>
      <c r="I60" s="160" t="str">
        <f t="shared" si="18"/>
        <v/>
      </c>
      <c r="J60" s="160" t="str">
        <f t="shared" si="18"/>
        <v/>
      </c>
      <c r="K60" s="175"/>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175"/>
      <c r="L61" s="38"/>
      <c r="M61" s="38"/>
    </row>
    <row r="62" spans="1:13" ht="45" x14ac:dyDescent="0.2">
      <c r="A62" s="17">
        <v>5</v>
      </c>
      <c r="B62" s="43" t="str">
        <f t="shared" ref="B62:B63" si="19">B36</f>
        <v>G3. Giao diện của các chức năng được phân công đúng với tài liệu thiết kế</v>
      </c>
      <c r="C62" s="42">
        <f>MẫuPC!C36</f>
        <v>5</v>
      </c>
      <c r="D62" s="118"/>
      <c r="E62" s="118"/>
      <c r="F62" s="118"/>
      <c r="G62" s="118"/>
      <c r="H62" s="118"/>
      <c r="I62" s="118"/>
      <c r="J62" s="118"/>
      <c r="K62" s="175"/>
      <c r="L62" s="38"/>
      <c r="M62" s="38"/>
    </row>
    <row r="63" spans="1:13" ht="45" x14ac:dyDescent="0.2">
      <c r="A63" s="17">
        <v>6</v>
      </c>
      <c r="B63" s="43" t="str">
        <f t="shared" si="19"/>
        <v>G4. Giải thích chính xác thuật toán xử lý nghiệp vụ của các chức năng được phân công</v>
      </c>
      <c r="C63" s="42">
        <f>MẫuPC!C37</f>
        <v>9</v>
      </c>
      <c r="D63" s="118"/>
      <c r="E63" s="118"/>
      <c r="F63" s="118"/>
      <c r="G63" s="118"/>
      <c r="H63" s="118"/>
      <c r="I63" s="118"/>
      <c r="J63" s="118"/>
      <c r="K63" s="175"/>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175"/>
      <c r="L64" s="38"/>
      <c r="M64" s="38"/>
    </row>
    <row r="65" spans="1:13" ht="15.75" x14ac:dyDescent="0.2">
      <c r="A65" s="15"/>
      <c r="B65" s="47" t="s">
        <v>37</v>
      </c>
      <c r="C65" s="48">
        <f>SUM(C60,C56)</f>
        <v>35</v>
      </c>
      <c r="D65" s="49" t="str">
        <f t="shared" ref="D65:J65" si="20">IF(OR(D56="",D60=""),"",SUM(D56,D60))</f>
        <v/>
      </c>
      <c r="E65" s="49" t="str">
        <f t="shared" si="20"/>
        <v/>
      </c>
      <c r="F65" s="49" t="str">
        <f t="shared" si="20"/>
        <v/>
      </c>
      <c r="G65" s="49" t="str">
        <f t="shared" si="20"/>
        <v/>
      </c>
      <c r="H65" s="49" t="str">
        <f t="shared" si="20"/>
        <v/>
      </c>
      <c r="I65" s="49" t="str">
        <f t="shared" si="20"/>
        <v/>
      </c>
      <c r="J65" s="160" t="str">
        <f t="shared" si="20"/>
        <v/>
      </c>
      <c r="K65" s="175"/>
      <c r="L65" s="38"/>
      <c r="M65" s="38"/>
    </row>
    <row r="66" spans="1:13" ht="15.75" x14ac:dyDescent="0.2">
      <c r="A66" s="210" t="s">
        <v>95</v>
      </c>
      <c r="B66" s="198"/>
      <c r="C66" s="50">
        <v>10</v>
      </c>
      <c r="D66" s="50" t="str">
        <f t="shared" ref="D66:J66" si="21">IF(D65="","",ROUND(D65/$C$65*10,1))</f>
        <v/>
      </c>
      <c r="E66" s="50" t="str">
        <f t="shared" si="21"/>
        <v/>
      </c>
      <c r="F66" s="50" t="str">
        <f t="shared" si="21"/>
        <v/>
      </c>
      <c r="G66" s="50" t="str">
        <f t="shared" si="21"/>
        <v/>
      </c>
      <c r="H66" s="50" t="str">
        <f t="shared" si="21"/>
        <v/>
      </c>
      <c r="I66" s="50" t="str">
        <f t="shared" si="21"/>
        <v/>
      </c>
      <c r="J66" s="176" t="str">
        <f t="shared" si="21"/>
        <v/>
      </c>
      <c r="K66" s="175"/>
      <c r="L66" s="38"/>
      <c r="M66" s="38"/>
    </row>
    <row r="67" spans="1:13" ht="15.75" x14ac:dyDescent="0.2">
      <c r="A67" s="60"/>
      <c r="B67" s="63"/>
      <c r="C67" s="60"/>
      <c r="D67" s="60"/>
      <c r="E67" s="60"/>
      <c r="F67" s="60"/>
      <c r="G67" s="60"/>
      <c r="H67" s="60"/>
      <c r="I67" s="38"/>
      <c r="J67" s="179" t="s">
        <v>96</v>
      </c>
      <c r="K67" s="173"/>
      <c r="L67" s="38"/>
      <c r="M67" s="38"/>
    </row>
    <row r="68" spans="1:13" ht="15.75" x14ac:dyDescent="0.2">
      <c r="A68" s="60"/>
      <c r="B68" s="164" t="str">
        <f>"GIÁM KHẢO "&amp;A52</f>
        <v>GIÁM KHẢO 1</v>
      </c>
      <c r="C68" s="60"/>
      <c r="D68" s="60"/>
      <c r="E68" s="60"/>
      <c r="F68" s="56"/>
      <c r="G68" s="56"/>
      <c r="H68" s="38"/>
      <c r="I68" s="56"/>
      <c r="J68" s="164" t="s">
        <v>99</v>
      </c>
      <c r="K68" s="38"/>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str">
        <f>$C$3</f>
        <v>Trường Thịnh Agri - Giái pháp quản lý nông trường</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22">D$28</f>
        <v>PH07366</v>
      </c>
      <c r="E80" s="40" t="str">
        <f t="shared" si="22"/>
        <v>PH07378</v>
      </c>
      <c r="F80" s="40" t="str">
        <f t="shared" si="22"/>
        <v>PH07454</v>
      </c>
      <c r="G80" s="40" t="str">
        <f t="shared" si="22"/>
        <v>PH07551</v>
      </c>
      <c r="H80" s="40" t="str">
        <f t="shared" si="22"/>
        <v>PH08879</v>
      </c>
      <c r="I80" s="40" t="str">
        <f t="shared" si="22"/>
        <v/>
      </c>
      <c r="J80" s="40" t="str">
        <f t="shared" si="22"/>
        <v/>
      </c>
      <c r="K80" s="203" t="s">
        <v>93</v>
      </c>
      <c r="L80" s="38"/>
      <c r="M80" s="38"/>
    </row>
    <row r="81" spans="1:13" ht="24" x14ac:dyDescent="0.2">
      <c r="A81" s="204"/>
      <c r="B81" s="204"/>
      <c r="C81" s="204"/>
      <c r="D81" s="89" t="str">
        <f t="shared" ref="D81:J81" si="23">D$29</f>
        <v>Nguyễn Bá Vinh</v>
      </c>
      <c r="E81" s="89" t="str">
        <f t="shared" si="23"/>
        <v>Phan Hữu Kiều</v>
      </c>
      <c r="F81" s="89" t="str">
        <f t="shared" si="23"/>
        <v>Lê Văn Thắng</v>
      </c>
      <c r="G81" s="89" t="str">
        <f t="shared" si="23"/>
        <v>Nguyễn Cao Cường</v>
      </c>
      <c r="H81" s="89" t="str">
        <f t="shared" si="23"/>
        <v>Bùi Thanh Tuấn</v>
      </c>
      <c r="I81" s="89" t="str">
        <f t="shared" si="23"/>
        <v/>
      </c>
      <c r="J81" s="89" t="str">
        <f t="shared" si="23"/>
        <v/>
      </c>
      <c r="K81" s="204"/>
      <c r="L81" s="38"/>
      <c r="M81" s="38"/>
    </row>
    <row r="82" spans="1:13" ht="15.75" x14ac:dyDescent="0.2">
      <c r="A82" s="15" t="s">
        <v>42</v>
      </c>
      <c r="B82" s="16" t="s">
        <v>43</v>
      </c>
      <c r="C82" s="49">
        <f>SUM(C83:C85)</f>
        <v>15</v>
      </c>
      <c r="D82" s="49" t="str">
        <f t="shared" ref="D82:J82" si="24">IF(COUNTBLANK(D83:D85)&gt;0,"",SUM(D83:D85))</f>
        <v/>
      </c>
      <c r="E82" s="49" t="str">
        <f t="shared" si="24"/>
        <v/>
      </c>
      <c r="F82" s="49" t="str">
        <f t="shared" si="24"/>
        <v/>
      </c>
      <c r="G82" s="49" t="str">
        <f t="shared" si="24"/>
        <v/>
      </c>
      <c r="H82" s="49" t="str">
        <f t="shared" si="24"/>
        <v/>
      </c>
      <c r="I82" s="49" t="str">
        <f t="shared" si="24"/>
        <v/>
      </c>
      <c r="J82" s="49" t="str">
        <f t="shared" si="24"/>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175"/>
      <c r="L83" s="38"/>
      <c r="M83" s="38"/>
    </row>
    <row r="84" spans="1:13" ht="30" x14ac:dyDescent="0.2">
      <c r="A84" s="17">
        <v>2</v>
      </c>
      <c r="B84" s="43" t="str">
        <f t="shared" ref="B84:B85" si="25">B58</f>
        <v>G4. Các chức năng chính nêu trong thiết kế đều được triển khai</v>
      </c>
      <c r="C84" s="42">
        <f>MẫuPC!C32</f>
        <v>7</v>
      </c>
      <c r="D84" s="118"/>
      <c r="E84" s="118"/>
      <c r="F84" s="118"/>
      <c r="G84" s="118"/>
      <c r="H84" s="118"/>
      <c r="I84" s="118"/>
      <c r="J84" s="118"/>
      <c r="K84" s="175"/>
      <c r="L84" s="38"/>
      <c r="M84" s="38"/>
    </row>
    <row r="85" spans="1:13" ht="15.75" x14ac:dyDescent="0.2">
      <c r="A85" s="17">
        <v>3</v>
      </c>
      <c r="B85" s="43" t="str">
        <f t="shared" si="25"/>
        <v>G6. Thái độ, kỹ năng làm việc nhóm</v>
      </c>
      <c r="C85" s="42">
        <f>MẫuPC!C33</f>
        <v>3</v>
      </c>
      <c r="D85" s="118"/>
      <c r="E85" s="118"/>
      <c r="F85" s="118"/>
      <c r="G85" s="118"/>
      <c r="H85" s="118"/>
      <c r="I85" s="118"/>
      <c r="J85" s="118"/>
      <c r="K85" s="175"/>
      <c r="L85" s="38"/>
      <c r="M85" s="38"/>
    </row>
    <row r="86" spans="1:13" ht="15.75" x14ac:dyDescent="0.2">
      <c r="A86" s="15" t="s">
        <v>50</v>
      </c>
      <c r="B86" s="47" t="s">
        <v>51</v>
      </c>
      <c r="C86" s="90">
        <f>MẫuPC!C34</f>
        <v>20</v>
      </c>
      <c r="D86" s="160" t="str">
        <f t="shared" ref="D86:J86" si="26">IF(COUNTBLANK(D87:D90)&gt;0,"",SUM(D87:D90))</f>
        <v/>
      </c>
      <c r="E86" s="160" t="str">
        <f t="shared" si="26"/>
        <v/>
      </c>
      <c r="F86" s="160" t="str">
        <f t="shared" si="26"/>
        <v/>
      </c>
      <c r="G86" s="160" t="str">
        <f t="shared" si="26"/>
        <v/>
      </c>
      <c r="H86" s="160" t="str">
        <f t="shared" si="26"/>
        <v/>
      </c>
      <c r="I86" s="160" t="str">
        <f t="shared" si="26"/>
        <v/>
      </c>
      <c r="J86" s="160" t="str">
        <f t="shared" si="26"/>
        <v/>
      </c>
      <c r="K86" s="175"/>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175"/>
      <c r="L87" s="38"/>
      <c r="M87" s="38"/>
    </row>
    <row r="88" spans="1:13" ht="45" x14ac:dyDescent="0.2">
      <c r="A88" s="17">
        <v>5</v>
      </c>
      <c r="B88" s="43" t="str">
        <f t="shared" ref="B88:B89" si="27">B62</f>
        <v>G3. Giao diện của các chức năng được phân công đúng với tài liệu thiết kế</v>
      </c>
      <c r="C88" s="42">
        <f>MẫuPC!C36</f>
        <v>5</v>
      </c>
      <c r="D88" s="118"/>
      <c r="E88" s="118"/>
      <c r="F88" s="118"/>
      <c r="G88" s="118"/>
      <c r="H88" s="118"/>
      <c r="I88" s="118"/>
      <c r="J88" s="118"/>
      <c r="K88" s="175"/>
      <c r="L88" s="38"/>
      <c r="M88" s="38"/>
    </row>
    <row r="89" spans="1:13" ht="45" x14ac:dyDescent="0.2">
      <c r="A89" s="17">
        <v>6</v>
      </c>
      <c r="B89" s="43" t="str">
        <f t="shared" si="27"/>
        <v>G4. Giải thích chính xác thuật toán xử lý nghiệp vụ của các chức năng được phân công</v>
      </c>
      <c r="C89" s="42">
        <f>MẫuPC!C37</f>
        <v>9</v>
      </c>
      <c r="D89" s="118"/>
      <c r="E89" s="118"/>
      <c r="F89" s="118"/>
      <c r="G89" s="118"/>
      <c r="H89" s="118"/>
      <c r="I89" s="118"/>
      <c r="J89" s="118"/>
      <c r="K89" s="175"/>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175"/>
      <c r="L90" s="38"/>
      <c r="M90" s="38"/>
    </row>
    <row r="91" spans="1:13" ht="15.75" x14ac:dyDescent="0.2">
      <c r="A91" s="15"/>
      <c r="B91" s="47" t="s">
        <v>37</v>
      </c>
      <c r="C91" s="48">
        <f>SUM(C86,C82)</f>
        <v>35</v>
      </c>
      <c r="D91" s="49" t="str">
        <f t="shared" ref="D91:J91" si="28">IF(OR(D82="",D86=""),"",SUM(D82,D86))</f>
        <v/>
      </c>
      <c r="E91" s="49" t="str">
        <f t="shared" si="28"/>
        <v/>
      </c>
      <c r="F91" s="49" t="str">
        <f t="shared" si="28"/>
        <v/>
      </c>
      <c r="G91" s="49" t="str">
        <f t="shared" si="28"/>
        <v/>
      </c>
      <c r="H91" s="49" t="str">
        <f t="shared" si="28"/>
        <v/>
      </c>
      <c r="I91" s="49" t="str">
        <f t="shared" si="28"/>
        <v/>
      </c>
      <c r="J91" s="160" t="str">
        <f t="shared" si="28"/>
        <v/>
      </c>
      <c r="K91" s="175"/>
      <c r="L91" s="38"/>
      <c r="M91" s="38"/>
    </row>
    <row r="92" spans="1:13" ht="15.75" x14ac:dyDescent="0.2">
      <c r="A92" s="210" t="s">
        <v>95</v>
      </c>
      <c r="B92" s="198"/>
      <c r="C92" s="50">
        <v>10</v>
      </c>
      <c r="D92" s="50" t="str">
        <f t="shared" ref="D92:J92" si="29">IF(D91="","",ROUND(D91/$C$65*10,1))</f>
        <v/>
      </c>
      <c r="E92" s="50" t="str">
        <f t="shared" si="29"/>
        <v/>
      </c>
      <c r="F92" s="50" t="str">
        <f t="shared" si="29"/>
        <v/>
      </c>
      <c r="G92" s="50" t="str">
        <f t="shared" si="29"/>
        <v/>
      </c>
      <c r="H92" s="50" t="str">
        <f t="shared" si="29"/>
        <v/>
      </c>
      <c r="I92" s="50" t="str">
        <f t="shared" si="29"/>
        <v/>
      </c>
      <c r="J92" s="176" t="str">
        <f t="shared" si="29"/>
        <v/>
      </c>
      <c r="K92" s="175"/>
      <c r="L92" s="38"/>
      <c r="M92" s="38"/>
    </row>
    <row r="93" spans="1:13" ht="15.75" x14ac:dyDescent="0.2">
      <c r="A93" s="60"/>
      <c r="B93" s="63"/>
      <c r="C93" s="60"/>
      <c r="D93" s="60"/>
      <c r="E93" s="60"/>
      <c r="F93" s="60"/>
      <c r="G93" s="60"/>
      <c r="H93" s="60"/>
      <c r="I93" s="38"/>
      <c r="J93" s="179" t="s">
        <v>96</v>
      </c>
      <c r="K93" s="173"/>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str">
        <f>$C$3</f>
        <v>Trường Thịnh Agri - Giái pháp quản lý nông trường</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30">D$28</f>
        <v>PH07366</v>
      </c>
      <c r="E106" s="40" t="str">
        <f t="shared" si="30"/>
        <v>PH07378</v>
      </c>
      <c r="F106" s="40" t="str">
        <f t="shared" si="30"/>
        <v>PH07454</v>
      </c>
      <c r="G106" s="40" t="str">
        <f t="shared" si="30"/>
        <v>PH07551</v>
      </c>
      <c r="H106" s="40" t="str">
        <f t="shared" si="30"/>
        <v>PH08879</v>
      </c>
      <c r="I106" s="40" t="str">
        <f t="shared" si="30"/>
        <v/>
      </c>
      <c r="J106" s="40" t="str">
        <f t="shared" si="30"/>
        <v/>
      </c>
      <c r="K106" s="203" t="s">
        <v>93</v>
      </c>
      <c r="L106" s="38"/>
      <c r="M106" s="38"/>
    </row>
    <row r="107" spans="1:13" ht="24" x14ac:dyDescent="0.2">
      <c r="A107" s="204"/>
      <c r="B107" s="204"/>
      <c r="C107" s="204"/>
      <c r="D107" s="89" t="str">
        <f t="shared" ref="D107:J107" si="31">D$29</f>
        <v>Nguyễn Bá Vinh</v>
      </c>
      <c r="E107" s="89" t="str">
        <f t="shared" si="31"/>
        <v>Phan Hữu Kiều</v>
      </c>
      <c r="F107" s="89" t="str">
        <f t="shared" si="31"/>
        <v>Lê Văn Thắng</v>
      </c>
      <c r="G107" s="89" t="str">
        <f t="shared" si="31"/>
        <v>Nguyễn Cao Cường</v>
      </c>
      <c r="H107" s="89" t="str">
        <f t="shared" si="31"/>
        <v>Bùi Thanh Tuấn</v>
      </c>
      <c r="I107" s="89" t="str">
        <f t="shared" si="31"/>
        <v/>
      </c>
      <c r="J107" s="89" t="str">
        <f t="shared" si="31"/>
        <v/>
      </c>
      <c r="K107" s="204"/>
      <c r="L107" s="38"/>
      <c r="M107" s="38"/>
    </row>
    <row r="108" spans="1:13" ht="15.75" x14ac:dyDescent="0.2">
      <c r="A108" s="15" t="s">
        <v>42</v>
      </c>
      <c r="B108" s="16" t="s">
        <v>43</v>
      </c>
      <c r="C108" s="49">
        <f>SUM(C109:C111)</f>
        <v>15</v>
      </c>
      <c r="D108" s="49" t="str">
        <f t="shared" ref="D108:J108" si="32">IF(COUNTBLANK(D109:D111)&gt;0,"",SUM(D109:D111))</f>
        <v/>
      </c>
      <c r="E108" s="49" t="str">
        <f t="shared" si="32"/>
        <v/>
      </c>
      <c r="F108" s="49" t="str">
        <f t="shared" si="32"/>
        <v/>
      </c>
      <c r="G108" s="49" t="str">
        <f t="shared" si="32"/>
        <v/>
      </c>
      <c r="H108" s="49" t="str">
        <f t="shared" si="32"/>
        <v/>
      </c>
      <c r="I108" s="49" t="str">
        <f t="shared" si="32"/>
        <v/>
      </c>
      <c r="J108" s="49" t="str">
        <f t="shared" si="32"/>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175"/>
      <c r="L109" s="38"/>
      <c r="M109" s="38"/>
    </row>
    <row r="110" spans="1:13" ht="30" x14ac:dyDescent="0.2">
      <c r="A110" s="17">
        <v>2</v>
      </c>
      <c r="B110" s="43" t="str">
        <f t="shared" ref="B110:B111" si="33">B84</f>
        <v>G4. Các chức năng chính nêu trong thiết kế đều được triển khai</v>
      </c>
      <c r="C110" s="42">
        <f>MẫuPC!C32</f>
        <v>7</v>
      </c>
      <c r="D110" s="118"/>
      <c r="E110" s="118"/>
      <c r="F110" s="118"/>
      <c r="G110" s="118"/>
      <c r="H110" s="118"/>
      <c r="I110" s="118"/>
      <c r="J110" s="118"/>
      <c r="K110" s="175"/>
      <c r="L110" s="38"/>
      <c r="M110" s="38"/>
    </row>
    <row r="111" spans="1:13" ht="15.75" x14ac:dyDescent="0.2">
      <c r="A111" s="17">
        <v>3</v>
      </c>
      <c r="B111" s="43" t="str">
        <f t="shared" si="33"/>
        <v>G6. Thái độ, kỹ năng làm việc nhóm</v>
      </c>
      <c r="C111" s="42">
        <f>MẫuPC!C33</f>
        <v>3</v>
      </c>
      <c r="D111" s="118"/>
      <c r="E111" s="118"/>
      <c r="F111" s="118"/>
      <c r="G111" s="118"/>
      <c r="H111" s="118"/>
      <c r="I111" s="118"/>
      <c r="J111" s="118"/>
      <c r="K111" s="175"/>
      <c r="L111" s="38"/>
      <c r="M111" s="38"/>
    </row>
    <row r="112" spans="1:13" ht="15.75" x14ac:dyDescent="0.2">
      <c r="A112" s="15" t="s">
        <v>50</v>
      </c>
      <c r="B112" s="47" t="s">
        <v>51</v>
      </c>
      <c r="C112" s="90">
        <f>MẫuPC!C34</f>
        <v>20</v>
      </c>
      <c r="D112" s="160" t="str">
        <f t="shared" ref="D112:J112" si="34">IF(COUNTBLANK(D113:D116)&gt;0,"",SUM(D113:D116))</f>
        <v/>
      </c>
      <c r="E112" s="160" t="str">
        <f t="shared" si="34"/>
        <v/>
      </c>
      <c r="F112" s="160" t="str">
        <f t="shared" si="34"/>
        <v/>
      </c>
      <c r="G112" s="160" t="str">
        <f t="shared" si="34"/>
        <v/>
      </c>
      <c r="H112" s="160" t="str">
        <f t="shared" si="34"/>
        <v/>
      </c>
      <c r="I112" s="160" t="str">
        <f t="shared" si="34"/>
        <v/>
      </c>
      <c r="J112" s="160" t="str">
        <f t="shared" si="34"/>
        <v/>
      </c>
      <c r="K112" s="175"/>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175"/>
      <c r="L113" s="38"/>
      <c r="M113" s="38"/>
    </row>
    <row r="114" spans="1:13" ht="45" x14ac:dyDescent="0.2">
      <c r="A114" s="17">
        <v>5</v>
      </c>
      <c r="B114" s="43" t="str">
        <f t="shared" ref="B114:B115" si="35">B88</f>
        <v>G3. Giao diện của các chức năng được phân công đúng với tài liệu thiết kế</v>
      </c>
      <c r="C114" s="42">
        <f>MẫuPC!C36</f>
        <v>5</v>
      </c>
      <c r="D114" s="118"/>
      <c r="E114" s="118"/>
      <c r="F114" s="118"/>
      <c r="G114" s="118"/>
      <c r="H114" s="118"/>
      <c r="I114" s="118"/>
      <c r="J114" s="118"/>
      <c r="K114" s="175"/>
      <c r="L114" s="38"/>
      <c r="M114" s="38"/>
    </row>
    <row r="115" spans="1:13" ht="45" x14ac:dyDescent="0.2">
      <c r="A115" s="17">
        <v>6</v>
      </c>
      <c r="B115" s="43" t="str">
        <f t="shared" si="35"/>
        <v>G4. Giải thích chính xác thuật toán xử lý nghiệp vụ của các chức năng được phân công</v>
      </c>
      <c r="C115" s="42">
        <f>MẫuPC!C37</f>
        <v>9</v>
      </c>
      <c r="D115" s="118"/>
      <c r="E115" s="118"/>
      <c r="F115" s="118"/>
      <c r="G115" s="118"/>
      <c r="H115" s="118"/>
      <c r="I115" s="118"/>
      <c r="J115" s="118"/>
      <c r="K115" s="175"/>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175"/>
      <c r="L116" s="38"/>
      <c r="M116" s="38"/>
    </row>
    <row r="117" spans="1:13" ht="15.75" x14ac:dyDescent="0.2">
      <c r="A117" s="15"/>
      <c r="B117" s="47" t="s">
        <v>37</v>
      </c>
      <c r="C117" s="48">
        <f>SUM(C112,C108)</f>
        <v>35</v>
      </c>
      <c r="D117" s="49" t="str">
        <f t="shared" ref="D117:J117" si="36">IF(OR(D108="",D112=""),"",SUM(D108,D112))</f>
        <v/>
      </c>
      <c r="E117" s="49" t="str">
        <f t="shared" si="36"/>
        <v/>
      </c>
      <c r="F117" s="49" t="str">
        <f t="shared" si="36"/>
        <v/>
      </c>
      <c r="G117" s="49" t="str">
        <f t="shared" si="36"/>
        <v/>
      </c>
      <c r="H117" s="49" t="str">
        <f t="shared" si="36"/>
        <v/>
      </c>
      <c r="I117" s="49" t="str">
        <f t="shared" si="36"/>
        <v/>
      </c>
      <c r="J117" s="160" t="str">
        <f t="shared" si="36"/>
        <v/>
      </c>
      <c r="K117" s="175"/>
      <c r="L117" s="38"/>
      <c r="M117" s="38"/>
    </row>
    <row r="118" spans="1:13" ht="15.75" x14ac:dyDescent="0.2">
      <c r="A118" s="210" t="s">
        <v>95</v>
      </c>
      <c r="B118" s="198"/>
      <c r="C118" s="50">
        <v>10</v>
      </c>
      <c r="D118" s="50" t="str">
        <f t="shared" ref="D118:J118" si="37">IF(D117="","",ROUND(D117/$C$65*10,1))</f>
        <v/>
      </c>
      <c r="E118" s="50" t="str">
        <f t="shared" si="37"/>
        <v/>
      </c>
      <c r="F118" s="50" t="str">
        <f t="shared" si="37"/>
        <v/>
      </c>
      <c r="G118" s="50" t="str">
        <f t="shared" si="37"/>
        <v/>
      </c>
      <c r="H118" s="50" t="str">
        <f t="shared" si="37"/>
        <v/>
      </c>
      <c r="I118" s="50" t="str">
        <f t="shared" si="37"/>
        <v/>
      </c>
      <c r="J118" s="176" t="str">
        <f t="shared" si="37"/>
        <v/>
      </c>
      <c r="K118" s="175"/>
      <c r="L118" s="38"/>
      <c r="M118" s="38"/>
    </row>
    <row r="119" spans="1:13" ht="15.75" x14ac:dyDescent="0.2">
      <c r="A119" s="60"/>
      <c r="B119" s="63"/>
      <c r="C119" s="60"/>
      <c r="D119" s="60"/>
      <c r="E119" s="60"/>
      <c r="F119" s="60"/>
      <c r="G119" s="60"/>
      <c r="H119" s="60"/>
      <c r="I119" s="38"/>
      <c r="J119" s="179" t="s">
        <v>96</v>
      </c>
      <c r="K119" s="173"/>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str">
        <f>$C$3</f>
        <v>Trường Thịnh Agri - Giái pháp quản lý nông trường</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8">D$28</f>
        <v>PH07366</v>
      </c>
      <c r="E132" s="40" t="str">
        <f t="shared" si="38"/>
        <v>PH07378</v>
      </c>
      <c r="F132" s="40" t="str">
        <f t="shared" si="38"/>
        <v>PH07454</v>
      </c>
      <c r="G132" s="40" t="str">
        <f t="shared" si="38"/>
        <v>PH07551</v>
      </c>
      <c r="H132" s="40" t="str">
        <f t="shared" si="38"/>
        <v>PH08879</v>
      </c>
      <c r="I132" s="40" t="str">
        <f t="shared" si="38"/>
        <v/>
      </c>
      <c r="J132" s="40" t="str">
        <f t="shared" si="38"/>
        <v/>
      </c>
      <c r="K132" s="203" t="s">
        <v>93</v>
      </c>
      <c r="L132" s="38"/>
      <c r="M132" s="38"/>
    </row>
    <row r="133" spans="1:13" ht="24" x14ac:dyDescent="0.2">
      <c r="A133" s="204"/>
      <c r="B133" s="204"/>
      <c r="C133" s="204"/>
      <c r="D133" s="89" t="str">
        <f t="shared" ref="D133:J133" si="39">D$29</f>
        <v>Nguyễn Bá Vinh</v>
      </c>
      <c r="E133" s="89" t="str">
        <f t="shared" si="39"/>
        <v>Phan Hữu Kiều</v>
      </c>
      <c r="F133" s="89" t="str">
        <f t="shared" si="39"/>
        <v>Lê Văn Thắng</v>
      </c>
      <c r="G133" s="89" t="str">
        <f t="shared" si="39"/>
        <v>Nguyễn Cao Cường</v>
      </c>
      <c r="H133" s="89" t="str">
        <f t="shared" si="39"/>
        <v>Bùi Thanh Tuấn</v>
      </c>
      <c r="I133" s="89" t="str">
        <f t="shared" si="39"/>
        <v/>
      </c>
      <c r="J133" s="89" t="str">
        <f t="shared" si="39"/>
        <v/>
      </c>
      <c r="K133" s="204"/>
      <c r="L133" s="38"/>
      <c r="M133" s="38"/>
    </row>
    <row r="134" spans="1:13" ht="15.75" x14ac:dyDescent="0.2">
      <c r="A134" s="15" t="s">
        <v>42</v>
      </c>
      <c r="B134" s="16" t="s">
        <v>43</v>
      </c>
      <c r="C134" s="49">
        <f>SUM(C135:C137)</f>
        <v>15</v>
      </c>
      <c r="D134" s="49" t="str">
        <f t="shared" ref="D134:J134" si="40">IF(COUNTBLANK(D135:D137)&gt;0,"",SUM(D135:D137))</f>
        <v/>
      </c>
      <c r="E134" s="49" t="str">
        <f t="shared" si="40"/>
        <v/>
      </c>
      <c r="F134" s="49" t="str">
        <f t="shared" si="40"/>
        <v/>
      </c>
      <c r="G134" s="49" t="str">
        <f t="shared" si="40"/>
        <v/>
      </c>
      <c r="H134" s="49" t="str">
        <f t="shared" si="40"/>
        <v/>
      </c>
      <c r="I134" s="49" t="str">
        <f t="shared" si="40"/>
        <v/>
      </c>
      <c r="J134" s="49" t="str">
        <f t="shared" si="40"/>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175"/>
      <c r="L135" s="38"/>
      <c r="M135" s="38"/>
    </row>
    <row r="136" spans="1:13" ht="30" x14ac:dyDescent="0.2">
      <c r="A136" s="17">
        <v>2</v>
      </c>
      <c r="B136" s="43" t="str">
        <f t="shared" ref="B136:B137" si="41">B110</f>
        <v>G4. Các chức năng chính nêu trong thiết kế đều được triển khai</v>
      </c>
      <c r="C136" s="42">
        <f>MẫuPC!C32</f>
        <v>7</v>
      </c>
      <c r="D136" s="118"/>
      <c r="E136" s="118"/>
      <c r="F136" s="118"/>
      <c r="G136" s="118"/>
      <c r="H136" s="118"/>
      <c r="I136" s="118"/>
      <c r="J136" s="118"/>
      <c r="K136" s="175"/>
      <c r="L136" s="38"/>
      <c r="M136" s="38"/>
    </row>
    <row r="137" spans="1:13" ht="15.75" x14ac:dyDescent="0.2">
      <c r="A137" s="17">
        <v>3</v>
      </c>
      <c r="B137" s="43" t="str">
        <f t="shared" si="41"/>
        <v>G6. Thái độ, kỹ năng làm việc nhóm</v>
      </c>
      <c r="C137" s="42">
        <f>MẫuPC!C33</f>
        <v>3</v>
      </c>
      <c r="D137" s="118"/>
      <c r="E137" s="118"/>
      <c r="F137" s="118"/>
      <c r="G137" s="118"/>
      <c r="H137" s="118"/>
      <c r="I137" s="118"/>
      <c r="J137" s="118"/>
      <c r="K137" s="175"/>
      <c r="L137" s="38"/>
      <c r="M137" s="38"/>
    </row>
    <row r="138" spans="1:13" ht="15.75" x14ac:dyDescent="0.2">
      <c r="A138" s="15" t="s">
        <v>50</v>
      </c>
      <c r="B138" s="47" t="s">
        <v>51</v>
      </c>
      <c r="C138" s="90">
        <f>MẫuPC!C34</f>
        <v>20</v>
      </c>
      <c r="D138" s="160" t="str">
        <f t="shared" ref="D138:J138" si="42">IF(COUNTBLANK(D139:D142)&gt;0,"",SUM(D139:D142))</f>
        <v/>
      </c>
      <c r="E138" s="160" t="str">
        <f t="shared" si="42"/>
        <v/>
      </c>
      <c r="F138" s="160" t="str">
        <f t="shared" si="42"/>
        <v/>
      </c>
      <c r="G138" s="160" t="str">
        <f t="shared" si="42"/>
        <v/>
      </c>
      <c r="H138" s="160" t="str">
        <f t="shared" si="42"/>
        <v/>
      </c>
      <c r="I138" s="160" t="str">
        <f t="shared" si="42"/>
        <v/>
      </c>
      <c r="J138" s="160" t="str">
        <f t="shared" si="42"/>
        <v/>
      </c>
      <c r="K138" s="175"/>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175"/>
      <c r="L139" s="38"/>
      <c r="M139" s="38"/>
    </row>
    <row r="140" spans="1:13" ht="45" x14ac:dyDescent="0.2">
      <c r="A140" s="17">
        <v>5</v>
      </c>
      <c r="B140" s="43" t="str">
        <f t="shared" ref="B140:B141" si="43">B114</f>
        <v>G3. Giao diện của các chức năng được phân công đúng với tài liệu thiết kế</v>
      </c>
      <c r="C140" s="42">
        <f>MẫuPC!C36</f>
        <v>5</v>
      </c>
      <c r="D140" s="118"/>
      <c r="E140" s="118"/>
      <c r="F140" s="118"/>
      <c r="G140" s="118"/>
      <c r="H140" s="118"/>
      <c r="I140" s="118"/>
      <c r="J140" s="118"/>
      <c r="K140" s="175"/>
      <c r="L140" s="38"/>
      <c r="M140" s="38"/>
    </row>
    <row r="141" spans="1:13" ht="45" x14ac:dyDescent="0.2">
      <c r="A141" s="17">
        <v>6</v>
      </c>
      <c r="B141" s="43" t="str">
        <f t="shared" si="43"/>
        <v>G4. Giải thích chính xác thuật toán xử lý nghiệp vụ của các chức năng được phân công</v>
      </c>
      <c r="C141" s="42">
        <f>MẫuPC!C37</f>
        <v>9</v>
      </c>
      <c r="D141" s="118"/>
      <c r="E141" s="118"/>
      <c r="F141" s="118"/>
      <c r="G141" s="118"/>
      <c r="H141" s="118"/>
      <c r="I141" s="118"/>
      <c r="J141" s="118"/>
      <c r="K141" s="175"/>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175"/>
      <c r="L142" s="38"/>
      <c r="M142" s="38"/>
    </row>
    <row r="143" spans="1:13" ht="15.75" x14ac:dyDescent="0.2">
      <c r="A143" s="15"/>
      <c r="B143" s="47" t="s">
        <v>37</v>
      </c>
      <c r="C143" s="48">
        <f>SUM(C138,C134)</f>
        <v>35</v>
      </c>
      <c r="D143" s="49" t="str">
        <f t="shared" ref="D143:J143" si="44">IF(OR(D134="",D138=""),"",SUM(D134,D138))</f>
        <v/>
      </c>
      <c r="E143" s="49" t="str">
        <f t="shared" si="44"/>
        <v/>
      </c>
      <c r="F143" s="49" t="str">
        <f t="shared" si="44"/>
        <v/>
      </c>
      <c r="G143" s="49" t="str">
        <f t="shared" si="44"/>
        <v/>
      </c>
      <c r="H143" s="49" t="str">
        <f t="shared" si="44"/>
        <v/>
      </c>
      <c r="I143" s="49" t="str">
        <f t="shared" si="44"/>
        <v/>
      </c>
      <c r="J143" s="160" t="str">
        <f t="shared" si="44"/>
        <v/>
      </c>
      <c r="K143" s="175"/>
      <c r="L143" s="38"/>
      <c r="M143" s="38"/>
    </row>
    <row r="144" spans="1:13" ht="15.75" x14ac:dyDescent="0.2">
      <c r="A144" s="210" t="s">
        <v>95</v>
      </c>
      <c r="B144" s="198"/>
      <c r="C144" s="50">
        <v>10</v>
      </c>
      <c r="D144" s="50" t="str">
        <f t="shared" ref="D144:J144" si="45">IF(D143="","",ROUND(D143/$C$65*10,1))</f>
        <v/>
      </c>
      <c r="E144" s="50" t="str">
        <f t="shared" si="45"/>
        <v/>
      </c>
      <c r="F144" s="50" t="str">
        <f t="shared" si="45"/>
        <v/>
      </c>
      <c r="G144" s="50" t="str">
        <f t="shared" si="45"/>
        <v/>
      </c>
      <c r="H144" s="50" t="str">
        <f t="shared" si="45"/>
        <v/>
      </c>
      <c r="I144" s="50" t="str">
        <f t="shared" si="45"/>
        <v/>
      </c>
      <c r="J144" s="176" t="str">
        <f t="shared" si="45"/>
        <v/>
      </c>
      <c r="K144" s="175"/>
      <c r="L144" s="38"/>
      <c r="M144" s="38"/>
    </row>
    <row r="145" spans="1:13" ht="15.75" x14ac:dyDescent="0.2">
      <c r="A145" s="60"/>
      <c r="B145" s="63"/>
      <c r="C145" s="60"/>
      <c r="D145" s="60"/>
      <c r="E145" s="60"/>
      <c r="F145" s="60"/>
      <c r="G145" s="60"/>
      <c r="H145" s="60"/>
      <c r="I145" s="38"/>
      <c r="J145" s="179" t="s">
        <v>96</v>
      </c>
      <c r="K145" s="173"/>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str">
        <f>$C$3</f>
        <v>Trường Thịnh Agri - Giái pháp quản lý nông trường</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6">D$28</f>
        <v>PH07366</v>
      </c>
      <c r="E158" s="40" t="str">
        <f t="shared" si="46"/>
        <v>PH07378</v>
      </c>
      <c r="F158" s="40" t="str">
        <f t="shared" si="46"/>
        <v>PH07454</v>
      </c>
      <c r="G158" s="40" t="str">
        <f t="shared" si="46"/>
        <v>PH07551</v>
      </c>
      <c r="H158" s="40" t="str">
        <f t="shared" si="46"/>
        <v>PH08879</v>
      </c>
      <c r="I158" s="40" t="str">
        <f t="shared" si="46"/>
        <v/>
      </c>
      <c r="J158" s="40" t="str">
        <f t="shared" si="46"/>
        <v/>
      </c>
      <c r="K158" s="203" t="s">
        <v>93</v>
      </c>
      <c r="L158" s="38"/>
      <c r="M158" s="38"/>
    </row>
    <row r="159" spans="1:13" ht="24" x14ac:dyDescent="0.2">
      <c r="A159" s="204"/>
      <c r="B159" s="204"/>
      <c r="C159" s="204"/>
      <c r="D159" s="89" t="str">
        <f t="shared" ref="D159:J159" si="47">D$29</f>
        <v>Nguyễn Bá Vinh</v>
      </c>
      <c r="E159" s="89" t="str">
        <f t="shared" si="47"/>
        <v>Phan Hữu Kiều</v>
      </c>
      <c r="F159" s="89" t="str">
        <f t="shared" si="47"/>
        <v>Lê Văn Thắng</v>
      </c>
      <c r="G159" s="89" t="str">
        <f t="shared" si="47"/>
        <v>Nguyễn Cao Cường</v>
      </c>
      <c r="H159" s="89" t="str">
        <f t="shared" si="47"/>
        <v>Bùi Thanh Tuấn</v>
      </c>
      <c r="I159" s="89" t="str">
        <f t="shared" si="47"/>
        <v/>
      </c>
      <c r="J159" s="89" t="str">
        <f t="shared" si="47"/>
        <v/>
      </c>
      <c r="K159" s="204"/>
      <c r="L159" s="38"/>
      <c r="M159" s="38"/>
    </row>
    <row r="160" spans="1:13" ht="15.75" x14ac:dyDescent="0.2">
      <c r="A160" s="15" t="s">
        <v>42</v>
      </c>
      <c r="B160" s="16" t="s">
        <v>43</v>
      </c>
      <c r="C160" s="49">
        <f>SUM(C161:C163)</f>
        <v>15</v>
      </c>
      <c r="D160" s="49" t="str">
        <f t="shared" ref="D160:J160" si="48">IF(COUNTBLANK(D161:D163)&gt;0,"",SUM(D161:D163))</f>
        <v/>
      </c>
      <c r="E160" s="49" t="str">
        <f t="shared" si="48"/>
        <v/>
      </c>
      <c r="F160" s="49" t="str">
        <f t="shared" si="48"/>
        <v/>
      </c>
      <c r="G160" s="49" t="str">
        <f t="shared" si="48"/>
        <v/>
      </c>
      <c r="H160" s="49" t="str">
        <f t="shared" si="48"/>
        <v/>
      </c>
      <c r="I160" s="49" t="str">
        <f t="shared" si="48"/>
        <v/>
      </c>
      <c r="J160" s="49" t="str">
        <f t="shared" si="48"/>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175"/>
      <c r="L161" s="38"/>
      <c r="M161" s="38"/>
    </row>
    <row r="162" spans="1:13" ht="30" x14ac:dyDescent="0.2">
      <c r="A162" s="17">
        <v>2</v>
      </c>
      <c r="B162" s="43" t="str">
        <f t="shared" ref="B162:B163" si="49">B136</f>
        <v>G4. Các chức năng chính nêu trong thiết kế đều được triển khai</v>
      </c>
      <c r="C162" s="42">
        <f>MẫuPC!C32</f>
        <v>7</v>
      </c>
      <c r="D162" s="118"/>
      <c r="E162" s="118"/>
      <c r="F162" s="118"/>
      <c r="G162" s="118"/>
      <c r="H162" s="118"/>
      <c r="I162" s="118"/>
      <c r="J162" s="118"/>
      <c r="K162" s="175"/>
      <c r="L162" s="38"/>
      <c r="M162" s="38"/>
    </row>
    <row r="163" spans="1:13" ht="15.75" x14ac:dyDescent="0.2">
      <c r="A163" s="17">
        <v>3</v>
      </c>
      <c r="B163" s="43" t="str">
        <f t="shared" si="49"/>
        <v>G6. Thái độ, kỹ năng làm việc nhóm</v>
      </c>
      <c r="C163" s="42">
        <f>MẫuPC!C33</f>
        <v>3</v>
      </c>
      <c r="D163" s="118"/>
      <c r="E163" s="118"/>
      <c r="F163" s="118"/>
      <c r="G163" s="118"/>
      <c r="H163" s="118"/>
      <c r="I163" s="118"/>
      <c r="J163" s="118"/>
      <c r="K163" s="175"/>
      <c r="L163" s="38"/>
      <c r="M163" s="38"/>
    </row>
    <row r="164" spans="1:13" ht="15.75" x14ac:dyDescent="0.2">
      <c r="A164" s="15" t="s">
        <v>50</v>
      </c>
      <c r="B164" s="47" t="s">
        <v>51</v>
      </c>
      <c r="C164" s="90">
        <f>MẫuPC!C34</f>
        <v>20</v>
      </c>
      <c r="D164" s="160" t="str">
        <f t="shared" ref="D164:J164" si="50">IF(COUNTBLANK(D165:D168)&gt;0,"",SUM(D165:D168))</f>
        <v/>
      </c>
      <c r="E164" s="160" t="str">
        <f t="shared" si="50"/>
        <v/>
      </c>
      <c r="F164" s="160" t="str">
        <f t="shared" si="50"/>
        <v/>
      </c>
      <c r="G164" s="160" t="str">
        <f t="shared" si="50"/>
        <v/>
      </c>
      <c r="H164" s="160" t="str">
        <f t="shared" si="50"/>
        <v/>
      </c>
      <c r="I164" s="160" t="str">
        <f t="shared" si="50"/>
        <v/>
      </c>
      <c r="J164" s="160" t="str">
        <f t="shared" si="50"/>
        <v/>
      </c>
      <c r="K164" s="175"/>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175"/>
      <c r="L165" s="38"/>
      <c r="M165" s="38"/>
    </row>
    <row r="166" spans="1:13" ht="45" x14ac:dyDescent="0.2">
      <c r="A166" s="17">
        <v>5</v>
      </c>
      <c r="B166" s="43" t="str">
        <f t="shared" ref="B166:B167" si="51">B140</f>
        <v>G3. Giao diện của các chức năng được phân công đúng với tài liệu thiết kế</v>
      </c>
      <c r="C166" s="42">
        <f>MẫuPC!C36</f>
        <v>5</v>
      </c>
      <c r="D166" s="118"/>
      <c r="E166" s="118"/>
      <c r="F166" s="118"/>
      <c r="G166" s="118"/>
      <c r="H166" s="118"/>
      <c r="I166" s="118"/>
      <c r="J166" s="118"/>
      <c r="K166" s="175"/>
      <c r="L166" s="38"/>
      <c r="M166" s="38"/>
    </row>
    <row r="167" spans="1:13" ht="45" x14ac:dyDescent="0.2">
      <c r="A167" s="17">
        <v>6</v>
      </c>
      <c r="B167" s="43" t="str">
        <f t="shared" si="51"/>
        <v>G4. Giải thích chính xác thuật toán xử lý nghiệp vụ của các chức năng được phân công</v>
      </c>
      <c r="C167" s="42">
        <f>MẫuPC!C37</f>
        <v>9</v>
      </c>
      <c r="D167" s="118"/>
      <c r="E167" s="118"/>
      <c r="F167" s="118"/>
      <c r="G167" s="118"/>
      <c r="H167" s="118"/>
      <c r="I167" s="118"/>
      <c r="J167" s="118"/>
      <c r="K167" s="175"/>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175"/>
      <c r="L168" s="38"/>
      <c r="M168" s="38"/>
    </row>
    <row r="169" spans="1:13" ht="15.75" x14ac:dyDescent="0.2">
      <c r="A169" s="15"/>
      <c r="B169" s="47" t="s">
        <v>37</v>
      </c>
      <c r="C169" s="48">
        <f>SUM(C164,C160)</f>
        <v>35</v>
      </c>
      <c r="D169" s="49" t="str">
        <f t="shared" ref="D169:J169" si="52">IF(OR(D160="",D164=""),"",SUM(D160,D164))</f>
        <v/>
      </c>
      <c r="E169" s="49" t="str">
        <f t="shared" si="52"/>
        <v/>
      </c>
      <c r="F169" s="49" t="str">
        <f t="shared" si="52"/>
        <v/>
      </c>
      <c r="G169" s="49" t="str">
        <f t="shared" si="52"/>
        <v/>
      </c>
      <c r="H169" s="49" t="str">
        <f t="shared" si="52"/>
        <v/>
      </c>
      <c r="I169" s="49" t="str">
        <f t="shared" si="52"/>
        <v/>
      </c>
      <c r="J169" s="160" t="str">
        <f t="shared" si="52"/>
        <v/>
      </c>
      <c r="K169" s="175"/>
      <c r="L169" s="38"/>
      <c r="M169" s="38"/>
    </row>
    <row r="170" spans="1:13" ht="15.75" x14ac:dyDescent="0.2">
      <c r="A170" s="210" t="s">
        <v>95</v>
      </c>
      <c r="B170" s="198"/>
      <c r="C170" s="50">
        <v>10</v>
      </c>
      <c r="D170" s="50" t="str">
        <f t="shared" ref="D170:J170" si="53">IF(D169="","",ROUND(D169/$C$65*10,1))</f>
        <v/>
      </c>
      <c r="E170" s="50" t="str">
        <f t="shared" si="53"/>
        <v/>
      </c>
      <c r="F170" s="50" t="str">
        <f t="shared" si="53"/>
        <v/>
      </c>
      <c r="G170" s="50" t="str">
        <f t="shared" si="53"/>
        <v/>
      </c>
      <c r="H170" s="50" t="str">
        <f t="shared" si="53"/>
        <v/>
      </c>
      <c r="I170" s="50" t="str">
        <f t="shared" si="53"/>
        <v/>
      </c>
      <c r="J170" s="176" t="str">
        <f t="shared" si="53"/>
        <v/>
      </c>
      <c r="K170" s="175"/>
      <c r="L170" s="38"/>
      <c r="M170" s="38"/>
    </row>
    <row r="171" spans="1:13" ht="15.75" x14ac:dyDescent="0.2">
      <c r="A171" s="60"/>
      <c r="B171" s="63"/>
      <c r="C171" s="60"/>
      <c r="D171" s="60"/>
      <c r="E171" s="60"/>
      <c r="F171" s="60"/>
      <c r="G171" s="60"/>
      <c r="H171" s="60"/>
      <c r="I171" s="38"/>
      <c r="J171" s="179" t="s">
        <v>96</v>
      </c>
      <c r="K171" s="173"/>
      <c r="L171" s="38"/>
      <c r="M171" s="38"/>
    </row>
    <row r="172" spans="1:13" ht="15.75" x14ac:dyDescent="0.2">
      <c r="A172" s="60"/>
      <c r="B172" s="164" t="str">
        <f>"GIÁM KHẢO "&amp;A156</f>
        <v>GIÁM KHẢO 5</v>
      </c>
      <c r="C172" s="60"/>
      <c r="D172" s="60"/>
      <c r="E172" s="60"/>
      <c r="F172" s="56"/>
      <c r="G172" s="56"/>
      <c r="H172" s="38"/>
      <c r="I172" s="56"/>
      <c r="J172" s="164" t="s">
        <v>99</v>
      </c>
      <c r="K172" s="38"/>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saYjdpP2O8M1FxxzAkMbJ0mQGGdgDK0eVaVNwK5FPGnvh/WpggZyIPJOvV0rgRphNMfimrVrY5HaLSuuE6ddIw==" saltValue="wlTQC9Giwk+pzt9DxB1YjQ=="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L1 L49 L75 L101 L127 L153">
      <formula1>Nganh</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J49 J75 J101 J127 J153">
      <formula1>INDIRECT($L$1)</formula1>
    </dataValidation>
    <dataValidation type="list" allowBlank="1" showErrorMessage="1" sqref="A52 A78 A104 A130 A156">
      <formula1>"1.0,2.0,3.0,4.0,5.0"</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158" activePane="bottomRight" state="frozen"/>
      <selection pane="topRight" activeCell="L2" sqref="L2"/>
      <selection pane="bottomLeft" activeCell="L2" sqref="L2"/>
      <selection pane="bottomRight" activeCell="K161" sqref="J161:K172"/>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130</v>
      </c>
    </row>
    <row r="2" spans="1:13" ht="15.75" x14ac:dyDescent="0.2">
      <c r="A2" s="186"/>
      <c r="B2" s="186"/>
      <c r="C2" s="186"/>
      <c r="D2" s="186"/>
      <c r="E2" s="186"/>
      <c r="F2" s="186"/>
      <c r="G2" s="186"/>
      <c r="H2" s="186"/>
      <c r="I2" s="186"/>
      <c r="J2" s="186"/>
      <c r="K2" s="186"/>
      <c r="L2" s="38"/>
      <c r="M2" s="38"/>
    </row>
    <row r="3" spans="1:13" ht="15.75" x14ac:dyDescent="0.2">
      <c r="A3" s="38"/>
      <c r="B3" s="39" t="s">
        <v>84</v>
      </c>
      <c r="C3" s="213" t="str">
        <f>VLOOKUP($L$1&amp;$M$1,'Danh sach'!$C:$L,10,0)</f>
        <v>Quản lý học viện của 1 trung tâm Tiếng Anh</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214"/>
      <c r="K7" s="215"/>
      <c r="L7" s="38"/>
      <c r="M7" s="38"/>
    </row>
    <row r="8" spans="1:13" ht="15.75" x14ac:dyDescent="0.2">
      <c r="A8" s="42">
        <v>2</v>
      </c>
      <c r="B8" s="43" t="str">
        <f>MẫuPC!B8</f>
        <v>G2. Thiết kế được giải pháp CNTT</v>
      </c>
      <c r="C8" s="44">
        <f>MẫuPC!C8</f>
        <v>4</v>
      </c>
      <c r="D8" s="118"/>
      <c r="E8" s="118"/>
      <c r="F8" s="118"/>
      <c r="G8" s="118"/>
      <c r="H8" s="118"/>
      <c r="I8" s="46" t="str">
        <f t="shared" si="1"/>
        <v/>
      </c>
      <c r="J8" s="214"/>
      <c r="K8" s="215"/>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214"/>
      <c r="K9" s="215"/>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214"/>
      <c r="K10" s="215"/>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214"/>
      <c r="K11" s="215"/>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214"/>
      <c r="K12" s="215"/>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214"/>
      <c r="K13" s="215"/>
      <c r="L13" s="38"/>
      <c r="M13" s="38"/>
    </row>
    <row r="14" spans="1:13" ht="15.75" x14ac:dyDescent="0.2">
      <c r="A14" s="38"/>
      <c r="B14" s="38"/>
      <c r="C14" s="38"/>
      <c r="D14" s="38"/>
      <c r="E14" s="38"/>
      <c r="F14" s="38"/>
      <c r="G14" s="38"/>
      <c r="H14" s="38"/>
      <c r="I14" s="38"/>
      <c r="J14" s="38"/>
      <c r="K14" s="38"/>
      <c r="L14" s="38"/>
      <c r="M14" s="38"/>
    </row>
    <row r="15" spans="1:13" ht="15.75" x14ac:dyDescent="0.25">
      <c r="A15" s="26"/>
      <c r="B15" s="51"/>
      <c r="C15" s="26"/>
      <c r="D15" s="26"/>
      <c r="E15" s="26"/>
      <c r="F15" s="26"/>
      <c r="G15" s="1"/>
      <c r="H15" s="1"/>
      <c r="I15" s="174"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str">
        <f>$C$3</f>
        <v>Quản lý học viện của 1 trung tâm Tiếng Anh</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PH07371</v>
      </c>
      <c r="E28" s="40" t="str">
        <f>IFERROR(VLOOKUP($L$1&amp;$M$1&amp;E$27,'Danh sach'!$E:$K,6,0),"")</f>
        <v>PH08630</v>
      </c>
      <c r="F28" s="40" t="str">
        <f>IFERROR(VLOOKUP($L$1&amp;$M$1&amp;F$27,'Danh sach'!$E:$K,6,0),"")</f>
        <v>PH08689</v>
      </c>
      <c r="G28" s="40" t="str">
        <f>IFERROR(VLOOKUP($L$1&amp;$M$1&amp;G$27,'Danh sach'!$E:$K,6,0),"")</f>
        <v>PH08772</v>
      </c>
      <c r="H28" s="40" t="str">
        <f>IFERROR(VLOOKUP($L$1&amp;$M$1&amp;H$27,'Danh sach'!$E:$K,6,0),"")</f>
        <v/>
      </c>
      <c r="I28" s="40" t="str">
        <f>IFERROR(VLOOKUP($L$1&amp;$M$1&amp;I$27,'Danh sach'!$E:$K,6,0),"")</f>
        <v/>
      </c>
      <c r="J28" s="40" t="str">
        <f>IFERROR(VLOOKUP($L$1&amp;$M$1&amp;J$27,'Danh sach'!$E:$K,6,0),"")</f>
        <v/>
      </c>
      <c r="K28" s="203" t="s">
        <v>93</v>
      </c>
      <c r="L28" s="38"/>
      <c r="M28" s="38"/>
    </row>
    <row r="29" spans="1:13" ht="24" x14ac:dyDescent="0.2">
      <c r="A29" s="204"/>
      <c r="B29" s="204"/>
      <c r="C29" s="204"/>
      <c r="D29" s="89" t="str">
        <f>IFERROR(VLOOKUP($L$1&amp;$M$1&amp;D$27,'Danh sach'!$E:$K,7,0),"")</f>
        <v>Nguyễn Trung Đức</v>
      </c>
      <c r="E29" s="89" t="str">
        <f>IFERROR(VLOOKUP($L$1&amp;$M$1&amp;E$27,'Danh sach'!$E:$K,7,0),"")</f>
        <v>Phạm Thị Ngọc Khánh</v>
      </c>
      <c r="F29" s="89" t="str">
        <f>IFERROR(VLOOKUP($L$1&amp;$M$1&amp;F$27,'Danh sach'!$E:$K,7,0),"")</f>
        <v>Vương Chí Hiệp</v>
      </c>
      <c r="G29" s="89" t="str">
        <f>IFERROR(VLOOKUP($L$1&amp;$M$1&amp;G$27,'Danh sach'!$E:$K,7,0),"")</f>
        <v>Nguyễn Ngọc Tân</v>
      </c>
      <c r="H29" s="89" t="str">
        <f>IFERROR(VLOOKUP($L$1&amp;$M$1&amp;H$27,'Danh sach'!$E:$K,7,0),"")</f>
        <v/>
      </c>
      <c r="I29" s="89" t="str">
        <f>IFERROR(VLOOKUP($L$1&amp;$M$1&amp;I$27,'Danh sach'!$E:$K,7,0),"")</f>
        <v/>
      </c>
      <c r="J29" s="89" t="str">
        <f>IFERROR(VLOOKUP($L$1&amp;$M$1&amp;J$27,'Danh sach'!$E:$K,7,0),"")</f>
        <v/>
      </c>
      <c r="K29" s="216"/>
      <c r="L29" s="38"/>
      <c r="M29" s="38"/>
    </row>
    <row r="30" spans="1:13" ht="15.75" x14ac:dyDescent="0.2">
      <c r="A30" s="15" t="s">
        <v>42</v>
      </c>
      <c r="B30" s="16" t="s">
        <v>43</v>
      </c>
      <c r="C30" s="49">
        <f>SUM(C31:C33)</f>
        <v>15</v>
      </c>
      <c r="D30" s="49" t="str">
        <f t="shared" ref="D30:J30" si="4">IF(COUNTBLANK(D31:D33)&gt;0,"",SUM(D31:D33))</f>
        <v/>
      </c>
      <c r="E30" s="49" t="str">
        <f t="shared" si="4"/>
        <v/>
      </c>
      <c r="F30" s="49" t="str">
        <f t="shared" si="4"/>
        <v/>
      </c>
      <c r="G30" s="49" t="str">
        <f t="shared" si="4"/>
        <v/>
      </c>
      <c r="H30" s="49" t="str">
        <f t="shared" si="4"/>
        <v/>
      </c>
      <c r="I30" s="49" t="str">
        <f t="shared" si="4"/>
        <v/>
      </c>
      <c r="J30" s="49" t="str">
        <f t="shared" si="4"/>
        <v/>
      </c>
      <c r="K30" s="62"/>
      <c r="L30" s="38"/>
      <c r="M30" s="38"/>
    </row>
    <row r="31" spans="1:13" ht="30" x14ac:dyDescent="0.2">
      <c r="A31" s="17">
        <v>1</v>
      </c>
      <c r="B31" s="43" t="str">
        <f>MẫuPC!B31</f>
        <v>G1. Khả năng ứng dụng trong thực tiễn</v>
      </c>
      <c r="C31" s="42">
        <f>MẫuPC!C31</f>
        <v>5</v>
      </c>
      <c r="D31" s="118" t="str">
        <f>IFERROR(ROUND(AVERAGE(D57,D83,D109,D135,D161),1),"")</f>
        <v/>
      </c>
      <c r="E31" s="118" t="str">
        <f t="shared" ref="E31:J31" si="5">IFERROR(ROUND(AVERAGE(E57,E83,E109,E135,E161),1),"")</f>
        <v/>
      </c>
      <c r="F31" s="118" t="str">
        <f t="shared" si="5"/>
        <v/>
      </c>
      <c r="G31" s="118" t="str">
        <f t="shared" si="5"/>
        <v/>
      </c>
      <c r="H31" s="118" t="str">
        <f t="shared" si="5"/>
        <v/>
      </c>
      <c r="I31" s="118" t="str">
        <f t="shared" si="5"/>
        <v/>
      </c>
      <c r="J31" s="118" t="str">
        <f t="shared" si="5"/>
        <v/>
      </c>
      <c r="K31" s="175"/>
      <c r="L31" s="38"/>
      <c r="M31" s="38"/>
    </row>
    <row r="32" spans="1:13" ht="30" x14ac:dyDescent="0.2">
      <c r="A32" s="17">
        <v>2</v>
      </c>
      <c r="B32" s="43" t="str">
        <f>MẫuPC!B32</f>
        <v>G4. Các chức năng chính nêu trong thiết kế đều được triển khai</v>
      </c>
      <c r="C32" s="42">
        <f>MẫuPC!C32</f>
        <v>7</v>
      </c>
      <c r="D32" s="118" t="str">
        <f t="shared" ref="D32:J32" si="6">IFERROR(ROUND(AVERAGE(D58,D84,D110,D136,D162),1),"")</f>
        <v/>
      </c>
      <c r="E32" s="118" t="str">
        <f t="shared" si="6"/>
        <v/>
      </c>
      <c r="F32" s="118" t="str">
        <f t="shared" si="6"/>
        <v/>
      </c>
      <c r="G32" s="118" t="str">
        <f t="shared" si="6"/>
        <v/>
      </c>
      <c r="H32" s="118" t="str">
        <f t="shared" si="6"/>
        <v/>
      </c>
      <c r="I32" s="118" t="str">
        <f t="shared" si="6"/>
        <v/>
      </c>
      <c r="J32" s="118" t="str">
        <f t="shared" si="6"/>
        <v/>
      </c>
      <c r="K32" s="175"/>
      <c r="L32" s="38"/>
      <c r="M32" s="38"/>
    </row>
    <row r="33" spans="1:13" ht="15.75" x14ac:dyDescent="0.2">
      <c r="A33" s="17">
        <v>3</v>
      </c>
      <c r="B33" s="43" t="str">
        <f>MẫuPC!B33</f>
        <v>G6. Thái độ, kỹ năng làm việc nhóm</v>
      </c>
      <c r="C33" s="42">
        <f>MẫuPC!C33</f>
        <v>3</v>
      </c>
      <c r="D33" s="118" t="str">
        <f t="shared" ref="D33:J33" si="7">IFERROR(ROUND(AVERAGE(D59,D85,D111,D137,D163),1),"")</f>
        <v/>
      </c>
      <c r="E33" s="118" t="str">
        <f t="shared" si="7"/>
        <v/>
      </c>
      <c r="F33" s="118" t="str">
        <f t="shared" si="7"/>
        <v/>
      </c>
      <c r="G33" s="118" t="str">
        <f t="shared" si="7"/>
        <v/>
      </c>
      <c r="H33" s="118" t="str">
        <f t="shared" si="7"/>
        <v/>
      </c>
      <c r="I33" s="118" t="str">
        <f t="shared" si="7"/>
        <v/>
      </c>
      <c r="J33" s="118" t="str">
        <f t="shared" si="7"/>
        <v/>
      </c>
      <c r="K33" s="175"/>
      <c r="L33" s="38"/>
      <c r="M33" s="38"/>
    </row>
    <row r="34" spans="1:13" ht="15.75" x14ac:dyDescent="0.2">
      <c r="A34" s="15" t="s">
        <v>50</v>
      </c>
      <c r="B34" s="47" t="s">
        <v>51</v>
      </c>
      <c r="C34" s="90">
        <f>MẫuPC!C34</f>
        <v>20</v>
      </c>
      <c r="D34" s="160" t="str">
        <f t="shared" ref="D34:J34" si="8">IF(COUNTBLANK(D35:D38)&gt;0,"",SUM(D35:D38))</f>
        <v/>
      </c>
      <c r="E34" s="160" t="str">
        <f t="shared" si="8"/>
        <v/>
      </c>
      <c r="F34" s="160" t="str">
        <f t="shared" si="8"/>
        <v/>
      </c>
      <c r="G34" s="160" t="str">
        <f t="shared" si="8"/>
        <v/>
      </c>
      <c r="H34" s="160" t="str">
        <f t="shared" si="8"/>
        <v/>
      </c>
      <c r="I34" s="160" t="str">
        <f t="shared" si="8"/>
        <v/>
      </c>
      <c r="J34" s="160" t="str">
        <f t="shared" si="8"/>
        <v/>
      </c>
      <c r="K34" s="175"/>
      <c r="L34" s="38"/>
      <c r="M34" s="38"/>
    </row>
    <row r="35" spans="1:13" ht="30" x14ac:dyDescent="0.2">
      <c r="A35" s="17">
        <v>4</v>
      </c>
      <c r="B35" s="43" t="str">
        <f>MẫuPC!B35</f>
        <v>G1. Phân tích rõ ràng các chức năng nghiệp vụ được phân công</v>
      </c>
      <c r="C35" s="42">
        <f>MẫuPC!C35</f>
        <v>3</v>
      </c>
      <c r="D35" s="118" t="str">
        <f>IFERROR(ROUND(AVERAGE(D61,D87,D113,D139,D165),1),"")</f>
        <v/>
      </c>
      <c r="E35" s="118" t="str">
        <f t="shared" ref="E35:J35" si="9">IFERROR(ROUND(AVERAGE(E61,E87,E113,E139,E165),1),"")</f>
        <v/>
      </c>
      <c r="F35" s="118" t="str">
        <f t="shared" si="9"/>
        <v/>
      </c>
      <c r="G35" s="118" t="str">
        <f t="shared" si="9"/>
        <v/>
      </c>
      <c r="H35" s="118" t="str">
        <f t="shared" si="9"/>
        <v/>
      </c>
      <c r="I35" s="118" t="str">
        <f t="shared" si="9"/>
        <v/>
      </c>
      <c r="J35" s="118" t="str">
        <f t="shared" si="9"/>
        <v/>
      </c>
      <c r="K35" s="175"/>
      <c r="L35" s="38"/>
      <c r="M35" s="38"/>
    </row>
    <row r="36" spans="1:13" ht="45" x14ac:dyDescent="0.2">
      <c r="A36" s="17">
        <v>5</v>
      </c>
      <c r="B36" s="43" t="str">
        <f>MẫuPC!B36</f>
        <v>G3. Giao diện của các chức năng được phân công đúng với tài liệu thiết kế</v>
      </c>
      <c r="C36" s="42">
        <f>MẫuPC!C36</f>
        <v>5</v>
      </c>
      <c r="D36" s="118" t="str">
        <f t="shared" ref="D36:J36" si="10">IFERROR(ROUND(AVERAGE(D62,D88,D114,D140,D166),1),"")</f>
        <v/>
      </c>
      <c r="E36" s="118" t="str">
        <f t="shared" si="10"/>
        <v/>
      </c>
      <c r="F36" s="118" t="str">
        <f t="shared" si="10"/>
        <v/>
      </c>
      <c r="G36" s="118" t="str">
        <f t="shared" si="10"/>
        <v/>
      </c>
      <c r="H36" s="118" t="str">
        <f t="shared" si="10"/>
        <v/>
      </c>
      <c r="I36" s="118" t="str">
        <f t="shared" si="10"/>
        <v/>
      </c>
      <c r="J36" s="118" t="str">
        <f t="shared" si="10"/>
        <v/>
      </c>
      <c r="K36" s="175"/>
      <c r="L36" s="38"/>
      <c r="M36" s="38"/>
    </row>
    <row r="37" spans="1:13" ht="45" x14ac:dyDescent="0.2">
      <c r="A37" s="17">
        <v>6</v>
      </c>
      <c r="B37" s="43" t="str">
        <f>MẫuPC!B37</f>
        <v>G4. Giải thích chính xác thuật toán xử lý nghiệp vụ của các chức năng được phân công</v>
      </c>
      <c r="C37" s="42">
        <f>MẫuPC!C37</f>
        <v>9</v>
      </c>
      <c r="D37" s="118" t="str">
        <f t="shared" ref="D37:J38" si="11">IFERROR(ROUND(AVERAGE(D63,D89,D115,D141,D167),1),"")</f>
        <v/>
      </c>
      <c r="E37" s="118" t="str">
        <f t="shared" si="11"/>
        <v/>
      </c>
      <c r="F37" s="118" t="str">
        <f t="shared" si="11"/>
        <v/>
      </c>
      <c r="G37" s="118" t="str">
        <f t="shared" si="11"/>
        <v/>
      </c>
      <c r="H37" s="118" t="str">
        <f t="shared" si="11"/>
        <v/>
      </c>
      <c r="I37" s="118" t="str">
        <f t="shared" si="11"/>
        <v/>
      </c>
      <c r="J37" s="118" t="str">
        <f t="shared" si="11"/>
        <v/>
      </c>
      <c r="K37" s="175"/>
      <c r="L37" s="38"/>
      <c r="M37" s="38"/>
    </row>
    <row r="38" spans="1:13" ht="30" x14ac:dyDescent="0.2">
      <c r="A38" s="17">
        <v>7</v>
      </c>
      <c r="B38" s="43" t="str">
        <f>MẫuPC!B38</f>
        <v>G5. Kỹ năng trình bày, thái độ ứng xử cá nhân</v>
      </c>
      <c r="C38" s="42">
        <f>MẫuPC!C38</f>
        <v>3</v>
      </c>
      <c r="D38" s="118" t="str">
        <f t="shared" si="11"/>
        <v/>
      </c>
      <c r="E38" s="118" t="str">
        <f t="shared" si="11"/>
        <v/>
      </c>
      <c r="F38" s="118" t="str">
        <f t="shared" si="11"/>
        <v/>
      </c>
      <c r="G38" s="118" t="str">
        <f t="shared" si="11"/>
        <v/>
      </c>
      <c r="H38" s="118" t="str">
        <f t="shared" si="11"/>
        <v/>
      </c>
      <c r="I38" s="118" t="str">
        <f t="shared" si="11"/>
        <v/>
      </c>
      <c r="J38" s="118" t="str">
        <f t="shared" si="11"/>
        <v/>
      </c>
      <c r="K38" s="175"/>
      <c r="L38" s="38"/>
      <c r="M38" s="38"/>
    </row>
    <row r="39" spans="1:13" ht="15.75" x14ac:dyDescent="0.2">
      <c r="A39" s="15"/>
      <c r="B39" s="47" t="s">
        <v>37</v>
      </c>
      <c r="C39" s="48">
        <f>SUM(C34,C30)</f>
        <v>35</v>
      </c>
      <c r="D39" s="49" t="str">
        <f t="shared" ref="D39:J39" si="12">IF(OR(D30="",D34=""),"",SUM(D30,D34))</f>
        <v/>
      </c>
      <c r="E39" s="49" t="str">
        <f t="shared" si="12"/>
        <v/>
      </c>
      <c r="F39" s="49" t="str">
        <f t="shared" si="12"/>
        <v/>
      </c>
      <c r="G39" s="49" t="str">
        <f t="shared" si="12"/>
        <v/>
      </c>
      <c r="H39" s="49" t="str">
        <f t="shared" si="12"/>
        <v/>
      </c>
      <c r="I39" s="49" t="str">
        <f t="shared" si="12"/>
        <v/>
      </c>
      <c r="J39" s="49" t="str">
        <f t="shared" ref="J39" si="13">IF(OR(J30="",J34=""),"",SUM(J30,J34))</f>
        <v/>
      </c>
      <c r="K39" s="175"/>
      <c r="L39" s="38"/>
      <c r="M39" s="38"/>
    </row>
    <row r="40" spans="1:13" ht="15.75" x14ac:dyDescent="0.2">
      <c r="A40" s="210" t="s">
        <v>95</v>
      </c>
      <c r="B40" s="198"/>
      <c r="C40" s="50">
        <v>10</v>
      </c>
      <c r="D40" s="50" t="str">
        <f t="shared" ref="D40:J40" si="14">IF(D39="","",ROUND(D39/$C$65*10,1))</f>
        <v/>
      </c>
      <c r="E40" s="50" t="str">
        <f t="shared" si="14"/>
        <v/>
      </c>
      <c r="F40" s="50" t="str">
        <f t="shared" si="14"/>
        <v/>
      </c>
      <c r="G40" s="50" t="str">
        <f t="shared" si="14"/>
        <v/>
      </c>
      <c r="H40" s="50" t="str">
        <f t="shared" si="14"/>
        <v/>
      </c>
      <c r="I40" s="50" t="str">
        <f t="shared" si="14"/>
        <v/>
      </c>
      <c r="J40" s="50" t="str">
        <f t="shared" ref="J40" si="15">IF(J39="","",ROUND(J39/$C$65*10,1))</f>
        <v/>
      </c>
      <c r="K40" s="175"/>
      <c r="L40" s="38"/>
      <c r="M40" s="38"/>
    </row>
    <row r="41" spans="1:13" x14ac:dyDescent="0.2">
      <c r="A41" s="91"/>
      <c r="B41" s="91"/>
      <c r="C41" s="92"/>
      <c r="D41" s="92"/>
      <c r="E41" s="92"/>
      <c r="F41" s="92"/>
      <c r="G41" s="92"/>
      <c r="H41" s="92"/>
      <c r="I41" s="92"/>
      <c r="J41" s="177"/>
      <c r="K41" s="178"/>
      <c r="L41" s="92"/>
      <c r="M41" s="92"/>
    </row>
    <row r="42" spans="1:13" ht="15.75" x14ac:dyDescent="0.2">
      <c r="A42" s="60"/>
      <c r="B42" s="63"/>
      <c r="C42" s="60"/>
      <c r="D42" s="60"/>
      <c r="E42" s="60"/>
      <c r="F42" s="60"/>
      <c r="G42" s="60"/>
      <c r="H42" s="60"/>
      <c r="I42" s="38"/>
      <c r="J42" s="179" t="s">
        <v>96</v>
      </c>
      <c r="K42" s="173"/>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str">
        <f>$C$3</f>
        <v>Quản lý học viện của 1 trung tâm Tiếng Anh</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6">D$28</f>
        <v>PH07371</v>
      </c>
      <c r="E54" s="40" t="str">
        <f t="shared" si="16"/>
        <v>PH08630</v>
      </c>
      <c r="F54" s="40" t="str">
        <f t="shared" si="16"/>
        <v>PH08689</v>
      </c>
      <c r="G54" s="40" t="str">
        <f t="shared" si="16"/>
        <v>PH08772</v>
      </c>
      <c r="H54" s="40" t="str">
        <f t="shared" si="16"/>
        <v/>
      </c>
      <c r="I54" s="40" t="str">
        <f t="shared" si="16"/>
        <v/>
      </c>
      <c r="J54" s="40" t="str">
        <f t="shared" si="16"/>
        <v/>
      </c>
      <c r="K54" s="203" t="s">
        <v>93</v>
      </c>
      <c r="L54" s="38"/>
      <c r="M54" s="38"/>
    </row>
    <row r="55" spans="1:13" ht="24" x14ac:dyDescent="0.2">
      <c r="A55" s="204"/>
      <c r="B55" s="204"/>
      <c r="C55" s="204"/>
      <c r="D55" s="89" t="str">
        <f t="shared" ref="D55:J55" si="17">D$29</f>
        <v>Nguyễn Trung Đức</v>
      </c>
      <c r="E55" s="89" t="str">
        <f t="shared" si="17"/>
        <v>Phạm Thị Ngọc Khánh</v>
      </c>
      <c r="F55" s="89" t="str">
        <f t="shared" si="17"/>
        <v>Vương Chí Hiệp</v>
      </c>
      <c r="G55" s="89" t="str">
        <f t="shared" si="17"/>
        <v>Nguyễn Ngọc Tân</v>
      </c>
      <c r="H55" s="89" t="str">
        <f t="shared" si="17"/>
        <v/>
      </c>
      <c r="I55" s="89" t="str">
        <f t="shared" si="17"/>
        <v/>
      </c>
      <c r="J55" s="89" t="str">
        <f t="shared" si="17"/>
        <v/>
      </c>
      <c r="K55" s="204"/>
      <c r="L55" s="38"/>
      <c r="M55" s="38"/>
    </row>
    <row r="56" spans="1:13" ht="15.75" x14ac:dyDescent="0.2">
      <c r="A56" s="15" t="s">
        <v>42</v>
      </c>
      <c r="B56" s="16" t="s">
        <v>43</v>
      </c>
      <c r="C56" s="49">
        <f>SUM(C57:C59)</f>
        <v>15</v>
      </c>
      <c r="D56" s="49" t="str">
        <f t="shared" ref="D56:J56" si="18">IF(COUNTBLANK(D57:D59)&gt;0,"",SUM(D57:D59))</f>
        <v/>
      </c>
      <c r="E56" s="49" t="str">
        <f t="shared" si="18"/>
        <v/>
      </c>
      <c r="F56" s="49" t="str">
        <f t="shared" si="18"/>
        <v/>
      </c>
      <c r="G56" s="49" t="str">
        <f t="shared" si="18"/>
        <v/>
      </c>
      <c r="H56" s="49" t="str">
        <f t="shared" si="18"/>
        <v/>
      </c>
      <c r="I56" s="49" t="str">
        <f t="shared" si="18"/>
        <v/>
      </c>
      <c r="J56" s="49" t="str">
        <f t="shared" si="18"/>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175"/>
      <c r="L57" s="38"/>
      <c r="M57" s="38"/>
    </row>
    <row r="58" spans="1:13" ht="30" x14ac:dyDescent="0.2">
      <c r="A58" s="17">
        <v>2</v>
      </c>
      <c r="B58" s="43" t="str">
        <f t="shared" ref="B58:B59" si="19">B32</f>
        <v>G4. Các chức năng chính nêu trong thiết kế đều được triển khai</v>
      </c>
      <c r="C58" s="42">
        <f>MẫuPC!C32</f>
        <v>7</v>
      </c>
      <c r="D58" s="118"/>
      <c r="E58" s="118"/>
      <c r="F58" s="118"/>
      <c r="G58" s="118"/>
      <c r="H58" s="118"/>
      <c r="I58" s="118"/>
      <c r="J58" s="118"/>
      <c r="K58" s="175"/>
      <c r="L58" s="38"/>
      <c r="M58" s="38"/>
    </row>
    <row r="59" spans="1:13" ht="15.75" x14ac:dyDescent="0.2">
      <c r="A59" s="17">
        <v>3</v>
      </c>
      <c r="B59" s="43" t="str">
        <f t="shared" si="19"/>
        <v>G6. Thái độ, kỹ năng làm việc nhóm</v>
      </c>
      <c r="C59" s="42">
        <f>MẫuPC!C33</f>
        <v>3</v>
      </c>
      <c r="D59" s="118"/>
      <c r="E59" s="118"/>
      <c r="F59" s="118"/>
      <c r="G59" s="118"/>
      <c r="H59" s="118"/>
      <c r="I59" s="118"/>
      <c r="J59" s="118"/>
      <c r="K59" s="175"/>
      <c r="L59" s="38"/>
      <c r="M59" s="38"/>
    </row>
    <row r="60" spans="1:13" ht="15.75" x14ac:dyDescent="0.2">
      <c r="A60" s="15" t="s">
        <v>50</v>
      </c>
      <c r="B60" s="47" t="s">
        <v>51</v>
      </c>
      <c r="C60" s="90">
        <f>MẫuPC!C34</f>
        <v>20</v>
      </c>
      <c r="D60" s="160" t="str">
        <f t="shared" ref="D60:J60" si="20">IF(COUNTBLANK(D61:D64)&gt;0,"",SUM(D61:D64))</f>
        <v/>
      </c>
      <c r="E60" s="160" t="str">
        <f t="shared" si="20"/>
        <v/>
      </c>
      <c r="F60" s="160" t="str">
        <f t="shared" si="20"/>
        <v/>
      </c>
      <c r="G60" s="160" t="str">
        <f t="shared" si="20"/>
        <v/>
      </c>
      <c r="H60" s="160" t="str">
        <f t="shared" si="20"/>
        <v/>
      </c>
      <c r="I60" s="160" t="str">
        <f t="shared" si="20"/>
        <v/>
      </c>
      <c r="J60" s="160" t="str">
        <f t="shared" si="20"/>
        <v/>
      </c>
      <c r="K60" s="175"/>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175"/>
      <c r="L61" s="38"/>
      <c r="M61" s="38"/>
    </row>
    <row r="62" spans="1:13" ht="45" x14ac:dyDescent="0.2">
      <c r="A62" s="17">
        <v>5</v>
      </c>
      <c r="B62" s="43" t="str">
        <f t="shared" ref="B62:B63" si="21">B36</f>
        <v>G3. Giao diện của các chức năng được phân công đúng với tài liệu thiết kế</v>
      </c>
      <c r="C62" s="42">
        <f>MẫuPC!C36</f>
        <v>5</v>
      </c>
      <c r="D62" s="118"/>
      <c r="E62" s="118"/>
      <c r="F62" s="118"/>
      <c r="G62" s="118"/>
      <c r="H62" s="118"/>
      <c r="I62" s="118"/>
      <c r="J62" s="118"/>
      <c r="K62" s="175"/>
      <c r="L62" s="38"/>
      <c r="M62" s="38"/>
    </row>
    <row r="63" spans="1:13" ht="45" x14ac:dyDescent="0.2">
      <c r="A63" s="17">
        <v>6</v>
      </c>
      <c r="B63" s="43" t="str">
        <f t="shared" si="21"/>
        <v>G4. Giải thích chính xác thuật toán xử lý nghiệp vụ của các chức năng được phân công</v>
      </c>
      <c r="C63" s="42">
        <f>MẫuPC!C37</f>
        <v>9</v>
      </c>
      <c r="D63" s="118"/>
      <c r="E63" s="118"/>
      <c r="F63" s="118"/>
      <c r="G63" s="118"/>
      <c r="H63" s="118"/>
      <c r="I63" s="118"/>
      <c r="J63" s="118"/>
      <c r="K63" s="175"/>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175"/>
      <c r="L64" s="38"/>
      <c r="M64" s="38"/>
    </row>
    <row r="65" spans="1:13" ht="15.75" x14ac:dyDescent="0.2">
      <c r="A65" s="15"/>
      <c r="B65" s="47" t="s">
        <v>37</v>
      </c>
      <c r="C65" s="48">
        <f>SUM(C60,C56)</f>
        <v>35</v>
      </c>
      <c r="D65" s="49" t="str">
        <f t="shared" ref="D65:J65" si="22">IF(OR(D56="",D60=""),"",SUM(D56,D60))</f>
        <v/>
      </c>
      <c r="E65" s="49" t="str">
        <f t="shared" si="22"/>
        <v/>
      </c>
      <c r="F65" s="49" t="str">
        <f t="shared" si="22"/>
        <v/>
      </c>
      <c r="G65" s="49" t="str">
        <f t="shared" si="22"/>
        <v/>
      </c>
      <c r="H65" s="49" t="str">
        <f t="shared" si="22"/>
        <v/>
      </c>
      <c r="I65" s="49" t="str">
        <f t="shared" si="22"/>
        <v/>
      </c>
      <c r="J65" s="160" t="str">
        <f t="shared" si="22"/>
        <v/>
      </c>
      <c r="K65" s="175"/>
      <c r="L65" s="38"/>
      <c r="M65" s="38"/>
    </row>
    <row r="66" spans="1:13" ht="15.75" x14ac:dyDescent="0.2">
      <c r="A66" s="210" t="s">
        <v>95</v>
      </c>
      <c r="B66" s="198"/>
      <c r="C66" s="50">
        <v>10</v>
      </c>
      <c r="D66" s="50" t="str">
        <f t="shared" ref="D66:J66" si="23">IF(D65="","",ROUND(D65/$C$65*10,1))</f>
        <v/>
      </c>
      <c r="E66" s="50" t="str">
        <f t="shared" si="23"/>
        <v/>
      </c>
      <c r="F66" s="50" t="str">
        <f t="shared" si="23"/>
        <v/>
      </c>
      <c r="G66" s="50" t="str">
        <f t="shared" si="23"/>
        <v/>
      </c>
      <c r="H66" s="50" t="str">
        <f t="shared" si="23"/>
        <v/>
      </c>
      <c r="I66" s="50" t="str">
        <f t="shared" si="23"/>
        <v/>
      </c>
      <c r="J66" s="176" t="str">
        <f t="shared" si="23"/>
        <v/>
      </c>
      <c r="K66" s="175"/>
      <c r="L66" s="38"/>
      <c r="M66" s="38"/>
    </row>
    <row r="67" spans="1:13" ht="15.75" x14ac:dyDescent="0.2">
      <c r="A67" s="60"/>
      <c r="B67" s="63"/>
      <c r="C67" s="60"/>
      <c r="D67" s="60"/>
      <c r="E67" s="60"/>
      <c r="F67" s="60"/>
      <c r="G67" s="60"/>
      <c r="H67" s="60"/>
      <c r="I67" s="38"/>
      <c r="J67" s="179" t="s">
        <v>96</v>
      </c>
      <c r="K67" s="173"/>
      <c r="L67" s="38"/>
      <c r="M67" s="38"/>
    </row>
    <row r="68" spans="1:13" ht="15.75" x14ac:dyDescent="0.2">
      <c r="A68" s="60"/>
      <c r="B68" s="164" t="str">
        <f>"GIÁM KHẢO "&amp;A52</f>
        <v>GIÁM KHẢO 1</v>
      </c>
      <c r="C68" s="60"/>
      <c r="D68" s="60"/>
      <c r="E68" s="60"/>
      <c r="F68" s="56"/>
      <c r="G68" s="56"/>
      <c r="H68" s="38"/>
      <c r="I68" s="56"/>
      <c r="J68" s="218" t="s">
        <v>99</v>
      </c>
      <c r="K68" s="173"/>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str">
        <f>$C$3</f>
        <v>Quản lý học viện của 1 trung tâm Tiếng Anh</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24">D$28</f>
        <v>PH07371</v>
      </c>
      <c r="E80" s="40" t="str">
        <f t="shared" si="24"/>
        <v>PH08630</v>
      </c>
      <c r="F80" s="40" t="str">
        <f t="shared" si="24"/>
        <v>PH08689</v>
      </c>
      <c r="G80" s="40" t="str">
        <f t="shared" si="24"/>
        <v>PH08772</v>
      </c>
      <c r="H80" s="40" t="str">
        <f t="shared" si="24"/>
        <v/>
      </c>
      <c r="I80" s="40" t="str">
        <f t="shared" si="24"/>
        <v/>
      </c>
      <c r="J80" s="40" t="str">
        <f t="shared" si="24"/>
        <v/>
      </c>
      <c r="K80" s="203" t="s">
        <v>93</v>
      </c>
      <c r="L80" s="38"/>
      <c r="M80" s="38"/>
    </row>
    <row r="81" spans="1:13" ht="24" x14ac:dyDescent="0.2">
      <c r="A81" s="204"/>
      <c r="B81" s="204"/>
      <c r="C81" s="204"/>
      <c r="D81" s="89" t="str">
        <f t="shared" ref="D81:J81" si="25">D$29</f>
        <v>Nguyễn Trung Đức</v>
      </c>
      <c r="E81" s="89" t="str">
        <f t="shared" si="25"/>
        <v>Phạm Thị Ngọc Khánh</v>
      </c>
      <c r="F81" s="89" t="str">
        <f t="shared" si="25"/>
        <v>Vương Chí Hiệp</v>
      </c>
      <c r="G81" s="89" t="str">
        <f t="shared" si="25"/>
        <v>Nguyễn Ngọc Tân</v>
      </c>
      <c r="H81" s="89" t="str">
        <f t="shared" si="25"/>
        <v/>
      </c>
      <c r="I81" s="89" t="str">
        <f t="shared" si="25"/>
        <v/>
      </c>
      <c r="J81" s="89" t="str">
        <f t="shared" si="25"/>
        <v/>
      </c>
      <c r="K81" s="204"/>
      <c r="L81" s="38"/>
      <c r="M81" s="38"/>
    </row>
    <row r="82" spans="1:13" ht="15.75" x14ac:dyDescent="0.2">
      <c r="A82" s="15" t="s">
        <v>42</v>
      </c>
      <c r="B82" s="16" t="s">
        <v>43</v>
      </c>
      <c r="C82" s="49">
        <f>SUM(C83:C85)</f>
        <v>15</v>
      </c>
      <c r="D82" s="49" t="str">
        <f t="shared" ref="D82:J82" si="26">IF(COUNTBLANK(D83:D85)&gt;0,"",SUM(D83:D85))</f>
        <v/>
      </c>
      <c r="E82" s="49" t="str">
        <f t="shared" si="26"/>
        <v/>
      </c>
      <c r="F82" s="49" t="str">
        <f t="shared" si="26"/>
        <v/>
      </c>
      <c r="G82" s="49" t="str">
        <f t="shared" si="26"/>
        <v/>
      </c>
      <c r="H82" s="49" t="str">
        <f t="shared" si="26"/>
        <v/>
      </c>
      <c r="I82" s="49" t="str">
        <f t="shared" si="26"/>
        <v/>
      </c>
      <c r="J82" s="49" t="str">
        <f t="shared" si="26"/>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175"/>
      <c r="L83" s="38"/>
      <c r="M83" s="38"/>
    </row>
    <row r="84" spans="1:13" ht="30" x14ac:dyDescent="0.2">
      <c r="A84" s="17">
        <v>2</v>
      </c>
      <c r="B84" s="43" t="str">
        <f t="shared" ref="B84:B85" si="27">B58</f>
        <v>G4. Các chức năng chính nêu trong thiết kế đều được triển khai</v>
      </c>
      <c r="C84" s="42">
        <f>MẫuPC!C32</f>
        <v>7</v>
      </c>
      <c r="D84" s="118"/>
      <c r="E84" s="118"/>
      <c r="F84" s="118"/>
      <c r="G84" s="118"/>
      <c r="H84" s="118"/>
      <c r="I84" s="118"/>
      <c r="J84" s="118"/>
      <c r="K84" s="175"/>
      <c r="L84" s="38"/>
      <c r="M84" s="38"/>
    </row>
    <row r="85" spans="1:13" ht="15.75" x14ac:dyDescent="0.2">
      <c r="A85" s="17">
        <v>3</v>
      </c>
      <c r="B85" s="43" t="str">
        <f t="shared" si="27"/>
        <v>G6. Thái độ, kỹ năng làm việc nhóm</v>
      </c>
      <c r="C85" s="42">
        <f>MẫuPC!C33</f>
        <v>3</v>
      </c>
      <c r="D85" s="118"/>
      <c r="E85" s="118"/>
      <c r="F85" s="118"/>
      <c r="G85" s="118"/>
      <c r="H85" s="118"/>
      <c r="I85" s="118"/>
      <c r="J85" s="118"/>
      <c r="K85" s="175"/>
      <c r="L85" s="38"/>
      <c r="M85" s="38"/>
    </row>
    <row r="86" spans="1:13" ht="15.75" x14ac:dyDescent="0.2">
      <c r="A86" s="15" t="s">
        <v>50</v>
      </c>
      <c r="B86" s="47" t="s">
        <v>51</v>
      </c>
      <c r="C86" s="90">
        <f>MẫuPC!C34</f>
        <v>20</v>
      </c>
      <c r="D86" s="160" t="str">
        <f t="shared" ref="D86:J86" si="28">IF(COUNTBLANK(D87:D90)&gt;0,"",SUM(D87:D90))</f>
        <v/>
      </c>
      <c r="E86" s="160" t="str">
        <f t="shared" si="28"/>
        <v/>
      </c>
      <c r="F86" s="160" t="str">
        <f t="shared" si="28"/>
        <v/>
      </c>
      <c r="G86" s="160" t="str">
        <f t="shared" si="28"/>
        <v/>
      </c>
      <c r="H86" s="160" t="str">
        <f t="shared" si="28"/>
        <v/>
      </c>
      <c r="I86" s="160" t="str">
        <f t="shared" si="28"/>
        <v/>
      </c>
      <c r="J86" s="160" t="str">
        <f t="shared" si="28"/>
        <v/>
      </c>
      <c r="K86" s="175"/>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175"/>
      <c r="L87" s="38"/>
      <c r="M87" s="38"/>
    </row>
    <row r="88" spans="1:13" ht="45" x14ac:dyDescent="0.2">
      <c r="A88" s="17">
        <v>5</v>
      </c>
      <c r="B88" s="43" t="str">
        <f t="shared" ref="B88:B89" si="29">B62</f>
        <v>G3. Giao diện của các chức năng được phân công đúng với tài liệu thiết kế</v>
      </c>
      <c r="C88" s="42">
        <f>MẫuPC!C36</f>
        <v>5</v>
      </c>
      <c r="D88" s="118"/>
      <c r="E88" s="118"/>
      <c r="F88" s="118"/>
      <c r="G88" s="118"/>
      <c r="H88" s="118"/>
      <c r="I88" s="118"/>
      <c r="J88" s="118"/>
      <c r="K88" s="175"/>
      <c r="L88" s="38"/>
      <c r="M88" s="38"/>
    </row>
    <row r="89" spans="1:13" ht="45" x14ac:dyDescent="0.2">
      <c r="A89" s="17">
        <v>6</v>
      </c>
      <c r="B89" s="43" t="str">
        <f t="shared" si="29"/>
        <v>G4. Giải thích chính xác thuật toán xử lý nghiệp vụ của các chức năng được phân công</v>
      </c>
      <c r="C89" s="42">
        <f>MẫuPC!C37</f>
        <v>9</v>
      </c>
      <c r="D89" s="118"/>
      <c r="E89" s="118"/>
      <c r="F89" s="118"/>
      <c r="G89" s="118"/>
      <c r="H89" s="118"/>
      <c r="I89" s="118"/>
      <c r="J89" s="118"/>
      <c r="K89" s="175"/>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175"/>
      <c r="L90" s="38"/>
      <c r="M90" s="38"/>
    </row>
    <row r="91" spans="1:13" ht="15.75" x14ac:dyDescent="0.2">
      <c r="A91" s="15"/>
      <c r="B91" s="47" t="s">
        <v>37</v>
      </c>
      <c r="C91" s="48">
        <f>SUM(C86,C82)</f>
        <v>35</v>
      </c>
      <c r="D91" s="49" t="str">
        <f t="shared" ref="D91:J91" si="30">IF(OR(D82="",D86=""),"",SUM(D82,D86))</f>
        <v/>
      </c>
      <c r="E91" s="49" t="str">
        <f t="shared" si="30"/>
        <v/>
      </c>
      <c r="F91" s="49" t="str">
        <f t="shared" si="30"/>
        <v/>
      </c>
      <c r="G91" s="49" t="str">
        <f t="shared" si="30"/>
        <v/>
      </c>
      <c r="H91" s="49" t="str">
        <f t="shared" si="30"/>
        <v/>
      </c>
      <c r="I91" s="49" t="str">
        <f t="shared" si="30"/>
        <v/>
      </c>
      <c r="J91" s="160" t="str">
        <f t="shared" si="30"/>
        <v/>
      </c>
      <c r="K91" s="175"/>
      <c r="L91" s="38"/>
      <c r="M91" s="38"/>
    </row>
    <row r="92" spans="1:13" ht="15.75" x14ac:dyDescent="0.2">
      <c r="A92" s="210" t="s">
        <v>95</v>
      </c>
      <c r="B92" s="198"/>
      <c r="C92" s="50">
        <v>10</v>
      </c>
      <c r="D92" s="50" t="str">
        <f t="shared" ref="D92:J92" si="31">IF(D91="","",ROUND(D91/$C$65*10,1))</f>
        <v/>
      </c>
      <c r="E92" s="50" t="str">
        <f t="shared" si="31"/>
        <v/>
      </c>
      <c r="F92" s="50" t="str">
        <f t="shared" si="31"/>
        <v/>
      </c>
      <c r="G92" s="50" t="str">
        <f t="shared" si="31"/>
        <v/>
      </c>
      <c r="H92" s="50" t="str">
        <f t="shared" si="31"/>
        <v/>
      </c>
      <c r="I92" s="50" t="str">
        <f t="shared" si="31"/>
        <v/>
      </c>
      <c r="J92" s="176" t="str">
        <f t="shared" si="31"/>
        <v/>
      </c>
      <c r="K92" s="175"/>
      <c r="L92" s="38"/>
      <c r="M92" s="38"/>
    </row>
    <row r="93" spans="1:13" ht="15.75" x14ac:dyDescent="0.2">
      <c r="A93" s="60"/>
      <c r="B93" s="63"/>
      <c r="C93" s="60"/>
      <c r="D93" s="60"/>
      <c r="E93" s="60"/>
      <c r="F93" s="60"/>
      <c r="G93" s="60"/>
      <c r="H93" s="60"/>
      <c r="I93" s="38"/>
      <c r="J93" s="179" t="s">
        <v>96</v>
      </c>
      <c r="K93" s="173"/>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str">
        <f>$C$3</f>
        <v>Quản lý học viện của 1 trung tâm Tiếng Anh</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32">D$28</f>
        <v>PH07371</v>
      </c>
      <c r="E106" s="40" t="str">
        <f t="shared" si="32"/>
        <v>PH08630</v>
      </c>
      <c r="F106" s="40" t="str">
        <f t="shared" si="32"/>
        <v>PH08689</v>
      </c>
      <c r="G106" s="40" t="str">
        <f t="shared" si="32"/>
        <v>PH08772</v>
      </c>
      <c r="H106" s="40" t="str">
        <f t="shared" si="32"/>
        <v/>
      </c>
      <c r="I106" s="40" t="str">
        <f t="shared" si="32"/>
        <v/>
      </c>
      <c r="J106" s="40" t="str">
        <f t="shared" si="32"/>
        <v/>
      </c>
      <c r="K106" s="203" t="s">
        <v>93</v>
      </c>
      <c r="L106" s="38"/>
      <c r="M106" s="38"/>
    </row>
    <row r="107" spans="1:13" ht="24" x14ac:dyDescent="0.2">
      <c r="A107" s="204"/>
      <c r="B107" s="204"/>
      <c r="C107" s="204"/>
      <c r="D107" s="89" t="str">
        <f t="shared" ref="D107:J107" si="33">D$29</f>
        <v>Nguyễn Trung Đức</v>
      </c>
      <c r="E107" s="89" t="str">
        <f t="shared" si="33"/>
        <v>Phạm Thị Ngọc Khánh</v>
      </c>
      <c r="F107" s="89" t="str">
        <f t="shared" si="33"/>
        <v>Vương Chí Hiệp</v>
      </c>
      <c r="G107" s="89" t="str">
        <f t="shared" si="33"/>
        <v>Nguyễn Ngọc Tân</v>
      </c>
      <c r="H107" s="89" t="str">
        <f t="shared" si="33"/>
        <v/>
      </c>
      <c r="I107" s="89" t="str">
        <f t="shared" si="33"/>
        <v/>
      </c>
      <c r="J107" s="89" t="str">
        <f t="shared" si="33"/>
        <v/>
      </c>
      <c r="K107" s="204"/>
      <c r="L107" s="38"/>
      <c r="M107" s="38"/>
    </row>
    <row r="108" spans="1:13" ht="15.75" x14ac:dyDescent="0.2">
      <c r="A108" s="15" t="s">
        <v>42</v>
      </c>
      <c r="B108" s="16" t="s">
        <v>43</v>
      </c>
      <c r="C108" s="49">
        <f>SUM(C109:C111)</f>
        <v>15</v>
      </c>
      <c r="D108" s="49" t="str">
        <f t="shared" ref="D108:J108" si="34">IF(COUNTBLANK(D109:D111)&gt;0,"",SUM(D109:D111))</f>
        <v/>
      </c>
      <c r="E108" s="49" t="str">
        <f t="shared" si="34"/>
        <v/>
      </c>
      <c r="F108" s="49" t="str">
        <f t="shared" si="34"/>
        <v/>
      </c>
      <c r="G108" s="49" t="str">
        <f t="shared" si="34"/>
        <v/>
      </c>
      <c r="H108" s="49" t="str">
        <f t="shared" si="34"/>
        <v/>
      </c>
      <c r="I108" s="49" t="str">
        <f t="shared" si="34"/>
        <v/>
      </c>
      <c r="J108" s="49" t="str">
        <f t="shared" si="34"/>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175"/>
      <c r="L109" s="38"/>
      <c r="M109" s="38"/>
    </row>
    <row r="110" spans="1:13" ht="30" x14ac:dyDescent="0.2">
      <c r="A110" s="17">
        <v>2</v>
      </c>
      <c r="B110" s="43" t="str">
        <f t="shared" ref="B110:B111" si="35">B84</f>
        <v>G4. Các chức năng chính nêu trong thiết kế đều được triển khai</v>
      </c>
      <c r="C110" s="42">
        <f>MẫuPC!C32</f>
        <v>7</v>
      </c>
      <c r="D110" s="118"/>
      <c r="E110" s="118"/>
      <c r="F110" s="118"/>
      <c r="G110" s="118"/>
      <c r="H110" s="118"/>
      <c r="I110" s="118"/>
      <c r="J110" s="118"/>
      <c r="K110" s="175"/>
      <c r="L110" s="38"/>
      <c r="M110" s="38"/>
    </row>
    <row r="111" spans="1:13" ht="15.75" x14ac:dyDescent="0.2">
      <c r="A111" s="17">
        <v>3</v>
      </c>
      <c r="B111" s="43" t="str">
        <f t="shared" si="35"/>
        <v>G6. Thái độ, kỹ năng làm việc nhóm</v>
      </c>
      <c r="C111" s="42">
        <f>MẫuPC!C33</f>
        <v>3</v>
      </c>
      <c r="D111" s="118"/>
      <c r="E111" s="118"/>
      <c r="F111" s="118"/>
      <c r="G111" s="118"/>
      <c r="H111" s="118"/>
      <c r="I111" s="118"/>
      <c r="J111" s="118"/>
      <c r="K111" s="175"/>
      <c r="L111" s="38"/>
      <c r="M111" s="38"/>
    </row>
    <row r="112" spans="1:13" ht="15.75" x14ac:dyDescent="0.2">
      <c r="A112" s="15" t="s">
        <v>50</v>
      </c>
      <c r="B112" s="47" t="s">
        <v>51</v>
      </c>
      <c r="C112" s="90">
        <f>MẫuPC!C34</f>
        <v>20</v>
      </c>
      <c r="D112" s="160" t="str">
        <f t="shared" ref="D112:J112" si="36">IF(COUNTBLANK(D113:D116)&gt;0,"",SUM(D113:D116))</f>
        <v/>
      </c>
      <c r="E112" s="160" t="str">
        <f t="shared" si="36"/>
        <v/>
      </c>
      <c r="F112" s="160" t="str">
        <f t="shared" si="36"/>
        <v/>
      </c>
      <c r="G112" s="160" t="str">
        <f t="shared" si="36"/>
        <v/>
      </c>
      <c r="H112" s="160" t="str">
        <f t="shared" si="36"/>
        <v/>
      </c>
      <c r="I112" s="160" t="str">
        <f t="shared" si="36"/>
        <v/>
      </c>
      <c r="J112" s="160" t="str">
        <f t="shared" si="36"/>
        <v/>
      </c>
      <c r="K112" s="175"/>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175"/>
      <c r="L113" s="38"/>
      <c r="M113" s="38"/>
    </row>
    <row r="114" spans="1:13" ht="45" x14ac:dyDescent="0.2">
      <c r="A114" s="17">
        <v>5</v>
      </c>
      <c r="B114" s="43" t="str">
        <f t="shared" ref="B114:B115" si="37">B88</f>
        <v>G3. Giao diện của các chức năng được phân công đúng với tài liệu thiết kế</v>
      </c>
      <c r="C114" s="42">
        <f>MẫuPC!C36</f>
        <v>5</v>
      </c>
      <c r="D114" s="118"/>
      <c r="E114" s="118"/>
      <c r="F114" s="118"/>
      <c r="G114" s="118"/>
      <c r="H114" s="118"/>
      <c r="I114" s="118"/>
      <c r="J114" s="118"/>
      <c r="K114" s="175"/>
      <c r="L114" s="38"/>
      <c r="M114" s="38"/>
    </row>
    <row r="115" spans="1:13" ht="45" x14ac:dyDescent="0.2">
      <c r="A115" s="17">
        <v>6</v>
      </c>
      <c r="B115" s="43" t="str">
        <f t="shared" si="37"/>
        <v>G4. Giải thích chính xác thuật toán xử lý nghiệp vụ của các chức năng được phân công</v>
      </c>
      <c r="C115" s="42">
        <f>MẫuPC!C37</f>
        <v>9</v>
      </c>
      <c r="D115" s="118"/>
      <c r="E115" s="118"/>
      <c r="F115" s="118"/>
      <c r="G115" s="118"/>
      <c r="H115" s="118"/>
      <c r="I115" s="118"/>
      <c r="J115" s="118"/>
      <c r="K115" s="175"/>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175"/>
      <c r="L116" s="38"/>
      <c r="M116" s="38"/>
    </row>
    <row r="117" spans="1:13" ht="15.75" x14ac:dyDescent="0.2">
      <c r="A117" s="15"/>
      <c r="B117" s="47" t="s">
        <v>37</v>
      </c>
      <c r="C117" s="48">
        <f>SUM(C112,C108)</f>
        <v>35</v>
      </c>
      <c r="D117" s="49" t="str">
        <f t="shared" ref="D117:J117" si="38">IF(OR(D108="",D112=""),"",SUM(D108,D112))</f>
        <v/>
      </c>
      <c r="E117" s="49" t="str">
        <f t="shared" si="38"/>
        <v/>
      </c>
      <c r="F117" s="49" t="str">
        <f t="shared" si="38"/>
        <v/>
      </c>
      <c r="G117" s="49" t="str">
        <f t="shared" si="38"/>
        <v/>
      </c>
      <c r="H117" s="49" t="str">
        <f t="shared" si="38"/>
        <v/>
      </c>
      <c r="I117" s="49" t="str">
        <f t="shared" si="38"/>
        <v/>
      </c>
      <c r="J117" s="160" t="str">
        <f t="shared" si="38"/>
        <v/>
      </c>
      <c r="K117" s="175"/>
      <c r="L117" s="38"/>
      <c r="M117" s="38"/>
    </row>
    <row r="118" spans="1:13" ht="15.75" x14ac:dyDescent="0.2">
      <c r="A118" s="210" t="s">
        <v>95</v>
      </c>
      <c r="B118" s="198"/>
      <c r="C118" s="50">
        <v>10</v>
      </c>
      <c r="D118" s="50" t="str">
        <f t="shared" ref="D118:J118" si="39">IF(D117="","",ROUND(D117/$C$65*10,1))</f>
        <v/>
      </c>
      <c r="E118" s="50" t="str">
        <f t="shared" si="39"/>
        <v/>
      </c>
      <c r="F118" s="50" t="str">
        <f t="shared" si="39"/>
        <v/>
      </c>
      <c r="G118" s="50" t="str">
        <f t="shared" si="39"/>
        <v/>
      </c>
      <c r="H118" s="50" t="str">
        <f t="shared" si="39"/>
        <v/>
      </c>
      <c r="I118" s="50" t="str">
        <f t="shared" si="39"/>
        <v/>
      </c>
      <c r="J118" s="176" t="str">
        <f t="shared" si="39"/>
        <v/>
      </c>
      <c r="K118" s="175"/>
      <c r="L118" s="38"/>
      <c r="M118" s="38"/>
    </row>
    <row r="119" spans="1:13" ht="15.75" x14ac:dyDescent="0.2">
      <c r="A119" s="60"/>
      <c r="B119" s="63"/>
      <c r="C119" s="60"/>
      <c r="D119" s="60"/>
      <c r="E119" s="60"/>
      <c r="F119" s="60"/>
      <c r="G119" s="60"/>
      <c r="H119" s="60"/>
      <c r="I119" s="38"/>
      <c r="J119" s="179" t="s">
        <v>96</v>
      </c>
      <c r="K119" s="173"/>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str">
        <f>$C$3</f>
        <v>Quản lý học viện của 1 trung tâm Tiếng Anh</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40">D$28</f>
        <v>PH07371</v>
      </c>
      <c r="E132" s="40" t="str">
        <f t="shared" si="40"/>
        <v>PH08630</v>
      </c>
      <c r="F132" s="40" t="str">
        <f t="shared" si="40"/>
        <v>PH08689</v>
      </c>
      <c r="G132" s="40" t="str">
        <f t="shared" si="40"/>
        <v>PH08772</v>
      </c>
      <c r="H132" s="40" t="str">
        <f t="shared" si="40"/>
        <v/>
      </c>
      <c r="I132" s="40" t="str">
        <f t="shared" si="40"/>
        <v/>
      </c>
      <c r="J132" s="40" t="str">
        <f t="shared" si="40"/>
        <v/>
      </c>
      <c r="K132" s="203" t="s">
        <v>93</v>
      </c>
      <c r="L132" s="38"/>
      <c r="M132" s="38"/>
    </row>
    <row r="133" spans="1:13" ht="24" x14ac:dyDescent="0.2">
      <c r="A133" s="204"/>
      <c r="B133" s="204"/>
      <c r="C133" s="204"/>
      <c r="D133" s="89" t="str">
        <f t="shared" ref="D133:J133" si="41">D$29</f>
        <v>Nguyễn Trung Đức</v>
      </c>
      <c r="E133" s="89" t="str">
        <f t="shared" si="41"/>
        <v>Phạm Thị Ngọc Khánh</v>
      </c>
      <c r="F133" s="89" t="str">
        <f t="shared" si="41"/>
        <v>Vương Chí Hiệp</v>
      </c>
      <c r="G133" s="89" t="str">
        <f t="shared" si="41"/>
        <v>Nguyễn Ngọc Tân</v>
      </c>
      <c r="H133" s="89" t="str">
        <f t="shared" si="41"/>
        <v/>
      </c>
      <c r="I133" s="89" t="str">
        <f t="shared" si="41"/>
        <v/>
      </c>
      <c r="J133" s="89" t="str">
        <f t="shared" si="41"/>
        <v/>
      </c>
      <c r="K133" s="204"/>
      <c r="L133" s="38"/>
      <c r="M133" s="38"/>
    </row>
    <row r="134" spans="1:13" ht="15.75" x14ac:dyDescent="0.2">
      <c r="A134" s="15" t="s">
        <v>42</v>
      </c>
      <c r="B134" s="16" t="s">
        <v>43</v>
      </c>
      <c r="C134" s="49">
        <f>SUM(C135:C137)</f>
        <v>15</v>
      </c>
      <c r="D134" s="49" t="str">
        <f t="shared" ref="D134:J134" si="42">IF(COUNTBLANK(D135:D137)&gt;0,"",SUM(D135:D137))</f>
        <v/>
      </c>
      <c r="E134" s="49" t="str">
        <f t="shared" si="42"/>
        <v/>
      </c>
      <c r="F134" s="49" t="str">
        <f t="shared" si="42"/>
        <v/>
      </c>
      <c r="G134" s="49" t="str">
        <f t="shared" si="42"/>
        <v/>
      </c>
      <c r="H134" s="49" t="str">
        <f t="shared" si="42"/>
        <v/>
      </c>
      <c r="I134" s="49" t="str">
        <f t="shared" si="42"/>
        <v/>
      </c>
      <c r="J134" s="49" t="str">
        <f t="shared" si="42"/>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175"/>
      <c r="L135" s="38"/>
      <c r="M135" s="38"/>
    </row>
    <row r="136" spans="1:13" ht="30" x14ac:dyDescent="0.2">
      <c r="A136" s="17">
        <v>2</v>
      </c>
      <c r="B136" s="43" t="str">
        <f t="shared" ref="B136:B137" si="43">B110</f>
        <v>G4. Các chức năng chính nêu trong thiết kế đều được triển khai</v>
      </c>
      <c r="C136" s="42">
        <f>MẫuPC!C32</f>
        <v>7</v>
      </c>
      <c r="D136" s="118"/>
      <c r="E136" s="118"/>
      <c r="F136" s="118"/>
      <c r="G136" s="118"/>
      <c r="H136" s="118"/>
      <c r="I136" s="118"/>
      <c r="J136" s="118"/>
      <c r="K136" s="175"/>
      <c r="L136" s="38"/>
      <c r="M136" s="38"/>
    </row>
    <row r="137" spans="1:13" ht="15.75" x14ac:dyDescent="0.2">
      <c r="A137" s="17">
        <v>3</v>
      </c>
      <c r="B137" s="43" t="str">
        <f t="shared" si="43"/>
        <v>G6. Thái độ, kỹ năng làm việc nhóm</v>
      </c>
      <c r="C137" s="42">
        <f>MẫuPC!C33</f>
        <v>3</v>
      </c>
      <c r="D137" s="118"/>
      <c r="E137" s="118"/>
      <c r="F137" s="118"/>
      <c r="G137" s="118"/>
      <c r="H137" s="118"/>
      <c r="I137" s="118"/>
      <c r="J137" s="118"/>
      <c r="K137" s="175"/>
      <c r="L137" s="38"/>
      <c r="M137" s="38"/>
    </row>
    <row r="138" spans="1:13" ht="15.75" x14ac:dyDescent="0.2">
      <c r="A138" s="15" t="s">
        <v>50</v>
      </c>
      <c r="B138" s="47" t="s">
        <v>51</v>
      </c>
      <c r="C138" s="90">
        <f>MẫuPC!C34</f>
        <v>20</v>
      </c>
      <c r="D138" s="160" t="str">
        <f t="shared" ref="D138:J138" si="44">IF(COUNTBLANK(D139:D142)&gt;0,"",SUM(D139:D142))</f>
        <v/>
      </c>
      <c r="E138" s="160" t="str">
        <f t="shared" si="44"/>
        <v/>
      </c>
      <c r="F138" s="160" t="str">
        <f t="shared" si="44"/>
        <v/>
      </c>
      <c r="G138" s="160" t="str">
        <f t="shared" si="44"/>
        <v/>
      </c>
      <c r="H138" s="160" t="str">
        <f t="shared" si="44"/>
        <v/>
      </c>
      <c r="I138" s="160" t="str">
        <f t="shared" si="44"/>
        <v/>
      </c>
      <c r="J138" s="160" t="str">
        <f t="shared" si="44"/>
        <v/>
      </c>
      <c r="K138" s="175"/>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175"/>
      <c r="L139" s="38"/>
      <c r="M139" s="38"/>
    </row>
    <row r="140" spans="1:13" ht="45" x14ac:dyDescent="0.2">
      <c r="A140" s="17">
        <v>5</v>
      </c>
      <c r="B140" s="43" t="str">
        <f t="shared" ref="B140:B141" si="45">B114</f>
        <v>G3. Giao diện của các chức năng được phân công đúng với tài liệu thiết kế</v>
      </c>
      <c r="C140" s="42">
        <f>MẫuPC!C36</f>
        <v>5</v>
      </c>
      <c r="D140" s="118"/>
      <c r="E140" s="118"/>
      <c r="F140" s="118"/>
      <c r="G140" s="118"/>
      <c r="H140" s="118"/>
      <c r="I140" s="118"/>
      <c r="J140" s="118"/>
      <c r="K140" s="175"/>
      <c r="L140" s="38"/>
      <c r="M140" s="38"/>
    </row>
    <row r="141" spans="1:13" ht="45" x14ac:dyDescent="0.2">
      <c r="A141" s="17">
        <v>6</v>
      </c>
      <c r="B141" s="43" t="str">
        <f t="shared" si="45"/>
        <v>G4. Giải thích chính xác thuật toán xử lý nghiệp vụ của các chức năng được phân công</v>
      </c>
      <c r="C141" s="42">
        <f>MẫuPC!C37</f>
        <v>9</v>
      </c>
      <c r="D141" s="118"/>
      <c r="E141" s="118"/>
      <c r="F141" s="118"/>
      <c r="G141" s="118"/>
      <c r="H141" s="118"/>
      <c r="I141" s="118"/>
      <c r="J141" s="118"/>
      <c r="K141" s="175"/>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175"/>
      <c r="L142" s="38"/>
      <c r="M142" s="38"/>
    </row>
    <row r="143" spans="1:13" ht="15.75" x14ac:dyDescent="0.2">
      <c r="A143" s="15"/>
      <c r="B143" s="47" t="s">
        <v>37</v>
      </c>
      <c r="C143" s="48">
        <f>SUM(C138,C134)</f>
        <v>35</v>
      </c>
      <c r="D143" s="49" t="str">
        <f t="shared" ref="D143:J143" si="46">IF(OR(D134="",D138=""),"",SUM(D134,D138))</f>
        <v/>
      </c>
      <c r="E143" s="49" t="str">
        <f t="shared" si="46"/>
        <v/>
      </c>
      <c r="F143" s="49" t="str">
        <f t="shared" si="46"/>
        <v/>
      </c>
      <c r="G143" s="49" t="str">
        <f t="shared" si="46"/>
        <v/>
      </c>
      <c r="H143" s="49" t="str">
        <f t="shared" si="46"/>
        <v/>
      </c>
      <c r="I143" s="49" t="str">
        <f t="shared" si="46"/>
        <v/>
      </c>
      <c r="J143" s="160" t="str">
        <f t="shared" si="46"/>
        <v/>
      </c>
      <c r="K143" s="175"/>
      <c r="L143" s="38"/>
      <c r="M143" s="38"/>
    </row>
    <row r="144" spans="1:13" ht="15.75" x14ac:dyDescent="0.2">
      <c r="A144" s="210" t="s">
        <v>95</v>
      </c>
      <c r="B144" s="198"/>
      <c r="C144" s="50">
        <v>10</v>
      </c>
      <c r="D144" s="50" t="str">
        <f t="shared" ref="D144:J144" si="47">IF(D143="","",ROUND(D143/$C$65*10,1))</f>
        <v/>
      </c>
      <c r="E144" s="50" t="str">
        <f t="shared" si="47"/>
        <v/>
      </c>
      <c r="F144" s="50" t="str">
        <f t="shared" si="47"/>
        <v/>
      </c>
      <c r="G144" s="50" t="str">
        <f t="shared" si="47"/>
        <v/>
      </c>
      <c r="H144" s="50" t="str">
        <f t="shared" si="47"/>
        <v/>
      </c>
      <c r="I144" s="50" t="str">
        <f t="shared" si="47"/>
        <v/>
      </c>
      <c r="J144" s="176" t="str">
        <f t="shared" si="47"/>
        <v/>
      </c>
      <c r="K144" s="175"/>
      <c r="L144" s="38"/>
      <c r="M144" s="38"/>
    </row>
    <row r="145" spans="1:13" ht="15.75" x14ac:dyDescent="0.2">
      <c r="A145" s="60"/>
      <c r="B145" s="63"/>
      <c r="C145" s="60"/>
      <c r="D145" s="60"/>
      <c r="E145" s="60"/>
      <c r="F145" s="60"/>
      <c r="G145" s="60"/>
      <c r="H145" s="60"/>
      <c r="I145" s="38"/>
      <c r="J145" s="179" t="s">
        <v>96</v>
      </c>
      <c r="K145" s="173"/>
      <c r="L145" s="38"/>
      <c r="M145" s="38"/>
    </row>
    <row r="146" spans="1:13" ht="15.75" x14ac:dyDescent="0.2">
      <c r="A146" s="60"/>
      <c r="B146" s="164" t="str">
        <f>"GIÁM KHẢO "&amp;A130</f>
        <v>GIÁM KHẢO 4</v>
      </c>
      <c r="C146" s="60"/>
      <c r="D146" s="60"/>
      <c r="E146" s="60"/>
      <c r="F146" s="56"/>
      <c r="G146" s="56"/>
      <c r="H146" s="38"/>
      <c r="I146" s="56"/>
      <c r="J146" s="218" t="s">
        <v>99</v>
      </c>
      <c r="K146" s="173"/>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str">
        <f>$C$3</f>
        <v>Quản lý học viện của 1 trung tâm Tiếng Anh</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8">D$28</f>
        <v>PH07371</v>
      </c>
      <c r="E158" s="40" t="str">
        <f t="shared" si="48"/>
        <v>PH08630</v>
      </c>
      <c r="F158" s="40" t="str">
        <f t="shared" si="48"/>
        <v>PH08689</v>
      </c>
      <c r="G158" s="40" t="str">
        <f t="shared" si="48"/>
        <v>PH08772</v>
      </c>
      <c r="H158" s="40" t="str">
        <f t="shared" si="48"/>
        <v/>
      </c>
      <c r="I158" s="40" t="str">
        <f t="shared" si="48"/>
        <v/>
      </c>
      <c r="J158" s="40" t="str">
        <f t="shared" si="48"/>
        <v/>
      </c>
      <c r="K158" s="203" t="s">
        <v>93</v>
      </c>
      <c r="L158" s="38"/>
      <c r="M158" s="38"/>
    </row>
    <row r="159" spans="1:13" ht="24" x14ac:dyDescent="0.2">
      <c r="A159" s="204"/>
      <c r="B159" s="204"/>
      <c r="C159" s="204"/>
      <c r="D159" s="89" t="str">
        <f t="shared" ref="D159:J159" si="49">D$29</f>
        <v>Nguyễn Trung Đức</v>
      </c>
      <c r="E159" s="89" t="str">
        <f t="shared" si="49"/>
        <v>Phạm Thị Ngọc Khánh</v>
      </c>
      <c r="F159" s="89" t="str">
        <f t="shared" si="49"/>
        <v>Vương Chí Hiệp</v>
      </c>
      <c r="G159" s="89" t="str">
        <f t="shared" si="49"/>
        <v>Nguyễn Ngọc Tân</v>
      </c>
      <c r="H159" s="89" t="str">
        <f t="shared" si="49"/>
        <v/>
      </c>
      <c r="I159" s="89" t="str">
        <f t="shared" si="49"/>
        <v/>
      </c>
      <c r="J159" s="89" t="str">
        <f t="shared" si="49"/>
        <v/>
      </c>
      <c r="K159" s="204"/>
      <c r="L159" s="38"/>
      <c r="M159" s="38"/>
    </row>
    <row r="160" spans="1:13" ht="15.75" x14ac:dyDescent="0.2">
      <c r="A160" s="15" t="s">
        <v>42</v>
      </c>
      <c r="B160" s="16" t="s">
        <v>43</v>
      </c>
      <c r="C160" s="49">
        <f>SUM(C161:C163)</f>
        <v>15</v>
      </c>
      <c r="D160" s="49" t="str">
        <f t="shared" ref="D160:J160" si="50">IF(COUNTBLANK(D161:D163)&gt;0,"",SUM(D161:D163))</f>
        <v/>
      </c>
      <c r="E160" s="49" t="str">
        <f t="shared" si="50"/>
        <v/>
      </c>
      <c r="F160" s="49" t="str">
        <f t="shared" si="50"/>
        <v/>
      </c>
      <c r="G160" s="49" t="str">
        <f t="shared" si="50"/>
        <v/>
      </c>
      <c r="H160" s="49" t="str">
        <f t="shared" si="50"/>
        <v/>
      </c>
      <c r="I160" s="49" t="str">
        <f t="shared" si="50"/>
        <v/>
      </c>
      <c r="J160" s="49" t="str">
        <f t="shared" si="50"/>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175"/>
      <c r="L161" s="38"/>
      <c r="M161" s="38"/>
    </row>
    <row r="162" spans="1:13" ht="30" x14ac:dyDescent="0.2">
      <c r="A162" s="17">
        <v>2</v>
      </c>
      <c r="B162" s="43" t="str">
        <f t="shared" ref="B162:B163" si="51">B136</f>
        <v>G4. Các chức năng chính nêu trong thiết kế đều được triển khai</v>
      </c>
      <c r="C162" s="42">
        <f>MẫuPC!C32</f>
        <v>7</v>
      </c>
      <c r="D162" s="118"/>
      <c r="E162" s="118"/>
      <c r="F162" s="118"/>
      <c r="G162" s="118"/>
      <c r="H162" s="118"/>
      <c r="I162" s="118"/>
      <c r="J162" s="118"/>
      <c r="K162" s="175"/>
      <c r="L162" s="38"/>
      <c r="M162" s="38"/>
    </row>
    <row r="163" spans="1:13" ht="15.75" x14ac:dyDescent="0.2">
      <c r="A163" s="17">
        <v>3</v>
      </c>
      <c r="B163" s="43" t="str">
        <f t="shared" si="51"/>
        <v>G6. Thái độ, kỹ năng làm việc nhóm</v>
      </c>
      <c r="C163" s="42">
        <f>MẫuPC!C33</f>
        <v>3</v>
      </c>
      <c r="D163" s="118"/>
      <c r="E163" s="118"/>
      <c r="F163" s="118"/>
      <c r="G163" s="118"/>
      <c r="H163" s="118"/>
      <c r="I163" s="118"/>
      <c r="J163" s="118"/>
      <c r="K163" s="175"/>
      <c r="L163" s="38"/>
      <c r="M163" s="38"/>
    </row>
    <row r="164" spans="1:13" ht="15.75" x14ac:dyDescent="0.2">
      <c r="A164" s="15" t="s">
        <v>50</v>
      </c>
      <c r="B164" s="47" t="s">
        <v>51</v>
      </c>
      <c r="C164" s="90">
        <f>MẫuPC!C34</f>
        <v>20</v>
      </c>
      <c r="D164" s="160" t="str">
        <f t="shared" ref="D164:J164" si="52">IF(COUNTBLANK(D165:D168)&gt;0,"",SUM(D165:D168))</f>
        <v/>
      </c>
      <c r="E164" s="160" t="str">
        <f t="shared" si="52"/>
        <v/>
      </c>
      <c r="F164" s="160" t="str">
        <f t="shared" si="52"/>
        <v/>
      </c>
      <c r="G164" s="160" t="str">
        <f t="shared" si="52"/>
        <v/>
      </c>
      <c r="H164" s="160" t="str">
        <f t="shared" si="52"/>
        <v/>
      </c>
      <c r="I164" s="160" t="str">
        <f t="shared" si="52"/>
        <v/>
      </c>
      <c r="J164" s="160" t="str">
        <f t="shared" si="52"/>
        <v/>
      </c>
      <c r="K164" s="175"/>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175"/>
      <c r="L165" s="38"/>
      <c r="M165" s="38"/>
    </row>
    <row r="166" spans="1:13" ht="45" x14ac:dyDescent="0.2">
      <c r="A166" s="17">
        <v>5</v>
      </c>
      <c r="B166" s="43" t="str">
        <f t="shared" ref="B166:B167" si="53">B140</f>
        <v>G3. Giao diện của các chức năng được phân công đúng với tài liệu thiết kế</v>
      </c>
      <c r="C166" s="42">
        <f>MẫuPC!C36</f>
        <v>5</v>
      </c>
      <c r="D166" s="118"/>
      <c r="E166" s="118"/>
      <c r="F166" s="118"/>
      <c r="G166" s="118"/>
      <c r="H166" s="118"/>
      <c r="I166" s="118"/>
      <c r="J166" s="118"/>
      <c r="K166" s="175"/>
      <c r="L166" s="38"/>
      <c r="M166" s="38"/>
    </row>
    <row r="167" spans="1:13" ht="45" x14ac:dyDescent="0.2">
      <c r="A167" s="17">
        <v>6</v>
      </c>
      <c r="B167" s="43" t="str">
        <f t="shared" si="53"/>
        <v>G4. Giải thích chính xác thuật toán xử lý nghiệp vụ của các chức năng được phân công</v>
      </c>
      <c r="C167" s="42">
        <f>MẫuPC!C37</f>
        <v>9</v>
      </c>
      <c r="D167" s="118"/>
      <c r="E167" s="118"/>
      <c r="F167" s="118"/>
      <c r="G167" s="118"/>
      <c r="H167" s="118"/>
      <c r="I167" s="118"/>
      <c r="J167" s="118"/>
      <c r="K167" s="175"/>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175"/>
      <c r="L168" s="38"/>
      <c r="M168" s="38"/>
    </row>
    <row r="169" spans="1:13" ht="15.75" x14ac:dyDescent="0.2">
      <c r="A169" s="15"/>
      <c r="B169" s="47" t="s">
        <v>37</v>
      </c>
      <c r="C169" s="48">
        <f>SUM(C164,C160)</f>
        <v>35</v>
      </c>
      <c r="D169" s="49" t="str">
        <f t="shared" ref="D169:J169" si="54">IF(OR(D160="",D164=""),"",SUM(D160,D164))</f>
        <v/>
      </c>
      <c r="E169" s="49" t="str">
        <f t="shared" si="54"/>
        <v/>
      </c>
      <c r="F169" s="49" t="str">
        <f t="shared" si="54"/>
        <v/>
      </c>
      <c r="G169" s="49" t="str">
        <f t="shared" si="54"/>
        <v/>
      </c>
      <c r="H169" s="49" t="str">
        <f t="shared" si="54"/>
        <v/>
      </c>
      <c r="I169" s="49" t="str">
        <f t="shared" si="54"/>
        <v/>
      </c>
      <c r="J169" s="160" t="str">
        <f t="shared" si="54"/>
        <v/>
      </c>
      <c r="K169" s="175"/>
      <c r="L169" s="38"/>
      <c r="M169" s="38"/>
    </row>
    <row r="170" spans="1:13" ht="15.75" x14ac:dyDescent="0.2">
      <c r="A170" s="210" t="s">
        <v>95</v>
      </c>
      <c r="B170" s="198"/>
      <c r="C170" s="50">
        <v>10</v>
      </c>
      <c r="D170" s="50" t="str">
        <f t="shared" ref="D170:J170" si="55">IF(D169="","",ROUND(D169/$C$65*10,1))</f>
        <v/>
      </c>
      <c r="E170" s="50" t="str">
        <f t="shared" si="55"/>
        <v/>
      </c>
      <c r="F170" s="50" t="str">
        <f t="shared" si="55"/>
        <v/>
      </c>
      <c r="G170" s="50" t="str">
        <f t="shared" si="55"/>
        <v/>
      </c>
      <c r="H170" s="50" t="str">
        <f t="shared" si="55"/>
        <v/>
      </c>
      <c r="I170" s="50" t="str">
        <f t="shared" si="55"/>
        <v/>
      </c>
      <c r="J170" s="176" t="str">
        <f t="shared" si="55"/>
        <v/>
      </c>
      <c r="K170" s="175"/>
      <c r="L170" s="38"/>
      <c r="M170" s="38"/>
    </row>
    <row r="171" spans="1:13" ht="15.75" x14ac:dyDescent="0.2">
      <c r="A171" s="60"/>
      <c r="B171" s="63"/>
      <c r="C171" s="60"/>
      <c r="D171" s="60"/>
      <c r="E171" s="60"/>
      <c r="F171" s="60"/>
      <c r="G171" s="60"/>
      <c r="H171" s="60"/>
      <c r="I171" s="38"/>
      <c r="J171" s="179" t="s">
        <v>96</v>
      </c>
      <c r="K171" s="173"/>
      <c r="L171" s="38"/>
      <c r="M171" s="38"/>
    </row>
    <row r="172" spans="1:13" ht="15.75" x14ac:dyDescent="0.2">
      <c r="A172" s="60"/>
      <c r="B172" s="164" t="str">
        <f>"GIÁM KHẢO "&amp;A156</f>
        <v>GIÁM KHẢO 5</v>
      </c>
      <c r="C172" s="60"/>
      <c r="D172" s="60"/>
      <c r="E172" s="60"/>
      <c r="F172" s="56"/>
      <c r="G172" s="56"/>
      <c r="H172" s="38"/>
      <c r="I172" s="56"/>
      <c r="J172" s="218" t="s">
        <v>99</v>
      </c>
      <c r="K172" s="173"/>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F2NVygILhHBDJWP2KNI5WeCrO44QHyCh7KdvWI94+WVVfGOhfrFu/YlTkk0yJcNWPFaWhjAVSShe5cDjKcJujg==" saltValue="ExKzslN0qxLVcJowmw0ytA=="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A52 A78 A104 A130 A156">
      <formula1>"1.0,2.0,3.0,4.0,5.0"</formula1>
    </dataValidation>
    <dataValidation type="list" allowBlank="1" showErrorMessage="1" sqref="J49 J75 J101 J127 J153">
      <formula1>INDIRECT($L$1)</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L1 L49 L75 L101 L127 L153">
      <formula1>Nganh</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156" activePane="bottomRight" state="frozen"/>
      <selection pane="topRight" activeCell="L2" sqref="L2"/>
      <selection pane="bottomLeft" activeCell="L2" sqref="L2"/>
      <selection pane="bottomRight" activeCell="K161" sqref="J161:K172"/>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131</v>
      </c>
    </row>
    <row r="2" spans="1:13" ht="15.75" x14ac:dyDescent="0.2">
      <c r="A2" s="186"/>
      <c r="B2" s="186"/>
      <c r="C2" s="186"/>
      <c r="D2" s="186"/>
      <c r="E2" s="186"/>
      <c r="F2" s="186"/>
      <c r="G2" s="186"/>
      <c r="H2" s="186"/>
      <c r="I2" s="186"/>
      <c r="J2" s="186"/>
      <c r="K2" s="186"/>
      <c r="L2" s="38"/>
      <c r="M2" s="38"/>
    </row>
    <row r="3" spans="1:13" ht="15.75" x14ac:dyDescent="0.2">
      <c r="A3" s="38"/>
      <c r="B3" s="39" t="s">
        <v>84</v>
      </c>
      <c r="C3" s="213" t="str">
        <f>VLOOKUP($L$1&amp;$M$1,'Danh sach'!$C:$L,10,0)</f>
        <v>Website đặt lịch phòng khám răng</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214"/>
      <c r="K7" s="215"/>
      <c r="L7" s="38"/>
      <c r="M7" s="38"/>
    </row>
    <row r="8" spans="1:13" ht="15.75" x14ac:dyDescent="0.2">
      <c r="A8" s="42">
        <v>2</v>
      </c>
      <c r="B8" s="43" t="str">
        <f>MẫuPC!B8</f>
        <v>G2. Thiết kế được giải pháp CNTT</v>
      </c>
      <c r="C8" s="44">
        <f>MẫuPC!C8</f>
        <v>4</v>
      </c>
      <c r="D8" s="118"/>
      <c r="E8" s="118"/>
      <c r="F8" s="118"/>
      <c r="G8" s="118"/>
      <c r="H8" s="118"/>
      <c r="I8" s="46" t="str">
        <f t="shared" si="1"/>
        <v/>
      </c>
      <c r="J8" s="214"/>
      <c r="K8" s="215"/>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214"/>
      <c r="K9" s="215"/>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214"/>
      <c r="K10" s="215"/>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214"/>
      <c r="K11" s="215"/>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214"/>
      <c r="K12" s="215"/>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214"/>
      <c r="K13" s="215"/>
      <c r="L13" s="38"/>
      <c r="M13" s="38"/>
    </row>
    <row r="14" spans="1:13" ht="15.75" x14ac:dyDescent="0.2">
      <c r="A14" s="38"/>
      <c r="B14" s="38"/>
      <c r="C14" s="38"/>
      <c r="D14" s="38"/>
      <c r="E14" s="38"/>
      <c r="F14" s="38"/>
      <c r="G14" s="38"/>
      <c r="H14" s="38"/>
      <c r="I14" s="38"/>
      <c r="J14" s="38"/>
      <c r="K14" s="38"/>
      <c r="L14" s="38"/>
      <c r="M14" s="38"/>
    </row>
    <row r="15" spans="1:13" ht="15.75" x14ac:dyDescent="0.25">
      <c r="A15" s="26"/>
      <c r="B15" s="51"/>
      <c r="C15" s="26"/>
      <c r="D15" s="26"/>
      <c r="E15" s="26"/>
      <c r="F15" s="26"/>
      <c r="G15" s="1"/>
      <c r="H15" s="1"/>
      <c r="I15" s="174"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str">
        <f>$C$3</f>
        <v>Website đặt lịch phòng khám răng</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PH08293</v>
      </c>
      <c r="E28" s="40" t="str">
        <f>IFERROR(VLOOKUP($L$1&amp;$M$1&amp;E$27,'Danh sach'!$E:$K,6,0),"")</f>
        <v>PH06911</v>
      </c>
      <c r="F28" s="40" t="str">
        <f>IFERROR(VLOOKUP($L$1&amp;$M$1&amp;F$27,'Danh sach'!$E:$K,6,0),"")</f>
        <v>PH07585</v>
      </c>
      <c r="G28" s="40" t="str">
        <f>IFERROR(VLOOKUP($L$1&amp;$M$1&amp;G$27,'Danh sach'!$E:$K,6,0),"")</f>
        <v>PH07621</v>
      </c>
      <c r="H28" s="40" t="str">
        <f>IFERROR(VLOOKUP($L$1&amp;$M$1&amp;H$27,'Danh sach'!$E:$K,6,0),"")</f>
        <v>PH07690</v>
      </c>
      <c r="I28" s="40" t="str">
        <f>IFERROR(VLOOKUP($L$1&amp;$M$1&amp;I$27,'Danh sach'!$E:$K,6,0),"")</f>
        <v>PH07818</v>
      </c>
      <c r="J28" s="40" t="str">
        <f>IFERROR(VLOOKUP($L$1&amp;$M$1&amp;J$27,'Danh sach'!$E:$K,6,0),"")</f>
        <v/>
      </c>
      <c r="K28" s="203" t="s">
        <v>93</v>
      </c>
      <c r="L28" s="38"/>
      <c r="M28" s="38"/>
    </row>
    <row r="29" spans="1:13" ht="24" x14ac:dyDescent="0.2">
      <c r="A29" s="204"/>
      <c r="B29" s="204"/>
      <c r="C29" s="204"/>
      <c r="D29" s="89" t="str">
        <f>IFERROR(VLOOKUP($L$1&amp;$M$1&amp;D$27,'Danh sach'!$E:$K,7,0),"")</f>
        <v>Vũ Duy Hoàng</v>
      </c>
      <c r="E29" s="89" t="str">
        <f>IFERROR(VLOOKUP($L$1&amp;$M$1&amp;E$27,'Danh sach'!$E:$K,7,0),"")</f>
        <v>Phạm Văn Toàn</v>
      </c>
      <c r="F29" s="89" t="str">
        <f>IFERROR(VLOOKUP($L$1&amp;$M$1&amp;F$27,'Danh sach'!$E:$K,7,0),"")</f>
        <v>Phùng Minh Dũng</v>
      </c>
      <c r="G29" s="89" t="str">
        <f>IFERROR(VLOOKUP($L$1&amp;$M$1&amp;G$27,'Danh sach'!$E:$K,7,0),"")</f>
        <v>Nguyễn Thành Vinh</v>
      </c>
      <c r="H29" s="89" t="str">
        <f>IFERROR(VLOOKUP($L$1&amp;$M$1&amp;H$27,'Danh sach'!$E:$K,7,0),"")</f>
        <v>Đỗ Ngọc Huy</v>
      </c>
      <c r="I29" s="89" t="str">
        <f>IFERROR(VLOOKUP($L$1&amp;$M$1&amp;I$27,'Danh sach'!$E:$K,7,0),"")</f>
        <v>Vi Minh Tuấn</v>
      </c>
      <c r="J29" s="89" t="str">
        <f>IFERROR(VLOOKUP($L$1&amp;$M$1&amp;J$27,'Danh sach'!$E:$K,7,0),"")</f>
        <v/>
      </c>
      <c r="K29" s="216"/>
      <c r="L29" s="38"/>
      <c r="M29" s="38"/>
    </row>
    <row r="30" spans="1:13" ht="15.75" x14ac:dyDescent="0.2">
      <c r="A30" s="15" t="s">
        <v>42</v>
      </c>
      <c r="B30" s="16" t="s">
        <v>43</v>
      </c>
      <c r="C30" s="49">
        <f>SUM(C31:C33)</f>
        <v>15</v>
      </c>
      <c r="D30" s="180" t="str">
        <f t="shared" ref="D30:J30" si="4">IF(COUNTBLANK(D31:D33)&gt;0,"",SUM(D31:D33))</f>
        <v/>
      </c>
      <c r="E30" s="180" t="str">
        <f t="shared" si="4"/>
        <v/>
      </c>
      <c r="F30" s="180" t="str">
        <f t="shared" si="4"/>
        <v/>
      </c>
      <c r="G30" s="180" t="str">
        <f t="shared" si="4"/>
        <v/>
      </c>
      <c r="H30" s="180" t="str">
        <f t="shared" si="4"/>
        <v/>
      </c>
      <c r="I30" s="180" t="str">
        <f t="shared" si="4"/>
        <v/>
      </c>
      <c r="J30" s="180" t="str">
        <f t="shared" si="4"/>
        <v/>
      </c>
      <c r="K30" s="62"/>
      <c r="L30" s="38"/>
      <c r="M30" s="38"/>
    </row>
    <row r="31" spans="1:13" ht="30" x14ac:dyDescent="0.2">
      <c r="A31" s="17">
        <v>1</v>
      </c>
      <c r="B31" s="43" t="str">
        <f>MẫuPC!B31</f>
        <v>G1. Khả năng ứng dụng trong thực tiễn</v>
      </c>
      <c r="C31" s="42">
        <f>MẫuPC!C31</f>
        <v>5</v>
      </c>
      <c r="D31" s="181" t="str">
        <f>IFERROR(ROUND(AVERAGE(D57,D83,D109,D135,D161),1),"")</f>
        <v/>
      </c>
      <c r="E31" s="181" t="str">
        <f t="shared" ref="E31:J31" si="5">IFERROR(ROUND(AVERAGE(E57,E83,E109,E135,E161),1),"")</f>
        <v/>
      </c>
      <c r="F31" s="181" t="str">
        <f t="shared" si="5"/>
        <v/>
      </c>
      <c r="G31" s="181" t="str">
        <f t="shared" si="5"/>
        <v/>
      </c>
      <c r="H31" s="181" t="str">
        <f t="shared" si="5"/>
        <v/>
      </c>
      <c r="I31" s="181" t="str">
        <f t="shared" si="5"/>
        <v/>
      </c>
      <c r="J31" s="181" t="str">
        <f t="shared" si="5"/>
        <v/>
      </c>
      <c r="K31" s="175"/>
      <c r="L31" s="38"/>
      <c r="M31" s="38"/>
    </row>
    <row r="32" spans="1:13" ht="30" x14ac:dyDescent="0.2">
      <c r="A32" s="17">
        <v>2</v>
      </c>
      <c r="B32" s="43" t="str">
        <f>MẫuPC!B32</f>
        <v>G4. Các chức năng chính nêu trong thiết kế đều được triển khai</v>
      </c>
      <c r="C32" s="42">
        <f>MẫuPC!C32</f>
        <v>7</v>
      </c>
      <c r="D32" s="181" t="str">
        <f t="shared" ref="D32:J32" si="6">IFERROR(ROUND(AVERAGE(D58,D84,D110,D136,D162),1),"")</f>
        <v/>
      </c>
      <c r="E32" s="181" t="str">
        <f t="shared" si="6"/>
        <v/>
      </c>
      <c r="F32" s="181" t="str">
        <f t="shared" si="6"/>
        <v/>
      </c>
      <c r="G32" s="181" t="str">
        <f t="shared" si="6"/>
        <v/>
      </c>
      <c r="H32" s="181" t="str">
        <f t="shared" si="6"/>
        <v/>
      </c>
      <c r="I32" s="181" t="str">
        <f t="shared" si="6"/>
        <v/>
      </c>
      <c r="J32" s="181" t="str">
        <f t="shared" si="6"/>
        <v/>
      </c>
      <c r="K32" s="175"/>
      <c r="L32" s="38"/>
      <c r="M32" s="38"/>
    </row>
    <row r="33" spans="1:13" ht="15.75" x14ac:dyDescent="0.2">
      <c r="A33" s="17">
        <v>3</v>
      </c>
      <c r="B33" s="43" t="str">
        <f>MẫuPC!B33</f>
        <v>G6. Thái độ, kỹ năng làm việc nhóm</v>
      </c>
      <c r="C33" s="42">
        <f>MẫuPC!C33</f>
        <v>3</v>
      </c>
      <c r="D33" s="181" t="str">
        <f t="shared" ref="D33:J33" si="7">IFERROR(ROUND(AVERAGE(D59,D85,D111,D137,D163),1),"")</f>
        <v/>
      </c>
      <c r="E33" s="181" t="str">
        <f t="shared" si="7"/>
        <v/>
      </c>
      <c r="F33" s="181" t="str">
        <f t="shared" si="7"/>
        <v/>
      </c>
      <c r="G33" s="181" t="str">
        <f t="shared" si="7"/>
        <v/>
      </c>
      <c r="H33" s="181" t="str">
        <f t="shared" si="7"/>
        <v/>
      </c>
      <c r="I33" s="181" t="str">
        <f t="shared" si="7"/>
        <v/>
      </c>
      <c r="J33" s="181" t="str">
        <f t="shared" si="7"/>
        <v/>
      </c>
      <c r="K33" s="175"/>
      <c r="L33" s="38"/>
      <c r="M33" s="38"/>
    </row>
    <row r="34" spans="1:13" ht="15.75" x14ac:dyDescent="0.2">
      <c r="A34" s="15" t="s">
        <v>50</v>
      </c>
      <c r="B34" s="47" t="s">
        <v>51</v>
      </c>
      <c r="C34" s="90">
        <f>MẫuPC!C34</f>
        <v>20</v>
      </c>
      <c r="D34" s="180" t="str">
        <f t="shared" ref="D34:J34" si="8">IF(COUNTBLANK(D35:D38)&gt;0,"",SUM(D35:D38))</f>
        <v/>
      </c>
      <c r="E34" s="180" t="str">
        <f t="shared" si="8"/>
        <v/>
      </c>
      <c r="F34" s="180" t="str">
        <f t="shared" si="8"/>
        <v/>
      </c>
      <c r="G34" s="180" t="str">
        <f t="shared" si="8"/>
        <v/>
      </c>
      <c r="H34" s="180" t="str">
        <f t="shared" si="8"/>
        <v/>
      </c>
      <c r="I34" s="180" t="str">
        <f t="shared" si="8"/>
        <v/>
      </c>
      <c r="J34" s="180" t="str">
        <f t="shared" si="8"/>
        <v/>
      </c>
      <c r="K34" s="175"/>
      <c r="L34" s="38"/>
      <c r="M34" s="38"/>
    </row>
    <row r="35" spans="1:13" ht="30" x14ac:dyDescent="0.2">
      <c r="A35" s="17">
        <v>4</v>
      </c>
      <c r="B35" s="43" t="str">
        <f>MẫuPC!B35</f>
        <v>G1. Phân tích rõ ràng các chức năng nghiệp vụ được phân công</v>
      </c>
      <c r="C35" s="42">
        <f>MẫuPC!C35</f>
        <v>3</v>
      </c>
      <c r="D35" s="181" t="str">
        <f>IFERROR(ROUND(AVERAGE(D61,D87,D113,D139,D165),1),"")</f>
        <v/>
      </c>
      <c r="E35" s="181" t="str">
        <f t="shared" ref="E35:J35" si="9">IFERROR(ROUND(AVERAGE(E61,E87,E113,E139,E165),1),"")</f>
        <v/>
      </c>
      <c r="F35" s="181" t="str">
        <f t="shared" si="9"/>
        <v/>
      </c>
      <c r="G35" s="181" t="str">
        <f t="shared" si="9"/>
        <v/>
      </c>
      <c r="H35" s="181" t="str">
        <f t="shared" si="9"/>
        <v/>
      </c>
      <c r="I35" s="181" t="str">
        <f t="shared" si="9"/>
        <v/>
      </c>
      <c r="J35" s="181" t="str">
        <f t="shared" si="9"/>
        <v/>
      </c>
      <c r="K35" s="175"/>
      <c r="L35" s="38"/>
      <c r="M35" s="38"/>
    </row>
    <row r="36" spans="1:13" ht="45" x14ac:dyDescent="0.2">
      <c r="A36" s="17">
        <v>5</v>
      </c>
      <c r="B36" s="43" t="str">
        <f>MẫuPC!B36</f>
        <v>G3. Giao diện của các chức năng được phân công đúng với tài liệu thiết kế</v>
      </c>
      <c r="C36" s="42">
        <f>MẫuPC!C36</f>
        <v>5</v>
      </c>
      <c r="D36" s="181" t="str">
        <f t="shared" ref="D36:J36" si="10">IFERROR(ROUND(AVERAGE(D62,D88,D114,D140,D166),1),"")</f>
        <v/>
      </c>
      <c r="E36" s="181" t="str">
        <f t="shared" si="10"/>
        <v/>
      </c>
      <c r="F36" s="181" t="str">
        <f t="shared" si="10"/>
        <v/>
      </c>
      <c r="G36" s="181" t="str">
        <f t="shared" si="10"/>
        <v/>
      </c>
      <c r="H36" s="181" t="str">
        <f t="shared" si="10"/>
        <v/>
      </c>
      <c r="I36" s="181" t="str">
        <f t="shared" si="10"/>
        <v/>
      </c>
      <c r="J36" s="181" t="str">
        <f t="shared" si="10"/>
        <v/>
      </c>
      <c r="K36" s="175"/>
      <c r="L36" s="38"/>
      <c r="M36" s="38"/>
    </row>
    <row r="37" spans="1:13" ht="45" x14ac:dyDescent="0.2">
      <c r="A37" s="17">
        <v>6</v>
      </c>
      <c r="B37" s="43" t="str">
        <f>MẫuPC!B37</f>
        <v>G4. Giải thích chính xác thuật toán xử lý nghiệp vụ của các chức năng được phân công</v>
      </c>
      <c r="C37" s="42">
        <f>MẫuPC!C37</f>
        <v>9</v>
      </c>
      <c r="D37" s="181" t="str">
        <f t="shared" ref="D37:J38" si="11">IFERROR(ROUND(AVERAGE(D63,D89,D115,D141,D167),1),"")</f>
        <v/>
      </c>
      <c r="E37" s="181" t="str">
        <f t="shared" si="11"/>
        <v/>
      </c>
      <c r="F37" s="181" t="str">
        <f t="shared" si="11"/>
        <v/>
      </c>
      <c r="G37" s="181" t="str">
        <f t="shared" si="11"/>
        <v/>
      </c>
      <c r="H37" s="181" t="str">
        <f t="shared" si="11"/>
        <v/>
      </c>
      <c r="I37" s="181" t="str">
        <f t="shared" si="11"/>
        <v/>
      </c>
      <c r="J37" s="181" t="str">
        <f t="shared" si="11"/>
        <v/>
      </c>
      <c r="K37" s="175"/>
      <c r="L37" s="38"/>
      <c r="M37" s="38"/>
    </row>
    <row r="38" spans="1:13" ht="30" x14ac:dyDescent="0.2">
      <c r="A38" s="17">
        <v>7</v>
      </c>
      <c r="B38" s="43" t="str">
        <f>MẫuPC!B38</f>
        <v>G5. Kỹ năng trình bày, thái độ ứng xử cá nhân</v>
      </c>
      <c r="C38" s="42">
        <f>MẫuPC!C38</f>
        <v>3</v>
      </c>
      <c r="D38" s="181" t="str">
        <f t="shared" si="11"/>
        <v/>
      </c>
      <c r="E38" s="181" t="str">
        <f t="shared" si="11"/>
        <v/>
      </c>
      <c r="F38" s="181" t="str">
        <f t="shared" si="11"/>
        <v/>
      </c>
      <c r="G38" s="181" t="str">
        <f t="shared" si="11"/>
        <v/>
      </c>
      <c r="H38" s="181" t="str">
        <f t="shared" si="11"/>
        <v/>
      </c>
      <c r="I38" s="181" t="str">
        <f t="shared" si="11"/>
        <v/>
      </c>
      <c r="J38" s="181" t="str">
        <f t="shared" si="11"/>
        <v/>
      </c>
      <c r="K38" s="175"/>
      <c r="L38" s="38"/>
      <c r="M38" s="38"/>
    </row>
    <row r="39" spans="1:13" ht="15.75" x14ac:dyDescent="0.2">
      <c r="A39" s="15"/>
      <c r="B39" s="47" t="s">
        <v>37</v>
      </c>
      <c r="C39" s="48">
        <f>SUM(C34,C30)</f>
        <v>35</v>
      </c>
      <c r="D39" s="180" t="str">
        <f t="shared" ref="D39:J39" si="12">IF(OR(D30="",D34=""),"",SUM(D30,D34))</f>
        <v/>
      </c>
      <c r="E39" s="180" t="str">
        <f t="shared" si="12"/>
        <v/>
      </c>
      <c r="F39" s="180" t="str">
        <f t="shared" si="12"/>
        <v/>
      </c>
      <c r="G39" s="180" t="str">
        <f t="shared" si="12"/>
        <v/>
      </c>
      <c r="H39" s="180" t="str">
        <f t="shared" si="12"/>
        <v/>
      </c>
      <c r="I39" s="180" t="str">
        <f t="shared" si="12"/>
        <v/>
      </c>
      <c r="J39" s="180" t="str">
        <f t="shared" si="12"/>
        <v/>
      </c>
      <c r="K39" s="175"/>
      <c r="L39" s="38"/>
      <c r="M39" s="38"/>
    </row>
    <row r="40" spans="1:13" ht="15.75" x14ac:dyDescent="0.2">
      <c r="A40" s="210" t="s">
        <v>95</v>
      </c>
      <c r="B40" s="198"/>
      <c r="C40" s="50">
        <v>10</v>
      </c>
      <c r="D40" s="182" t="str">
        <f t="shared" ref="D40:J40" si="13">IF(D39="","",ROUND(D39/$C$65*10,1))</f>
        <v/>
      </c>
      <c r="E40" s="182" t="str">
        <f t="shared" si="13"/>
        <v/>
      </c>
      <c r="F40" s="182" t="str">
        <f t="shared" si="13"/>
        <v/>
      </c>
      <c r="G40" s="182" t="str">
        <f t="shared" si="13"/>
        <v/>
      </c>
      <c r="H40" s="182" t="str">
        <f t="shared" si="13"/>
        <v/>
      </c>
      <c r="I40" s="182" t="str">
        <f t="shared" si="13"/>
        <v/>
      </c>
      <c r="J40" s="182" t="str">
        <f t="shared" si="13"/>
        <v/>
      </c>
      <c r="K40" s="175"/>
      <c r="L40" s="38"/>
      <c r="M40" s="38"/>
    </row>
    <row r="41" spans="1:13" x14ac:dyDescent="0.2">
      <c r="A41" s="91"/>
      <c r="B41" s="91"/>
      <c r="C41" s="92"/>
      <c r="D41" s="92"/>
      <c r="E41" s="92"/>
      <c r="F41" s="92"/>
      <c r="G41" s="92"/>
      <c r="H41" s="92"/>
      <c r="I41" s="92"/>
      <c r="J41" s="177"/>
      <c r="K41" s="178"/>
      <c r="L41" s="92"/>
      <c r="M41" s="92"/>
    </row>
    <row r="42" spans="1:13" ht="15.75" x14ac:dyDescent="0.2">
      <c r="A42" s="60"/>
      <c r="B42" s="63"/>
      <c r="C42" s="60"/>
      <c r="D42" s="60"/>
      <c r="E42" s="60"/>
      <c r="F42" s="60"/>
      <c r="G42" s="60"/>
      <c r="H42" s="60"/>
      <c r="I42" s="38"/>
      <c r="J42" s="179" t="s">
        <v>96</v>
      </c>
      <c r="K42" s="173"/>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str">
        <f>$C$3</f>
        <v>Website đặt lịch phòng khám răng</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4">D$28</f>
        <v>PH08293</v>
      </c>
      <c r="E54" s="40" t="str">
        <f t="shared" si="14"/>
        <v>PH06911</v>
      </c>
      <c r="F54" s="40" t="str">
        <f t="shared" si="14"/>
        <v>PH07585</v>
      </c>
      <c r="G54" s="40" t="str">
        <f t="shared" si="14"/>
        <v>PH07621</v>
      </c>
      <c r="H54" s="40" t="str">
        <f t="shared" si="14"/>
        <v>PH07690</v>
      </c>
      <c r="I54" s="40" t="str">
        <f t="shared" si="14"/>
        <v>PH07818</v>
      </c>
      <c r="J54" s="40" t="str">
        <f t="shared" si="14"/>
        <v/>
      </c>
      <c r="K54" s="203" t="s">
        <v>93</v>
      </c>
      <c r="L54" s="38"/>
      <c r="M54" s="38"/>
    </row>
    <row r="55" spans="1:13" ht="24" x14ac:dyDescent="0.2">
      <c r="A55" s="204"/>
      <c r="B55" s="204"/>
      <c r="C55" s="204"/>
      <c r="D55" s="89" t="str">
        <f t="shared" ref="D55:J55" si="15">D$29</f>
        <v>Vũ Duy Hoàng</v>
      </c>
      <c r="E55" s="89" t="str">
        <f t="shared" si="15"/>
        <v>Phạm Văn Toàn</v>
      </c>
      <c r="F55" s="89" t="str">
        <f t="shared" si="15"/>
        <v>Phùng Minh Dũng</v>
      </c>
      <c r="G55" s="89" t="str">
        <f t="shared" si="15"/>
        <v>Nguyễn Thành Vinh</v>
      </c>
      <c r="H55" s="89" t="str">
        <f t="shared" si="15"/>
        <v>Đỗ Ngọc Huy</v>
      </c>
      <c r="I55" s="89" t="str">
        <f t="shared" si="15"/>
        <v>Vi Minh Tuấn</v>
      </c>
      <c r="J55" s="89" t="str">
        <f t="shared" si="15"/>
        <v/>
      </c>
      <c r="K55" s="204"/>
      <c r="L55" s="38"/>
      <c r="M55" s="38"/>
    </row>
    <row r="56" spans="1:13" ht="15.75" x14ac:dyDescent="0.2">
      <c r="A56" s="15" t="s">
        <v>42</v>
      </c>
      <c r="B56" s="16" t="s">
        <v>43</v>
      </c>
      <c r="C56" s="49">
        <f>SUM(C57:C59)</f>
        <v>15</v>
      </c>
      <c r="D56" s="49" t="str">
        <f t="shared" ref="D56:J56" si="16">IF(COUNTBLANK(D57:D59)&gt;0,"",SUM(D57:D59))</f>
        <v/>
      </c>
      <c r="E56" s="49" t="str">
        <f t="shared" si="16"/>
        <v/>
      </c>
      <c r="F56" s="49" t="str">
        <f t="shared" si="16"/>
        <v/>
      </c>
      <c r="G56" s="49" t="str">
        <f t="shared" si="16"/>
        <v/>
      </c>
      <c r="H56" s="49" t="str">
        <f t="shared" si="16"/>
        <v/>
      </c>
      <c r="I56" s="49" t="str">
        <f t="shared" si="16"/>
        <v/>
      </c>
      <c r="J56" s="49" t="str">
        <f t="shared" si="16"/>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175"/>
      <c r="L57" s="38"/>
      <c r="M57" s="38"/>
    </row>
    <row r="58" spans="1:13" ht="30" x14ac:dyDescent="0.2">
      <c r="A58" s="17">
        <v>2</v>
      </c>
      <c r="B58" s="43" t="str">
        <f t="shared" ref="B58:B59" si="17">B32</f>
        <v>G4. Các chức năng chính nêu trong thiết kế đều được triển khai</v>
      </c>
      <c r="C58" s="42">
        <f>MẫuPC!C32</f>
        <v>7</v>
      </c>
      <c r="D58" s="118"/>
      <c r="E58" s="118"/>
      <c r="F58" s="118"/>
      <c r="G58" s="118"/>
      <c r="H58" s="118"/>
      <c r="I58" s="118"/>
      <c r="J58" s="118"/>
      <c r="K58" s="175"/>
      <c r="L58" s="38"/>
      <c r="M58" s="38"/>
    </row>
    <row r="59" spans="1:13" ht="15.75" x14ac:dyDescent="0.2">
      <c r="A59" s="17">
        <v>3</v>
      </c>
      <c r="B59" s="43" t="str">
        <f t="shared" si="17"/>
        <v>G6. Thái độ, kỹ năng làm việc nhóm</v>
      </c>
      <c r="C59" s="42">
        <f>MẫuPC!C33</f>
        <v>3</v>
      </c>
      <c r="D59" s="118"/>
      <c r="E59" s="118"/>
      <c r="F59" s="118"/>
      <c r="G59" s="118"/>
      <c r="H59" s="118"/>
      <c r="I59" s="118"/>
      <c r="J59" s="118"/>
      <c r="K59" s="175"/>
      <c r="L59" s="38"/>
      <c r="M59" s="38"/>
    </row>
    <row r="60" spans="1:13" ht="15.75" x14ac:dyDescent="0.2">
      <c r="A60" s="15" t="s">
        <v>50</v>
      </c>
      <c r="B60" s="47" t="s">
        <v>51</v>
      </c>
      <c r="C60" s="90">
        <f>MẫuPC!C34</f>
        <v>20</v>
      </c>
      <c r="D60" s="160" t="str">
        <f t="shared" ref="D60:J60" si="18">IF(COUNTBLANK(D61:D64)&gt;0,"",SUM(D61:D64))</f>
        <v/>
      </c>
      <c r="E60" s="160" t="str">
        <f t="shared" si="18"/>
        <v/>
      </c>
      <c r="F60" s="160" t="str">
        <f t="shared" si="18"/>
        <v/>
      </c>
      <c r="G60" s="160" t="str">
        <f t="shared" si="18"/>
        <v/>
      </c>
      <c r="H60" s="160" t="str">
        <f t="shared" si="18"/>
        <v/>
      </c>
      <c r="I60" s="160" t="str">
        <f t="shared" si="18"/>
        <v/>
      </c>
      <c r="J60" s="160" t="str">
        <f t="shared" si="18"/>
        <v/>
      </c>
      <c r="K60" s="175"/>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175"/>
      <c r="L61" s="38"/>
      <c r="M61" s="38"/>
    </row>
    <row r="62" spans="1:13" ht="45" x14ac:dyDescent="0.2">
      <c r="A62" s="17">
        <v>5</v>
      </c>
      <c r="B62" s="43" t="str">
        <f t="shared" ref="B62:B63" si="19">B36</f>
        <v>G3. Giao diện của các chức năng được phân công đúng với tài liệu thiết kế</v>
      </c>
      <c r="C62" s="42">
        <f>MẫuPC!C36</f>
        <v>5</v>
      </c>
      <c r="D62" s="118"/>
      <c r="E62" s="118"/>
      <c r="F62" s="118"/>
      <c r="G62" s="118"/>
      <c r="H62" s="118"/>
      <c r="I62" s="118"/>
      <c r="J62" s="118"/>
      <c r="K62" s="175"/>
      <c r="L62" s="38"/>
      <c r="M62" s="38"/>
    </row>
    <row r="63" spans="1:13" ht="45" x14ac:dyDescent="0.2">
      <c r="A63" s="17">
        <v>6</v>
      </c>
      <c r="B63" s="43" t="str">
        <f t="shared" si="19"/>
        <v>G4. Giải thích chính xác thuật toán xử lý nghiệp vụ của các chức năng được phân công</v>
      </c>
      <c r="C63" s="42">
        <f>MẫuPC!C37</f>
        <v>9</v>
      </c>
      <c r="D63" s="118"/>
      <c r="E63" s="118"/>
      <c r="F63" s="118"/>
      <c r="G63" s="118"/>
      <c r="H63" s="118"/>
      <c r="I63" s="118"/>
      <c r="J63" s="118"/>
      <c r="K63" s="175"/>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175"/>
      <c r="L64" s="38"/>
      <c r="M64" s="38"/>
    </row>
    <row r="65" spans="1:13" ht="15.75" x14ac:dyDescent="0.2">
      <c r="A65" s="15"/>
      <c r="B65" s="47" t="s">
        <v>37</v>
      </c>
      <c r="C65" s="48">
        <f>SUM(C60,C56)</f>
        <v>35</v>
      </c>
      <c r="D65" s="49" t="str">
        <f t="shared" ref="D65:J65" si="20">IF(OR(D56="",D60=""),"",SUM(D56,D60))</f>
        <v/>
      </c>
      <c r="E65" s="49" t="str">
        <f t="shared" si="20"/>
        <v/>
      </c>
      <c r="F65" s="49" t="str">
        <f t="shared" si="20"/>
        <v/>
      </c>
      <c r="G65" s="49" t="str">
        <f t="shared" si="20"/>
        <v/>
      </c>
      <c r="H65" s="49" t="str">
        <f t="shared" si="20"/>
        <v/>
      </c>
      <c r="I65" s="49" t="str">
        <f t="shared" si="20"/>
        <v/>
      </c>
      <c r="J65" s="160" t="str">
        <f t="shared" si="20"/>
        <v/>
      </c>
      <c r="K65" s="175"/>
      <c r="L65" s="38"/>
      <c r="M65" s="38"/>
    </row>
    <row r="66" spans="1:13" ht="15.75" x14ac:dyDescent="0.2">
      <c r="A66" s="210" t="s">
        <v>95</v>
      </c>
      <c r="B66" s="198"/>
      <c r="C66" s="50">
        <v>10</v>
      </c>
      <c r="D66" s="50" t="str">
        <f t="shared" ref="D66:J66" si="21">IF(D65="","",ROUND(D65/$C$65*10,1))</f>
        <v/>
      </c>
      <c r="E66" s="50" t="str">
        <f t="shared" si="21"/>
        <v/>
      </c>
      <c r="F66" s="50" t="str">
        <f t="shared" si="21"/>
        <v/>
      </c>
      <c r="G66" s="50" t="str">
        <f t="shared" si="21"/>
        <v/>
      </c>
      <c r="H66" s="50" t="str">
        <f t="shared" si="21"/>
        <v/>
      </c>
      <c r="I66" s="50" t="str">
        <f t="shared" si="21"/>
        <v/>
      </c>
      <c r="J66" s="176" t="str">
        <f t="shared" si="21"/>
        <v/>
      </c>
      <c r="K66" s="175"/>
      <c r="L66" s="38"/>
      <c r="M66" s="38"/>
    </row>
    <row r="67" spans="1:13" ht="15.75" x14ac:dyDescent="0.2">
      <c r="A67" s="60"/>
      <c r="B67" s="63"/>
      <c r="C67" s="60"/>
      <c r="D67" s="60"/>
      <c r="E67" s="60"/>
      <c r="F67" s="60"/>
      <c r="G67" s="60"/>
      <c r="H67" s="60"/>
      <c r="I67" s="38"/>
      <c r="J67" s="179" t="s">
        <v>96</v>
      </c>
      <c r="K67" s="173"/>
      <c r="L67" s="38"/>
      <c r="M67" s="38"/>
    </row>
    <row r="68" spans="1:13" ht="15.75" x14ac:dyDescent="0.2">
      <c r="A68" s="60"/>
      <c r="B68" s="164" t="str">
        <f>"GIÁM KHẢO "&amp;A52</f>
        <v>GIÁM KHẢO 1</v>
      </c>
      <c r="C68" s="60"/>
      <c r="D68" s="60"/>
      <c r="E68" s="60"/>
      <c r="F68" s="56"/>
      <c r="G68" s="56"/>
      <c r="H68" s="38"/>
      <c r="I68" s="56"/>
      <c r="J68" s="164" t="s">
        <v>99</v>
      </c>
      <c r="K68" s="38"/>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str">
        <f>$C$3</f>
        <v>Website đặt lịch phòng khám răng</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22">D$28</f>
        <v>PH08293</v>
      </c>
      <c r="E80" s="40" t="str">
        <f t="shared" si="22"/>
        <v>PH06911</v>
      </c>
      <c r="F80" s="40" t="str">
        <f t="shared" si="22"/>
        <v>PH07585</v>
      </c>
      <c r="G80" s="40" t="str">
        <f t="shared" si="22"/>
        <v>PH07621</v>
      </c>
      <c r="H80" s="40" t="str">
        <f t="shared" si="22"/>
        <v>PH07690</v>
      </c>
      <c r="I80" s="40" t="str">
        <f t="shared" si="22"/>
        <v>PH07818</v>
      </c>
      <c r="J80" s="40" t="str">
        <f t="shared" si="22"/>
        <v/>
      </c>
      <c r="K80" s="203" t="s">
        <v>93</v>
      </c>
      <c r="L80" s="38"/>
      <c r="M80" s="38"/>
    </row>
    <row r="81" spans="1:13" ht="24" x14ac:dyDescent="0.2">
      <c r="A81" s="204"/>
      <c r="B81" s="204"/>
      <c r="C81" s="204"/>
      <c r="D81" s="89" t="str">
        <f t="shared" ref="D81:J81" si="23">D$29</f>
        <v>Vũ Duy Hoàng</v>
      </c>
      <c r="E81" s="89" t="str">
        <f t="shared" si="23"/>
        <v>Phạm Văn Toàn</v>
      </c>
      <c r="F81" s="89" t="str">
        <f t="shared" si="23"/>
        <v>Phùng Minh Dũng</v>
      </c>
      <c r="G81" s="89" t="str">
        <f t="shared" si="23"/>
        <v>Nguyễn Thành Vinh</v>
      </c>
      <c r="H81" s="89" t="str">
        <f t="shared" si="23"/>
        <v>Đỗ Ngọc Huy</v>
      </c>
      <c r="I81" s="89" t="str">
        <f t="shared" si="23"/>
        <v>Vi Minh Tuấn</v>
      </c>
      <c r="J81" s="89" t="str">
        <f t="shared" si="23"/>
        <v/>
      </c>
      <c r="K81" s="204"/>
      <c r="L81" s="38"/>
      <c r="M81" s="38"/>
    </row>
    <row r="82" spans="1:13" ht="15.75" x14ac:dyDescent="0.2">
      <c r="A82" s="15" t="s">
        <v>42</v>
      </c>
      <c r="B82" s="16" t="s">
        <v>43</v>
      </c>
      <c r="C82" s="49">
        <f>SUM(C83:C85)</f>
        <v>15</v>
      </c>
      <c r="D82" s="49" t="str">
        <f t="shared" ref="D82:J82" si="24">IF(COUNTBLANK(D83:D85)&gt;0,"",SUM(D83:D85))</f>
        <v/>
      </c>
      <c r="E82" s="49" t="str">
        <f t="shared" si="24"/>
        <v/>
      </c>
      <c r="F82" s="49" t="str">
        <f t="shared" si="24"/>
        <v/>
      </c>
      <c r="G82" s="49" t="str">
        <f t="shared" si="24"/>
        <v/>
      </c>
      <c r="H82" s="49" t="str">
        <f t="shared" si="24"/>
        <v/>
      </c>
      <c r="I82" s="49" t="str">
        <f t="shared" si="24"/>
        <v/>
      </c>
      <c r="J82" s="49" t="str">
        <f t="shared" si="24"/>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175"/>
      <c r="L83" s="38"/>
      <c r="M83" s="38"/>
    </row>
    <row r="84" spans="1:13" ht="30" x14ac:dyDescent="0.2">
      <c r="A84" s="17">
        <v>2</v>
      </c>
      <c r="B84" s="43" t="str">
        <f t="shared" ref="B84:B85" si="25">B58</f>
        <v>G4. Các chức năng chính nêu trong thiết kế đều được triển khai</v>
      </c>
      <c r="C84" s="42">
        <f>MẫuPC!C32</f>
        <v>7</v>
      </c>
      <c r="D84" s="118"/>
      <c r="E84" s="118"/>
      <c r="F84" s="118"/>
      <c r="G84" s="118"/>
      <c r="H84" s="118"/>
      <c r="I84" s="118"/>
      <c r="J84" s="118"/>
      <c r="K84" s="175"/>
      <c r="L84" s="38"/>
      <c r="M84" s="38"/>
    </row>
    <row r="85" spans="1:13" ht="15.75" x14ac:dyDescent="0.2">
      <c r="A85" s="17">
        <v>3</v>
      </c>
      <c r="B85" s="43" t="str">
        <f t="shared" si="25"/>
        <v>G6. Thái độ, kỹ năng làm việc nhóm</v>
      </c>
      <c r="C85" s="42">
        <f>MẫuPC!C33</f>
        <v>3</v>
      </c>
      <c r="D85" s="118"/>
      <c r="E85" s="118"/>
      <c r="F85" s="118"/>
      <c r="G85" s="118"/>
      <c r="H85" s="118"/>
      <c r="I85" s="118"/>
      <c r="J85" s="118"/>
      <c r="K85" s="175"/>
      <c r="L85" s="38"/>
      <c r="M85" s="38"/>
    </row>
    <row r="86" spans="1:13" ht="15.75" x14ac:dyDescent="0.2">
      <c r="A86" s="15" t="s">
        <v>50</v>
      </c>
      <c r="B86" s="47" t="s">
        <v>51</v>
      </c>
      <c r="C86" s="90">
        <f>MẫuPC!C34</f>
        <v>20</v>
      </c>
      <c r="D86" s="160" t="str">
        <f t="shared" ref="D86:J86" si="26">IF(COUNTBLANK(D87:D90)&gt;0,"",SUM(D87:D90))</f>
        <v/>
      </c>
      <c r="E86" s="160" t="str">
        <f t="shared" si="26"/>
        <v/>
      </c>
      <c r="F86" s="160" t="str">
        <f t="shared" si="26"/>
        <v/>
      </c>
      <c r="G86" s="160" t="str">
        <f t="shared" si="26"/>
        <v/>
      </c>
      <c r="H86" s="160" t="str">
        <f t="shared" si="26"/>
        <v/>
      </c>
      <c r="I86" s="160" t="str">
        <f t="shared" si="26"/>
        <v/>
      </c>
      <c r="J86" s="160" t="str">
        <f t="shared" si="26"/>
        <v/>
      </c>
      <c r="K86" s="175"/>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175"/>
      <c r="L87" s="38"/>
      <c r="M87" s="38"/>
    </row>
    <row r="88" spans="1:13" ht="45" x14ac:dyDescent="0.2">
      <c r="A88" s="17">
        <v>5</v>
      </c>
      <c r="B88" s="43" t="str">
        <f t="shared" ref="B88:B89" si="27">B62</f>
        <v>G3. Giao diện của các chức năng được phân công đúng với tài liệu thiết kế</v>
      </c>
      <c r="C88" s="42">
        <f>MẫuPC!C36</f>
        <v>5</v>
      </c>
      <c r="D88" s="118"/>
      <c r="E88" s="118"/>
      <c r="F88" s="118"/>
      <c r="G88" s="118"/>
      <c r="H88" s="118"/>
      <c r="I88" s="118"/>
      <c r="J88" s="118"/>
      <c r="K88" s="175"/>
      <c r="L88" s="38"/>
      <c r="M88" s="38"/>
    </row>
    <row r="89" spans="1:13" ht="45" x14ac:dyDescent="0.2">
      <c r="A89" s="17">
        <v>6</v>
      </c>
      <c r="B89" s="43" t="str">
        <f t="shared" si="27"/>
        <v>G4. Giải thích chính xác thuật toán xử lý nghiệp vụ của các chức năng được phân công</v>
      </c>
      <c r="C89" s="42">
        <f>MẫuPC!C37</f>
        <v>9</v>
      </c>
      <c r="D89" s="118"/>
      <c r="E89" s="118"/>
      <c r="F89" s="118"/>
      <c r="G89" s="118"/>
      <c r="H89" s="118"/>
      <c r="I89" s="118"/>
      <c r="J89" s="118"/>
      <c r="K89" s="175"/>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175"/>
      <c r="L90" s="38"/>
      <c r="M90" s="38"/>
    </row>
    <row r="91" spans="1:13" ht="15.75" x14ac:dyDescent="0.2">
      <c r="A91" s="15"/>
      <c r="B91" s="47" t="s">
        <v>37</v>
      </c>
      <c r="C91" s="48">
        <f>SUM(C86,C82)</f>
        <v>35</v>
      </c>
      <c r="D91" s="49" t="str">
        <f t="shared" ref="D91:J91" si="28">IF(OR(D82="",D86=""),"",SUM(D82,D86))</f>
        <v/>
      </c>
      <c r="E91" s="49" t="str">
        <f t="shared" si="28"/>
        <v/>
      </c>
      <c r="F91" s="49" t="str">
        <f t="shared" si="28"/>
        <v/>
      </c>
      <c r="G91" s="49" t="str">
        <f t="shared" si="28"/>
        <v/>
      </c>
      <c r="H91" s="49" t="str">
        <f t="shared" si="28"/>
        <v/>
      </c>
      <c r="I91" s="49" t="str">
        <f t="shared" si="28"/>
        <v/>
      </c>
      <c r="J91" s="160" t="str">
        <f t="shared" si="28"/>
        <v/>
      </c>
      <c r="K91" s="175"/>
      <c r="L91" s="38"/>
      <c r="M91" s="38"/>
    </row>
    <row r="92" spans="1:13" ht="15.75" x14ac:dyDescent="0.2">
      <c r="A92" s="210" t="s">
        <v>95</v>
      </c>
      <c r="B92" s="198"/>
      <c r="C92" s="50">
        <v>10</v>
      </c>
      <c r="D92" s="50" t="str">
        <f t="shared" ref="D92:J92" si="29">IF(D91="","",ROUND(D91/$C$65*10,1))</f>
        <v/>
      </c>
      <c r="E92" s="50" t="str">
        <f t="shared" si="29"/>
        <v/>
      </c>
      <c r="F92" s="50" t="str">
        <f t="shared" si="29"/>
        <v/>
      </c>
      <c r="G92" s="50" t="str">
        <f t="shared" si="29"/>
        <v/>
      </c>
      <c r="H92" s="50" t="str">
        <f t="shared" si="29"/>
        <v/>
      </c>
      <c r="I92" s="50" t="str">
        <f t="shared" si="29"/>
        <v/>
      </c>
      <c r="J92" s="176" t="str">
        <f t="shared" si="29"/>
        <v/>
      </c>
      <c r="K92" s="175"/>
      <c r="L92" s="38"/>
      <c r="M92" s="38"/>
    </row>
    <row r="93" spans="1:13" ht="15.75" x14ac:dyDescent="0.2">
      <c r="A93" s="60"/>
      <c r="B93" s="63"/>
      <c r="C93" s="60"/>
      <c r="D93" s="60"/>
      <c r="E93" s="60"/>
      <c r="F93" s="60"/>
      <c r="G93" s="60"/>
      <c r="H93" s="60"/>
      <c r="I93" s="38"/>
      <c r="J93" s="179" t="s">
        <v>96</v>
      </c>
      <c r="K93" s="173"/>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str">
        <f>$C$3</f>
        <v>Website đặt lịch phòng khám răng</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30">D$28</f>
        <v>PH08293</v>
      </c>
      <c r="E106" s="40" t="str">
        <f t="shared" si="30"/>
        <v>PH06911</v>
      </c>
      <c r="F106" s="40" t="str">
        <f t="shared" si="30"/>
        <v>PH07585</v>
      </c>
      <c r="G106" s="40" t="str">
        <f t="shared" si="30"/>
        <v>PH07621</v>
      </c>
      <c r="H106" s="40" t="str">
        <f t="shared" si="30"/>
        <v>PH07690</v>
      </c>
      <c r="I106" s="40" t="str">
        <f t="shared" si="30"/>
        <v>PH07818</v>
      </c>
      <c r="J106" s="40" t="str">
        <f t="shared" si="30"/>
        <v/>
      </c>
      <c r="K106" s="203" t="s">
        <v>93</v>
      </c>
      <c r="L106" s="38"/>
      <c r="M106" s="38"/>
    </row>
    <row r="107" spans="1:13" ht="24" x14ac:dyDescent="0.2">
      <c r="A107" s="204"/>
      <c r="B107" s="204"/>
      <c r="C107" s="204"/>
      <c r="D107" s="89" t="str">
        <f t="shared" ref="D107:J107" si="31">D$29</f>
        <v>Vũ Duy Hoàng</v>
      </c>
      <c r="E107" s="89" t="str">
        <f t="shared" si="31"/>
        <v>Phạm Văn Toàn</v>
      </c>
      <c r="F107" s="89" t="str">
        <f t="shared" si="31"/>
        <v>Phùng Minh Dũng</v>
      </c>
      <c r="G107" s="89" t="str">
        <f t="shared" si="31"/>
        <v>Nguyễn Thành Vinh</v>
      </c>
      <c r="H107" s="89" t="str">
        <f t="shared" si="31"/>
        <v>Đỗ Ngọc Huy</v>
      </c>
      <c r="I107" s="89" t="str">
        <f t="shared" si="31"/>
        <v>Vi Minh Tuấn</v>
      </c>
      <c r="J107" s="89" t="str">
        <f t="shared" si="31"/>
        <v/>
      </c>
      <c r="K107" s="204"/>
      <c r="L107" s="38"/>
      <c r="M107" s="38"/>
    </row>
    <row r="108" spans="1:13" ht="15.75" x14ac:dyDescent="0.2">
      <c r="A108" s="15" t="s">
        <v>42</v>
      </c>
      <c r="B108" s="16" t="s">
        <v>43</v>
      </c>
      <c r="C108" s="49">
        <f>SUM(C109:C111)</f>
        <v>15</v>
      </c>
      <c r="D108" s="49" t="str">
        <f t="shared" ref="D108:J108" si="32">IF(COUNTBLANK(D109:D111)&gt;0,"",SUM(D109:D111))</f>
        <v/>
      </c>
      <c r="E108" s="49" t="str">
        <f t="shared" si="32"/>
        <v/>
      </c>
      <c r="F108" s="49" t="str">
        <f t="shared" si="32"/>
        <v/>
      </c>
      <c r="G108" s="49" t="str">
        <f t="shared" si="32"/>
        <v/>
      </c>
      <c r="H108" s="49" t="str">
        <f t="shared" si="32"/>
        <v/>
      </c>
      <c r="I108" s="49" t="str">
        <f t="shared" si="32"/>
        <v/>
      </c>
      <c r="J108" s="49" t="str">
        <f t="shared" si="32"/>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175"/>
      <c r="L109" s="38"/>
      <c r="M109" s="38"/>
    </row>
    <row r="110" spans="1:13" ht="30" x14ac:dyDescent="0.2">
      <c r="A110" s="17">
        <v>2</v>
      </c>
      <c r="B110" s="43" t="str">
        <f t="shared" ref="B110:B111" si="33">B84</f>
        <v>G4. Các chức năng chính nêu trong thiết kế đều được triển khai</v>
      </c>
      <c r="C110" s="42">
        <f>MẫuPC!C32</f>
        <v>7</v>
      </c>
      <c r="D110" s="118"/>
      <c r="E110" s="118"/>
      <c r="F110" s="118"/>
      <c r="G110" s="118"/>
      <c r="H110" s="118"/>
      <c r="I110" s="118"/>
      <c r="J110" s="118"/>
      <c r="K110" s="175"/>
      <c r="L110" s="38"/>
      <c r="M110" s="38"/>
    </row>
    <row r="111" spans="1:13" ht="15.75" x14ac:dyDescent="0.2">
      <c r="A111" s="17">
        <v>3</v>
      </c>
      <c r="B111" s="43" t="str">
        <f t="shared" si="33"/>
        <v>G6. Thái độ, kỹ năng làm việc nhóm</v>
      </c>
      <c r="C111" s="42">
        <f>MẫuPC!C33</f>
        <v>3</v>
      </c>
      <c r="D111" s="118"/>
      <c r="E111" s="118"/>
      <c r="F111" s="118"/>
      <c r="G111" s="118"/>
      <c r="H111" s="118"/>
      <c r="I111" s="118"/>
      <c r="J111" s="118"/>
      <c r="K111" s="175"/>
      <c r="L111" s="38"/>
      <c r="M111" s="38"/>
    </row>
    <row r="112" spans="1:13" ht="15.75" x14ac:dyDescent="0.2">
      <c r="A112" s="15" t="s">
        <v>50</v>
      </c>
      <c r="B112" s="47" t="s">
        <v>51</v>
      </c>
      <c r="C112" s="90">
        <f>MẫuPC!C34</f>
        <v>20</v>
      </c>
      <c r="D112" s="160" t="str">
        <f t="shared" ref="D112:J112" si="34">IF(COUNTBLANK(D113:D116)&gt;0,"",SUM(D113:D116))</f>
        <v/>
      </c>
      <c r="E112" s="160" t="str">
        <f t="shared" si="34"/>
        <v/>
      </c>
      <c r="F112" s="160" t="str">
        <f t="shared" si="34"/>
        <v/>
      </c>
      <c r="G112" s="160" t="str">
        <f t="shared" si="34"/>
        <v/>
      </c>
      <c r="H112" s="160" t="str">
        <f t="shared" si="34"/>
        <v/>
      </c>
      <c r="I112" s="160" t="str">
        <f t="shared" si="34"/>
        <v/>
      </c>
      <c r="J112" s="160" t="str">
        <f t="shared" si="34"/>
        <v/>
      </c>
      <c r="K112" s="175"/>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175"/>
      <c r="L113" s="38"/>
      <c r="M113" s="38"/>
    </row>
    <row r="114" spans="1:13" ht="45" x14ac:dyDescent="0.2">
      <c r="A114" s="17">
        <v>5</v>
      </c>
      <c r="B114" s="43" t="str">
        <f t="shared" ref="B114:B115" si="35">B88</f>
        <v>G3. Giao diện của các chức năng được phân công đúng với tài liệu thiết kế</v>
      </c>
      <c r="C114" s="42">
        <f>MẫuPC!C36</f>
        <v>5</v>
      </c>
      <c r="D114" s="118"/>
      <c r="E114" s="118"/>
      <c r="F114" s="118"/>
      <c r="G114" s="118"/>
      <c r="H114" s="118"/>
      <c r="I114" s="118"/>
      <c r="J114" s="118"/>
      <c r="K114" s="175"/>
      <c r="L114" s="38"/>
      <c r="M114" s="38"/>
    </row>
    <row r="115" spans="1:13" ht="45" x14ac:dyDescent="0.2">
      <c r="A115" s="17">
        <v>6</v>
      </c>
      <c r="B115" s="43" t="str">
        <f t="shared" si="35"/>
        <v>G4. Giải thích chính xác thuật toán xử lý nghiệp vụ của các chức năng được phân công</v>
      </c>
      <c r="C115" s="42">
        <f>MẫuPC!C37</f>
        <v>9</v>
      </c>
      <c r="D115" s="118"/>
      <c r="E115" s="118"/>
      <c r="F115" s="118"/>
      <c r="G115" s="118"/>
      <c r="H115" s="118"/>
      <c r="I115" s="118"/>
      <c r="J115" s="118"/>
      <c r="K115" s="175"/>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175"/>
      <c r="L116" s="38"/>
      <c r="M116" s="38"/>
    </row>
    <row r="117" spans="1:13" ht="15.75" x14ac:dyDescent="0.2">
      <c r="A117" s="15"/>
      <c r="B117" s="47" t="s">
        <v>37</v>
      </c>
      <c r="C117" s="48">
        <f>SUM(C112,C108)</f>
        <v>35</v>
      </c>
      <c r="D117" s="49" t="str">
        <f t="shared" ref="D117:J117" si="36">IF(OR(D108="",D112=""),"",SUM(D108,D112))</f>
        <v/>
      </c>
      <c r="E117" s="49" t="str">
        <f t="shared" si="36"/>
        <v/>
      </c>
      <c r="F117" s="49" t="str">
        <f t="shared" si="36"/>
        <v/>
      </c>
      <c r="G117" s="49" t="str">
        <f t="shared" si="36"/>
        <v/>
      </c>
      <c r="H117" s="49" t="str">
        <f t="shared" si="36"/>
        <v/>
      </c>
      <c r="I117" s="49" t="str">
        <f t="shared" si="36"/>
        <v/>
      </c>
      <c r="J117" s="160" t="str">
        <f t="shared" si="36"/>
        <v/>
      </c>
      <c r="K117" s="175"/>
      <c r="L117" s="38"/>
      <c r="M117" s="38"/>
    </row>
    <row r="118" spans="1:13" ht="15.75" x14ac:dyDescent="0.2">
      <c r="A118" s="210" t="s">
        <v>95</v>
      </c>
      <c r="B118" s="198"/>
      <c r="C118" s="50">
        <v>10</v>
      </c>
      <c r="D118" s="50" t="str">
        <f t="shared" ref="D118:J118" si="37">IF(D117="","",ROUND(D117/$C$65*10,1))</f>
        <v/>
      </c>
      <c r="E118" s="50" t="str">
        <f t="shared" si="37"/>
        <v/>
      </c>
      <c r="F118" s="50" t="str">
        <f t="shared" si="37"/>
        <v/>
      </c>
      <c r="G118" s="50" t="str">
        <f t="shared" si="37"/>
        <v/>
      </c>
      <c r="H118" s="50" t="str">
        <f t="shared" si="37"/>
        <v/>
      </c>
      <c r="I118" s="50" t="str">
        <f t="shared" si="37"/>
        <v/>
      </c>
      <c r="J118" s="176" t="str">
        <f t="shared" si="37"/>
        <v/>
      </c>
      <c r="K118" s="175"/>
      <c r="L118" s="38"/>
      <c r="M118" s="38"/>
    </row>
    <row r="119" spans="1:13" ht="15.75" x14ac:dyDescent="0.2">
      <c r="A119" s="60"/>
      <c r="B119" s="63"/>
      <c r="C119" s="60"/>
      <c r="D119" s="60"/>
      <c r="E119" s="60"/>
      <c r="F119" s="60"/>
      <c r="G119" s="60"/>
      <c r="H119" s="60"/>
      <c r="I119" s="38"/>
      <c r="J119" s="179" t="s">
        <v>96</v>
      </c>
      <c r="K119" s="173"/>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str">
        <f>$C$3</f>
        <v>Website đặt lịch phòng khám răng</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8">D$28</f>
        <v>PH08293</v>
      </c>
      <c r="E132" s="40" t="str">
        <f t="shared" si="38"/>
        <v>PH06911</v>
      </c>
      <c r="F132" s="40" t="str">
        <f t="shared" si="38"/>
        <v>PH07585</v>
      </c>
      <c r="G132" s="40" t="str">
        <f t="shared" si="38"/>
        <v>PH07621</v>
      </c>
      <c r="H132" s="40" t="str">
        <f t="shared" si="38"/>
        <v>PH07690</v>
      </c>
      <c r="I132" s="40" t="str">
        <f t="shared" si="38"/>
        <v>PH07818</v>
      </c>
      <c r="J132" s="40" t="str">
        <f t="shared" si="38"/>
        <v/>
      </c>
      <c r="K132" s="203" t="s">
        <v>93</v>
      </c>
      <c r="L132" s="38"/>
      <c r="M132" s="38"/>
    </row>
    <row r="133" spans="1:13" ht="24" x14ac:dyDescent="0.2">
      <c r="A133" s="204"/>
      <c r="B133" s="204"/>
      <c r="C133" s="204"/>
      <c r="D133" s="89" t="str">
        <f t="shared" ref="D133:J133" si="39">D$29</f>
        <v>Vũ Duy Hoàng</v>
      </c>
      <c r="E133" s="89" t="str">
        <f t="shared" si="39"/>
        <v>Phạm Văn Toàn</v>
      </c>
      <c r="F133" s="89" t="str">
        <f t="shared" si="39"/>
        <v>Phùng Minh Dũng</v>
      </c>
      <c r="G133" s="89" t="str">
        <f t="shared" si="39"/>
        <v>Nguyễn Thành Vinh</v>
      </c>
      <c r="H133" s="89" t="str">
        <f t="shared" si="39"/>
        <v>Đỗ Ngọc Huy</v>
      </c>
      <c r="I133" s="89" t="str">
        <f t="shared" si="39"/>
        <v>Vi Minh Tuấn</v>
      </c>
      <c r="J133" s="89" t="str">
        <f t="shared" si="39"/>
        <v/>
      </c>
      <c r="K133" s="204"/>
      <c r="L133" s="38"/>
      <c r="M133" s="38"/>
    </row>
    <row r="134" spans="1:13" ht="15.75" x14ac:dyDescent="0.2">
      <c r="A134" s="15" t="s">
        <v>42</v>
      </c>
      <c r="B134" s="16" t="s">
        <v>43</v>
      </c>
      <c r="C134" s="49">
        <f>SUM(C135:C137)</f>
        <v>15</v>
      </c>
      <c r="D134" s="49" t="str">
        <f t="shared" ref="D134:J134" si="40">IF(COUNTBLANK(D135:D137)&gt;0,"",SUM(D135:D137))</f>
        <v/>
      </c>
      <c r="E134" s="49" t="str">
        <f t="shared" si="40"/>
        <v/>
      </c>
      <c r="F134" s="49" t="str">
        <f t="shared" si="40"/>
        <v/>
      </c>
      <c r="G134" s="49" t="str">
        <f t="shared" si="40"/>
        <v/>
      </c>
      <c r="H134" s="49" t="str">
        <f t="shared" si="40"/>
        <v/>
      </c>
      <c r="I134" s="49" t="str">
        <f t="shared" si="40"/>
        <v/>
      </c>
      <c r="J134" s="49" t="str">
        <f t="shared" si="40"/>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175"/>
      <c r="L135" s="38"/>
      <c r="M135" s="38"/>
    </row>
    <row r="136" spans="1:13" ht="30" x14ac:dyDescent="0.2">
      <c r="A136" s="17">
        <v>2</v>
      </c>
      <c r="B136" s="43" t="str">
        <f t="shared" ref="B136:B137" si="41">B110</f>
        <v>G4. Các chức năng chính nêu trong thiết kế đều được triển khai</v>
      </c>
      <c r="C136" s="42">
        <f>MẫuPC!C32</f>
        <v>7</v>
      </c>
      <c r="D136" s="118"/>
      <c r="E136" s="118"/>
      <c r="F136" s="118"/>
      <c r="G136" s="118"/>
      <c r="H136" s="118"/>
      <c r="I136" s="118"/>
      <c r="J136" s="118"/>
      <c r="K136" s="175"/>
      <c r="L136" s="38"/>
      <c r="M136" s="38"/>
    </row>
    <row r="137" spans="1:13" ht="15.75" x14ac:dyDescent="0.2">
      <c r="A137" s="17">
        <v>3</v>
      </c>
      <c r="B137" s="43" t="str">
        <f t="shared" si="41"/>
        <v>G6. Thái độ, kỹ năng làm việc nhóm</v>
      </c>
      <c r="C137" s="42">
        <f>MẫuPC!C33</f>
        <v>3</v>
      </c>
      <c r="D137" s="118"/>
      <c r="E137" s="118"/>
      <c r="F137" s="118"/>
      <c r="G137" s="118"/>
      <c r="H137" s="118"/>
      <c r="I137" s="118"/>
      <c r="J137" s="118"/>
      <c r="K137" s="175"/>
      <c r="L137" s="38"/>
      <c r="M137" s="38"/>
    </row>
    <row r="138" spans="1:13" ht="15.75" x14ac:dyDescent="0.2">
      <c r="A138" s="15" t="s">
        <v>50</v>
      </c>
      <c r="B138" s="47" t="s">
        <v>51</v>
      </c>
      <c r="C138" s="90">
        <f>MẫuPC!C34</f>
        <v>20</v>
      </c>
      <c r="D138" s="160" t="str">
        <f t="shared" ref="D138:J138" si="42">IF(COUNTBLANK(D139:D142)&gt;0,"",SUM(D139:D142))</f>
        <v/>
      </c>
      <c r="E138" s="160" t="str">
        <f t="shared" si="42"/>
        <v/>
      </c>
      <c r="F138" s="160" t="str">
        <f t="shared" si="42"/>
        <v/>
      </c>
      <c r="G138" s="160" t="str">
        <f t="shared" si="42"/>
        <v/>
      </c>
      <c r="H138" s="160" t="str">
        <f t="shared" si="42"/>
        <v/>
      </c>
      <c r="I138" s="160" t="str">
        <f t="shared" si="42"/>
        <v/>
      </c>
      <c r="J138" s="160" t="str">
        <f t="shared" si="42"/>
        <v/>
      </c>
      <c r="K138" s="175"/>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175"/>
      <c r="L139" s="38"/>
      <c r="M139" s="38"/>
    </row>
    <row r="140" spans="1:13" ht="45" x14ac:dyDescent="0.2">
      <c r="A140" s="17">
        <v>5</v>
      </c>
      <c r="B140" s="43" t="str">
        <f t="shared" ref="B140:B141" si="43">B114</f>
        <v>G3. Giao diện của các chức năng được phân công đúng với tài liệu thiết kế</v>
      </c>
      <c r="C140" s="42">
        <f>MẫuPC!C36</f>
        <v>5</v>
      </c>
      <c r="D140" s="118"/>
      <c r="E140" s="118"/>
      <c r="F140" s="118"/>
      <c r="G140" s="118"/>
      <c r="H140" s="118"/>
      <c r="I140" s="118"/>
      <c r="J140" s="118"/>
      <c r="K140" s="175"/>
      <c r="L140" s="38"/>
      <c r="M140" s="38"/>
    </row>
    <row r="141" spans="1:13" ht="45" x14ac:dyDescent="0.2">
      <c r="A141" s="17">
        <v>6</v>
      </c>
      <c r="B141" s="43" t="str">
        <f t="shared" si="43"/>
        <v>G4. Giải thích chính xác thuật toán xử lý nghiệp vụ của các chức năng được phân công</v>
      </c>
      <c r="C141" s="42">
        <f>MẫuPC!C37</f>
        <v>9</v>
      </c>
      <c r="D141" s="118"/>
      <c r="E141" s="118"/>
      <c r="F141" s="118"/>
      <c r="G141" s="118"/>
      <c r="H141" s="118"/>
      <c r="I141" s="118"/>
      <c r="J141" s="118"/>
      <c r="K141" s="175"/>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175"/>
      <c r="L142" s="38"/>
      <c r="M142" s="38"/>
    </row>
    <row r="143" spans="1:13" ht="15.75" x14ac:dyDescent="0.2">
      <c r="A143" s="15"/>
      <c r="B143" s="47" t="s">
        <v>37</v>
      </c>
      <c r="C143" s="48">
        <f>SUM(C138,C134)</f>
        <v>35</v>
      </c>
      <c r="D143" s="49" t="str">
        <f t="shared" ref="D143:J143" si="44">IF(OR(D134="",D138=""),"",SUM(D134,D138))</f>
        <v/>
      </c>
      <c r="E143" s="49" t="str">
        <f t="shared" si="44"/>
        <v/>
      </c>
      <c r="F143" s="49" t="str">
        <f t="shared" si="44"/>
        <v/>
      </c>
      <c r="G143" s="49" t="str">
        <f t="shared" si="44"/>
        <v/>
      </c>
      <c r="H143" s="49" t="str">
        <f t="shared" si="44"/>
        <v/>
      </c>
      <c r="I143" s="49" t="str">
        <f t="shared" si="44"/>
        <v/>
      </c>
      <c r="J143" s="160" t="str">
        <f t="shared" si="44"/>
        <v/>
      </c>
      <c r="K143" s="175"/>
      <c r="L143" s="38"/>
      <c r="M143" s="38"/>
    </row>
    <row r="144" spans="1:13" ht="15.75" x14ac:dyDescent="0.2">
      <c r="A144" s="210" t="s">
        <v>95</v>
      </c>
      <c r="B144" s="198"/>
      <c r="C144" s="50">
        <v>10</v>
      </c>
      <c r="D144" s="50" t="str">
        <f t="shared" ref="D144:J144" si="45">IF(D143="","",ROUND(D143/$C$65*10,1))</f>
        <v/>
      </c>
      <c r="E144" s="50" t="str">
        <f t="shared" si="45"/>
        <v/>
      </c>
      <c r="F144" s="50" t="str">
        <f t="shared" si="45"/>
        <v/>
      </c>
      <c r="G144" s="50" t="str">
        <f t="shared" si="45"/>
        <v/>
      </c>
      <c r="H144" s="50" t="str">
        <f t="shared" si="45"/>
        <v/>
      </c>
      <c r="I144" s="50" t="str">
        <f t="shared" si="45"/>
        <v/>
      </c>
      <c r="J144" s="176" t="str">
        <f t="shared" si="45"/>
        <v/>
      </c>
      <c r="K144" s="175"/>
      <c r="L144" s="38"/>
      <c r="M144" s="38"/>
    </row>
    <row r="145" spans="1:13" ht="15.75" x14ac:dyDescent="0.2">
      <c r="A145" s="60"/>
      <c r="B145" s="63"/>
      <c r="C145" s="60"/>
      <c r="D145" s="60"/>
      <c r="E145" s="60"/>
      <c r="F145" s="60"/>
      <c r="G145" s="60"/>
      <c r="H145" s="60"/>
      <c r="I145" s="38"/>
      <c r="J145" s="179" t="s">
        <v>96</v>
      </c>
      <c r="K145" s="173"/>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str">
        <f>$C$3</f>
        <v>Website đặt lịch phòng khám răng</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6">D$28</f>
        <v>PH08293</v>
      </c>
      <c r="E158" s="40" t="str">
        <f t="shared" si="46"/>
        <v>PH06911</v>
      </c>
      <c r="F158" s="40" t="str">
        <f t="shared" si="46"/>
        <v>PH07585</v>
      </c>
      <c r="G158" s="40" t="str">
        <f t="shared" si="46"/>
        <v>PH07621</v>
      </c>
      <c r="H158" s="40" t="str">
        <f t="shared" si="46"/>
        <v>PH07690</v>
      </c>
      <c r="I158" s="40" t="str">
        <f t="shared" si="46"/>
        <v>PH07818</v>
      </c>
      <c r="J158" s="40" t="str">
        <f t="shared" si="46"/>
        <v/>
      </c>
      <c r="K158" s="203" t="s">
        <v>93</v>
      </c>
      <c r="L158" s="38"/>
      <c r="M158" s="38"/>
    </row>
    <row r="159" spans="1:13" ht="24" x14ac:dyDescent="0.2">
      <c r="A159" s="204"/>
      <c r="B159" s="204"/>
      <c r="C159" s="204"/>
      <c r="D159" s="89" t="str">
        <f t="shared" ref="D159:J159" si="47">D$29</f>
        <v>Vũ Duy Hoàng</v>
      </c>
      <c r="E159" s="89" t="str">
        <f t="shared" si="47"/>
        <v>Phạm Văn Toàn</v>
      </c>
      <c r="F159" s="89" t="str">
        <f t="shared" si="47"/>
        <v>Phùng Minh Dũng</v>
      </c>
      <c r="G159" s="89" t="str">
        <f t="shared" si="47"/>
        <v>Nguyễn Thành Vinh</v>
      </c>
      <c r="H159" s="89" t="str">
        <f t="shared" si="47"/>
        <v>Đỗ Ngọc Huy</v>
      </c>
      <c r="I159" s="89" t="str">
        <f t="shared" si="47"/>
        <v>Vi Minh Tuấn</v>
      </c>
      <c r="J159" s="89" t="str">
        <f t="shared" si="47"/>
        <v/>
      </c>
      <c r="K159" s="204"/>
      <c r="L159" s="38"/>
      <c r="M159" s="38"/>
    </row>
    <row r="160" spans="1:13" ht="15.75" x14ac:dyDescent="0.2">
      <c r="A160" s="15" t="s">
        <v>42</v>
      </c>
      <c r="B160" s="16" t="s">
        <v>43</v>
      </c>
      <c r="C160" s="49">
        <f>SUM(C161:C163)</f>
        <v>15</v>
      </c>
      <c r="D160" s="49" t="str">
        <f t="shared" ref="D160:J160" si="48">IF(COUNTBLANK(D161:D163)&gt;0,"",SUM(D161:D163))</f>
        <v/>
      </c>
      <c r="E160" s="49" t="str">
        <f t="shared" si="48"/>
        <v/>
      </c>
      <c r="F160" s="49" t="str">
        <f t="shared" si="48"/>
        <v/>
      </c>
      <c r="G160" s="49" t="str">
        <f t="shared" si="48"/>
        <v/>
      </c>
      <c r="H160" s="49" t="str">
        <f t="shared" si="48"/>
        <v/>
      </c>
      <c r="I160" s="49" t="str">
        <f t="shared" si="48"/>
        <v/>
      </c>
      <c r="J160" s="49" t="str">
        <f t="shared" si="48"/>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175"/>
      <c r="L161" s="38"/>
      <c r="M161" s="38"/>
    </row>
    <row r="162" spans="1:13" ht="30" x14ac:dyDescent="0.2">
      <c r="A162" s="17">
        <v>2</v>
      </c>
      <c r="B162" s="43" t="str">
        <f t="shared" ref="B162:B163" si="49">B136</f>
        <v>G4. Các chức năng chính nêu trong thiết kế đều được triển khai</v>
      </c>
      <c r="C162" s="42">
        <f>MẫuPC!C32</f>
        <v>7</v>
      </c>
      <c r="D162" s="118"/>
      <c r="E162" s="118"/>
      <c r="F162" s="118"/>
      <c r="G162" s="118"/>
      <c r="H162" s="118"/>
      <c r="I162" s="118"/>
      <c r="J162" s="118"/>
      <c r="K162" s="175"/>
      <c r="L162" s="38"/>
      <c r="M162" s="38"/>
    </row>
    <row r="163" spans="1:13" ht="15.75" x14ac:dyDescent="0.2">
      <c r="A163" s="17">
        <v>3</v>
      </c>
      <c r="B163" s="43" t="str">
        <f t="shared" si="49"/>
        <v>G6. Thái độ, kỹ năng làm việc nhóm</v>
      </c>
      <c r="C163" s="42">
        <f>MẫuPC!C33</f>
        <v>3</v>
      </c>
      <c r="D163" s="118"/>
      <c r="E163" s="118"/>
      <c r="F163" s="118"/>
      <c r="G163" s="118"/>
      <c r="H163" s="118"/>
      <c r="I163" s="118"/>
      <c r="J163" s="118"/>
      <c r="K163" s="175"/>
      <c r="L163" s="38"/>
      <c r="M163" s="38"/>
    </row>
    <row r="164" spans="1:13" ht="15.75" x14ac:dyDescent="0.2">
      <c r="A164" s="15" t="s">
        <v>50</v>
      </c>
      <c r="B164" s="47" t="s">
        <v>51</v>
      </c>
      <c r="C164" s="90">
        <f>MẫuPC!C34</f>
        <v>20</v>
      </c>
      <c r="D164" s="160" t="str">
        <f t="shared" ref="D164:J164" si="50">IF(COUNTBLANK(D165:D168)&gt;0,"",SUM(D165:D168))</f>
        <v/>
      </c>
      <c r="E164" s="160" t="str">
        <f t="shared" si="50"/>
        <v/>
      </c>
      <c r="F164" s="160" t="str">
        <f t="shared" si="50"/>
        <v/>
      </c>
      <c r="G164" s="160" t="str">
        <f t="shared" si="50"/>
        <v/>
      </c>
      <c r="H164" s="160" t="str">
        <f t="shared" si="50"/>
        <v/>
      </c>
      <c r="I164" s="160" t="str">
        <f t="shared" si="50"/>
        <v/>
      </c>
      <c r="J164" s="160" t="str">
        <f t="shared" si="50"/>
        <v/>
      </c>
      <c r="K164" s="175"/>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175"/>
      <c r="L165" s="38"/>
      <c r="M165" s="38"/>
    </row>
    <row r="166" spans="1:13" ht="45" x14ac:dyDescent="0.2">
      <c r="A166" s="17">
        <v>5</v>
      </c>
      <c r="B166" s="43" t="str">
        <f t="shared" ref="B166:B167" si="51">B140</f>
        <v>G3. Giao diện của các chức năng được phân công đúng với tài liệu thiết kế</v>
      </c>
      <c r="C166" s="42">
        <f>MẫuPC!C36</f>
        <v>5</v>
      </c>
      <c r="D166" s="118"/>
      <c r="E166" s="118"/>
      <c r="F166" s="118"/>
      <c r="G166" s="118"/>
      <c r="H166" s="118"/>
      <c r="I166" s="118"/>
      <c r="J166" s="118"/>
      <c r="K166" s="175"/>
      <c r="L166" s="38"/>
      <c r="M166" s="38"/>
    </row>
    <row r="167" spans="1:13" ht="45" x14ac:dyDescent="0.2">
      <c r="A167" s="17">
        <v>6</v>
      </c>
      <c r="B167" s="43" t="str">
        <f t="shared" si="51"/>
        <v>G4. Giải thích chính xác thuật toán xử lý nghiệp vụ của các chức năng được phân công</v>
      </c>
      <c r="C167" s="42">
        <f>MẫuPC!C37</f>
        <v>9</v>
      </c>
      <c r="D167" s="118"/>
      <c r="E167" s="118"/>
      <c r="F167" s="118"/>
      <c r="G167" s="118"/>
      <c r="H167" s="118"/>
      <c r="I167" s="118"/>
      <c r="J167" s="118"/>
      <c r="K167" s="175"/>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175"/>
      <c r="L168" s="38"/>
      <c r="M168" s="38"/>
    </row>
    <row r="169" spans="1:13" ht="15.75" x14ac:dyDescent="0.2">
      <c r="A169" s="15"/>
      <c r="B169" s="47" t="s">
        <v>37</v>
      </c>
      <c r="C169" s="48">
        <f>SUM(C164,C160)</f>
        <v>35</v>
      </c>
      <c r="D169" s="49" t="str">
        <f t="shared" ref="D169:J169" si="52">IF(OR(D160="",D164=""),"",SUM(D160,D164))</f>
        <v/>
      </c>
      <c r="E169" s="49" t="str">
        <f t="shared" si="52"/>
        <v/>
      </c>
      <c r="F169" s="49" t="str">
        <f t="shared" si="52"/>
        <v/>
      </c>
      <c r="G169" s="49" t="str">
        <f t="shared" si="52"/>
        <v/>
      </c>
      <c r="H169" s="49" t="str">
        <f t="shared" si="52"/>
        <v/>
      </c>
      <c r="I169" s="49" t="str">
        <f t="shared" si="52"/>
        <v/>
      </c>
      <c r="J169" s="160" t="str">
        <f t="shared" si="52"/>
        <v/>
      </c>
      <c r="K169" s="175"/>
      <c r="L169" s="38"/>
      <c r="M169" s="38"/>
    </row>
    <row r="170" spans="1:13" ht="15.75" x14ac:dyDescent="0.2">
      <c r="A170" s="210" t="s">
        <v>95</v>
      </c>
      <c r="B170" s="198"/>
      <c r="C170" s="50">
        <v>10</v>
      </c>
      <c r="D170" s="50" t="str">
        <f t="shared" ref="D170:J170" si="53">IF(D169="","",ROUND(D169/$C$65*10,1))</f>
        <v/>
      </c>
      <c r="E170" s="50" t="str">
        <f t="shared" si="53"/>
        <v/>
      </c>
      <c r="F170" s="50" t="str">
        <f t="shared" si="53"/>
        <v/>
      </c>
      <c r="G170" s="50" t="str">
        <f t="shared" si="53"/>
        <v/>
      </c>
      <c r="H170" s="50" t="str">
        <f t="shared" si="53"/>
        <v/>
      </c>
      <c r="I170" s="50" t="str">
        <f t="shared" si="53"/>
        <v/>
      </c>
      <c r="J170" s="176" t="str">
        <f t="shared" si="53"/>
        <v/>
      </c>
      <c r="K170" s="175"/>
      <c r="L170" s="38"/>
      <c r="M170" s="38"/>
    </row>
    <row r="171" spans="1:13" ht="15.75" x14ac:dyDescent="0.2">
      <c r="A171" s="60"/>
      <c r="B171" s="63"/>
      <c r="C171" s="60"/>
      <c r="D171" s="60"/>
      <c r="E171" s="60"/>
      <c r="F171" s="60"/>
      <c r="G171" s="60"/>
      <c r="H171" s="60"/>
      <c r="I171" s="38"/>
      <c r="J171" s="179" t="s">
        <v>96</v>
      </c>
      <c r="K171" s="173"/>
      <c r="L171" s="38"/>
      <c r="M171" s="38"/>
    </row>
    <row r="172" spans="1:13" ht="15.75" x14ac:dyDescent="0.2">
      <c r="A172" s="60"/>
      <c r="B172" s="164" t="str">
        <f>"GIÁM KHẢO "&amp;A156</f>
        <v>GIÁM KHẢO 5</v>
      </c>
      <c r="C172" s="60"/>
      <c r="D172" s="60"/>
      <c r="E172" s="60"/>
      <c r="F172" s="56"/>
      <c r="G172" s="56"/>
      <c r="H172" s="38"/>
      <c r="I172" s="56"/>
      <c r="J172" s="218" t="s">
        <v>99</v>
      </c>
      <c r="K172" s="173"/>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FNwXHiz+uEvutiQEJeenAerDjv/+/D0/FdvTZyzl9CZVWpvVR5XgvPZ4MontsjfVSETZEWkDGBfht4+gq85m/w==" saltValue="qWPWX4fJsPH07WhOcIZQBA=="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L1 L49 L75 L101 L127 L153">
      <formula1>Nganh</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J49 J75 J101 J127 J153">
      <formula1>INDIRECT($L$1)</formula1>
    </dataValidation>
    <dataValidation type="list" allowBlank="1" showErrorMessage="1" sqref="A52 A78 A104 A130 A156">
      <formula1>"1.0,2.0,3.0,4.0,5.0"</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158" activePane="bottomRight" state="frozen"/>
      <selection pane="topRight" activeCell="L2" sqref="L2"/>
      <selection pane="bottomLeft" activeCell="L2" sqref="L2"/>
      <selection pane="bottomRight" activeCell="K161" sqref="J161:K172"/>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132</v>
      </c>
    </row>
    <row r="2" spans="1:13" ht="15.75" x14ac:dyDescent="0.2">
      <c r="A2" s="186"/>
      <c r="B2" s="186"/>
      <c r="C2" s="186"/>
      <c r="D2" s="186"/>
      <c r="E2" s="186"/>
      <c r="F2" s="186"/>
      <c r="G2" s="186"/>
      <c r="H2" s="186"/>
      <c r="I2" s="186"/>
      <c r="J2" s="186"/>
      <c r="K2" s="186"/>
      <c r="L2" s="38"/>
      <c r="M2" s="38"/>
    </row>
    <row r="3" spans="1:13" ht="15.75" x14ac:dyDescent="0.2">
      <c r="A3" s="38"/>
      <c r="B3" s="39" t="s">
        <v>84</v>
      </c>
      <c r="C3" s="213" t="str">
        <f>VLOOKUP($L$1&amp;$M$1,'Danh sach'!$C:$L,10,0)</f>
        <v>Website học trực tuyến</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214"/>
      <c r="K7" s="215"/>
      <c r="L7" s="38"/>
      <c r="M7" s="38"/>
    </row>
    <row r="8" spans="1:13" ht="15.75" x14ac:dyDescent="0.2">
      <c r="A8" s="42">
        <v>2</v>
      </c>
      <c r="B8" s="43" t="str">
        <f>MẫuPC!B8</f>
        <v>G2. Thiết kế được giải pháp CNTT</v>
      </c>
      <c r="C8" s="44">
        <f>MẫuPC!C8</f>
        <v>4</v>
      </c>
      <c r="D8" s="118"/>
      <c r="E8" s="118"/>
      <c r="F8" s="118"/>
      <c r="G8" s="118"/>
      <c r="H8" s="118"/>
      <c r="I8" s="46" t="str">
        <f t="shared" si="1"/>
        <v/>
      </c>
      <c r="J8" s="214"/>
      <c r="K8" s="215"/>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214"/>
      <c r="K9" s="215"/>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214"/>
      <c r="K10" s="215"/>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214"/>
      <c r="K11" s="215"/>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214"/>
      <c r="K12" s="215"/>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214"/>
      <c r="K13" s="215"/>
      <c r="L13" s="38"/>
      <c r="M13" s="38"/>
    </row>
    <row r="14" spans="1:13" ht="15.75" x14ac:dyDescent="0.2">
      <c r="A14" s="38"/>
      <c r="B14" s="38"/>
      <c r="C14" s="38"/>
      <c r="D14" s="38"/>
      <c r="E14" s="38"/>
      <c r="F14" s="38"/>
      <c r="G14" s="38"/>
      <c r="H14" s="38"/>
      <c r="I14" s="38"/>
      <c r="J14" s="38"/>
      <c r="K14" s="38"/>
      <c r="L14" s="38"/>
      <c r="M14" s="38"/>
    </row>
    <row r="15" spans="1:13" ht="15.75" x14ac:dyDescent="0.25">
      <c r="A15" s="26"/>
      <c r="B15" s="51"/>
      <c r="C15" s="26"/>
      <c r="D15" s="26"/>
      <c r="E15" s="26"/>
      <c r="F15" s="26"/>
      <c r="G15" s="1"/>
      <c r="H15" s="1"/>
      <c r="I15" s="174"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str">
        <f>$C$3</f>
        <v>Website học trực tuyến</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PH08202</v>
      </c>
      <c r="E28" s="40" t="str">
        <f>IFERROR(VLOOKUP($L$1&amp;$M$1&amp;E$27,'Danh sach'!$E:$K,6,0),"")</f>
        <v>PH08280</v>
      </c>
      <c r="F28" s="40" t="str">
        <f>IFERROR(VLOOKUP($L$1&amp;$M$1&amp;F$27,'Danh sach'!$E:$K,6,0),"")</f>
        <v>PH08292</v>
      </c>
      <c r="G28" s="40" t="str">
        <f>IFERROR(VLOOKUP($L$1&amp;$M$1&amp;G$27,'Danh sach'!$E:$K,6,0),"")</f>
        <v>PH08444</v>
      </c>
      <c r="H28" s="40" t="str">
        <f>IFERROR(VLOOKUP($L$1&amp;$M$1&amp;H$27,'Danh sach'!$E:$K,6,0),"")</f>
        <v>PH08450</v>
      </c>
      <c r="I28" s="40" t="str">
        <f>IFERROR(VLOOKUP($L$1&amp;$M$1&amp;I$27,'Danh sach'!$E:$K,6,0),"")</f>
        <v>PH08451</v>
      </c>
      <c r="J28" s="40" t="str">
        <f>IFERROR(VLOOKUP($L$1&amp;$M$1&amp;J$27,'Danh sach'!$E:$K,6,0),"")</f>
        <v>PH08496</v>
      </c>
      <c r="K28" s="203" t="s">
        <v>93</v>
      </c>
      <c r="L28" s="38"/>
      <c r="M28" s="38"/>
    </row>
    <row r="29" spans="1:13" ht="24" x14ac:dyDescent="0.2">
      <c r="A29" s="204"/>
      <c r="B29" s="204"/>
      <c r="C29" s="204"/>
      <c r="D29" s="89" t="str">
        <f>IFERROR(VLOOKUP($L$1&amp;$M$1&amp;D$27,'Danh sach'!$E:$K,7,0),"")</f>
        <v>Nguyễn Tiến Duy</v>
      </c>
      <c r="E29" s="89" t="str">
        <f>IFERROR(VLOOKUP($L$1&amp;$M$1&amp;E$27,'Danh sach'!$E:$K,7,0),"")</f>
        <v>Trương Như Hồng Sơn</v>
      </c>
      <c r="F29" s="89" t="str">
        <f>IFERROR(VLOOKUP($L$1&amp;$M$1&amp;F$27,'Danh sach'!$E:$K,7,0),"")</f>
        <v>Vũ Hoàng Long</v>
      </c>
      <c r="G29" s="89" t="str">
        <f>IFERROR(VLOOKUP($L$1&amp;$M$1&amp;G$27,'Danh sach'!$E:$K,7,0),"")</f>
        <v>Hà Tuấn Minh</v>
      </c>
      <c r="H29" s="89" t="str">
        <f>IFERROR(VLOOKUP($L$1&amp;$M$1&amp;H$27,'Danh sach'!$E:$K,7,0),"")</f>
        <v>Nguyễn Anh Vũ</v>
      </c>
      <c r="I29" s="89" t="str">
        <f>IFERROR(VLOOKUP($L$1&amp;$M$1&amp;I$27,'Danh sach'!$E:$K,7,0),"")</f>
        <v>Nguyễn Trung Tín</v>
      </c>
      <c r="J29" s="89" t="str">
        <f>IFERROR(VLOOKUP($L$1&amp;$M$1&amp;J$27,'Danh sach'!$E:$K,7,0),"")</f>
        <v>Ngô Văn Hướng</v>
      </c>
      <c r="K29" s="216"/>
      <c r="L29" s="38"/>
      <c r="M29" s="38"/>
    </row>
    <row r="30" spans="1:13" ht="15.75" x14ac:dyDescent="0.2">
      <c r="A30" s="15" t="s">
        <v>42</v>
      </c>
      <c r="B30" s="16" t="s">
        <v>43</v>
      </c>
      <c r="C30" s="49">
        <f>SUM(C31:C33)</f>
        <v>15</v>
      </c>
      <c r="D30" s="180" t="str">
        <f t="shared" ref="D30:J30" si="4">IF(COUNTBLANK(D31:D33)&gt;0,"",SUM(D31:D33))</f>
        <v/>
      </c>
      <c r="E30" s="180" t="str">
        <f t="shared" si="4"/>
        <v/>
      </c>
      <c r="F30" s="180" t="str">
        <f t="shared" si="4"/>
        <v/>
      </c>
      <c r="G30" s="180" t="str">
        <f t="shared" si="4"/>
        <v/>
      </c>
      <c r="H30" s="180" t="str">
        <f t="shared" si="4"/>
        <v/>
      </c>
      <c r="I30" s="180" t="str">
        <f t="shared" si="4"/>
        <v/>
      </c>
      <c r="J30" s="180" t="str">
        <f t="shared" si="4"/>
        <v/>
      </c>
      <c r="K30" s="62"/>
      <c r="L30" s="38"/>
      <c r="M30" s="38"/>
    </row>
    <row r="31" spans="1:13" ht="30" x14ac:dyDescent="0.2">
      <c r="A31" s="17">
        <v>1</v>
      </c>
      <c r="B31" s="43" t="str">
        <f>MẫuPC!B31</f>
        <v>G1. Khả năng ứng dụng trong thực tiễn</v>
      </c>
      <c r="C31" s="42">
        <f>MẫuPC!C31</f>
        <v>5</v>
      </c>
      <c r="D31" s="181" t="str">
        <f>IFERROR(ROUND(AVERAGE(D57,D83,D109,D135,D161),1),"")</f>
        <v/>
      </c>
      <c r="E31" s="181" t="str">
        <f t="shared" ref="E31:J31" si="5">IFERROR(ROUND(AVERAGE(E57,E83,E109,E135,E161),1),"")</f>
        <v/>
      </c>
      <c r="F31" s="181" t="str">
        <f t="shared" si="5"/>
        <v/>
      </c>
      <c r="G31" s="181" t="str">
        <f t="shared" si="5"/>
        <v/>
      </c>
      <c r="H31" s="181" t="str">
        <f t="shared" si="5"/>
        <v/>
      </c>
      <c r="I31" s="181" t="str">
        <f t="shared" si="5"/>
        <v/>
      </c>
      <c r="J31" s="181" t="str">
        <f t="shared" si="5"/>
        <v/>
      </c>
      <c r="K31" s="175"/>
      <c r="L31" s="38"/>
      <c r="M31" s="38"/>
    </row>
    <row r="32" spans="1:13" ht="30" x14ac:dyDescent="0.2">
      <c r="A32" s="17">
        <v>2</v>
      </c>
      <c r="B32" s="43" t="str">
        <f>MẫuPC!B32</f>
        <v>G4. Các chức năng chính nêu trong thiết kế đều được triển khai</v>
      </c>
      <c r="C32" s="42">
        <f>MẫuPC!C32</f>
        <v>7</v>
      </c>
      <c r="D32" s="181" t="str">
        <f t="shared" ref="D32:J32" si="6">IFERROR(ROUND(AVERAGE(D58,D84,D110,D136,D162),1),"")</f>
        <v/>
      </c>
      <c r="E32" s="181" t="str">
        <f t="shared" si="6"/>
        <v/>
      </c>
      <c r="F32" s="181" t="str">
        <f t="shared" si="6"/>
        <v/>
      </c>
      <c r="G32" s="181" t="str">
        <f t="shared" si="6"/>
        <v/>
      </c>
      <c r="H32" s="181" t="str">
        <f t="shared" si="6"/>
        <v/>
      </c>
      <c r="I32" s="181" t="str">
        <f t="shared" si="6"/>
        <v/>
      </c>
      <c r="J32" s="181" t="str">
        <f t="shared" si="6"/>
        <v/>
      </c>
      <c r="K32" s="175"/>
      <c r="L32" s="38"/>
      <c r="M32" s="38"/>
    </row>
    <row r="33" spans="1:13" ht="15.75" x14ac:dyDescent="0.2">
      <c r="A33" s="17">
        <v>3</v>
      </c>
      <c r="B33" s="43" t="str">
        <f>MẫuPC!B33</f>
        <v>G6. Thái độ, kỹ năng làm việc nhóm</v>
      </c>
      <c r="C33" s="42">
        <f>MẫuPC!C33</f>
        <v>3</v>
      </c>
      <c r="D33" s="181" t="str">
        <f t="shared" ref="D33:J33" si="7">IFERROR(ROUND(AVERAGE(D59,D85,D111,D137,D163),1),"")</f>
        <v/>
      </c>
      <c r="E33" s="181" t="str">
        <f t="shared" si="7"/>
        <v/>
      </c>
      <c r="F33" s="181" t="str">
        <f t="shared" si="7"/>
        <v/>
      </c>
      <c r="G33" s="181" t="str">
        <f t="shared" si="7"/>
        <v/>
      </c>
      <c r="H33" s="181" t="str">
        <f t="shared" si="7"/>
        <v/>
      </c>
      <c r="I33" s="181" t="str">
        <f t="shared" si="7"/>
        <v/>
      </c>
      <c r="J33" s="181" t="str">
        <f t="shared" si="7"/>
        <v/>
      </c>
      <c r="K33" s="175"/>
      <c r="L33" s="38"/>
      <c r="M33" s="38"/>
    </row>
    <row r="34" spans="1:13" ht="15.75" x14ac:dyDescent="0.2">
      <c r="A34" s="15" t="s">
        <v>50</v>
      </c>
      <c r="B34" s="47" t="s">
        <v>51</v>
      </c>
      <c r="C34" s="90">
        <f>MẫuPC!C34</f>
        <v>20</v>
      </c>
      <c r="D34" s="180" t="str">
        <f t="shared" ref="D34:J34" si="8">IF(COUNTBLANK(D35:D38)&gt;0,"",SUM(D35:D38))</f>
        <v/>
      </c>
      <c r="E34" s="180" t="str">
        <f t="shared" si="8"/>
        <v/>
      </c>
      <c r="F34" s="180" t="str">
        <f t="shared" si="8"/>
        <v/>
      </c>
      <c r="G34" s="180" t="str">
        <f t="shared" si="8"/>
        <v/>
      </c>
      <c r="H34" s="180" t="str">
        <f t="shared" si="8"/>
        <v/>
      </c>
      <c r="I34" s="180" t="str">
        <f t="shared" si="8"/>
        <v/>
      </c>
      <c r="J34" s="180" t="str">
        <f t="shared" si="8"/>
        <v/>
      </c>
      <c r="K34" s="175"/>
      <c r="L34" s="38"/>
      <c r="M34" s="38"/>
    </row>
    <row r="35" spans="1:13" ht="30" x14ac:dyDescent="0.2">
      <c r="A35" s="17">
        <v>4</v>
      </c>
      <c r="B35" s="43" t="str">
        <f>MẫuPC!B35</f>
        <v>G1. Phân tích rõ ràng các chức năng nghiệp vụ được phân công</v>
      </c>
      <c r="C35" s="42">
        <f>MẫuPC!C35</f>
        <v>3</v>
      </c>
      <c r="D35" s="181" t="str">
        <f>IFERROR(ROUND(AVERAGE(D61,D87,D113,D139,D165),1),"")</f>
        <v/>
      </c>
      <c r="E35" s="181" t="str">
        <f t="shared" ref="E35:J35" si="9">IFERROR(ROUND(AVERAGE(E61,E87,E113,E139,E165),1),"")</f>
        <v/>
      </c>
      <c r="F35" s="181" t="str">
        <f t="shared" si="9"/>
        <v/>
      </c>
      <c r="G35" s="181" t="str">
        <f t="shared" si="9"/>
        <v/>
      </c>
      <c r="H35" s="181" t="str">
        <f t="shared" si="9"/>
        <v/>
      </c>
      <c r="I35" s="181" t="str">
        <f t="shared" si="9"/>
        <v/>
      </c>
      <c r="J35" s="181" t="str">
        <f t="shared" si="9"/>
        <v/>
      </c>
      <c r="K35" s="175"/>
      <c r="L35" s="38"/>
      <c r="M35" s="38"/>
    </row>
    <row r="36" spans="1:13" ht="45" x14ac:dyDescent="0.2">
      <c r="A36" s="17">
        <v>5</v>
      </c>
      <c r="B36" s="43" t="str">
        <f>MẫuPC!B36</f>
        <v>G3. Giao diện của các chức năng được phân công đúng với tài liệu thiết kế</v>
      </c>
      <c r="C36" s="42">
        <f>MẫuPC!C36</f>
        <v>5</v>
      </c>
      <c r="D36" s="181" t="str">
        <f t="shared" ref="D36:J36" si="10">IFERROR(ROUND(AVERAGE(D62,D88,D114,D140,D166),1),"")</f>
        <v/>
      </c>
      <c r="E36" s="181" t="str">
        <f t="shared" si="10"/>
        <v/>
      </c>
      <c r="F36" s="181" t="str">
        <f t="shared" si="10"/>
        <v/>
      </c>
      <c r="G36" s="181" t="str">
        <f t="shared" si="10"/>
        <v/>
      </c>
      <c r="H36" s="181" t="str">
        <f t="shared" si="10"/>
        <v/>
      </c>
      <c r="I36" s="181" t="str">
        <f t="shared" si="10"/>
        <v/>
      </c>
      <c r="J36" s="181" t="str">
        <f t="shared" si="10"/>
        <v/>
      </c>
      <c r="K36" s="175"/>
      <c r="L36" s="38"/>
      <c r="M36" s="38"/>
    </row>
    <row r="37" spans="1:13" ht="45" x14ac:dyDescent="0.2">
      <c r="A37" s="17">
        <v>6</v>
      </c>
      <c r="B37" s="43" t="str">
        <f>MẫuPC!B37</f>
        <v>G4. Giải thích chính xác thuật toán xử lý nghiệp vụ của các chức năng được phân công</v>
      </c>
      <c r="C37" s="42">
        <f>MẫuPC!C37</f>
        <v>9</v>
      </c>
      <c r="D37" s="181" t="str">
        <f t="shared" ref="D37:J38" si="11">IFERROR(ROUND(AVERAGE(D63,D89,D115,D141,D167),1),"")</f>
        <v/>
      </c>
      <c r="E37" s="181" t="str">
        <f t="shared" si="11"/>
        <v/>
      </c>
      <c r="F37" s="181" t="str">
        <f t="shared" si="11"/>
        <v/>
      </c>
      <c r="G37" s="181" t="str">
        <f t="shared" si="11"/>
        <v/>
      </c>
      <c r="H37" s="181" t="str">
        <f t="shared" si="11"/>
        <v/>
      </c>
      <c r="I37" s="181" t="str">
        <f t="shared" si="11"/>
        <v/>
      </c>
      <c r="J37" s="181" t="str">
        <f t="shared" si="11"/>
        <v/>
      </c>
      <c r="K37" s="175"/>
      <c r="L37" s="38"/>
      <c r="M37" s="38"/>
    </row>
    <row r="38" spans="1:13" ht="30" x14ac:dyDescent="0.2">
      <c r="A38" s="17">
        <v>7</v>
      </c>
      <c r="B38" s="43" t="str">
        <f>MẫuPC!B38</f>
        <v>G5. Kỹ năng trình bày, thái độ ứng xử cá nhân</v>
      </c>
      <c r="C38" s="42">
        <f>MẫuPC!C38</f>
        <v>3</v>
      </c>
      <c r="D38" s="181" t="str">
        <f t="shared" si="11"/>
        <v/>
      </c>
      <c r="E38" s="181" t="str">
        <f t="shared" si="11"/>
        <v/>
      </c>
      <c r="F38" s="181" t="str">
        <f t="shared" si="11"/>
        <v/>
      </c>
      <c r="G38" s="181" t="str">
        <f t="shared" si="11"/>
        <v/>
      </c>
      <c r="H38" s="181" t="str">
        <f t="shared" si="11"/>
        <v/>
      </c>
      <c r="I38" s="181" t="str">
        <f t="shared" si="11"/>
        <v/>
      </c>
      <c r="J38" s="181" t="str">
        <f t="shared" si="11"/>
        <v/>
      </c>
      <c r="K38" s="175"/>
      <c r="L38" s="38"/>
      <c r="M38" s="38"/>
    </row>
    <row r="39" spans="1:13" ht="15.75" x14ac:dyDescent="0.2">
      <c r="A39" s="15"/>
      <c r="B39" s="47" t="s">
        <v>37</v>
      </c>
      <c r="C39" s="48">
        <f>SUM(C34,C30)</f>
        <v>35</v>
      </c>
      <c r="D39" s="180" t="str">
        <f t="shared" ref="D39:J39" si="12">IF(OR(D30="",D34=""),"",SUM(D30,D34))</f>
        <v/>
      </c>
      <c r="E39" s="180" t="str">
        <f t="shared" si="12"/>
        <v/>
      </c>
      <c r="F39" s="180" t="str">
        <f t="shared" si="12"/>
        <v/>
      </c>
      <c r="G39" s="180" t="str">
        <f t="shared" si="12"/>
        <v/>
      </c>
      <c r="H39" s="180" t="str">
        <f t="shared" si="12"/>
        <v/>
      </c>
      <c r="I39" s="180" t="str">
        <f t="shared" si="12"/>
        <v/>
      </c>
      <c r="J39" s="180" t="str">
        <f t="shared" si="12"/>
        <v/>
      </c>
      <c r="K39" s="175"/>
      <c r="L39" s="38"/>
      <c r="M39" s="38"/>
    </row>
    <row r="40" spans="1:13" ht="15.75" x14ac:dyDescent="0.2">
      <c r="A40" s="210" t="s">
        <v>95</v>
      </c>
      <c r="B40" s="198"/>
      <c r="C40" s="50">
        <v>10</v>
      </c>
      <c r="D40" s="182" t="str">
        <f t="shared" ref="D40:J40" si="13">IF(D39="","",ROUND(D39/$C$65*10,1))</f>
        <v/>
      </c>
      <c r="E40" s="182" t="str">
        <f t="shared" si="13"/>
        <v/>
      </c>
      <c r="F40" s="182" t="str">
        <f t="shared" si="13"/>
        <v/>
      </c>
      <c r="G40" s="182" t="str">
        <f t="shared" si="13"/>
        <v/>
      </c>
      <c r="H40" s="182" t="str">
        <f t="shared" si="13"/>
        <v/>
      </c>
      <c r="I40" s="182" t="str">
        <f t="shared" si="13"/>
        <v/>
      </c>
      <c r="J40" s="182" t="str">
        <f t="shared" si="13"/>
        <v/>
      </c>
      <c r="K40" s="175"/>
      <c r="L40" s="38"/>
      <c r="M40" s="38"/>
    </row>
    <row r="41" spans="1:13" x14ac:dyDescent="0.2">
      <c r="A41" s="91"/>
      <c r="B41" s="91"/>
      <c r="C41" s="92"/>
      <c r="D41" s="92"/>
      <c r="E41" s="92"/>
      <c r="F41" s="92"/>
      <c r="G41" s="92"/>
      <c r="H41" s="92"/>
      <c r="I41" s="92"/>
      <c r="J41" s="177"/>
      <c r="K41" s="178"/>
      <c r="L41" s="92"/>
      <c r="M41" s="92"/>
    </row>
    <row r="42" spans="1:13" ht="15.75" x14ac:dyDescent="0.2">
      <c r="A42" s="60"/>
      <c r="B42" s="63"/>
      <c r="C42" s="60"/>
      <c r="D42" s="60"/>
      <c r="E42" s="60"/>
      <c r="F42" s="60"/>
      <c r="G42" s="60"/>
      <c r="H42" s="60"/>
      <c r="I42" s="38"/>
      <c r="J42" s="179" t="s">
        <v>96</v>
      </c>
      <c r="K42" s="173"/>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str">
        <f>$C$3</f>
        <v>Website học trực tuyến</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4">D$28</f>
        <v>PH08202</v>
      </c>
      <c r="E54" s="40" t="str">
        <f t="shared" si="14"/>
        <v>PH08280</v>
      </c>
      <c r="F54" s="40" t="str">
        <f t="shared" si="14"/>
        <v>PH08292</v>
      </c>
      <c r="G54" s="40" t="str">
        <f t="shared" si="14"/>
        <v>PH08444</v>
      </c>
      <c r="H54" s="40" t="str">
        <f t="shared" si="14"/>
        <v>PH08450</v>
      </c>
      <c r="I54" s="40" t="str">
        <f t="shared" si="14"/>
        <v>PH08451</v>
      </c>
      <c r="J54" s="40" t="str">
        <f t="shared" si="14"/>
        <v>PH08496</v>
      </c>
      <c r="K54" s="203" t="s">
        <v>93</v>
      </c>
      <c r="L54" s="38"/>
      <c r="M54" s="38"/>
    </row>
    <row r="55" spans="1:13" ht="24" x14ac:dyDescent="0.2">
      <c r="A55" s="204"/>
      <c r="B55" s="204"/>
      <c r="C55" s="204"/>
      <c r="D55" s="89" t="str">
        <f t="shared" ref="D55:J55" si="15">D$29</f>
        <v>Nguyễn Tiến Duy</v>
      </c>
      <c r="E55" s="89" t="str">
        <f t="shared" si="15"/>
        <v>Trương Như Hồng Sơn</v>
      </c>
      <c r="F55" s="89" t="str">
        <f t="shared" si="15"/>
        <v>Vũ Hoàng Long</v>
      </c>
      <c r="G55" s="89" t="str">
        <f t="shared" si="15"/>
        <v>Hà Tuấn Minh</v>
      </c>
      <c r="H55" s="89" t="str">
        <f t="shared" si="15"/>
        <v>Nguyễn Anh Vũ</v>
      </c>
      <c r="I55" s="89" t="str">
        <f t="shared" si="15"/>
        <v>Nguyễn Trung Tín</v>
      </c>
      <c r="J55" s="89" t="str">
        <f t="shared" si="15"/>
        <v>Ngô Văn Hướng</v>
      </c>
      <c r="K55" s="204"/>
      <c r="L55" s="38"/>
      <c r="M55" s="38"/>
    </row>
    <row r="56" spans="1:13" ht="15.75" x14ac:dyDescent="0.2">
      <c r="A56" s="15" t="s">
        <v>42</v>
      </c>
      <c r="B56" s="16" t="s">
        <v>43</v>
      </c>
      <c r="C56" s="49">
        <f>SUM(C57:C59)</f>
        <v>15</v>
      </c>
      <c r="D56" s="49" t="str">
        <f t="shared" ref="D56:J56" si="16">IF(COUNTBLANK(D57:D59)&gt;0,"",SUM(D57:D59))</f>
        <v/>
      </c>
      <c r="E56" s="49" t="str">
        <f t="shared" si="16"/>
        <v/>
      </c>
      <c r="F56" s="49" t="str">
        <f t="shared" si="16"/>
        <v/>
      </c>
      <c r="G56" s="49" t="str">
        <f t="shared" si="16"/>
        <v/>
      </c>
      <c r="H56" s="49" t="str">
        <f t="shared" si="16"/>
        <v/>
      </c>
      <c r="I56" s="49" t="str">
        <f t="shared" si="16"/>
        <v/>
      </c>
      <c r="J56" s="49" t="str">
        <f t="shared" si="16"/>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81"/>
      <c r="K57" s="219"/>
      <c r="L57" s="38"/>
      <c r="M57" s="38"/>
    </row>
    <row r="58" spans="1:13" ht="30" x14ac:dyDescent="0.2">
      <c r="A58" s="17">
        <v>2</v>
      </c>
      <c r="B58" s="43" t="str">
        <f t="shared" ref="B58:B59" si="17">B32</f>
        <v>G4. Các chức năng chính nêu trong thiết kế đều được triển khai</v>
      </c>
      <c r="C58" s="42">
        <f>MẫuPC!C32</f>
        <v>7</v>
      </c>
      <c r="D58" s="118"/>
      <c r="E58" s="118"/>
      <c r="F58" s="118"/>
      <c r="G58" s="118"/>
      <c r="H58" s="118"/>
      <c r="I58" s="118"/>
      <c r="J58" s="181"/>
      <c r="K58" s="219"/>
      <c r="L58" s="38"/>
      <c r="M58" s="38"/>
    </row>
    <row r="59" spans="1:13" ht="15.75" x14ac:dyDescent="0.2">
      <c r="A59" s="17">
        <v>3</v>
      </c>
      <c r="B59" s="43" t="str">
        <f t="shared" si="17"/>
        <v>G6. Thái độ, kỹ năng làm việc nhóm</v>
      </c>
      <c r="C59" s="42">
        <f>MẫuPC!C33</f>
        <v>3</v>
      </c>
      <c r="D59" s="118"/>
      <c r="E59" s="118"/>
      <c r="F59" s="118"/>
      <c r="G59" s="118"/>
      <c r="H59" s="118"/>
      <c r="I59" s="118"/>
      <c r="J59" s="181"/>
      <c r="K59" s="219"/>
      <c r="L59" s="38"/>
      <c r="M59" s="38"/>
    </row>
    <row r="60" spans="1:13" ht="15.75" x14ac:dyDescent="0.2">
      <c r="A60" s="15" t="s">
        <v>50</v>
      </c>
      <c r="B60" s="47" t="s">
        <v>51</v>
      </c>
      <c r="C60" s="90">
        <f>MẫuPC!C34</f>
        <v>20</v>
      </c>
      <c r="D60" s="160" t="str">
        <f t="shared" ref="D60:J60" si="18">IF(COUNTBLANK(D61:D64)&gt;0,"",SUM(D61:D64))</f>
        <v/>
      </c>
      <c r="E60" s="160" t="str">
        <f t="shared" si="18"/>
        <v/>
      </c>
      <c r="F60" s="160" t="str">
        <f t="shared" si="18"/>
        <v/>
      </c>
      <c r="G60" s="160" t="str">
        <f t="shared" si="18"/>
        <v/>
      </c>
      <c r="H60" s="160" t="str">
        <f t="shared" si="18"/>
        <v/>
      </c>
      <c r="I60" s="160" t="str">
        <f t="shared" si="18"/>
        <v/>
      </c>
      <c r="J60" s="180" t="str">
        <f t="shared" si="18"/>
        <v/>
      </c>
      <c r="K60" s="219"/>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81"/>
      <c r="K61" s="219"/>
      <c r="L61" s="38"/>
      <c r="M61" s="38"/>
    </row>
    <row r="62" spans="1:13" ht="45" x14ac:dyDescent="0.2">
      <c r="A62" s="17">
        <v>5</v>
      </c>
      <c r="B62" s="43" t="str">
        <f t="shared" ref="B62:B63" si="19">B36</f>
        <v>G3. Giao diện của các chức năng được phân công đúng với tài liệu thiết kế</v>
      </c>
      <c r="C62" s="42">
        <f>MẫuPC!C36</f>
        <v>5</v>
      </c>
      <c r="D62" s="118"/>
      <c r="E62" s="118"/>
      <c r="F62" s="118"/>
      <c r="G62" s="118"/>
      <c r="H62" s="118"/>
      <c r="I62" s="118"/>
      <c r="J62" s="181"/>
      <c r="K62" s="219"/>
      <c r="L62" s="38"/>
      <c r="M62" s="38"/>
    </row>
    <row r="63" spans="1:13" ht="45" x14ac:dyDescent="0.2">
      <c r="A63" s="17">
        <v>6</v>
      </c>
      <c r="B63" s="43" t="str">
        <f t="shared" si="19"/>
        <v>G4. Giải thích chính xác thuật toán xử lý nghiệp vụ của các chức năng được phân công</v>
      </c>
      <c r="C63" s="42">
        <f>MẫuPC!C37</f>
        <v>9</v>
      </c>
      <c r="D63" s="118"/>
      <c r="E63" s="118"/>
      <c r="F63" s="118"/>
      <c r="G63" s="118"/>
      <c r="H63" s="118"/>
      <c r="I63" s="118"/>
      <c r="J63" s="181"/>
      <c r="K63" s="219"/>
      <c r="L63" s="38"/>
      <c r="M63" s="38"/>
    </row>
    <row r="64" spans="1:13" ht="30" x14ac:dyDescent="0.2">
      <c r="A64" s="17">
        <v>7</v>
      </c>
      <c r="B64" s="43" t="str">
        <f>B38</f>
        <v>G5. Kỹ năng trình bày, thái độ ứng xử cá nhân</v>
      </c>
      <c r="C64" s="42">
        <f>MẫuPC!C38</f>
        <v>3</v>
      </c>
      <c r="D64" s="118"/>
      <c r="E64" s="118"/>
      <c r="F64" s="118"/>
      <c r="G64" s="118"/>
      <c r="H64" s="118"/>
      <c r="I64" s="118"/>
      <c r="J64" s="181"/>
      <c r="K64" s="219"/>
      <c r="L64" s="38"/>
      <c r="M64" s="38"/>
    </row>
    <row r="65" spans="1:13" ht="15.75" x14ac:dyDescent="0.2">
      <c r="A65" s="15"/>
      <c r="B65" s="47" t="s">
        <v>37</v>
      </c>
      <c r="C65" s="48">
        <f>SUM(C60,C56)</f>
        <v>35</v>
      </c>
      <c r="D65" s="49" t="str">
        <f t="shared" ref="D65:J65" si="20">IF(OR(D56="",D60=""),"",SUM(D56,D60))</f>
        <v/>
      </c>
      <c r="E65" s="49" t="str">
        <f t="shared" si="20"/>
        <v/>
      </c>
      <c r="F65" s="49" t="str">
        <f t="shared" si="20"/>
        <v/>
      </c>
      <c r="G65" s="49" t="str">
        <f t="shared" si="20"/>
        <v/>
      </c>
      <c r="H65" s="49" t="str">
        <f t="shared" si="20"/>
        <v/>
      </c>
      <c r="I65" s="49" t="str">
        <f t="shared" si="20"/>
        <v/>
      </c>
      <c r="J65" s="180" t="str">
        <f t="shared" si="20"/>
        <v/>
      </c>
      <c r="K65" s="219"/>
      <c r="L65" s="38"/>
      <c r="M65" s="38"/>
    </row>
    <row r="66" spans="1:13" ht="15.75" x14ac:dyDescent="0.2">
      <c r="A66" s="210" t="s">
        <v>95</v>
      </c>
      <c r="B66" s="198"/>
      <c r="C66" s="50">
        <v>10</v>
      </c>
      <c r="D66" s="50" t="str">
        <f t="shared" ref="D66:J66" si="21">IF(D65="","",ROUND(D65/$C$65*10,1))</f>
        <v/>
      </c>
      <c r="E66" s="50" t="str">
        <f t="shared" si="21"/>
        <v/>
      </c>
      <c r="F66" s="50" t="str">
        <f t="shared" si="21"/>
        <v/>
      </c>
      <c r="G66" s="50" t="str">
        <f t="shared" si="21"/>
        <v/>
      </c>
      <c r="H66" s="50" t="str">
        <f t="shared" si="21"/>
        <v/>
      </c>
      <c r="I66" s="50" t="str">
        <f t="shared" si="21"/>
        <v/>
      </c>
      <c r="J66" s="182" t="str">
        <f t="shared" si="21"/>
        <v/>
      </c>
      <c r="K66" s="219"/>
      <c r="L66" s="38"/>
      <c r="M66" s="38"/>
    </row>
    <row r="67" spans="1:13" ht="15.75" x14ac:dyDescent="0.2">
      <c r="A67" s="60"/>
      <c r="B67" s="63"/>
      <c r="C67" s="60"/>
      <c r="D67" s="60"/>
      <c r="E67" s="60"/>
      <c r="F67" s="60"/>
      <c r="G67" s="60"/>
      <c r="H67" s="60"/>
      <c r="I67" s="38"/>
      <c r="J67" s="220" t="s">
        <v>96</v>
      </c>
      <c r="K67" s="221"/>
      <c r="L67" s="38"/>
      <c r="M67" s="38"/>
    </row>
    <row r="68" spans="1:13" ht="15.75" x14ac:dyDescent="0.2">
      <c r="A68" s="60"/>
      <c r="B68" s="164" t="str">
        <f>"GIÁM KHẢO "&amp;A52</f>
        <v>GIÁM KHẢO 1</v>
      </c>
      <c r="C68" s="60"/>
      <c r="D68" s="60"/>
      <c r="E68" s="60"/>
      <c r="F68" s="56"/>
      <c r="G68" s="56"/>
      <c r="H68" s="38"/>
      <c r="I68" s="56"/>
      <c r="J68" s="164" t="s">
        <v>99</v>
      </c>
      <c r="K68" s="38"/>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str">
        <f>$C$3</f>
        <v>Website học trực tuyến</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22">D$28</f>
        <v>PH08202</v>
      </c>
      <c r="E80" s="40" t="str">
        <f t="shared" si="22"/>
        <v>PH08280</v>
      </c>
      <c r="F80" s="40" t="str">
        <f t="shared" si="22"/>
        <v>PH08292</v>
      </c>
      <c r="G80" s="40" t="str">
        <f t="shared" si="22"/>
        <v>PH08444</v>
      </c>
      <c r="H80" s="40" t="str">
        <f t="shared" si="22"/>
        <v>PH08450</v>
      </c>
      <c r="I80" s="40" t="str">
        <f t="shared" si="22"/>
        <v>PH08451</v>
      </c>
      <c r="J80" s="40" t="str">
        <f t="shared" si="22"/>
        <v>PH08496</v>
      </c>
      <c r="K80" s="203" t="s">
        <v>93</v>
      </c>
      <c r="L80" s="38"/>
      <c r="M80" s="38"/>
    </row>
    <row r="81" spans="1:13" ht="24" x14ac:dyDescent="0.2">
      <c r="A81" s="204"/>
      <c r="B81" s="204"/>
      <c r="C81" s="204"/>
      <c r="D81" s="89" t="str">
        <f t="shared" ref="D81:J81" si="23">D$29</f>
        <v>Nguyễn Tiến Duy</v>
      </c>
      <c r="E81" s="89" t="str">
        <f t="shared" si="23"/>
        <v>Trương Như Hồng Sơn</v>
      </c>
      <c r="F81" s="89" t="str">
        <f t="shared" si="23"/>
        <v>Vũ Hoàng Long</v>
      </c>
      <c r="G81" s="89" t="str">
        <f t="shared" si="23"/>
        <v>Hà Tuấn Minh</v>
      </c>
      <c r="H81" s="89" t="str">
        <f t="shared" si="23"/>
        <v>Nguyễn Anh Vũ</v>
      </c>
      <c r="I81" s="89" t="str">
        <f t="shared" si="23"/>
        <v>Nguyễn Trung Tín</v>
      </c>
      <c r="J81" s="89" t="str">
        <f t="shared" si="23"/>
        <v>Ngô Văn Hướng</v>
      </c>
      <c r="K81" s="204"/>
      <c r="L81" s="38"/>
      <c r="M81" s="38"/>
    </row>
    <row r="82" spans="1:13" ht="15.75" x14ac:dyDescent="0.2">
      <c r="A82" s="15" t="s">
        <v>42</v>
      </c>
      <c r="B82" s="16" t="s">
        <v>43</v>
      </c>
      <c r="C82" s="49">
        <f>SUM(C83:C85)</f>
        <v>15</v>
      </c>
      <c r="D82" s="49" t="str">
        <f t="shared" ref="D82:J82" si="24">IF(COUNTBLANK(D83:D85)&gt;0,"",SUM(D83:D85))</f>
        <v/>
      </c>
      <c r="E82" s="49" t="str">
        <f t="shared" si="24"/>
        <v/>
      </c>
      <c r="F82" s="49" t="str">
        <f t="shared" si="24"/>
        <v/>
      </c>
      <c r="G82" s="49" t="str">
        <f t="shared" si="24"/>
        <v/>
      </c>
      <c r="H82" s="49" t="str">
        <f t="shared" si="24"/>
        <v/>
      </c>
      <c r="I82" s="49" t="str">
        <f t="shared" si="24"/>
        <v/>
      </c>
      <c r="J82" s="49" t="str">
        <f t="shared" si="24"/>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81"/>
      <c r="K83" s="219"/>
      <c r="L83" s="38"/>
      <c r="M83" s="38"/>
    </row>
    <row r="84" spans="1:13" ht="30" x14ac:dyDescent="0.2">
      <c r="A84" s="17">
        <v>2</v>
      </c>
      <c r="B84" s="43" t="str">
        <f t="shared" ref="B84:B85" si="25">B58</f>
        <v>G4. Các chức năng chính nêu trong thiết kế đều được triển khai</v>
      </c>
      <c r="C84" s="42">
        <f>MẫuPC!C32</f>
        <v>7</v>
      </c>
      <c r="D84" s="118"/>
      <c r="E84" s="118"/>
      <c r="F84" s="118"/>
      <c r="G84" s="118"/>
      <c r="H84" s="118"/>
      <c r="I84" s="118"/>
      <c r="J84" s="181"/>
      <c r="K84" s="219"/>
      <c r="L84" s="38"/>
      <c r="M84" s="38"/>
    </row>
    <row r="85" spans="1:13" ht="15.75" x14ac:dyDescent="0.2">
      <c r="A85" s="17">
        <v>3</v>
      </c>
      <c r="B85" s="43" t="str">
        <f t="shared" si="25"/>
        <v>G6. Thái độ, kỹ năng làm việc nhóm</v>
      </c>
      <c r="C85" s="42">
        <f>MẫuPC!C33</f>
        <v>3</v>
      </c>
      <c r="D85" s="118"/>
      <c r="E85" s="118"/>
      <c r="F85" s="118"/>
      <c r="G85" s="118"/>
      <c r="H85" s="118"/>
      <c r="I85" s="118"/>
      <c r="J85" s="181"/>
      <c r="K85" s="219"/>
      <c r="L85" s="38"/>
      <c r="M85" s="38"/>
    </row>
    <row r="86" spans="1:13" ht="15.75" x14ac:dyDescent="0.2">
      <c r="A86" s="15" t="s">
        <v>50</v>
      </c>
      <c r="B86" s="47" t="s">
        <v>51</v>
      </c>
      <c r="C86" s="90">
        <f>MẫuPC!C34</f>
        <v>20</v>
      </c>
      <c r="D86" s="160" t="str">
        <f t="shared" ref="D86:J86" si="26">IF(COUNTBLANK(D87:D90)&gt;0,"",SUM(D87:D90))</f>
        <v/>
      </c>
      <c r="E86" s="160" t="str">
        <f t="shared" si="26"/>
        <v/>
      </c>
      <c r="F86" s="160" t="str">
        <f t="shared" si="26"/>
        <v/>
      </c>
      <c r="G86" s="160" t="str">
        <f t="shared" si="26"/>
        <v/>
      </c>
      <c r="H86" s="160" t="str">
        <f t="shared" si="26"/>
        <v/>
      </c>
      <c r="I86" s="160" t="str">
        <f t="shared" si="26"/>
        <v/>
      </c>
      <c r="J86" s="180" t="str">
        <f t="shared" si="26"/>
        <v/>
      </c>
      <c r="K86" s="219"/>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81"/>
      <c r="K87" s="219"/>
      <c r="L87" s="38"/>
      <c r="M87" s="38"/>
    </row>
    <row r="88" spans="1:13" ht="45" x14ac:dyDescent="0.2">
      <c r="A88" s="17">
        <v>5</v>
      </c>
      <c r="B88" s="43" t="str">
        <f t="shared" ref="B88:B89" si="27">B62</f>
        <v>G3. Giao diện của các chức năng được phân công đúng với tài liệu thiết kế</v>
      </c>
      <c r="C88" s="42">
        <f>MẫuPC!C36</f>
        <v>5</v>
      </c>
      <c r="D88" s="118"/>
      <c r="E88" s="118"/>
      <c r="F88" s="118"/>
      <c r="G88" s="118"/>
      <c r="H88" s="118"/>
      <c r="I88" s="118"/>
      <c r="J88" s="181"/>
      <c r="K88" s="219"/>
      <c r="L88" s="38"/>
      <c r="M88" s="38"/>
    </row>
    <row r="89" spans="1:13" ht="45" x14ac:dyDescent="0.2">
      <c r="A89" s="17">
        <v>6</v>
      </c>
      <c r="B89" s="43" t="str">
        <f t="shared" si="27"/>
        <v>G4. Giải thích chính xác thuật toán xử lý nghiệp vụ của các chức năng được phân công</v>
      </c>
      <c r="C89" s="42">
        <f>MẫuPC!C37</f>
        <v>9</v>
      </c>
      <c r="D89" s="118"/>
      <c r="E89" s="118"/>
      <c r="F89" s="118"/>
      <c r="G89" s="118"/>
      <c r="H89" s="118"/>
      <c r="I89" s="118"/>
      <c r="J89" s="181"/>
      <c r="K89" s="219"/>
      <c r="L89" s="38"/>
      <c r="M89" s="38"/>
    </row>
    <row r="90" spans="1:13" ht="30" x14ac:dyDescent="0.2">
      <c r="A90" s="17">
        <v>7</v>
      </c>
      <c r="B90" s="43" t="str">
        <f>B64</f>
        <v>G5. Kỹ năng trình bày, thái độ ứng xử cá nhân</v>
      </c>
      <c r="C90" s="42">
        <f>MẫuPC!C38</f>
        <v>3</v>
      </c>
      <c r="D90" s="118"/>
      <c r="E90" s="118"/>
      <c r="F90" s="118"/>
      <c r="G90" s="118"/>
      <c r="H90" s="118"/>
      <c r="I90" s="118"/>
      <c r="J90" s="181"/>
      <c r="K90" s="219"/>
      <c r="L90" s="38"/>
      <c r="M90" s="38"/>
    </row>
    <row r="91" spans="1:13" ht="15.75" x14ac:dyDescent="0.2">
      <c r="A91" s="15"/>
      <c r="B91" s="47" t="s">
        <v>37</v>
      </c>
      <c r="C91" s="48">
        <f>SUM(C86,C82)</f>
        <v>35</v>
      </c>
      <c r="D91" s="49" t="str">
        <f t="shared" ref="D91:J91" si="28">IF(OR(D82="",D86=""),"",SUM(D82,D86))</f>
        <v/>
      </c>
      <c r="E91" s="49" t="str">
        <f t="shared" si="28"/>
        <v/>
      </c>
      <c r="F91" s="49" t="str">
        <f t="shared" si="28"/>
        <v/>
      </c>
      <c r="G91" s="49" t="str">
        <f t="shared" si="28"/>
        <v/>
      </c>
      <c r="H91" s="49" t="str">
        <f t="shared" si="28"/>
        <v/>
      </c>
      <c r="I91" s="49" t="str">
        <f t="shared" si="28"/>
        <v/>
      </c>
      <c r="J91" s="180" t="str">
        <f t="shared" si="28"/>
        <v/>
      </c>
      <c r="K91" s="219"/>
      <c r="L91" s="38"/>
      <c r="M91" s="38"/>
    </row>
    <row r="92" spans="1:13" ht="15.75" x14ac:dyDescent="0.2">
      <c r="A92" s="210" t="s">
        <v>95</v>
      </c>
      <c r="B92" s="198"/>
      <c r="C92" s="50">
        <v>10</v>
      </c>
      <c r="D92" s="50" t="str">
        <f t="shared" ref="D92:J92" si="29">IF(D91="","",ROUND(D91/$C$65*10,1))</f>
        <v/>
      </c>
      <c r="E92" s="50" t="str">
        <f t="shared" si="29"/>
        <v/>
      </c>
      <c r="F92" s="50" t="str">
        <f t="shared" si="29"/>
        <v/>
      </c>
      <c r="G92" s="50" t="str">
        <f t="shared" si="29"/>
        <v/>
      </c>
      <c r="H92" s="50" t="str">
        <f t="shared" si="29"/>
        <v/>
      </c>
      <c r="I92" s="50" t="str">
        <f t="shared" si="29"/>
        <v/>
      </c>
      <c r="J92" s="182" t="str">
        <f t="shared" si="29"/>
        <v/>
      </c>
      <c r="K92" s="219"/>
      <c r="L92" s="38"/>
      <c r="M92" s="38"/>
    </row>
    <row r="93" spans="1:13" ht="15.75" x14ac:dyDescent="0.2">
      <c r="A93" s="60"/>
      <c r="B93" s="63"/>
      <c r="C93" s="60"/>
      <c r="D93" s="60"/>
      <c r="E93" s="60"/>
      <c r="F93" s="60"/>
      <c r="G93" s="60"/>
      <c r="H93" s="60"/>
      <c r="I93" s="38"/>
      <c r="J93" s="220" t="s">
        <v>96</v>
      </c>
      <c r="K93" s="221"/>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str">
        <f>$C$3</f>
        <v>Website học trực tuyến</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30">D$28</f>
        <v>PH08202</v>
      </c>
      <c r="E106" s="40" t="str">
        <f t="shared" si="30"/>
        <v>PH08280</v>
      </c>
      <c r="F106" s="40" t="str">
        <f t="shared" si="30"/>
        <v>PH08292</v>
      </c>
      <c r="G106" s="40" t="str">
        <f t="shared" si="30"/>
        <v>PH08444</v>
      </c>
      <c r="H106" s="40" t="str">
        <f t="shared" si="30"/>
        <v>PH08450</v>
      </c>
      <c r="I106" s="40" t="str">
        <f t="shared" si="30"/>
        <v>PH08451</v>
      </c>
      <c r="J106" s="40" t="str">
        <f t="shared" si="30"/>
        <v>PH08496</v>
      </c>
      <c r="K106" s="203" t="s">
        <v>93</v>
      </c>
      <c r="L106" s="38"/>
      <c r="M106" s="38"/>
    </row>
    <row r="107" spans="1:13" ht="24" x14ac:dyDescent="0.2">
      <c r="A107" s="204"/>
      <c r="B107" s="204"/>
      <c r="C107" s="204"/>
      <c r="D107" s="89" t="str">
        <f t="shared" ref="D107:J107" si="31">D$29</f>
        <v>Nguyễn Tiến Duy</v>
      </c>
      <c r="E107" s="89" t="str">
        <f t="shared" si="31"/>
        <v>Trương Như Hồng Sơn</v>
      </c>
      <c r="F107" s="89" t="str">
        <f t="shared" si="31"/>
        <v>Vũ Hoàng Long</v>
      </c>
      <c r="G107" s="89" t="str">
        <f t="shared" si="31"/>
        <v>Hà Tuấn Minh</v>
      </c>
      <c r="H107" s="89" t="str">
        <f t="shared" si="31"/>
        <v>Nguyễn Anh Vũ</v>
      </c>
      <c r="I107" s="89" t="str">
        <f t="shared" si="31"/>
        <v>Nguyễn Trung Tín</v>
      </c>
      <c r="J107" s="89" t="str">
        <f t="shared" si="31"/>
        <v>Ngô Văn Hướng</v>
      </c>
      <c r="K107" s="204"/>
      <c r="L107" s="38"/>
      <c r="M107" s="38"/>
    </row>
    <row r="108" spans="1:13" ht="15.75" x14ac:dyDescent="0.2">
      <c r="A108" s="15" t="s">
        <v>42</v>
      </c>
      <c r="B108" s="16" t="s">
        <v>43</v>
      </c>
      <c r="C108" s="49">
        <f>SUM(C109:C111)</f>
        <v>15</v>
      </c>
      <c r="D108" s="49" t="str">
        <f t="shared" ref="D108:J108" si="32">IF(COUNTBLANK(D109:D111)&gt;0,"",SUM(D109:D111))</f>
        <v/>
      </c>
      <c r="E108" s="49" t="str">
        <f t="shared" si="32"/>
        <v/>
      </c>
      <c r="F108" s="49" t="str">
        <f t="shared" si="32"/>
        <v/>
      </c>
      <c r="G108" s="49" t="str">
        <f t="shared" si="32"/>
        <v/>
      </c>
      <c r="H108" s="49" t="str">
        <f t="shared" si="32"/>
        <v/>
      </c>
      <c r="I108" s="49" t="str">
        <f t="shared" si="32"/>
        <v/>
      </c>
      <c r="J108" s="49" t="str">
        <f t="shared" si="32"/>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81"/>
      <c r="K109" s="219"/>
      <c r="L109" s="38"/>
      <c r="M109" s="38"/>
    </row>
    <row r="110" spans="1:13" ht="30" x14ac:dyDescent="0.2">
      <c r="A110" s="17">
        <v>2</v>
      </c>
      <c r="B110" s="43" t="str">
        <f t="shared" ref="B110:B111" si="33">B84</f>
        <v>G4. Các chức năng chính nêu trong thiết kế đều được triển khai</v>
      </c>
      <c r="C110" s="42">
        <f>MẫuPC!C32</f>
        <v>7</v>
      </c>
      <c r="D110" s="118"/>
      <c r="E110" s="118"/>
      <c r="F110" s="118"/>
      <c r="G110" s="118"/>
      <c r="H110" s="118"/>
      <c r="I110" s="118"/>
      <c r="J110" s="181"/>
      <c r="K110" s="219"/>
      <c r="L110" s="38"/>
      <c r="M110" s="38"/>
    </row>
    <row r="111" spans="1:13" ht="15.75" x14ac:dyDescent="0.2">
      <c r="A111" s="17">
        <v>3</v>
      </c>
      <c r="B111" s="43" t="str">
        <f t="shared" si="33"/>
        <v>G6. Thái độ, kỹ năng làm việc nhóm</v>
      </c>
      <c r="C111" s="42">
        <f>MẫuPC!C33</f>
        <v>3</v>
      </c>
      <c r="D111" s="118"/>
      <c r="E111" s="118"/>
      <c r="F111" s="118"/>
      <c r="G111" s="118"/>
      <c r="H111" s="118"/>
      <c r="I111" s="118"/>
      <c r="J111" s="181"/>
      <c r="K111" s="219"/>
      <c r="L111" s="38"/>
      <c r="M111" s="38"/>
    </row>
    <row r="112" spans="1:13" ht="15.75" x14ac:dyDescent="0.2">
      <c r="A112" s="15" t="s">
        <v>50</v>
      </c>
      <c r="B112" s="47" t="s">
        <v>51</v>
      </c>
      <c r="C112" s="90">
        <f>MẫuPC!C34</f>
        <v>20</v>
      </c>
      <c r="D112" s="160" t="str">
        <f t="shared" ref="D112:J112" si="34">IF(COUNTBLANK(D113:D116)&gt;0,"",SUM(D113:D116))</f>
        <v/>
      </c>
      <c r="E112" s="160" t="str">
        <f t="shared" si="34"/>
        <v/>
      </c>
      <c r="F112" s="160" t="str">
        <f t="shared" si="34"/>
        <v/>
      </c>
      <c r="G112" s="160" t="str">
        <f t="shared" si="34"/>
        <v/>
      </c>
      <c r="H112" s="160" t="str">
        <f t="shared" si="34"/>
        <v/>
      </c>
      <c r="I112" s="160" t="str">
        <f t="shared" si="34"/>
        <v/>
      </c>
      <c r="J112" s="180" t="str">
        <f t="shared" si="34"/>
        <v/>
      </c>
      <c r="K112" s="219"/>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81"/>
      <c r="K113" s="219"/>
      <c r="L113" s="38"/>
      <c r="M113" s="38"/>
    </row>
    <row r="114" spans="1:13" ht="45" x14ac:dyDescent="0.2">
      <c r="A114" s="17">
        <v>5</v>
      </c>
      <c r="B114" s="43" t="str">
        <f t="shared" ref="B114:B115" si="35">B88</f>
        <v>G3. Giao diện của các chức năng được phân công đúng với tài liệu thiết kế</v>
      </c>
      <c r="C114" s="42">
        <f>MẫuPC!C36</f>
        <v>5</v>
      </c>
      <c r="D114" s="118"/>
      <c r="E114" s="118"/>
      <c r="F114" s="118"/>
      <c r="G114" s="118"/>
      <c r="H114" s="118"/>
      <c r="I114" s="118"/>
      <c r="J114" s="181"/>
      <c r="K114" s="219"/>
      <c r="L114" s="38"/>
      <c r="M114" s="38"/>
    </row>
    <row r="115" spans="1:13" ht="45" x14ac:dyDescent="0.2">
      <c r="A115" s="17">
        <v>6</v>
      </c>
      <c r="B115" s="43" t="str">
        <f t="shared" si="35"/>
        <v>G4. Giải thích chính xác thuật toán xử lý nghiệp vụ của các chức năng được phân công</v>
      </c>
      <c r="C115" s="42">
        <f>MẫuPC!C37</f>
        <v>9</v>
      </c>
      <c r="D115" s="118"/>
      <c r="E115" s="118"/>
      <c r="F115" s="118"/>
      <c r="G115" s="118"/>
      <c r="H115" s="118"/>
      <c r="I115" s="118"/>
      <c r="J115" s="181"/>
      <c r="K115" s="219"/>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81"/>
      <c r="K116" s="219"/>
      <c r="L116" s="38"/>
      <c r="M116" s="38"/>
    </row>
    <row r="117" spans="1:13" ht="15.75" x14ac:dyDescent="0.2">
      <c r="A117" s="15"/>
      <c r="B117" s="47" t="s">
        <v>37</v>
      </c>
      <c r="C117" s="48">
        <f>SUM(C112,C108)</f>
        <v>35</v>
      </c>
      <c r="D117" s="49" t="str">
        <f t="shared" ref="D117:J117" si="36">IF(OR(D108="",D112=""),"",SUM(D108,D112))</f>
        <v/>
      </c>
      <c r="E117" s="49" t="str">
        <f t="shared" si="36"/>
        <v/>
      </c>
      <c r="F117" s="49" t="str">
        <f t="shared" si="36"/>
        <v/>
      </c>
      <c r="G117" s="49" t="str">
        <f t="shared" si="36"/>
        <v/>
      </c>
      <c r="H117" s="49" t="str">
        <f t="shared" si="36"/>
        <v/>
      </c>
      <c r="I117" s="49" t="str">
        <f t="shared" si="36"/>
        <v/>
      </c>
      <c r="J117" s="180" t="str">
        <f t="shared" si="36"/>
        <v/>
      </c>
      <c r="K117" s="219"/>
      <c r="L117" s="38"/>
      <c r="M117" s="38"/>
    </row>
    <row r="118" spans="1:13" ht="15.75" x14ac:dyDescent="0.2">
      <c r="A118" s="210" t="s">
        <v>95</v>
      </c>
      <c r="B118" s="198"/>
      <c r="C118" s="50">
        <v>10</v>
      </c>
      <c r="D118" s="50" t="str">
        <f t="shared" ref="D118:J118" si="37">IF(D117="","",ROUND(D117/$C$65*10,1))</f>
        <v/>
      </c>
      <c r="E118" s="50" t="str">
        <f t="shared" si="37"/>
        <v/>
      </c>
      <c r="F118" s="50" t="str">
        <f t="shared" si="37"/>
        <v/>
      </c>
      <c r="G118" s="50" t="str">
        <f t="shared" si="37"/>
        <v/>
      </c>
      <c r="H118" s="50" t="str">
        <f t="shared" si="37"/>
        <v/>
      </c>
      <c r="I118" s="50" t="str">
        <f t="shared" si="37"/>
        <v/>
      </c>
      <c r="J118" s="182" t="str">
        <f t="shared" si="37"/>
        <v/>
      </c>
      <c r="K118" s="219"/>
      <c r="L118" s="38"/>
      <c r="M118" s="38"/>
    </row>
    <row r="119" spans="1:13" ht="15.75" x14ac:dyDescent="0.2">
      <c r="A119" s="60"/>
      <c r="B119" s="63"/>
      <c r="C119" s="60"/>
      <c r="D119" s="60"/>
      <c r="E119" s="60"/>
      <c r="F119" s="60"/>
      <c r="G119" s="60"/>
      <c r="H119" s="60"/>
      <c r="I119" s="38"/>
      <c r="J119" s="220" t="s">
        <v>96</v>
      </c>
      <c r="K119" s="221"/>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str">
        <f>$C$3</f>
        <v>Website học trực tuyến</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8">D$28</f>
        <v>PH08202</v>
      </c>
      <c r="E132" s="40" t="str">
        <f t="shared" si="38"/>
        <v>PH08280</v>
      </c>
      <c r="F132" s="40" t="str">
        <f t="shared" si="38"/>
        <v>PH08292</v>
      </c>
      <c r="G132" s="40" t="str">
        <f t="shared" si="38"/>
        <v>PH08444</v>
      </c>
      <c r="H132" s="40" t="str">
        <f t="shared" si="38"/>
        <v>PH08450</v>
      </c>
      <c r="I132" s="40" t="str">
        <f t="shared" si="38"/>
        <v>PH08451</v>
      </c>
      <c r="J132" s="40" t="str">
        <f t="shared" si="38"/>
        <v>PH08496</v>
      </c>
      <c r="K132" s="203" t="s">
        <v>93</v>
      </c>
      <c r="L132" s="38"/>
      <c r="M132" s="38"/>
    </row>
    <row r="133" spans="1:13" ht="24" x14ac:dyDescent="0.2">
      <c r="A133" s="204"/>
      <c r="B133" s="204"/>
      <c r="C133" s="204"/>
      <c r="D133" s="89" t="str">
        <f t="shared" ref="D133:J133" si="39">D$29</f>
        <v>Nguyễn Tiến Duy</v>
      </c>
      <c r="E133" s="89" t="str">
        <f t="shared" si="39"/>
        <v>Trương Như Hồng Sơn</v>
      </c>
      <c r="F133" s="89" t="str">
        <f t="shared" si="39"/>
        <v>Vũ Hoàng Long</v>
      </c>
      <c r="G133" s="89" t="str">
        <f t="shared" si="39"/>
        <v>Hà Tuấn Minh</v>
      </c>
      <c r="H133" s="89" t="str">
        <f t="shared" si="39"/>
        <v>Nguyễn Anh Vũ</v>
      </c>
      <c r="I133" s="89" t="str">
        <f t="shared" si="39"/>
        <v>Nguyễn Trung Tín</v>
      </c>
      <c r="J133" s="89" t="str">
        <f t="shared" si="39"/>
        <v>Ngô Văn Hướng</v>
      </c>
      <c r="K133" s="204"/>
      <c r="L133" s="38"/>
      <c r="M133" s="38"/>
    </row>
    <row r="134" spans="1:13" ht="15.75" x14ac:dyDescent="0.2">
      <c r="A134" s="15" t="s">
        <v>42</v>
      </c>
      <c r="B134" s="16" t="s">
        <v>43</v>
      </c>
      <c r="C134" s="49">
        <f>SUM(C135:C137)</f>
        <v>15</v>
      </c>
      <c r="D134" s="49" t="str">
        <f t="shared" ref="D134:J134" si="40">IF(COUNTBLANK(D135:D137)&gt;0,"",SUM(D135:D137))</f>
        <v/>
      </c>
      <c r="E134" s="49" t="str">
        <f t="shared" si="40"/>
        <v/>
      </c>
      <c r="F134" s="49" t="str">
        <f t="shared" si="40"/>
        <v/>
      </c>
      <c r="G134" s="49" t="str">
        <f t="shared" si="40"/>
        <v/>
      </c>
      <c r="H134" s="49" t="str">
        <f t="shared" si="40"/>
        <v/>
      </c>
      <c r="I134" s="49" t="str">
        <f t="shared" si="40"/>
        <v/>
      </c>
      <c r="J134" s="49" t="str">
        <f t="shared" si="40"/>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81"/>
      <c r="K135" s="219"/>
      <c r="L135" s="38"/>
      <c r="M135" s="38"/>
    </row>
    <row r="136" spans="1:13" ht="30" x14ac:dyDescent="0.2">
      <c r="A136" s="17">
        <v>2</v>
      </c>
      <c r="B136" s="43" t="str">
        <f t="shared" ref="B136:B137" si="41">B110</f>
        <v>G4. Các chức năng chính nêu trong thiết kế đều được triển khai</v>
      </c>
      <c r="C136" s="42">
        <f>MẫuPC!C32</f>
        <v>7</v>
      </c>
      <c r="D136" s="118"/>
      <c r="E136" s="118"/>
      <c r="F136" s="118"/>
      <c r="G136" s="118"/>
      <c r="H136" s="118"/>
      <c r="I136" s="118"/>
      <c r="J136" s="181"/>
      <c r="K136" s="219"/>
      <c r="L136" s="38"/>
      <c r="M136" s="38"/>
    </row>
    <row r="137" spans="1:13" ht="15.75" x14ac:dyDescent="0.2">
      <c r="A137" s="17">
        <v>3</v>
      </c>
      <c r="B137" s="43" t="str">
        <f t="shared" si="41"/>
        <v>G6. Thái độ, kỹ năng làm việc nhóm</v>
      </c>
      <c r="C137" s="42">
        <f>MẫuPC!C33</f>
        <v>3</v>
      </c>
      <c r="D137" s="118"/>
      <c r="E137" s="118"/>
      <c r="F137" s="118"/>
      <c r="G137" s="118"/>
      <c r="H137" s="118"/>
      <c r="I137" s="118"/>
      <c r="J137" s="181"/>
      <c r="K137" s="219"/>
      <c r="L137" s="38"/>
      <c r="M137" s="38"/>
    </row>
    <row r="138" spans="1:13" ht="15.75" x14ac:dyDescent="0.2">
      <c r="A138" s="15" t="s">
        <v>50</v>
      </c>
      <c r="B138" s="47" t="s">
        <v>51</v>
      </c>
      <c r="C138" s="90">
        <f>MẫuPC!C34</f>
        <v>20</v>
      </c>
      <c r="D138" s="160" t="str">
        <f t="shared" ref="D138:J138" si="42">IF(COUNTBLANK(D139:D142)&gt;0,"",SUM(D139:D142))</f>
        <v/>
      </c>
      <c r="E138" s="160" t="str">
        <f t="shared" si="42"/>
        <v/>
      </c>
      <c r="F138" s="160" t="str">
        <f t="shared" si="42"/>
        <v/>
      </c>
      <c r="G138" s="160" t="str">
        <f t="shared" si="42"/>
        <v/>
      </c>
      <c r="H138" s="160" t="str">
        <f t="shared" si="42"/>
        <v/>
      </c>
      <c r="I138" s="160" t="str">
        <f t="shared" si="42"/>
        <v/>
      </c>
      <c r="J138" s="180" t="str">
        <f t="shared" si="42"/>
        <v/>
      </c>
      <c r="K138" s="219"/>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81"/>
      <c r="K139" s="219"/>
      <c r="L139" s="38"/>
      <c r="M139" s="38"/>
    </row>
    <row r="140" spans="1:13" ht="45" x14ac:dyDescent="0.2">
      <c r="A140" s="17">
        <v>5</v>
      </c>
      <c r="B140" s="43" t="str">
        <f t="shared" ref="B140:B141" si="43">B114</f>
        <v>G3. Giao diện của các chức năng được phân công đúng với tài liệu thiết kế</v>
      </c>
      <c r="C140" s="42">
        <f>MẫuPC!C36</f>
        <v>5</v>
      </c>
      <c r="D140" s="118"/>
      <c r="E140" s="118"/>
      <c r="F140" s="118"/>
      <c r="G140" s="118"/>
      <c r="H140" s="118"/>
      <c r="I140" s="118"/>
      <c r="J140" s="181"/>
      <c r="K140" s="219"/>
      <c r="L140" s="38"/>
      <c r="M140" s="38"/>
    </row>
    <row r="141" spans="1:13" ht="45" x14ac:dyDescent="0.2">
      <c r="A141" s="17">
        <v>6</v>
      </c>
      <c r="B141" s="43" t="str">
        <f t="shared" si="43"/>
        <v>G4. Giải thích chính xác thuật toán xử lý nghiệp vụ của các chức năng được phân công</v>
      </c>
      <c r="C141" s="42">
        <f>MẫuPC!C37</f>
        <v>9</v>
      </c>
      <c r="D141" s="118"/>
      <c r="E141" s="118"/>
      <c r="F141" s="118"/>
      <c r="G141" s="118"/>
      <c r="H141" s="118"/>
      <c r="I141" s="118"/>
      <c r="J141" s="181"/>
      <c r="K141" s="219"/>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81"/>
      <c r="K142" s="219"/>
      <c r="L142" s="38"/>
      <c r="M142" s="38"/>
    </row>
    <row r="143" spans="1:13" ht="15.75" x14ac:dyDescent="0.2">
      <c r="A143" s="15"/>
      <c r="B143" s="47" t="s">
        <v>37</v>
      </c>
      <c r="C143" s="48">
        <f>SUM(C138,C134)</f>
        <v>35</v>
      </c>
      <c r="D143" s="49" t="str">
        <f t="shared" ref="D143:J143" si="44">IF(OR(D134="",D138=""),"",SUM(D134,D138))</f>
        <v/>
      </c>
      <c r="E143" s="49" t="str">
        <f t="shared" si="44"/>
        <v/>
      </c>
      <c r="F143" s="49" t="str">
        <f t="shared" si="44"/>
        <v/>
      </c>
      <c r="G143" s="49" t="str">
        <f t="shared" si="44"/>
        <v/>
      </c>
      <c r="H143" s="49" t="str">
        <f t="shared" si="44"/>
        <v/>
      </c>
      <c r="I143" s="49" t="str">
        <f t="shared" si="44"/>
        <v/>
      </c>
      <c r="J143" s="180" t="str">
        <f t="shared" si="44"/>
        <v/>
      </c>
      <c r="K143" s="219"/>
      <c r="L143" s="38"/>
      <c r="M143" s="38"/>
    </row>
    <row r="144" spans="1:13" ht="15.75" x14ac:dyDescent="0.2">
      <c r="A144" s="210" t="s">
        <v>95</v>
      </c>
      <c r="B144" s="198"/>
      <c r="C144" s="50">
        <v>10</v>
      </c>
      <c r="D144" s="50" t="str">
        <f t="shared" ref="D144:J144" si="45">IF(D143="","",ROUND(D143/$C$65*10,1))</f>
        <v/>
      </c>
      <c r="E144" s="50" t="str">
        <f t="shared" si="45"/>
        <v/>
      </c>
      <c r="F144" s="50" t="str">
        <f t="shared" si="45"/>
        <v/>
      </c>
      <c r="G144" s="50" t="str">
        <f t="shared" si="45"/>
        <v/>
      </c>
      <c r="H144" s="50" t="str">
        <f t="shared" si="45"/>
        <v/>
      </c>
      <c r="I144" s="50" t="str">
        <f t="shared" si="45"/>
        <v/>
      </c>
      <c r="J144" s="182" t="str">
        <f t="shared" si="45"/>
        <v/>
      </c>
      <c r="K144" s="219"/>
      <c r="L144" s="38"/>
      <c r="M144" s="38"/>
    </row>
    <row r="145" spans="1:13" ht="15.75" x14ac:dyDescent="0.2">
      <c r="A145" s="60"/>
      <c r="B145" s="63"/>
      <c r="C145" s="60"/>
      <c r="D145" s="60"/>
      <c r="E145" s="60"/>
      <c r="F145" s="60"/>
      <c r="G145" s="60"/>
      <c r="H145" s="60"/>
      <c r="I145" s="38"/>
      <c r="J145" s="220" t="s">
        <v>96</v>
      </c>
      <c r="K145" s="221"/>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str">
        <f>$C$3</f>
        <v>Website học trực tuyến</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6">D$28</f>
        <v>PH08202</v>
      </c>
      <c r="E158" s="40" t="str">
        <f t="shared" si="46"/>
        <v>PH08280</v>
      </c>
      <c r="F158" s="40" t="str">
        <f t="shared" si="46"/>
        <v>PH08292</v>
      </c>
      <c r="G158" s="40" t="str">
        <f t="shared" si="46"/>
        <v>PH08444</v>
      </c>
      <c r="H158" s="40" t="str">
        <f t="shared" si="46"/>
        <v>PH08450</v>
      </c>
      <c r="I158" s="40" t="str">
        <f t="shared" si="46"/>
        <v>PH08451</v>
      </c>
      <c r="J158" s="40" t="str">
        <f t="shared" si="46"/>
        <v>PH08496</v>
      </c>
      <c r="K158" s="203" t="s">
        <v>93</v>
      </c>
      <c r="L158" s="38"/>
      <c r="M158" s="38"/>
    </row>
    <row r="159" spans="1:13" ht="24" x14ac:dyDescent="0.2">
      <c r="A159" s="204"/>
      <c r="B159" s="204"/>
      <c r="C159" s="204"/>
      <c r="D159" s="89" t="str">
        <f t="shared" ref="D159:J159" si="47">D$29</f>
        <v>Nguyễn Tiến Duy</v>
      </c>
      <c r="E159" s="89" t="str">
        <f t="shared" si="47"/>
        <v>Trương Như Hồng Sơn</v>
      </c>
      <c r="F159" s="89" t="str">
        <f t="shared" si="47"/>
        <v>Vũ Hoàng Long</v>
      </c>
      <c r="G159" s="89" t="str">
        <f t="shared" si="47"/>
        <v>Hà Tuấn Minh</v>
      </c>
      <c r="H159" s="89" t="str">
        <f t="shared" si="47"/>
        <v>Nguyễn Anh Vũ</v>
      </c>
      <c r="I159" s="89" t="str">
        <f t="shared" si="47"/>
        <v>Nguyễn Trung Tín</v>
      </c>
      <c r="J159" s="89" t="str">
        <f t="shared" si="47"/>
        <v>Ngô Văn Hướng</v>
      </c>
      <c r="K159" s="204"/>
      <c r="L159" s="38"/>
      <c r="M159" s="38"/>
    </row>
    <row r="160" spans="1:13" ht="15.75" x14ac:dyDescent="0.2">
      <c r="A160" s="15" t="s">
        <v>42</v>
      </c>
      <c r="B160" s="16" t="s">
        <v>43</v>
      </c>
      <c r="C160" s="49">
        <f>SUM(C161:C163)</f>
        <v>15</v>
      </c>
      <c r="D160" s="49" t="str">
        <f t="shared" ref="D160:J160" si="48">IF(COUNTBLANK(D161:D163)&gt;0,"",SUM(D161:D163))</f>
        <v/>
      </c>
      <c r="E160" s="49" t="str">
        <f t="shared" si="48"/>
        <v/>
      </c>
      <c r="F160" s="49" t="str">
        <f t="shared" si="48"/>
        <v/>
      </c>
      <c r="G160" s="49" t="str">
        <f t="shared" si="48"/>
        <v/>
      </c>
      <c r="H160" s="49" t="str">
        <f t="shared" si="48"/>
        <v/>
      </c>
      <c r="I160" s="49" t="str">
        <f t="shared" si="48"/>
        <v/>
      </c>
      <c r="J160" s="49" t="str">
        <f t="shared" si="48"/>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81"/>
      <c r="K161" s="219"/>
      <c r="L161" s="38"/>
      <c r="M161" s="38"/>
    </row>
    <row r="162" spans="1:13" ht="30" x14ac:dyDescent="0.2">
      <c r="A162" s="17">
        <v>2</v>
      </c>
      <c r="B162" s="43" t="str">
        <f t="shared" ref="B162:B163" si="49">B136</f>
        <v>G4. Các chức năng chính nêu trong thiết kế đều được triển khai</v>
      </c>
      <c r="C162" s="42">
        <f>MẫuPC!C32</f>
        <v>7</v>
      </c>
      <c r="D162" s="118"/>
      <c r="E162" s="118"/>
      <c r="F162" s="118"/>
      <c r="G162" s="118"/>
      <c r="H162" s="118"/>
      <c r="I162" s="118"/>
      <c r="J162" s="181"/>
      <c r="K162" s="219"/>
      <c r="L162" s="38"/>
      <c r="M162" s="38"/>
    </row>
    <row r="163" spans="1:13" ht="15.75" x14ac:dyDescent="0.2">
      <c r="A163" s="17">
        <v>3</v>
      </c>
      <c r="B163" s="43" t="str">
        <f t="shared" si="49"/>
        <v>G6. Thái độ, kỹ năng làm việc nhóm</v>
      </c>
      <c r="C163" s="42">
        <f>MẫuPC!C33</f>
        <v>3</v>
      </c>
      <c r="D163" s="118"/>
      <c r="E163" s="118"/>
      <c r="F163" s="118"/>
      <c r="G163" s="118"/>
      <c r="H163" s="118"/>
      <c r="I163" s="118"/>
      <c r="J163" s="181"/>
      <c r="K163" s="219"/>
      <c r="L163" s="38"/>
      <c r="M163" s="38"/>
    </row>
    <row r="164" spans="1:13" ht="15.75" x14ac:dyDescent="0.2">
      <c r="A164" s="15" t="s">
        <v>50</v>
      </c>
      <c r="B164" s="47" t="s">
        <v>51</v>
      </c>
      <c r="C164" s="90">
        <f>MẫuPC!C34</f>
        <v>20</v>
      </c>
      <c r="D164" s="160" t="str">
        <f t="shared" ref="D164:J164" si="50">IF(COUNTBLANK(D165:D168)&gt;0,"",SUM(D165:D168))</f>
        <v/>
      </c>
      <c r="E164" s="160" t="str">
        <f t="shared" si="50"/>
        <v/>
      </c>
      <c r="F164" s="160" t="str">
        <f t="shared" si="50"/>
        <v/>
      </c>
      <c r="G164" s="160" t="str">
        <f t="shared" si="50"/>
        <v/>
      </c>
      <c r="H164" s="160" t="str">
        <f t="shared" si="50"/>
        <v/>
      </c>
      <c r="I164" s="160" t="str">
        <f t="shared" si="50"/>
        <v/>
      </c>
      <c r="J164" s="180" t="str">
        <f t="shared" si="50"/>
        <v/>
      </c>
      <c r="K164" s="219"/>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81"/>
      <c r="K165" s="219"/>
      <c r="L165" s="38"/>
      <c r="M165" s="38"/>
    </row>
    <row r="166" spans="1:13" ht="45" x14ac:dyDescent="0.2">
      <c r="A166" s="17">
        <v>5</v>
      </c>
      <c r="B166" s="43" t="str">
        <f t="shared" ref="B166:B167" si="51">B140</f>
        <v>G3. Giao diện của các chức năng được phân công đúng với tài liệu thiết kế</v>
      </c>
      <c r="C166" s="42">
        <f>MẫuPC!C36</f>
        <v>5</v>
      </c>
      <c r="D166" s="118"/>
      <c r="E166" s="118"/>
      <c r="F166" s="118"/>
      <c r="G166" s="118"/>
      <c r="H166" s="118"/>
      <c r="I166" s="118"/>
      <c r="J166" s="181"/>
      <c r="K166" s="219"/>
      <c r="L166" s="38"/>
      <c r="M166" s="38"/>
    </row>
    <row r="167" spans="1:13" ht="45" x14ac:dyDescent="0.2">
      <c r="A167" s="17">
        <v>6</v>
      </c>
      <c r="B167" s="43" t="str">
        <f t="shared" si="51"/>
        <v>G4. Giải thích chính xác thuật toán xử lý nghiệp vụ của các chức năng được phân công</v>
      </c>
      <c r="C167" s="42">
        <f>MẫuPC!C37</f>
        <v>9</v>
      </c>
      <c r="D167" s="118"/>
      <c r="E167" s="118"/>
      <c r="F167" s="118"/>
      <c r="G167" s="118"/>
      <c r="H167" s="118"/>
      <c r="I167" s="118"/>
      <c r="J167" s="181"/>
      <c r="K167" s="219"/>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81"/>
      <c r="K168" s="219"/>
      <c r="L168" s="38"/>
      <c r="M168" s="38"/>
    </row>
    <row r="169" spans="1:13" ht="15.75" x14ac:dyDescent="0.2">
      <c r="A169" s="15"/>
      <c r="B169" s="47" t="s">
        <v>37</v>
      </c>
      <c r="C169" s="48">
        <f>SUM(C164,C160)</f>
        <v>35</v>
      </c>
      <c r="D169" s="49" t="str">
        <f t="shared" ref="D169:J169" si="52">IF(OR(D160="",D164=""),"",SUM(D160,D164))</f>
        <v/>
      </c>
      <c r="E169" s="49" t="str">
        <f t="shared" si="52"/>
        <v/>
      </c>
      <c r="F169" s="49" t="str">
        <f t="shared" si="52"/>
        <v/>
      </c>
      <c r="G169" s="49" t="str">
        <f t="shared" si="52"/>
        <v/>
      </c>
      <c r="H169" s="49" t="str">
        <f t="shared" si="52"/>
        <v/>
      </c>
      <c r="I169" s="49" t="str">
        <f t="shared" si="52"/>
        <v/>
      </c>
      <c r="J169" s="180" t="str">
        <f t="shared" si="52"/>
        <v/>
      </c>
      <c r="K169" s="219"/>
      <c r="L169" s="38"/>
      <c r="M169" s="38"/>
    </row>
    <row r="170" spans="1:13" ht="15.75" x14ac:dyDescent="0.2">
      <c r="A170" s="210" t="s">
        <v>95</v>
      </c>
      <c r="B170" s="198"/>
      <c r="C170" s="50">
        <v>10</v>
      </c>
      <c r="D170" s="50" t="str">
        <f t="shared" ref="D170:J170" si="53">IF(D169="","",ROUND(D169/$C$65*10,1))</f>
        <v/>
      </c>
      <c r="E170" s="50" t="str">
        <f t="shared" si="53"/>
        <v/>
      </c>
      <c r="F170" s="50" t="str">
        <f t="shared" si="53"/>
        <v/>
      </c>
      <c r="G170" s="50" t="str">
        <f t="shared" si="53"/>
        <v/>
      </c>
      <c r="H170" s="50" t="str">
        <f t="shared" si="53"/>
        <v/>
      </c>
      <c r="I170" s="50" t="str">
        <f t="shared" si="53"/>
        <v/>
      </c>
      <c r="J170" s="182" t="str">
        <f t="shared" si="53"/>
        <v/>
      </c>
      <c r="K170" s="219"/>
      <c r="L170" s="38"/>
      <c r="M170" s="38"/>
    </row>
    <row r="171" spans="1:13" ht="15.75" x14ac:dyDescent="0.2">
      <c r="A171" s="60"/>
      <c r="B171" s="63"/>
      <c r="C171" s="60"/>
      <c r="D171" s="60"/>
      <c r="E171" s="60"/>
      <c r="F171" s="60"/>
      <c r="G171" s="60"/>
      <c r="H171" s="60"/>
      <c r="I171" s="38"/>
      <c r="J171" s="220" t="s">
        <v>96</v>
      </c>
      <c r="K171" s="221"/>
      <c r="L171" s="38"/>
      <c r="M171" s="38"/>
    </row>
    <row r="172" spans="1:13" ht="15.75" x14ac:dyDescent="0.2">
      <c r="A172" s="60"/>
      <c r="B172" s="164" t="str">
        <f>"GIÁM KHẢO "&amp;A156</f>
        <v>GIÁM KHẢO 5</v>
      </c>
      <c r="C172" s="60"/>
      <c r="D172" s="60"/>
      <c r="E172" s="60"/>
      <c r="F172" s="56"/>
      <c r="G172" s="56"/>
      <c r="H172" s="38"/>
      <c r="I172" s="56"/>
      <c r="J172" s="222" t="s">
        <v>99</v>
      </c>
      <c r="K172" s="221"/>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R4UW2qo5XZjMQ3ROpE8gwfZaSeCogUjsZNlIKSRrTNeApSl9F2w6fXhyoH5Y2FYfVpNo4SuTN5ZLXiSe0i8NCw==" saltValue="Oc2JiCuHoLeV7X6Ma0lWCw=="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A52 A78 A104 A130 A156">
      <formula1>"1.0,2.0,3.0,4.0,5.0"</formula1>
    </dataValidation>
    <dataValidation type="list" allowBlank="1" showErrorMessage="1" sqref="J49 J75 J101 J127 J153">
      <formula1>INDIRECT($L$1)</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L1 L49 L75 L101 L127 L153">
      <formula1>Nganh</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4" activePane="bottomRight" state="frozen"/>
      <selection pane="topRight" activeCell="L2" sqref="L2"/>
      <selection pane="bottomLeft" activeCell="L2" sqref="L2"/>
      <selection pane="bottomRight" activeCell="I15" sqref="I15"/>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133</v>
      </c>
    </row>
    <row r="2" spans="1:13" ht="15.75" x14ac:dyDescent="0.2">
      <c r="A2" s="186"/>
      <c r="B2" s="186"/>
      <c r="C2" s="186"/>
      <c r="D2" s="186"/>
      <c r="E2" s="186"/>
      <c r="F2" s="186"/>
      <c r="G2" s="186"/>
      <c r="H2" s="186"/>
      <c r="I2" s="186"/>
      <c r="J2" s="186"/>
      <c r="K2" s="186"/>
      <c r="L2" s="38"/>
      <c r="M2" s="38"/>
    </row>
    <row r="3" spans="1:13" ht="15.75" x14ac:dyDescent="0.2">
      <c r="A3" s="38"/>
      <c r="B3" s="39" t="s">
        <v>84</v>
      </c>
      <c r="C3" s="213" t="str">
        <f>VLOOKUP($L$1&amp;$M$1,'Danh sach'!$C:$L,10,0)</f>
        <v>Website bán phụ kiện máy tính</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214"/>
      <c r="K7" s="215"/>
      <c r="L7" s="38"/>
      <c r="M7" s="38"/>
    </row>
    <row r="8" spans="1:13" ht="15.75" x14ac:dyDescent="0.2">
      <c r="A8" s="42">
        <v>2</v>
      </c>
      <c r="B8" s="43" t="str">
        <f>MẫuPC!B8</f>
        <v>G2. Thiết kế được giải pháp CNTT</v>
      </c>
      <c r="C8" s="44">
        <f>MẫuPC!C8</f>
        <v>4</v>
      </c>
      <c r="D8" s="118"/>
      <c r="E8" s="118"/>
      <c r="F8" s="118"/>
      <c r="G8" s="118"/>
      <c r="H8" s="118"/>
      <c r="I8" s="46" t="str">
        <f t="shared" si="1"/>
        <v/>
      </c>
      <c r="J8" s="214"/>
      <c r="K8" s="215"/>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214"/>
      <c r="K9" s="215"/>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214"/>
      <c r="K10" s="215"/>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214"/>
      <c r="K11" s="215"/>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214"/>
      <c r="K12" s="215"/>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214"/>
      <c r="K13" s="215"/>
      <c r="L13" s="38"/>
      <c r="M13" s="38"/>
    </row>
    <row r="14" spans="1:13" ht="15.75" x14ac:dyDescent="0.2">
      <c r="A14" s="38"/>
      <c r="B14" s="38"/>
      <c r="C14" s="38"/>
      <c r="D14" s="38"/>
      <c r="E14" s="38"/>
      <c r="F14" s="38"/>
      <c r="G14" s="38"/>
      <c r="H14" s="38"/>
      <c r="I14" s="38"/>
      <c r="J14" s="173"/>
      <c r="K14" s="173"/>
      <c r="L14" s="38"/>
      <c r="M14" s="38"/>
    </row>
    <row r="15" spans="1:13" ht="15.75" x14ac:dyDescent="0.25">
      <c r="A15" s="26"/>
      <c r="B15" s="51"/>
      <c r="C15" s="26"/>
      <c r="D15" s="26"/>
      <c r="E15" s="26"/>
      <c r="F15" s="26"/>
      <c r="G15" s="1"/>
      <c r="H15" s="1"/>
      <c r="I15" s="174"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str">
        <f>$C$3</f>
        <v>Website bán phụ kiện máy tính</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PH08581</v>
      </c>
      <c r="E28" s="40" t="str">
        <f>IFERROR(VLOOKUP($L$1&amp;$M$1&amp;E$27,'Danh sach'!$E:$K,6,0),"")</f>
        <v>PH08667</v>
      </c>
      <c r="F28" s="40" t="str">
        <f>IFERROR(VLOOKUP($L$1&amp;$M$1&amp;F$27,'Danh sach'!$E:$K,6,0),"")</f>
        <v>PH08765</v>
      </c>
      <c r="G28" s="40" t="str">
        <f>IFERROR(VLOOKUP($L$1&amp;$M$1&amp;G$27,'Danh sach'!$E:$K,6,0),"")</f>
        <v>PH08603</v>
      </c>
      <c r="H28" s="40" t="str">
        <f>IFERROR(VLOOKUP($L$1&amp;$M$1&amp;H$27,'Danh sach'!$E:$K,6,0),"")</f>
        <v>PH08799</v>
      </c>
      <c r="I28" s="40" t="str">
        <f>IFERROR(VLOOKUP($L$1&amp;$M$1&amp;I$27,'Danh sach'!$E:$K,6,0),"")</f>
        <v/>
      </c>
      <c r="J28" s="40" t="str">
        <f>IFERROR(VLOOKUP($L$1&amp;$M$1&amp;J$27,'Danh sach'!$E:$K,6,0),"")</f>
        <v/>
      </c>
      <c r="K28" s="203" t="s">
        <v>93</v>
      </c>
      <c r="L28" s="38"/>
      <c r="M28" s="38"/>
    </row>
    <row r="29" spans="1:13" ht="24" x14ac:dyDescent="0.2">
      <c r="A29" s="204"/>
      <c r="B29" s="204"/>
      <c r="C29" s="204"/>
      <c r="D29" s="89" t="str">
        <f>IFERROR(VLOOKUP($L$1&amp;$M$1&amp;D$27,'Danh sach'!$E:$K,7,0),"")</f>
        <v>Vũ Ngọc Tú</v>
      </c>
      <c r="E29" s="89" t="str">
        <f>IFERROR(VLOOKUP($L$1&amp;$M$1&amp;E$27,'Danh sach'!$E:$K,7,0),"")</f>
        <v>Nguyễn Phú Tâm</v>
      </c>
      <c r="F29" s="89" t="str">
        <f>IFERROR(VLOOKUP($L$1&amp;$M$1&amp;F$27,'Danh sach'!$E:$K,7,0),"")</f>
        <v>Văn Thị Ngọc Dung</v>
      </c>
      <c r="G29" s="89" t="str">
        <f>IFERROR(VLOOKUP($L$1&amp;$M$1&amp;G$27,'Danh sach'!$E:$K,7,0),"")</f>
        <v>Lê Viết Huy</v>
      </c>
      <c r="H29" s="89" t="str">
        <f>IFERROR(VLOOKUP($L$1&amp;$M$1&amp;H$27,'Danh sach'!$E:$K,7,0),"")</f>
        <v>Phạm Minh Hiếu</v>
      </c>
      <c r="I29" s="89" t="str">
        <f>IFERROR(VLOOKUP($L$1&amp;$M$1&amp;I$27,'Danh sach'!$E:$K,7,0),"")</f>
        <v/>
      </c>
      <c r="J29" s="89" t="str">
        <f>IFERROR(VLOOKUP($L$1&amp;$M$1&amp;J$27,'Danh sach'!$E:$K,7,0),"")</f>
        <v/>
      </c>
      <c r="K29" s="216"/>
      <c r="L29" s="38"/>
      <c r="M29" s="38"/>
    </row>
    <row r="30" spans="1:13" ht="15.75" x14ac:dyDescent="0.2">
      <c r="A30" s="15" t="s">
        <v>42</v>
      </c>
      <c r="B30" s="16" t="s">
        <v>43</v>
      </c>
      <c r="C30" s="49">
        <f>SUM(C31:C33)</f>
        <v>15</v>
      </c>
      <c r="D30" s="180" t="str">
        <f t="shared" ref="D30:J30" si="4">IF(COUNTBLANK(D31:D33)&gt;0,"",SUM(D31:D33))</f>
        <v/>
      </c>
      <c r="E30" s="180" t="str">
        <f t="shared" si="4"/>
        <v/>
      </c>
      <c r="F30" s="180" t="str">
        <f t="shared" si="4"/>
        <v/>
      </c>
      <c r="G30" s="180" t="str">
        <f t="shared" si="4"/>
        <v/>
      </c>
      <c r="H30" s="180" t="str">
        <f t="shared" si="4"/>
        <v/>
      </c>
      <c r="I30" s="180" t="str">
        <f t="shared" si="4"/>
        <v/>
      </c>
      <c r="J30" s="180" t="str">
        <f t="shared" si="4"/>
        <v/>
      </c>
      <c r="K30" s="62"/>
      <c r="L30" s="38"/>
      <c r="M30" s="38"/>
    </row>
    <row r="31" spans="1:13" ht="30" x14ac:dyDescent="0.2">
      <c r="A31" s="17">
        <v>1</v>
      </c>
      <c r="B31" s="43" t="str">
        <f>MẫuPC!B31</f>
        <v>G1. Khả năng ứng dụng trong thực tiễn</v>
      </c>
      <c r="C31" s="42">
        <f>MẫuPC!C31</f>
        <v>5</v>
      </c>
      <c r="D31" s="181" t="str">
        <f>IFERROR(ROUND(AVERAGE(D57,D83,D109,D135,D161),1),"")</f>
        <v/>
      </c>
      <c r="E31" s="181" t="str">
        <f t="shared" ref="E31:J31" si="5">IFERROR(ROUND(AVERAGE(E57,E83,E109,E135,E161),1),"")</f>
        <v/>
      </c>
      <c r="F31" s="181" t="str">
        <f t="shared" si="5"/>
        <v/>
      </c>
      <c r="G31" s="181" t="str">
        <f t="shared" si="5"/>
        <v/>
      </c>
      <c r="H31" s="181" t="str">
        <f t="shared" si="5"/>
        <v/>
      </c>
      <c r="I31" s="181" t="str">
        <f t="shared" si="5"/>
        <v/>
      </c>
      <c r="J31" s="181" t="str">
        <f t="shared" si="5"/>
        <v/>
      </c>
      <c r="K31" s="175"/>
      <c r="L31" s="38"/>
      <c r="M31" s="38"/>
    </row>
    <row r="32" spans="1:13" ht="30" x14ac:dyDescent="0.2">
      <c r="A32" s="17">
        <v>2</v>
      </c>
      <c r="B32" s="43" t="str">
        <f>MẫuPC!B32</f>
        <v>G4. Các chức năng chính nêu trong thiết kế đều được triển khai</v>
      </c>
      <c r="C32" s="42">
        <f>MẫuPC!C32</f>
        <v>7</v>
      </c>
      <c r="D32" s="181" t="str">
        <f t="shared" ref="D32:J32" si="6">IFERROR(ROUND(AVERAGE(D58,D84,D110,D136,D162),1),"")</f>
        <v/>
      </c>
      <c r="E32" s="181" t="str">
        <f t="shared" si="6"/>
        <v/>
      </c>
      <c r="F32" s="181" t="str">
        <f t="shared" si="6"/>
        <v/>
      </c>
      <c r="G32" s="181" t="str">
        <f t="shared" si="6"/>
        <v/>
      </c>
      <c r="H32" s="181" t="str">
        <f t="shared" si="6"/>
        <v/>
      </c>
      <c r="I32" s="181" t="str">
        <f t="shared" si="6"/>
        <v/>
      </c>
      <c r="J32" s="181" t="str">
        <f t="shared" si="6"/>
        <v/>
      </c>
      <c r="K32" s="175"/>
      <c r="L32" s="38"/>
      <c r="M32" s="38"/>
    </row>
    <row r="33" spans="1:13" ht="15.75" x14ac:dyDescent="0.2">
      <c r="A33" s="17">
        <v>3</v>
      </c>
      <c r="B33" s="43" t="str">
        <f>MẫuPC!B33</f>
        <v>G6. Thái độ, kỹ năng làm việc nhóm</v>
      </c>
      <c r="C33" s="42">
        <f>MẫuPC!C33</f>
        <v>3</v>
      </c>
      <c r="D33" s="181" t="str">
        <f t="shared" ref="D33:J33" si="7">IFERROR(ROUND(AVERAGE(D59,D85,D111,D137,D163),1),"")</f>
        <v/>
      </c>
      <c r="E33" s="181" t="str">
        <f t="shared" si="7"/>
        <v/>
      </c>
      <c r="F33" s="181" t="str">
        <f t="shared" si="7"/>
        <v/>
      </c>
      <c r="G33" s="181" t="str">
        <f t="shared" si="7"/>
        <v/>
      </c>
      <c r="H33" s="181" t="str">
        <f t="shared" si="7"/>
        <v/>
      </c>
      <c r="I33" s="181" t="str">
        <f t="shared" si="7"/>
        <v/>
      </c>
      <c r="J33" s="181" t="str">
        <f t="shared" si="7"/>
        <v/>
      </c>
      <c r="K33" s="175"/>
      <c r="L33" s="38"/>
      <c r="M33" s="38"/>
    </row>
    <row r="34" spans="1:13" ht="15.75" x14ac:dyDescent="0.2">
      <c r="A34" s="15" t="s">
        <v>50</v>
      </c>
      <c r="B34" s="47" t="s">
        <v>51</v>
      </c>
      <c r="C34" s="90">
        <f>MẫuPC!C34</f>
        <v>20</v>
      </c>
      <c r="D34" s="180" t="str">
        <f t="shared" ref="D34:J34" si="8">IF(COUNTBLANK(D35:D38)&gt;0,"",SUM(D35:D38))</f>
        <v/>
      </c>
      <c r="E34" s="180" t="str">
        <f t="shared" si="8"/>
        <v/>
      </c>
      <c r="F34" s="180" t="str">
        <f t="shared" si="8"/>
        <v/>
      </c>
      <c r="G34" s="180" t="str">
        <f t="shared" si="8"/>
        <v/>
      </c>
      <c r="H34" s="180" t="str">
        <f t="shared" si="8"/>
        <v/>
      </c>
      <c r="I34" s="180" t="str">
        <f t="shared" si="8"/>
        <v/>
      </c>
      <c r="J34" s="180" t="str">
        <f t="shared" si="8"/>
        <v/>
      </c>
      <c r="K34" s="175"/>
      <c r="L34" s="38"/>
      <c r="M34" s="38"/>
    </row>
    <row r="35" spans="1:13" ht="30" x14ac:dyDescent="0.2">
      <c r="A35" s="17">
        <v>4</v>
      </c>
      <c r="B35" s="43" t="str">
        <f>MẫuPC!B35</f>
        <v>G1. Phân tích rõ ràng các chức năng nghiệp vụ được phân công</v>
      </c>
      <c r="C35" s="42">
        <f>MẫuPC!C35</f>
        <v>3</v>
      </c>
      <c r="D35" s="181" t="str">
        <f>IFERROR(ROUND(AVERAGE(D61,D87,D113,D139,D165),1),"")</f>
        <v/>
      </c>
      <c r="E35" s="181" t="str">
        <f t="shared" ref="E35:J35" si="9">IFERROR(ROUND(AVERAGE(E61,E87,E113,E139,E165),1),"")</f>
        <v/>
      </c>
      <c r="F35" s="181" t="str">
        <f t="shared" si="9"/>
        <v/>
      </c>
      <c r="G35" s="181" t="str">
        <f t="shared" si="9"/>
        <v/>
      </c>
      <c r="H35" s="181" t="str">
        <f t="shared" si="9"/>
        <v/>
      </c>
      <c r="I35" s="181" t="str">
        <f t="shared" si="9"/>
        <v/>
      </c>
      <c r="J35" s="181" t="str">
        <f t="shared" si="9"/>
        <v/>
      </c>
      <c r="K35" s="175"/>
      <c r="L35" s="38"/>
      <c r="M35" s="38"/>
    </row>
    <row r="36" spans="1:13" ht="45" x14ac:dyDescent="0.2">
      <c r="A36" s="17">
        <v>5</v>
      </c>
      <c r="B36" s="43" t="str">
        <f>MẫuPC!B36</f>
        <v>G3. Giao diện của các chức năng được phân công đúng với tài liệu thiết kế</v>
      </c>
      <c r="C36" s="42">
        <f>MẫuPC!C36</f>
        <v>5</v>
      </c>
      <c r="D36" s="181" t="str">
        <f t="shared" ref="D36:J36" si="10">IFERROR(ROUND(AVERAGE(D62,D88,D114,D140,D166),1),"")</f>
        <v/>
      </c>
      <c r="E36" s="181" t="str">
        <f t="shared" si="10"/>
        <v/>
      </c>
      <c r="F36" s="181" t="str">
        <f t="shared" si="10"/>
        <v/>
      </c>
      <c r="G36" s="181" t="str">
        <f t="shared" si="10"/>
        <v/>
      </c>
      <c r="H36" s="181" t="str">
        <f t="shared" si="10"/>
        <v/>
      </c>
      <c r="I36" s="181" t="str">
        <f t="shared" si="10"/>
        <v/>
      </c>
      <c r="J36" s="181" t="str">
        <f t="shared" si="10"/>
        <v/>
      </c>
      <c r="K36" s="175"/>
      <c r="L36" s="38"/>
      <c r="M36" s="38"/>
    </row>
    <row r="37" spans="1:13" ht="45" x14ac:dyDescent="0.2">
      <c r="A37" s="17">
        <v>6</v>
      </c>
      <c r="B37" s="43" t="str">
        <f>MẫuPC!B37</f>
        <v>G4. Giải thích chính xác thuật toán xử lý nghiệp vụ của các chức năng được phân công</v>
      </c>
      <c r="C37" s="42">
        <f>MẫuPC!C37</f>
        <v>9</v>
      </c>
      <c r="D37" s="181" t="str">
        <f t="shared" ref="D37:J38" si="11">IFERROR(ROUND(AVERAGE(D63,D89,D115,D141,D167),1),"")</f>
        <v/>
      </c>
      <c r="E37" s="181" t="str">
        <f t="shared" si="11"/>
        <v/>
      </c>
      <c r="F37" s="181" t="str">
        <f t="shared" si="11"/>
        <v/>
      </c>
      <c r="G37" s="181" t="str">
        <f t="shared" si="11"/>
        <v/>
      </c>
      <c r="H37" s="181" t="str">
        <f t="shared" si="11"/>
        <v/>
      </c>
      <c r="I37" s="181" t="str">
        <f t="shared" si="11"/>
        <v/>
      </c>
      <c r="J37" s="181" t="str">
        <f t="shared" si="11"/>
        <v/>
      </c>
      <c r="K37" s="175"/>
      <c r="L37" s="38"/>
      <c r="M37" s="38"/>
    </row>
    <row r="38" spans="1:13" ht="30" x14ac:dyDescent="0.2">
      <c r="A38" s="17">
        <v>7</v>
      </c>
      <c r="B38" s="43" t="str">
        <f>MẫuPC!B38</f>
        <v>G5. Kỹ năng trình bày, thái độ ứng xử cá nhân</v>
      </c>
      <c r="C38" s="42">
        <f>MẫuPC!C38</f>
        <v>3</v>
      </c>
      <c r="D38" s="181" t="str">
        <f t="shared" si="11"/>
        <v/>
      </c>
      <c r="E38" s="181" t="str">
        <f t="shared" si="11"/>
        <v/>
      </c>
      <c r="F38" s="181" t="str">
        <f t="shared" si="11"/>
        <v/>
      </c>
      <c r="G38" s="181" t="str">
        <f t="shared" si="11"/>
        <v/>
      </c>
      <c r="H38" s="181" t="str">
        <f t="shared" si="11"/>
        <v/>
      </c>
      <c r="I38" s="181" t="str">
        <f t="shared" si="11"/>
        <v/>
      </c>
      <c r="J38" s="181" t="str">
        <f t="shared" si="11"/>
        <v/>
      </c>
      <c r="K38" s="175"/>
      <c r="L38" s="38"/>
      <c r="M38" s="38"/>
    </row>
    <row r="39" spans="1:13" ht="15.75" x14ac:dyDescent="0.2">
      <c r="A39" s="15"/>
      <c r="B39" s="47" t="s">
        <v>37</v>
      </c>
      <c r="C39" s="48">
        <f>SUM(C34,C30)</f>
        <v>35</v>
      </c>
      <c r="D39" s="180" t="str">
        <f t="shared" ref="D39:J39" si="12">IF(OR(D30="",D34=""),"",SUM(D30,D34))</f>
        <v/>
      </c>
      <c r="E39" s="180" t="str">
        <f t="shared" si="12"/>
        <v/>
      </c>
      <c r="F39" s="180" t="str">
        <f t="shared" si="12"/>
        <v/>
      </c>
      <c r="G39" s="180" t="str">
        <f t="shared" si="12"/>
        <v/>
      </c>
      <c r="H39" s="180" t="str">
        <f t="shared" si="12"/>
        <v/>
      </c>
      <c r="I39" s="180" t="str">
        <f t="shared" si="12"/>
        <v/>
      </c>
      <c r="J39" s="180" t="str">
        <f t="shared" si="12"/>
        <v/>
      </c>
      <c r="K39" s="175"/>
      <c r="L39" s="38"/>
      <c r="M39" s="38"/>
    </row>
    <row r="40" spans="1:13" ht="15.75" x14ac:dyDescent="0.2">
      <c r="A40" s="210" t="s">
        <v>95</v>
      </c>
      <c r="B40" s="198"/>
      <c r="C40" s="50">
        <v>10</v>
      </c>
      <c r="D40" s="182" t="str">
        <f t="shared" ref="D40:J40" si="13">IF(D39="","",ROUND(D39/$C$65*10,1))</f>
        <v/>
      </c>
      <c r="E40" s="182" t="str">
        <f t="shared" si="13"/>
        <v/>
      </c>
      <c r="F40" s="182" t="str">
        <f t="shared" si="13"/>
        <v/>
      </c>
      <c r="G40" s="182" t="str">
        <f t="shared" si="13"/>
        <v/>
      </c>
      <c r="H40" s="182" t="str">
        <f t="shared" si="13"/>
        <v/>
      </c>
      <c r="I40" s="182" t="str">
        <f t="shared" si="13"/>
        <v/>
      </c>
      <c r="J40" s="182" t="str">
        <f t="shared" si="13"/>
        <v/>
      </c>
      <c r="K40" s="175"/>
      <c r="L40" s="38"/>
      <c r="M40" s="38"/>
    </row>
    <row r="41" spans="1:13" x14ac:dyDescent="0.2">
      <c r="A41" s="91"/>
      <c r="B41" s="91"/>
      <c r="C41" s="92"/>
      <c r="D41" s="92"/>
      <c r="E41" s="92"/>
      <c r="F41" s="92"/>
      <c r="G41" s="92"/>
      <c r="H41" s="92"/>
      <c r="I41" s="92"/>
      <c r="J41" s="177"/>
      <c r="K41" s="178"/>
      <c r="L41" s="92"/>
      <c r="M41" s="92"/>
    </row>
    <row r="42" spans="1:13" ht="15.75" x14ac:dyDescent="0.2">
      <c r="A42" s="60"/>
      <c r="B42" s="63"/>
      <c r="C42" s="60"/>
      <c r="D42" s="60"/>
      <c r="E42" s="60"/>
      <c r="F42" s="60"/>
      <c r="G42" s="60"/>
      <c r="H42" s="60"/>
      <c r="I42" s="38"/>
      <c r="J42" s="179" t="s">
        <v>96</v>
      </c>
      <c r="K42" s="173"/>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str">
        <f>$C$3</f>
        <v>Website bán phụ kiện máy tính</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4">D$28</f>
        <v>PH08581</v>
      </c>
      <c r="E54" s="40" t="str">
        <f t="shared" si="14"/>
        <v>PH08667</v>
      </c>
      <c r="F54" s="40" t="str">
        <f t="shared" si="14"/>
        <v>PH08765</v>
      </c>
      <c r="G54" s="40" t="str">
        <f t="shared" si="14"/>
        <v>PH08603</v>
      </c>
      <c r="H54" s="40" t="str">
        <f t="shared" si="14"/>
        <v>PH08799</v>
      </c>
      <c r="I54" s="40" t="str">
        <f t="shared" si="14"/>
        <v/>
      </c>
      <c r="J54" s="40" t="str">
        <f t="shared" si="14"/>
        <v/>
      </c>
      <c r="K54" s="203" t="s">
        <v>93</v>
      </c>
      <c r="L54" s="38"/>
      <c r="M54" s="38"/>
    </row>
    <row r="55" spans="1:13" ht="24" x14ac:dyDescent="0.2">
      <c r="A55" s="204"/>
      <c r="B55" s="204"/>
      <c r="C55" s="204"/>
      <c r="D55" s="89" t="str">
        <f t="shared" ref="D55:J55" si="15">D$29</f>
        <v>Vũ Ngọc Tú</v>
      </c>
      <c r="E55" s="89" t="str">
        <f t="shared" si="15"/>
        <v>Nguyễn Phú Tâm</v>
      </c>
      <c r="F55" s="89" t="str">
        <f t="shared" si="15"/>
        <v>Văn Thị Ngọc Dung</v>
      </c>
      <c r="G55" s="89" t="str">
        <f t="shared" si="15"/>
        <v>Lê Viết Huy</v>
      </c>
      <c r="H55" s="89" t="str">
        <f t="shared" si="15"/>
        <v>Phạm Minh Hiếu</v>
      </c>
      <c r="I55" s="89" t="str">
        <f t="shared" si="15"/>
        <v/>
      </c>
      <c r="J55" s="89" t="str">
        <f t="shared" si="15"/>
        <v/>
      </c>
      <c r="K55" s="204"/>
      <c r="L55" s="38"/>
      <c r="M55" s="38"/>
    </row>
    <row r="56" spans="1:13" ht="15.75" x14ac:dyDescent="0.2">
      <c r="A56" s="15" t="s">
        <v>42</v>
      </c>
      <c r="B56" s="16" t="s">
        <v>43</v>
      </c>
      <c r="C56" s="49">
        <f>SUM(C57:C59)</f>
        <v>15</v>
      </c>
      <c r="D56" s="49" t="str">
        <f t="shared" ref="D56:J56" si="16">IF(COUNTBLANK(D57:D59)&gt;0,"",SUM(D57:D59))</f>
        <v/>
      </c>
      <c r="E56" s="49" t="str">
        <f t="shared" si="16"/>
        <v/>
      </c>
      <c r="F56" s="49" t="str">
        <f t="shared" si="16"/>
        <v/>
      </c>
      <c r="G56" s="49" t="str">
        <f t="shared" si="16"/>
        <v/>
      </c>
      <c r="H56" s="49" t="str">
        <f t="shared" si="16"/>
        <v/>
      </c>
      <c r="I56" s="49" t="str">
        <f t="shared" si="16"/>
        <v/>
      </c>
      <c r="J56" s="49" t="str">
        <f t="shared" si="16"/>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175"/>
      <c r="L57" s="38"/>
      <c r="M57" s="38"/>
    </row>
    <row r="58" spans="1:13" ht="30" x14ac:dyDescent="0.2">
      <c r="A58" s="17">
        <v>2</v>
      </c>
      <c r="B58" s="43" t="str">
        <f t="shared" ref="B58:B59" si="17">B32</f>
        <v>G4. Các chức năng chính nêu trong thiết kế đều được triển khai</v>
      </c>
      <c r="C58" s="42">
        <f>MẫuPC!C32</f>
        <v>7</v>
      </c>
      <c r="D58" s="118"/>
      <c r="E58" s="118"/>
      <c r="F58" s="118"/>
      <c r="G58" s="118"/>
      <c r="H58" s="118"/>
      <c r="I58" s="118"/>
      <c r="J58" s="118"/>
      <c r="K58" s="175"/>
      <c r="L58" s="38"/>
      <c r="M58" s="38"/>
    </row>
    <row r="59" spans="1:13" ht="15.75" x14ac:dyDescent="0.2">
      <c r="A59" s="17">
        <v>3</v>
      </c>
      <c r="B59" s="43" t="str">
        <f t="shared" si="17"/>
        <v>G6. Thái độ, kỹ năng làm việc nhóm</v>
      </c>
      <c r="C59" s="42">
        <f>MẫuPC!C33</f>
        <v>3</v>
      </c>
      <c r="D59" s="118"/>
      <c r="E59" s="118"/>
      <c r="F59" s="118"/>
      <c r="G59" s="118"/>
      <c r="H59" s="118"/>
      <c r="I59" s="118"/>
      <c r="J59" s="118"/>
      <c r="K59" s="175"/>
      <c r="L59" s="38"/>
      <c r="M59" s="38"/>
    </row>
    <row r="60" spans="1:13" ht="15.75" x14ac:dyDescent="0.2">
      <c r="A60" s="15" t="s">
        <v>50</v>
      </c>
      <c r="B60" s="47" t="s">
        <v>51</v>
      </c>
      <c r="C60" s="90">
        <f>MẫuPC!C34</f>
        <v>20</v>
      </c>
      <c r="D60" s="160" t="str">
        <f t="shared" ref="D60:J60" si="18">IF(COUNTBLANK(D61:D64)&gt;0,"",SUM(D61:D64))</f>
        <v/>
      </c>
      <c r="E60" s="160" t="str">
        <f t="shared" si="18"/>
        <v/>
      </c>
      <c r="F60" s="160" t="str">
        <f t="shared" si="18"/>
        <v/>
      </c>
      <c r="G60" s="160" t="str">
        <f t="shared" si="18"/>
        <v/>
      </c>
      <c r="H60" s="160" t="str">
        <f t="shared" si="18"/>
        <v/>
      </c>
      <c r="I60" s="160" t="str">
        <f t="shared" si="18"/>
        <v/>
      </c>
      <c r="J60" s="160" t="str">
        <f t="shared" si="18"/>
        <v/>
      </c>
      <c r="K60" s="175"/>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175"/>
      <c r="L61" s="38"/>
      <c r="M61" s="38"/>
    </row>
    <row r="62" spans="1:13" ht="45" x14ac:dyDescent="0.2">
      <c r="A62" s="17">
        <v>5</v>
      </c>
      <c r="B62" s="43" t="str">
        <f t="shared" ref="B62:B63" si="19">B36</f>
        <v>G3. Giao diện của các chức năng được phân công đúng với tài liệu thiết kế</v>
      </c>
      <c r="C62" s="42">
        <f>MẫuPC!C36</f>
        <v>5</v>
      </c>
      <c r="D62" s="118"/>
      <c r="E62" s="118"/>
      <c r="F62" s="118"/>
      <c r="G62" s="118"/>
      <c r="H62" s="118"/>
      <c r="I62" s="118"/>
      <c r="J62" s="118"/>
      <c r="K62" s="175"/>
      <c r="L62" s="38"/>
      <c r="M62" s="38"/>
    </row>
    <row r="63" spans="1:13" ht="45" x14ac:dyDescent="0.2">
      <c r="A63" s="17">
        <v>6</v>
      </c>
      <c r="B63" s="43" t="str">
        <f t="shared" si="19"/>
        <v>G4. Giải thích chính xác thuật toán xử lý nghiệp vụ của các chức năng được phân công</v>
      </c>
      <c r="C63" s="42">
        <f>MẫuPC!C37</f>
        <v>9</v>
      </c>
      <c r="D63" s="118"/>
      <c r="E63" s="118"/>
      <c r="F63" s="118"/>
      <c r="G63" s="118"/>
      <c r="H63" s="118"/>
      <c r="I63" s="118"/>
      <c r="J63" s="118"/>
      <c r="K63" s="175"/>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175"/>
      <c r="L64" s="38"/>
      <c r="M64" s="38"/>
    </row>
    <row r="65" spans="1:13" ht="15.75" x14ac:dyDescent="0.2">
      <c r="A65" s="15"/>
      <c r="B65" s="47" t="s">
        <v>37</v>
      </c>
      <c r="C65" s="48">
        <f>SUM(C60,C56)</f>
        <v>35</v>
      </c>
      <c r="D65" s="49" t="str">
        <f t="shared" ref="D65:J65" si="20">IF(OR(D56="",D60=""),"",SUM(D56,D60))</f>
        <v/>
      </c>
      <c r="E65" s="49" t="str">
        <f t="shared" si="20"/>
        <v/>
      </c>
      <c r="F65" s="49" t="str">
        <f t="shared" si="20"/>
        <v/>
      </c>
      <c r="G65" s="49" t="str">
        <f t="shared" si="20"/>
        <v/>
      </c>
      <c r="H65" s="49" t="str">
        <f t="shared" si="20"/>
        <v/>
      </c>
      <c r="I65" s="49" t="str">
        <f t="shared" si="20"/>
        <v/>
      </c>
      <c r="J65" s="160" t="str">
        <f t="shared" si="20"/>
        <v/>
      </c>
      <c r="K65" s="175"/>
      <c r="L65" s="38"/>
      <c r="M65" s="38"/>
    </row>
    <row r="66" spans="1:13" ht="15.75" x14ac:dyDescent="0.2">
      <c r="A66" s="210" t="s">
        <v>95</v>
      </c>
      <c r="B66" s="198"/>
      <c r="C66" s="50">
        <v>10</v>
      </c>
      <c r="D66" s="50" t="str">
        <f t="shared" ref="D66:J66" si="21">IF(D65="","",ROUND(D65/$C$65*10,1))</f>
        <v/>
      </c>
      <c r="E66" s="50" t="str">
        <f t="shared" si="21"/>
        <v/>
      </c>
      <c r="F66" s="50" t="str">
        <f t="shared" si="21"/>
        <v/>
      </c>
      <c r="G66" s="50" t="str">
        <f t="shared" si="21"/>
        <v/>
      </c>
      <c r="H66" s="50" t="str">
        <f t="shared" si="21"/>
        <v/>
      </c>
      <c r="I66" s="50" t="str">
        <f t="shared" si="21"/>
        <v/>
      </c>
      <c r="J66" s="176" t="str">
        <f t="shared" si="21"/>
        <v/>
      </c>
      <c r="K66" s="175"/>
      <c r="L66" s="38"/>
      <c r="M66" s="38"/>
    </row>
    <row r="67" spans="1:13" ht="15.75" x14ac:dyDescent="0.2">
      <c r="A67" s="60"/>
      <c r="B67" s="63"/>
      <c r="C67" s="60"/>
      <c r="D67" s="60"/>
      <c r="E67" s="60"/>
      <c r="F67" s="60"/>
      <c r="G67" s="60"/>
      <c r="H67" s="60"/>
      <c r="I67" s="38"/>
      <c r="J67" s="179" t="s">
        <v>96</v>
      </c>
      <c r="K67" s="173"/>
      <c r="L67" s="38"/>
      <c r="M67" s="38"/>
    </row>
    <row r="68" spans="1:13" ht="15.75" x14ac:dyDescent="0.2">
      <c r="A68" s="60"/>
      <c r="B68" s="164" t="str">
        <f>"GIÁM KHẢO "&amp;A52</f>
        <v>GIÁM KHẢO 1</v>
      </c>
      <c r="C68" s="60"/>
      <c r="D68" s="60"/>
      <c r="E68" s="60"/>
      <c r="F68" s="56"/>
      <c r="G68" s="56"/>
      <c r="H68" s="38"/>
      <c r="I68" s="56"/>
      <c r="J68" s="218" t="s">
        <v>99</v>
      </c>
      <c r="K68" s="173"/>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str">
        <f>$C$3</f>
        <v>Website bán phụ kiện máy tính</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22">D$28</f>
        <v>PH08581</v>
      </c>
      <c r="E80" s="40" t="str">
        <f t="shared" si="22"/>
        <v>PH08667</v>
      </c>
      <c r="F80" s="40" t="str">
        <f t="shared" si="22"/>
        <v>PH08765</v>
      </c>
      <c r="G80" s="40" t="str">
        <f t="shared" si="22"/>
        <v>PH08603</v>
      </c>
      <c r="H80" s="40" t="str">
        <f t="shared" si="22"/>
        <v>PH08799</v>
      </c>
      <c r="I80" s="40" t="str">
        <f t="shared" si="22"/>
        <v/>
      </c>
      <c r="J80" s="40" t="str">
        <f t="shared" si="22"/>
        <v/>
      </c>
      <c r="K80" s="203" t="s">
        <v>93</v>
      </c>
      <c r="L80" s="38"/>
      <c r="M80" s="38"/>
    </row>
    <row r="81" spans="1:13" ht="24" x14ac:dyDescent="0.2">
      <c r="A81" s="204"/>
      <c r="B81" s="204"/>
      <c r="C81" s="204"/>
      <c r="D81" s="89" t="str">
        <f t="shared" ref="D81:J81" si="23">D$29</f>
        <v>Vũ Ngọc Tú</v>
      </c>
      <c r="E81" s="89" t="str">
        <f t="shared" si="23"/>
        <v>Nguyễn Phú Tâm</v>
      </c>
      <c r="F81" s="89" t="str">
        <f t="shared" si="23"/>
        <v>Văn Thị Ngọc Dung</v>
      </c>
      <c r="G81" s="89" t="str">
        <f t="shared" si="23"/>
        <v>Lê Viết Huy</v>
      </c>
      <c r="H81" s="89" t="str">
        <f t="shared" si="23"/>
        <v>Phạm Minh Hiếu</v>
      </c>
      <c r="I81" s="89" t="str">
        <f t="shared" si="23"/>
        <v/>
      </c>
      <c r="J81" s="89" t="str">
        <f t="shared" si="23"/>
        <v/>
      </c>
      <c r="K81" s="204"/>
      <c r="L81" s="38"/>
      <c r="M81" s="38"/>
    </row>
    <row r="82" spans="1:13" ht="15.75" x14ac:dyDescent="0.2">
      <c r="A82" s="15" t="s">
        <v>42</v>
      </c>
      <c r="B82" s="16" t="s">
        <v>43</v>
      </c>
      <c r="C82" s="49">
        <f>SUM(C83:C85)</f>
        <v>15</v>
      </c>
      <c r="D82" s="49" t="str">
        <f t="shared" ref="D82:J82" si="24">IF(COUNTBLANK(D83:D85)&gt;0,"",SUM(D83:D85))</f>
        <v/>
      </c>
      <c r="E82" s="49" t="str">
        <f t="shared" si="24"/>
        <v/>
      </c>
      <c r="F82" s="49" t="str">
        <f t="shared" si="24"/>
        <v/>
      </c>
      <c r="G82" s="49" t="str">
        <f t="shared" si="24"/>
        <v/>
      </c>
      <c r="H82" s="49" t="str">
        <f t="shared" si="24"/>
        <v/>
      </c>
      <c r="I82" s="49" t="str">
        <f t="shared" si="24"/>
        <v/>
      </c>
      <c r="J82" s="49" t="str">
        <f t="shared" si="24"/>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175"/>
      <c r="L83" s="38"/>
      <c r="M83" s="38"/>
    </row>
    <row r="84" spans="1:13" ht="30" x14ac:dyDescent="0.2">
      <c r="A84" s="17">
        <v>2</v>
      </c>
      <c r="B84" s="43" t="str">
        <f t="shared" ref="B84:B85" si="25">B58</f>
        <v>G4. Các chức năng chính nêu trong thiết kế đều được triển khai</v>
      </c>
      <c r="C84" s="42">
        <f>MẫuPC!C32</f>
        <v>7</v>
      </c>
      <c r="D84" s="118"/>
      <c r="E84" s="118"/>
      <c r="F84" s="118"/>
      <c r="G84" s="118"/>
      <c r="H84" s="118"/>
      <c r="I84" s="118"/>
      <c r="J84" s="118"/>
      <c r="K84" s="175"/>
      <c r="L84" s="38"/>
      <c r="M84" s="38"/>
    </row>
    <row r="85" spans="1:13" ht="15.75" x14ac:dyDescent="0.2">
      <c r="A85" s="17">
        <v>3</v>
      </c>
      <c r="B85" s="43" t="str">
        <f t="shared" si="25"/>
        <v>G6. Thái độ, kỹ năng làm việc nhóm</v>
      </c>
      <c r="C85" s="42">
        <f>MẫuPC!C33</f>
        <v>3</v>
      </c>
      <c r="D85" s="118"/>
      <c r="E85" s="118"/>
      <c r="F85" s="118"/>
      <c r="G85" s="118"/>
      <c r="H85" s="118"/>
      <c r="I85" s="118"/>
      <c r="J85" s="118"/>
      <c r="K85" s="175"/>
      <c r="L85" s="38"/>
      <c r="M85" s="38"/>
    </row>
    <row r="86" spans="1:13" ht="15.75" x14ac:dyDescent="0.2">
      <c r="A86" s="15" t="s">
        <v>50</v>
      </c>
      <c r="B86" s="47" t="s">
        <v>51</v>
      </c>
      <c r="C86" s="90">
        <f>MẫuPC!C34</f>
        <v>20</v>
      </c>
      <c r="D86" s="160" t="str">
        <f t="shared" ref="D86:J86" si="26">IF(COUNTBLANK(D87:D90)&gt;0,"",SUM(D87:D90))</f>
        <v/>
      </c>
      <c r="E86" s="160" t="str">
        <f t="shared" si="26"/>
        <v/>
      </c>
      <c r="F86" s="160" t="str">
        <f t="shared" si="26"/>
        <v/>
      </c>
      <c r="G86" s="160" t="str">
        <f t="shared" si="26"/>
        <v/>
      </c>
      <c r="H86" s="160" t="str">
        <f t="shared" si="26"/>
        <v/>
      </c>
      <c r="I86" s="160" t="str">
        <f t="shared" si="26"/>
        <v/>
      </c>
      <c r="J86" s="160" t="str">
        <f t="shared" si="26"/>
        <v/>
      </c>
      <c r="K86" s="175"/>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175"/>
      <c r="L87" s="38"/>
      <c r="M87" s="38"/>
    </row>
    <row r="88" spans="1:13" ht="45" x14ac:dyDescent="0.2">
      <c r="A88" s="17">
        <v>5</v>
      </c>
      <c r="B88" s="43" t="str">
        <f t="shared" ref="B88:B89" si="27">B62</f>
        <v>G3. Giao diện của các chức năng được phân công đúng với tài liệu thiết kế</v>
      </c>
      <c r="C88" s="42">
        <f>MẫuPC!C36</f>
        <v>5</v>
      </c>
      <c r="D88" s="118"/>
      <c r="E88" s="118"/>
      <c r="F88" s="118"/>
      <c r="G88" s="118"/>
      <c r="H88" s="118"/>
      <c r="I88" s="118"/>
      <c r="J88" s="118"/>
      <c r="K88" s="175"/>
      <c r="L88" s="38"/>
      <c r="M88" s="38"/>
    </row>
    <row r="89" spans="1:13" ht="45" x14ac:dyDescent="0.2">
      <c r="A89" s="17">
        <v>6</v>
      </c>
      <c r="B89" s="43" t="str">
        <f t="shared" si="27"/>
        <v>G4. Giải thích chính xác thuật toán xử lý nghiệp vụ của các chức năng được phân công</v>
      </c>
      <c r="C89" s="42">
        <f>MẫuPC!C37</f>
        <v>9</v>
      </c>
      <c r="D89" s="118"/>
      <c r="E89" s="118"/>
      <c r="F89" s="118"/>
      <c r="G89" s="118"/>
      <c r="H89" s="118"/>
      <c r="I89" s="118"/>
      <c r="J89" s="118"/>
      <c r="K89" s="175"/>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175"/>
      <c r="L90" s="38"/>
      <c r="M90" s="38"/>
    </row>
    <row r="91" spans="1:13" ht="15.75" x14ac:dyDescent="0.2">
      <c r="A91" s="15"/>
      <c r="B91" s="47" t="s">
        <v>37</v>
      </c>
      <c r="C91" s="48">
        <f>SUM(C86,C82)</f>
        <v>35</v>
      </c>
      <c r="D91" s="49" t="str">
        <f t="shared" ref="D91:J91" si="28">IF(OR(D82="",D86=""),"",SUM(D82,D86))</f>
        <v/>
      </c>
      <c r="E91" s="49" t="str">
        <f t="shared" si="28"/>
        <v/>
      </c>
      <c r="F91" s="49" t="str">
        <f t="shared" si="28"/>
        <v/>
      </c>
      <c r="G91" s="49" t="str">
        <f t="shared" si="28"/>
        <v/>
      </c>
      <c r="H91" s="49" t="str">
        <f t="shared" si="28"/>
        <v/>
      </c>
      <c r="I91" s="49" t="str">
        <f t="shared" si="28"/>
        <v/>
      </c>
      <c r="J91" s="160" t="str">
        <f t="shared" si="28"/>
        <v/>
      </c>
      <c r="K91" s="175"/>
      <c r="L91" s="38"/>
      <c r="M91" s="38"/>
    </row>
    <row r="92" spans="1:13" ht="15.75" x14ac:dyDescent="0.2">
      <c r="A92" s="210" t="s">
        <v>95</v>
      </c>
      <c r="B92" s="198"/>
      <c r="C92" s="50">
        <v>10</v>
      </c>
      <c r="D92" s="50" t="str">
        <f t="shared" ref="D92:J92" si="29">IF(D91="","",ROUND(D91/$C$65*10,1))</f>
        <v/>
      </c>
      <c r="E92" s="50" t="str">
        <f t="shared" si="29"/>
        <v/>
      </c>
      <c r="F92" s="50" t="str">
        <f t="shared" si="29"/>
        <v/>
      </c>
      <c r="G92" s="50" t="str">
        <f t="shared" si="29"/>
        <v/>
      </c>
      <c r="H92" s="50" t="str">
        <f t="shared" si="29"/>
        <v/>
      </c>
      <c r="I92" s="50" t="str">
        <f t="shared" si="29"/>
        <v/>
      </c>
      <c r="J92" s="176" t="str">
        <f t="shared" si="29"/>
        <v/>
      </c>
      <c r="K92" s="175"/>
      <c r="L92" s="38"/>
      <c r="M92" s="38"/>
    </row>
    <row r="93" spans="1:13" ht="15.75" x14ac:dyDescent="0.2">
      <c r="A93" s="60"/>
      <c r="B93" s="63"/>
      <c r="C93" s="60"/>
      <c r="D93" s="60"/>
      <c r="E93" s="60"/>
      <c r="F93" s="60"/>
      <c r="G93" s="60"/>
      <c r="H93" s="60"/>
      <c r="I93" s="38"/>
      <c r="J93" s="179" t="s">
        <v>96</v>
      </c>
      <c r="K93" s="173"/>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str">
        <f>$C$3</f>
        <v>Website bán phụ kiện máy tính</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30">D$28</f>
        <v>PH08581</v>
      </c>
      <c r="E106" s="40" t="str">
        <f t="shared" si="30"/>
        <v>PH08667</v>
      </c>
      <c r="F106" s="40" t="str">
        <f t="shared" si="30"/>
        <v>PH08765</v>
      </c>
      <c r="G106" s="40" t="str">
        <f t="shared" si="30"/>
        <v>PH08603</v>
      </c>
      <c r="H106" s="40" t="str">
        <f t="shared" si="30"/>
        <v>PH08799</v>
      </c>
      <c r="I106" s="40" t="str">
        <f t="shared" si="30"/>
        <v/>
      </c>
      <c r="J106" s="40" t="str">
        <f t="shared" si="30"/>
        <v/>
      </c>
      <c r="K106" s="203" t="s">
        <v>93</v>
      </c>
      <c r="L106" s="38"/>
      <c r="M106" s="38"/>
    </row>
    <row r="107" spans="1:13" ht="24" x14ac:dyDescent="0.2">
      <c r="A107" s="204"/>
      <c r="B107" s="204"/>
      <c r="C107" s="204"/>
      <c r="D107" s="89" t="str">
        <f t="shared" ref="D107:J107" si="31">D$29</f>
        <v>Vũ Ngọc Tú</v>
      </c>
      <c r="E107" s="89" t="str">
        <f t="shared" si="31"/>
        <v>Nguyễn Phú Tâm</v>
      </c>
      <c r="F107" s="89" t="str">
        <f t="shared" si="31"/>
        <v>Văn Thị Ngọc Dung</v>
      </c>
      <c r="G107" s="89" t="str">
        <f t="shared" si="31"/>
        <v>Lê Viết Huy</v>
      </c>
      <c r="H107" s="89" t="str">
        <f t="shared" si="31"/>
        <v>Phạm Minh Hiếu</v>
      </c>
      <c r="I107" s="89" t="str">
        <f t="shared" si="31"/>
        <v/>
      </c>
      <c r="J107" s="89" t="str">
        <f t="shared" si="31"/>
        <v/>
      </c>
      <c r="K107" s="204"/>
      <c r="L107" s="38"/>
      <c r="M107" s="38"/>
    </row>
    <row r="108" spans="1:13" ht="15.75" x14ac:dyDescent="0.2">
      <c r="A108" s="15" t="s">
        <v>42</v>
      </c>
      <c r="B108" s="16" t="s">
        <v>43</v>
      </c>
      <c r="C108" s="49">
        <f>SUM(C109:C111)</f>
        <v>15</v>
      </c>
      <c r="D108" s="49" t="str">
        <f t="shared" ref="D108:J108" si="32">IF(COUNTBLANK(D109:D111)&gt;0,"",SUM(D109:D111))</f>
        <v/>
      </c>
      <c r="E108" s="49" t="str">
        <f t="shared" si="32"/>
        <v/>
      </c>
      <c r="F108" s="49" t="str">
        <f t="shared" si="32"/>
        <v/>
      </c>
      <c r="G108" s="49" t="str">
        <f t="shared" si="32"/>
        <v/>
      </c>
      <c r="H108" s="49" t="str">
        <f t="shared" si="32"/>
        <v/>
      </c>
      <c r="I108" s="49" t="str">
        <f t="shared" si="32"/>
        <v/>
      </c>
      <c r="J108" s="49" t="str">
        <f t="shared" si="32"/>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175"/>
      <c r="L109" s="38"/>
      <c r="M109" s="38"/>
    </row>
    <row r="110" spans="1:13" ht="30" x14ac:dyDescent="0.2">
      <c r="A110" s="17">
        <v>2</v>
      </c>
      <c r="B110" s="43" t="str">
        <f t="shared" ref="B110:B111" si="33">B84</f>
        <v>G4. Các chức năng chính nêu trong thiết kế đều được triển khai</v>
      </c>
      <c r="C110" s="42">
        <f>MẫuPC!C32</f>
        <v>7</v>
      </c>
      <c r="D110" s="118"/>
      <c r="E110" s="118"/>
      <c r="F110" s="118"/>
      <c r="G110" s="118"/>
      <c r="H110" s="118"/>
      <c r="I110" s="118"/>
      <c r="J110" s="118"/>
      <c r="K110" s="175"/>
      <c r="L110" s="38"/>
      <c r="M110" s="38"/>
    </row>
    <row r="111" spans="1:13" ht="15.75" x14ac:dyDescent="0.2">
      <c r="A111" s="17">
        <v>3</v>
      </c>
      <c r="B111" s="43" t="str">
        <f t="shared" si="33"/>
        <v>G6. Thái độ, kỹ năng làm việc nhóm</v>
      </c>
      <c r="C111" s="42">
        <f>MẫuPC!C33</f>
        <v>3</v>
      </c>
      <c r="D111" s="118"/>
      <c r="E111" s="118"/>
      <c r="F111" s="118"/>
      <c r="G111" s="118"/>
      <c r="H111" s="118"/>
      <c r="I111" s="118"/>
      <c r="J111" s="118"/>
      <c r="K111" s="175"/>
      <c r="L111" s="38"/>
      <c r="M111" s="38"/>
    </row>
    <row r="112" spans="1:13" ht="15.75" x14ac:dyDescent="0.2">
      <c r="A112" s="15" t="s">
        <v>50</v>
      </c>
      <c r="B112" s="47" t="s">
        <v>51</v>
      </c>
      <c r="C112" s="90">
        <f>MẫuPC!C34</f>
        <v>20</v>
      </c>
      <c r="D112" s="160" t="str">
        <f t="shared" ref="D112:J112" si="34">IF(COUNTBLANK(D113:D116)&gt;0,"",SUM(D113:D116))</f>
        <v/>
      </c>
      <c r="E112" s="160" t="str">
        <f t="shared" si="34"/>
        <v/>
      </c>
      <c r="F112" s="160" t="str">
        <f t="shared" si="34"/>
        <v/>
      </c>
      <c r="G112" s="160" t="str">
        <f t="shared" si="34"/>
        <v/>
      </c>
      <c r="H112" s="160" t="str">
        <f t="shared" si="34"/>
        <v/>
      </c>
      <c r="I112" s="160" t="str">
        <f t="shared" si="34"/>
        <v/>
      </c>
      <c r="J112" s="160" t="str">
        <f t="shared" si="34"/>
        <v/>
      </c>
      <c r="K112" s="175"/>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175"/>
      <c r="L113" s="38"/>
      <c r="M113" s="38"/>
    </row>
    <row r="114" spans="1:13" ht="45" x14ac:dyDescent="0.2">
      <c r="A114" s="17">
        <v>5</v>
      </c>
      <c r="B114" s="43" t="str">
        <f t="shared" ref="B114:B115" si="35">B88</f>
        <v>G3. Giao diện của các chức năng được phân công đúng với tài liệu thiết kế</v>
      </c>
      <c r="C114" s="42">
        <f>MẫuPC!C36</f>
        <v>5</v>
      </c>
      <c r="D114" s="118"/>
      <c r="E114" s="118"/>
      <c r="F114" s="118"/>
      <c r="G114" s="118"/>
      <c r="H114" s="118"/>
      <c r="I114" s="118"/>
      <c r="J114" s="118"/>
      <c r="K114" s="175"/>
      <c r="L114" s="38"/>
      <c r="M114" s="38"/>
    </row>
    <row r="115" spans="1:13" ht="45" x14ac:dyDescent="0.2">
      <c r="A115" s="17">
        <v>6</v>
      </c>
      <c r="B115" s="43" t="str">
        <f t="shared" si="35"/>
        <v>G4. Giải thích chính xác thuật toán xử lý nghiệp vụ của các chức năng được phân công</v>
      </c>
      <c r="C115" s="42">
        <f>MẫuPC!C37</f>
        <v>9</v>
      </c>
      <c r="D115" s="118"/>
      <c r="E115" s="118"/>
      <c r="F115" s="118"/>
      <c r="G115" s="118"/>
      <c r="H115" s="118"/>
      <c r="I115" s="118"/>
      <c r="J115" s="118"/>
      <c r="K115" s="175"/>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175"/>
      <c r="L116" s="38"/>
      <c r="M116" s="38"/>
    </row>
    <row r="117" spans="1:13" ht="15.75" x14ac:dyDescent="0.2">
      <c r="A117" s="15"/>
      <c r="B117" s="47" t="s">
        <v>37</v>
      </c>
      <c r="C117" s="48">
        <f>SUM(C112,C108)</f>
        <v>35</v>
      </c>
      <c r="D117" s="49" t="str">
        <f t="shared" ref="D117:J117" si="36">IF(OR(D108="",D112=""),"",SUM(D108,D112))</f>
        <v/>
      </c>
      <c r="E117" s="49" t="str">
        <f t="shared" si="36"/>
        <v/>
      </c>
      <c r="F117" s="49" t="str">
        <f t="shared" si="36"/>
        <v/>
      </c>
      <c r="G117" s="49" t="str">
        <f t="shared" si="36"/>
        <v/>
      </c>
      <c r="H117" s="49" t="str">
        <f t="shared" si="36"/>
        <v/>
      </c>
      <c r="I117" s="49" t="str">
        <f t="shared" si="36"/>
        <v/>
      </c>
      <c r="J117" s="160" t="str">
        <f t="shared" si="36"/>
        <v/>
      </c>
      <c r="K117" s="175"/>
      <c r="L117" s="38"/>
      <c r="M117" s="38"/>
    </row>
    <row r="118" spans="1:13" ht="15.75" x14ac:dyDescent="0.2">
      <c r="A118" s="210" t="s">
        <v>95</v>
      </c>
      <c r="B118" s="198"/>
      <c r="C118" s="50">
        <v>10</v>
      </c>
      <c r="D118" s="50" t="str">
        <f t="shared" ref="D118:J118" si="37">IF(D117="","",ROUND(D117/$C$65*10,1))</f>
        <v/>
      </c>
      <c r="E118" s="50" t="str">
        <f t="shared" si="37"/>
        <v/>
      </c>
      <c r="F118" s="50" t="str">
        <f t="shared" si="37"/>
        <v/>
      </c>
      <c r="G118" s="50" t="str">
        <f t="shared" si="37"/>
        <v/>
      </c>
      <c r="H118" s="50" t="str">
        <f t="shared" si="37"/>
        <v/>
      </c>
      <c r="I118" s="50" t="str">
        <f t="shared" si="37"/>
        <v/>
      </c>
      <c r="J118" s="176" t="str">
        <f t="shared" si="37"/>
        <v/>
      </c>
      <c r="K118" s="175"/>
      <c r="L118" s="38"/>
      <c r="M118" s="38"/>
    </row>
    <row r="119" spans="1:13" ht="15.75" x14ac:dyDescent="0.2">
      <c r="A119" s="60"/>
      <c r="B119" s="63"/>
      <c r="C119" s="60"/>
      <c r="D119" s="60"/>
      <c r="E119" s="60"/>
      <c r="F119" s="60"/>
      <c r="G119" s="60"/>
      <c r="H119" s="60"/>
      <c r="I119" s="38"/>
      <c r="J119" s="179" t="s">
        <v>96</v>
      </c>
      <c r="K119" s="173"/>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str">
        <f>$C$3</f>
        <v>Website bán phụ kiện máy tính</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8">D$28</f>
        <v>PH08581</v>
      </c>
      <c r="E132" s="40" t="str">
        <f t="shared" si="38"/>
        <v>PH08667</v>
      </c>
      <c r="F132" s="40" t="str">
        <f t="shared" si="38"/>
        <v>PH08765</v>
      </c>
      <c r="G132" s="40" t="str">
        <f t="shared" si="38"/>
        <v>PH08603</v>
      </c>
      <c r="H132" s="40" t="str">
        <f t="shared" si="38"/>
        <v>PH08799</v>
      </c>
      <c r="I132" s="40" t="str">
        <f t="shared" si="38"/>
        <v/>
      </c>
      <c r="J132" s="40" t="str">
        <f t="shared" si="38"/>
        <v/>
      </c>
      <c r="K132" s="203" t="s">
        <v>93</v>
      </c>
      <c r="L132" s="38"/>
      <c r="M132" s="38"/>
    </row>
    <row r="133" spans="1:13" ht="24" x14ac:dyDescent="0.2">
      <c r="A133" s="204"/>
      <c r="B133" s="204"/>
      <c r="C133" s="204"/>
      <c r="D133" s="89" t="str">
        <f t="shared" ref="D133:J133" si="39">D$29</f>
        <v>Vũ Ngọc Tú</v>
      </c>
      <c r="E133" s="89" t="str">
        <f t="shared" si="39"/>
        <v>Nguyễn Phú Tâm</v>
      </c>
      <c r="F133" s="89" t="str">
        <f t="shared" si="39"/>
        <v>Văn Thị Ngọc Dung</v>
      </c>
      <c r="G133" s="89" t="str">
        <f t="shared" si="39"/>
        <v>Lê Viết Huy</v>
      </c>
      <c r="H133" s="89" t="str">
        <f t="shared" si="39"/>
        <v>Phạm Minh Hiếu</v>
      </c>
      <c r="I133" s="89" t="str">
        <f t="shared" si="39"/>
        <v/>
      </c>
      <c r="J133" s="89" t="str">
        <f t="shared" si="39"/>
        <v/>
      </c>
      <c r="K133" s="204"/>
      <c r="L133" s="38"/>
      <c r="M133" s="38"/>
    </row>
    <row r="134" spans="1:13" ht="15.75" x14ac:dyDescent="0.2">
      <c r="A134" s="15" t="s">
        <v>42</v>
      </c>
      <c r="B134" s="16" t="s">
        <v>43</v>
      </c>
      <c r="C134" s="49">
        <f>SUM(C135:C137)</f>
        <v>15</v>
      </c>
      <c r="D134" s="49" t="str">
        <f t="shared" ref="D134:J134" si="40">IF(COUNTBLANK(D135:D137)&gt;0,"",SUM(D135:D137))</f>
        <v/>
      </c>
      <c r="E134" s="49" t="str">
        <f t="shared" si="40"/>
        <v/>
      </c>
      <c r="F134" s="49" t="str">
        <f t="shared" si="40"/>
        <v/>
      </c>
      <c r="G134" s="49" t="str">
        <f t="shared" si="40"/>
        <v/>
      </c>
      <c r="H134" s="49" t="str">
        <f t="shared" si="40"/>
        <v/>
      </c>
      <c r="I134" s="49" t="str">
        <f t="shared" si="40"/>
        <v/>
      </c>
      <c r="J134" s="49" t="str">
        <f t="shared" si="40"/>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175"/>
      <c r="L135" s="38"/>
      <c r="M135" s="38"/>
    </row>
    <row r="136" spans="1:13" ht="30" x14ac:dyDescent="0.2">
      <c r="A136" s="17">
        <v>2</v>
      </c>
      <c r="B136" s="43" t="str">
        <f t="shared" ref="B136:B137" si="41">B110</f>
        <v>G4. Các chức năng chính nêu trong thiết kế đều được triển khai</v>
      </c>
      <c r="C136" s="42">
        <f>MẫuPC!C32</f>
        <v>7</v>
      </c>
      <c r="D136" s="118"/>
      <c r="E136" s="118"/>
      <c r="F136" s="118"/>
      <c r="G136" s="118"/>
      <c r="H136" s="118"/>
      <c r="I136" s="118"/>
      <c r="J136" s="118"/>
      <c r="K136" s="175"/>
      <c r="L136" s="38"/>
      <c r="M136" s="38"/>
    </row>
    <row r="137" spans="1:13" ht="15.75" x14ac:dyDescent="0.2">
      <c r="A137" s="17">
        <v>3</v>
      </c>
      <c r="B137" s="43" t="str">
        <f t="shared" si="41"/>
        <v>G6. Thái độ, kỹ năng làm việc nhóm</v>
      </c>
      <c r="C137" s="42">
        <f>MẫuPC!C33</f>
        <v>3</v>
      </c>
      <c r="D137" s="118"/>
      <c r="E137" s="118"/>
      <c r="F137" s="118"/>
      <c r="G137" s="118"/>
      <c r="H137" s="118"/>
      <c r="I137" s="118"/>
      <c r="J137" s="118"/>
      <c r="K137" s="175"/>
      <c r="L137" s="38"/>
      <c r="M137" s="38"/>
    </row>
    <row r="138" spans="1:13" ht="15.75" x14ac:dyDescent="0.2">
      <c r="A138" s="15" t="s">
        <v>50</v>
      </c>
      <c r="B138" s="47" t="s">
        <v>51</v>
      </c>
      <c r="C138" s="90">
        <f>MẫuPC!C34</f>
        <v>20</v>
      </c>
      <c r="D138" s="160" t="str">
        <f t="shared" ref="D138:J138" si="42">IF(COUNTBLANK(D139:D142)&gt;0,"",SUM(D139:D142))</f>
        <v/>
      </c>
      <c r="E138" s="160" t="str">
        <f t="shared" si="42"/>
        <v/>
      </c>
      <c r="F138" s="160" t="str">
        <f t="shared" si="42"/>
        <v/>
      </c>
      <c r="G138" s="160" t="str">
        <f t="shared" si="42"/>
        <v/>
      </c>
      <c r="H138" s="160" t="str">
        <f t="shared" si="42"/>
        <v/>
      </c>
      <c r="I138" s="160" t="str">
        <f t="shared" si="42"/>
        <v/>
      </c>
      <c r="J138" s="160" t="str">
        <f t="shared" si="42"/>
        <v/>
      </c>
      <c r="K138" s="175"/>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175"/>
      <c r="L139" s="38"/>
      <c r="M139" s="38"/>
    </row>
    <row r="140" spans="1:13" ht="45" x14ac:dyDescent="0.2">
      <c r="A140" s="17">
        <v>5</v>
      </c>
      <c r="B140" s="43" t="str">
        <f t="shared" ref="B140:B141" si="43">B114</f>
        <v>G3. Giao diện của các chức năng được phân công đúng với tài liệu thiết kế</v>
      </c>
      <c r="C140" s="42">
        <f>MẫuPC!C36</f>
        <v>5</v>
      </c>
      <c r="D140" s="118"/>
      <c r="E140" s="118"/>
      <c r="F140" s="118"/>
      <c r="G140" s="118"/>
      <c r="H140" s="118"/>
      <c r="I140" s="118"/>
      <c r="J140" s="118"/>
      <c r="K140" s="175"/>
      <c r="L140" s="38"/>
      <c r="M140" s="38"/>
    </row>
    <row r="141" spans="1:13" ht="45" x14ac:dyDescent="0.2">
      <c r="A141" s="17">
        <v>6</v>
      </c>
      <c r="B141" s="43" t="str">
        <f t="shared" si="43"/>
        <v>G4. Giải thích chính xác thuật toán xử lý nghiệp vụ của các chức năng được phân công</v>
      </c>
      <c r="C141" s="42">
        <f>MẫuPC!C37</f>
        <v>9</v>
      </c>
      <c r="D141" s="118"/>
      <c r="E141" s="118"/>
      <c r="F141" s="118"/>
      <c r="G141" s="118"/>
      <c r="H141" s="118"/>
      <c r="I141" s="118"/>
      <c r="J141" s="118"/>
      <c r="K141" s="175"/>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175"/>
      <c r="L142" s="38"/>
      <c r="M142" s="38"/>
    </row>
    <row r="143" spans="1:13" ht="15.75" x14ac:dyDescent="0.2">
      <c r="A143" s="15"/>
      <c r="B143" s="47" t="s">
        <v>37</v>
      </c>
      <c r="C143" s="48">
        <f>SUM(C138,C134)</f>
        <v>35</v>
      </c>
      <c r="D143" s="49" t="str">
        <f t="shared" ref="D143:J143" si="44">IF(OR(D134="",D138=""),"",SUM(D134,D138))</f>
        <v/>
      </c>
      <c r="E143" s="49" t="str">
        <f t="shared" si="44"/>
        <v/>
      </c>
      <c r="F143" s="49" t="str">
        <f t="shared" si="44"/>
        <v/>
      </c>
      <c r="G143" s="49" t="str">
        <f t="shared" si="44"/>
        <v/>
      </c>
      <c r="H143" s="49" t="str">
        <f t="shared" si="44"/>
        <v/>
      </c>
      <c r="I143" s="49" t="str">
        <f t="shared" si="44"/>
        <v/>
      </c>
      <c r="J143" s="160" t="str">
        <f t="shared" si="44"/>
        <v/>
      </c>
      <c r="K143" s="175"/>
      <c r="L143" s="38"/>
      <c r="M143" s="38"/>
    </row>
    <row r="144" spans="1:13" ht="15.75" x14ac:dyDescent="0.2">
      <c r="A144" s="210" t="s">
        <v>95</v>
      </c>
      <c r="B144" s="198"/>
      <c r="C144" s="50">
        <v>10</v>
      </c>
      <c r="D144" s="50" t="str">
        <f t="shared" ref="D144:J144" si="45">IF(D143="","",ROUND(D143/$C$65*10,1))</f>
        <v/>
      </c>
      <c r="E144" s="50" t="str">
        <f t="shared" si="45"/>
        <v/>
      </c>
      <c r="F144" s="50" t="str">
        <f t="shared" si="45"/>
        <v/>
      </c>
      <c r="G144" s="50" t="str">
        <f t="shared" si="45"/>
        <v/>
      </c>
      <c r="H144" s="50" t="str">
        <f t="shared" si="45"/>
        <v/>
      </c>
      <c r="I144" s="50" t="str">
        <f t="shared" si="45"/>
        <v/>
      </c>
      <c r="J144" s="176" t="str">
        <f t="shared" si="45"/>
        <v/>
      </c>
      <c r="K144" s="175"/>
      <c r="L144" s="38"/>
      <c r="M144" s="38"/>
    </row>
    <row r="145" spans="1:13" ht="15.75" x14ac:dyDescent="0.2">
      <c r="A145" s="60"/>
      <c r="B145" s="63"/>
      <c r="C145" s="60"/>
      <c r="D145" s="60"/>
      <c r="E145" s="60"/>
      <c r="F145" s="60"/>
      <c r="G145" s="60"/>
      <c r="H145" s="60"/>
      <c r="I145" s="38"/>
      <c r="J145" s="179" t="s">
        <v>96</v>
      </c>
      <c r="K145" s="173"/>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str">
        <f>$C$3</f>
        <v>Website bán phụ kiện máy tính</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6">D$28</f>
        <v>PH08581</v>
      </c>
      <c r="E158" s="40" t="str">
        <f t="shared" si="46"/>
        <v>PH08667</v>
      </c>
      <c r="F158" s="40" t="str">
        <f t="shared" si="46"/>
        <v>PH08765</v>
      </c>
      <c r="G158" s="40" t="str">
        <f t="shared" si="46"/>
        <v>PH08603</v>
      </c>
      <c r="H158" s="40" t="str">
        <f t="shared" si="46"/>
        <v>PH08799</v>
      </c>
      <c r="I158" s="40" t="str">
        <f t="shared" si="46"/>
        <v/>
      </c>
      <c r="J158" s="40" t="str">
        <f t="shared" si="46"/>
        <v/>
      </c>
      <c r="K158" s="203" t="s">
        <v>93</v>
      </c>
      <c r="L158" s="38"/>
      <c r="M158" s="38"/>
    </row>
    <row r="159" spans="1:13" ht="24" x14ac:dyDescent="0.2">
      <c r="A159" s="204"/>
      <c r="B159" s="204"/>
      <c r="C159" s="204"/>
      <c r="D159" s="89" t="str">
        <f t="shared" ref="D159:J159" si="47">D$29</f>
        <v>Vũ Ngọc Tú</v>
      </c>
      <c r="E159" s="89" t="str">
        <f t="shared" si="47"/>
        <v>Nguyễn Phú Tâm</v>
      </c>
      <c r="F159" s="89" t="str">
        <f t="shared" si="47"/>
        <v>Văn Thị Ngọc Dung</v>
      </c>
      <c r="G159" s="89" t="str">
        <f t="shared" si="47"/>
        <v>Lê Viết Huy</v>
      </c>
      <c r="H159" s="89" t="str">
        <f t="shared" si="47"/>
        <v>Phạm Minh Hiếu</v>
      </c>
      <c r="I159" s="89" t="str">
        <f t="shared" si="47"/>
        <v/>
      </c>
      <c r="J159" s="89" t="str">
        <f t="shared" si="47"/>
        <v/>
      </c>
      <c r="K159" s="204"/>
      <c r="L159" s="38"/>
      <c r="M159" s="38"/>
    </row>
    <row r="160" spans="1:13" ht="15.75" x14ac:dyDescent="0.2">
      <c r="A160" s="15" t="s">
        <v>42</v>
      </c>
      <c r="B160" s="16" t="s">
        <v>43</v>
      </c>
      <c r="C160" s="49">
        <f>SUM(C161:C163)</f>
        <v>15</v>
      </c>
      <c r="D160" s="49" t="str">
        <f t="shared" ref="D160:J160" si="48">IF(COUNTBLANK(D161:D163)&gt;0,"",SUM(D161:D163))</f>
        <v/>
      </c>
      <c r="E160" s="49" t="str">
        <f t="shared" si="48"/>
        <v/>
      </c>
      <c r="F160" s="49" t="str">
        <f t="shared" si="48"/>
        <v/>
      </c>
      <c r="G160" s="49" t="str">
        <f t="shared" si="48"/>
        <v/>
      </c>
      <c r="H160" s="49" t="str">
        <f t="shared" si="48"/>
        <v/>
      </c>
      <c r="I160" s="49" t="str">
        <f t="shared" si="48"/>
        <v/>
      </c>
      <c r="J160" s="49" t="str">
        <f t="shared" si="48"/>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175"/>
      <c r="L161" s="38"/>
      <c r="M161" s="38"/>
    </row>
    <row r="162" spans="1:13" ht="30" x14ac:dyDescent="0.2">
      <c r="A162" s="17">
        <v>2</v>
      </c>
      <c r="B162" s="43" t="str">
        <f t="shared" ref="B162:B163" si="49">B136</f>
        <v>G4. Các chức năng chính nêu trong thiết kế đều được triển khai</v>
      </c>
      <c r="C162" s="42">
        <f>MẫuPC!C32</f>
        <v>7</v>
      </c>
      <c r="D162" s="118"/>
      <c r="E162" s="118"/>
      <c r="F162" s="118"/>
      <c r="G162" s="118"/>
      <c r="H162" s="118"/>
      <c r="I162" s="118"/>
      <c r="J162" s="118"/>
      <c r="K162" s="175"/>
      <c r="L162" s="38"/>
      <c r="M162" s="38"/>
    </row>
    <row r="163" spans="1:13" ht="15.75" x14ac:dyDescent="0.2">
      <c r="A163" s="17">
        <v>3</v>
      </c>
      <c r="B163" s="43" t="str">
        <f t="shared" si="49"/>
        <v>G6. Thái độ, kỹ năng làm việc nhóm</v>
      </c>
      <c r="C163" s="42">
        <f>MẫuPC!C33</f>
        <v>3</v>
      </c>
      <c r="D163" s="118"/>
      <c r="E163" s="118"/>
      <c r="F163" s="118"/>
      <c r="G163" s="118"/>
      <c r="H163" s="118"/>
      <c r="I163" s="118"/>
      <c r="J163" s="118"/>
      <c r="K163" s="175"/>
      <c r="L163" s="38"/>
      <c r="M163" s="38"/>
    </row>
    <row r="164" spans="1:13" ht="15.75" x14ac:dyDescent="0.2">
      <c r="A164" s="15" t="s">
        <v>50</v>
      </c>
      <c r="B164" s="47" t="s">
        <v>51</v>
      </c>
      <c r="C164" s="90">
        <f>MẫuPC!C34</f>
        <v>20</v>
      </c>
      <c r="D164" s="160" t="str">
        <f t="shared" ref="D164:J164" si="50">IF(COUNTBLANK(D165:D168)&gt;0,"",SUM(D165:D168))</f>
        <v/>
      </c>
      <c r="E164" s="160" t="str">
        <f t="shared" si="50"/>
        <v/>
      </c>
      <c r="F164" s="160" t="str">
        <f t="shared" si="50"/>
        <v/>
      </c>
      <c r="G164" s="160" t="str">
        <f t="shared" si="50"/>
        <v/>
      </c>
      <c r="H164" s="160" t="str">
        <f t="shared" si="50"/>
        <v/>
      </c>
      <c r="I164" s="160" t="str">
        <f t="shared" si="50"/>
        <v/>
      </c>
      <c r="J164" s="160" t="str">
        <f t="shared" si="50"/>
        <v/>
      </c>
      <c r="K164" s="175"/>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175"/>
      <c r="L165" s="38"/>
      <c r="M165" s="38"/>
    </row>
    <row r="166" spans="1:13" ht="45" x14ac:dyDescent="0.2">
      <c r="A166" s="17">
        <v>5</v>
      </c>
      <c r="B166" s="43" t="str">
        <f t="shared" ref="B166:B167" si="51">B140</f>
        <v>G3. Giao diện của các chức năng được phân công đúng với tài liệu thiết kế</v>
      </c>
      <c r="C166" s="42">
        <f>MẫuPC!C36</f>
        <v>5</v>
      </c>
      <c r="D166" s="118"/>
      <c r="E166" s="118"/>
      <c r="F166" s="118"/>
      <c r="G166" s="118"/>
      <c r="H166" s="118"/>
      <c r="I166" s="118"/>
      <c r="J166" s="118"/>
      <c r="K166" s="175"/>
      <c r="L166" s="38"/>
      <c r="M166" s="38"/>
    </row>
    <row r="167" spans="1:13" ht="45" x14ac:dyDescent="0.2">
      <c r="A167" s="17">
        <v>6</v>
      </c>
      <c r="B167" s="43" t="str">
        <f t="shared" si="51"/>
        <v>G4. Giải thích chính xác thuật toán xử lý nghiệp vụ của các chức năng được phân công</v>
      </c>
      <c r="C167" s="42">
        <f>MẫuPC!C37</f>
        <v>9</v>
      </c>
      <c r="D167" s="118"/>
      <c r="E167" s="118"/>
      <c r="F167" s="118"/>
      <c r="G167" s="118"/>
      <c r="H167" s="118"/>
      <c r="I167" s="118"/>
      <c r="J167" s="118"/>
      <c r="K167" s="175"/>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175"/>
      <c r="L168" s="38"/>
      <c r="M168" s="38"/>
    </row>
    <row r="169" spans="1:13" ht="15.75" x14ac:dyDescent="0.2">
      <c r="A169" s="15"/>
      <c r="B169" s="47" t="s">
        <v>37</v>
      </c>
      <c r="C169" s="48">
        <f>SUM(C164,C160)</f>
        <v>35</v>
      </c>
      <c r="D169" s="49" t="str">
        <f t="shared" ref="D169:J169" si="52">IF(OR(D160="",D164=""),"",SUM(D160,D164))</f>
        <v/>
      </c>
      <c r="E169" s="49" t="str">
        <f t="shared" si="52"/>
        <v/>
      </c>
      <c r="F169" s="49" t="str">
        <f t="shared" si="52"/>
        <v/>
      </c>
      <c r="G169" s="49" t="str">
        <f t="shared" si="52"/>
        <v/>
      </c>
      <c r="H169" s="49" t="str">
        <f t="shared" si="52"/>
        <v/>
      </c>
      <c r="I169" s="49" t="str">
        <f t="shared" si="52"/>
        <v/>
      </c>
      <c r="J169" s="160" t="str">
        <f t="shared" si="52"/>
        <v/>
      </c>
      <c r="K169" s="175"/>
      <c r="L169" s="38"/>
      <c r="M169" s="38"/>
    </row>
    <row r="170" spans="1:13" ht="15.75" x14ac:dyDescent="0.2">
      <c r="A170" s="210" t="s">
        <v>95</v>
      </c>
      <c r="B170" s="198"/>
      <c r="C170" s="50">
        <v>10</v>
      </c>
      <c r="D170" s="50" t="str">
        <f t="shared" ref="D170:J170" si="53">IF(D169="","",ROUND(D169/$C$65*10,1))</f>
        <v/>
      </c>
      <c r="E170" s="50" t="str">
        <f t="shared" si="53"/>
        <v/>
      </c>
      <c r="F170" s="50" t="str">
        <f t="shared" si="53"/>
        <v/>
      </c>
      <c r="G170" s="50" t="str">
        <f t="shared" si="53"/>
        <v/>
      </c>
      <c r="H170" s="50" t="str">
        <f t="shared" si="53"/>
        <v/>
      </c>
      <c r="I170" s="50" t="str">
        <f t="shared" si="53"/>
        <v/>
      </c>
      <c r="J170" s="176" t="str">
        <f t="shared" si="53"/>
        <v/>
      </c>
      <c r="K170" s="175"/>
      <c r="L170" s="38"/>
      <c r="M170" s="38"/>
    </row>
    <row r="171" spans="1:13" ht="15.75" x14ac:dyDescent="0.2">
      <c r="A171" s="60"/>
      <c r="B171" s="63"/>
      <c r="C171" s="60"/>
      <c r="D171" s="60"/>
      <c r="E171" s="60"/>
      <c r="F171" s="60"/>
      <c r="G171" s="60"/>
      <c r="H171" s="60"/>
      <c r="I171" s="38"/>
      <c r="J171" s="179" t="s">
        <v>96</v>
      </c>
      <c r="K171" s="173"/>
      <c r="L171" s="38"/>
      <c r="M171" s="38"/>
    </row>
    <row r="172" spans="1:13" ht="15.75" x14ac:dyDescent="0.2">
      <c r="A172" s="60"/>
      <c r="B172" s="164" t="str">
        <f>"GIÁM KHẢO "&amp;A156</f>
        <v>GIÁM KHẢO 5</v>
      </c>
      <c r="C172" s="60"/>
      <c r="D172" s="60"/>
      <c r="E172" s="60"/>
      <c r="F172" s="56"/>
      <c r="G172" s="56"/>
      <c r="H172" s="38"/>
      <c r="I172" s="56"/>
      <c r="J172" s="164" t="s">
        <v>99</v>
      </c>
      <c r="K172" s="38"/>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DK19I2N663ev1AAYi5hTZZeNpZRjkPoeqrlQetUn3v2BYLlJMthucSAgML3DUlHYAP0BitL2CYqiYOV8JZvoMg==" saltValue="yxPxCm0LfcTzooNZsauAKw=="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L1 L49 L75 L101 L127 L153">
      <formula1>Nganh</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J49 J75 J101 J127 J153">
      <formula1>INDIRECT($L$1)</formula1>
    </dataValidation>
    <dataValidation type="list" allowBlank="1" showErrorMessage="1" sqref="A52 A78 A104 A130 A156">
      <formula1>"1.0,2.0,3.0,4.0,5.0"</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10" activePane="bottomRight" state="frozen"/>
      <selection pane="topRight" activeCell="L2" sqref="L2"/>
      <selection pane="bottomLeft" activeCell="L2" sqref="L2"/>
      <selection pane="bottomRight" activeCell="L1" sqref="L1"/>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2 NGÀNH TKTW</v>
      </c>
      <c r="B1" s="186"/>
      <c r="C1" s="186"/>
      <c r="D1" s="186"/>
      <c r="E1" s="186"/>
      <c r="F1" s="186"/>
      <c r="G1" s="186"/>
      <c r="H1" s="186"/>
      <c r="I1" s="186"/>
      <c r="J1" s="186"/>
      <c r="K1" s="186"/>
      <c r="L1" s="123" t="s">
        <v>633</v>
      </c>
      <c r="M1" s="85" t="s">
        <v>134</v>
      </c>
    </row>
    <row r="2" spans="1:13" ht="15.75" x14ac:dyDescent="0.2">
      <c r="A2" s="186"/>
      <c r="B2" s="186"/>
      <c r="C2" s="186"/>
      <c r="D2" s="186"/>
      <c r="E2" s="186"/>
      <c r="F2" s="186"/>
      <c r="G2" s="186"/>
      <c r="H2" s="186"/>
      <c r="I2" s="186"/>
      <c r="J2" s="186"/>
      <c r="K2" s="186"/>
      <c r="L2" s="38"/>
      <c r="M2" s="38"/>
    </row>
    <row r="3" spans="1:13" ht="15.75" x14ac:dyDescent="0.2">
      <c r="A3" s="38"/>
      <c r="B3" s="39" t="s">
        <v>84</v>
      </c>
      <c r="C3" s="213" t="e">
        <f>VLOOKUP($L$1&amp;$M$1,'Danh sach'!$C:$L,10,0)</f>
        <v>#N/A</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Trần Hữu Thiện</v>
      </c>
      <c r="E6" s="41" t="str">
        <f>IFERROR(VLOOKUP($L$1&amp;E$27,'Hoi dong'!$C:$H,6,0),"")</f>
        <v>Đỗ Thị Tuyết Mai</v>
      </c>
      <c r="F6" s="41" t="str">
        <f>IFERROR(VLOOKUP($L$1&amp;F$27,'Hoi dong'!$C:$H,6,0),"")</f>
        <v>Tân Văn Sơn</v>
      </c>
      <c r="G6" s="41" t="str">
        <f>IFERROR(VLOOKUP($L$1&amp;G$27,'Hoi dong'!$C:$H,6,0),"")</f>
        <v>Lê Anh Tú</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197"/>
      <c r="K7" s="198"/>
      <c r="L7" s="38"/>
      <c r="M7" s="38"/>
    </row>
    <row r="8" spans="1:13" ht="15.75" x14ac:dyDescent="0.2">
      <c r="A8" s="42">
        <v>2</v>
      </c>
      <c r="B8" s="43" t="str">
        <f>MẫuPC!B8</f>
        <v>G2. Thiết kế được giải pháp CNTT</v>
      </c>
      <c r="C8" s="44">
        <f>MẫuPC!C8</f>
        <v>4</v>
      </c>
      <c r="D8" s="118"/>
      <c r="E8" s="118"/>
      <c r="F8" s="118"/>
      <c r="G8" s="118"/>
      <c r="H8" s="118"/>
      <c r="I8" s="46" t="str">
        <f t="shared" si="1"/>
        <v/>
      </c>
      <c r="J8" s="197"/>
      <c r="K8" s="198"/>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197"/>
      <c r="K9" s="198"/>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197"/>
      <c r="K10" s="198"/>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197"/>
      <c r="K11" s="198"/>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197"/>
      <c r="K12" s="198"/>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197"/>
      <c r="K13" s="198"/>
      <c r="L13" s="38"/>
      <c r="M13" s="38"/>
    </row>
    <row r="14" spans="1:13" ht="15.75" x14ac:dyDescent="0.2">
      <c r="A14" s="38"/>
      <c r="B14" s="38"/>
      <c r="C14" s="38"/>
      <c r="D14" s="38"/>
      <c r="E14" s="38"/>
      <c r="F14" s="38"/>
      <c r="G14" s="38"/>
      <c r="H14" s="38"/>
      <c r="I14" s="38"/>
      <c r="J14" s="38"/>
      <c r="K14" s="38"/>
      <c r="L14" s="38"/>
      <c r="M14" s="38"/>
    </row>
    <row r="15" spans="1:13" ht="15.75" x14ac:dyDescent="0.25">
      <c r="A15" s="26"/>
      <c r="B15" s="51"/>
      <c r="C15" s="26"/>
      <c r="D15" s="26"/>
      <c r="E15" s="26"/>
      <c r="F15" s="26"/>
      <c r="G15" s="1"/>
      <c r="H15" s="1"/>
      <c r="I15" s="86"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2 NGÀNH TKTW</v>
      </c>
      <c r="B24" s="186"/>
      <c r="C24" s="186"/>
      <c r="D24" s="186"/>
      <c r="E24" s="186"/>
      <c r="F24" s="186"/>
      <c r="G24" s="186"/>
      <c r="H24" s="186"/>
      <c r="I24" s="186"/>
      <c r="J24" s="186"/>
      <c r="K24" s="186"/>
      <c r="L24" s="38"/>
      <c r="M24" s="38"/>
    </row>
    <row r="25" spans="1:13" ht="15.75" x14ac:dyDescent="0.2">
      <c r="A25" s="38"/>
      <c r="B25" s="39" t="s">
        <v>84</v>
      </c>
      <c r="C25" s="213" t="e">
        <f>$C$3</f>
        <v>#N/A</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
      </c>
      <c r="E28" s="40" t="str">
        <f>IFERROR(VLOOKUP($L$1&amp;$M$1&amp;E$27,'Danh sach'!$E:$K,6,0),"")</f>
        <v/>
      </c>
      <c r="F28" s="40" t="str">
        <f>IFERROR(VLOOKUP($L$1&amp;$M$1&amp;F$27,'Danh sach'!$E:$K,6,0),"")</f>
        <v/>
      </c>
      <c r="G28" s="40" t="str">
        <f>IFERROR(VLOOKUP($L$1&amp;$M$1&amp;G$27,'Danh sach'!$E:$K,6,0),"")</f>
        <v/>
      </c>
      <c r="H28" s="40" t="str">
        <f>IFERROR(VLOOKUP($L$1&amp;$M$1&amp;H$27,'Danh sach'!$E:$K,6,0),"")</f>
        <v/>
      </c>
      <c r="I28" s="40" t="str">
        <f>IFERROR(VLOOKUP($L$1&amp;$M$1&amp;I$27,'Danh sach'!$E:$K,6,0),"")</f>
        <v/>
      </c>
      <c r="J28" s="40" t="str">
        <f>IFERROR(VLOOKUP($L$1&amp;$M$1&amp;J$27,'Danh sach'!$E:$K,6,0),"")</f>
        <v/>
      </c>
      <c r="K28" s="203" t="s">
        <v>93</v>
      </c>
      <c r="L28" s="38"/>
      <c r="M28" s="38"/>
    </row>
    <row r="29" spans="1:13" ht="15.75" x14ac:dyDescent="0.2">
      <c r="A29" s="204"/>
      <c r="B29" s="204"/>
      <c r="C29" s="204"/>
      <c r="D29" s="89" t="str">
        <f>IFERROR(VLOOKUP($L$1&amp;$M$1&amp;D$27,'Danh sach'!$E:$K,7,0),"")</f>
        <v/>
      </c>
      <c r="E29" s="89" t="str">
        <f>IFERROR(VLOOKUP($L$1&amp;$M$1&amp;E$27,'Danh sach'!$E:$K,7,0),"")</f>
        <v/>
      </c>
      <c r="F29" s="89" t="str">
        <f>IFERROR(VLOOKUP($L$1&amp;$M$1&amp;F$27,'Danh sach'!$E:$K,7,0),"")</f>
        <v/>
      </c>
      <c r="G29" s="89" t="str">
        <f>IFERROR(VLOOKUP($L$1&amp;$M$1&amp;G$27,'Danh sach'!$E:$K,7,0),"")</f>
        <v/>
      </c>
      <c r="H29" s="89" t="str">
        <f>IFERROR(VLOOKUP($L$1&amp;$M$1&amp;H$27,'Danh sach'!$E:$K,7,0),"")</f>
        <v/>
      </c>
      <c r="I29" s="89" t="str">
        <f>IFERROR(VLOOKUP($L$1&amp;$M$1&amp;I$27,'Danh sach'!$E:$K,7,0),"")</f>
        <v/>
      </c>
      <c r="J29" s="89" t="str">
        <f>IFERROR(VLOOKUP($L$1&amp;$M$1&amp;J$27,'Danh sach'!$E:$K,7,0),"")</f>
        <v/>
      </c>
      <c r="K29" s="216"/>
      <c r="L29" s="38"/>
      <c r="M29" s="38"/>
    </row>
    <row r="30" spans="1:13" ht="15.75" x14ac:dyDescent="0.2">
      <c r="A30" s="15" t="s">
        <v>42</v>
      </c>
      <c r="B30" s="16" t="s">
        <v>43</v>
      </c>
      <c r="C30" s="49">
        <f>SUM(C31:C33)</f>
        <v>15</v>
      </c>
      <c r="D30" s="49" t="str">
        <f t="shared" ref="D30:J30" si="4">IF(COUNTBLANK(D31:D33)&gt;0,"",SUM(D31:D33))</f>
        <v/>
      </c>
      <c r="E30" s="49" t="str">
        <f t="shared" si="4"/>
        <v/>
      </c>
      <c r="F30" s="49" t="str">
        <f t="shared" si="4"/>
        <v/>
      </c>
      <c r="G30" s="49" t="str">
        <f t="shared" si="4"/>
        <v/>
      </c>
      <c r="H30" s="49" t="str">
        <f t="shared" si="4"/>
        <v/>
      </c>
      <c r="I30" s="49" t="str">
        <f t="shared" si="4"/>
        <v/>
      </c>
      <c r="J30" s="49" t="str">
        <f t="shared" si="4"/>
        <v/>
      </c>
      <c r="K30" s="62"/>
      <c r="L30" s="38"/>
      <c r="M30" s="38"/>
    </row>
    <row r="31" spans="1:13" ht="30" x14ac:dyDescent="0.2">
      <c r="A31" s="17">
        <v>1</v>
      </c>
      <c r="B31" s="43" t="str">
        <f>MẫuPC!B31</f>
        <v>G1. Khả năng ứng dụng trong thực tiễn</v>
      </c>
      <c r="C31" s="42">
        <f>MẫuPC!C31</f>
        <v>5</v>
      </c>
      <c r="D31" s="118" t="str">
        <f t="shared" ref="D31:J33" si="5">IFERROR(ROUND(AVERAGE(D57,D83,D109,D161),1),"")</f>
        <v/>
      </c>
      <c r="E31" s="118" t="str">
        <f t="shared" si="5"/>
        <v/>
      </c>
      <c r="F31" s="118" t="str">
        <f>IFERROR(ROUND(AVERAGE(F57,F83,F109,F161),1),"")</f>
        <v/>
      </c>
      <c r="G31" s="118" t="str">
        <f t="shared" si="5"/>
        <v/>
      </c>
      <c r="H31" s="118" t="str">
        <f t="shared" si="5"/>
        <v/>
      </c>
      <c r="I31" s="118" t="str">
        <f t="shared" si="5"/>
        <v/>
      </c>
      <c r="J31" s="118" t="str">
        <f t="shared" si="5"/>
        <v/>
      </c>
      <c r="K31" s="62"/>
      <c r="L31" s="38"/>
      <c r="M31" s="38"/>
    </row>
    <row r="32" spans="1:13" ht="30" x14ac:dyDescent="0.2">
      <c r="A32" s="17">
        <v>2</v>
      </c>
      <c r="B32" s="43" t="str">
        <f>MẫuPC!B32</f>
        <v>G4. Các chức năng chính nêu trong thiết kế đều được triển khai</v>
      </c>
      <c r="C32" s="42">
        <f>MẫuPC!C32</f>
        <v>7</v>
      </c>
      <c r="D32" s="118" t="str">
        <f t="shared" si="5"/>
        <v/>
      </c>
      <c r="E32" s="118" t="str">
        <f t="shared" si="5"/>
        <v/>
      </c>
      <c r="F32" s="118" t="str">
        <f t="shared" si="5"/>
        <v/>
      </c>
      <c r="G32" s="118" t="str">
        <f t="shared" si="5"/>
        <v/>
      </c>
      <c r="H32" s="118" t="str">
        <f t="shared" si="5"/>
        <v/>
      </c>
      <c r="I32" s="118" t="str">
        <f t="shared" si="5"/>
        <v/>
      </c>
      <c r="J32" s="118" t="str">
        <f t="shared" si="5"/>
        <v/>
      </c>
      <c r="K32" s="62"/>
      <c r="L32" s="38"/>
      <c r="M32" s="38"/>
    </row>
    <row r="33" spans="1:13" ht="15.75" x14ac:dyDescent="0.2">
      <c r="A33" s="17">
        <v>3</v>
      </c>
      <c r="B33" s="43" t="str">
        <f>MẫuPC!B33</f>
        <v>G6. Thái độ, kỹ năng làm việc nhóm</v>
      </c>
      <c r="C33" s="42">
        <f>MẫuPC!C33</f>
        <v>3</v>
      </c>
      <c r="D33" s="118" t="str">
        <f t="shared" si="5"/>
        <v/>
      </c>
      <c r="E33" s="118" t="str">
        <f t="shared" si="5"/>
        <v/>
      </c>
      <c r="F33" s="118" t="str">
        <f t="shared" si="5"/>
        <v/>
      </c>
      <c r="G33" s="118" t="str">
        <f t="shared" si="5"/>
        <v/>
      </c>
      <c r="H33" s="118" t="str">
        <f t="shared" si="5"/>
        <v/>
      </c>
      <c r="I33" s="118" t="str">
        <f t="shared" si="5"/>
        <v/>
      </c>
      <c r="J33" s="118" t="str">
        <f t="shared" si="5"/>
        <v/>
      </c>
      <c r="K33" s="62"/>
      <c r="L33" s="38"/>
      <c r="M33" s="38"/>
    </row>
    <row r="34" spans="1:13" ht="15.75" x14ac:dyDescent="0.2">
      <c r="A34" s="15" t="s">
        <v>50</v>
      </c>
      <c r="B34" s="47" t="s">
        <v>51</v>
      </c>
      <c r="C34" s="90">
        <f>MẫuPC!C34</f>
        <v>20</v>
      </c>
      <c r="D34" s="160" t="str">
        <f t="shared" ref="D34:J34" si="6">IF(COUNTBLANK(D35:D38)&gt;0,"",SUM(D35:D38))</f>
        <v/>
      </c>
      <c r="E34" s="160" t="str">
        <f t="shared" si="6"/>
        <v/>
      </c>
      <c r="F34" s="160" t="str">
        <f t="shared" si="6"/>
        <v/>
      </c>
      <c r="G34" s="160" t="str">
        <f t="shared" si="6"/>
        <v/>
      </c>
      <c r="H34" s="160" t="str">
        <f t="shared" si="6"/>
        <v/>
      </c>
      <c r="I34" s="160" t="str">
        <f t="shared" si="6"/>
        <v/>
      </c>
      <c r="J34" s="160" t="str">
        <f t="shared" si="6"/>
        <v/>
      </c>
      <c r="K34" s="62"/>
      <c r="L34" s="38"/>
      <c r="M34" s="38"/>
    </row>
    <row r="35" spans="1:13" ht="30" x14ac:dyDescent="0.2">
      <c r="A35" s="17">
        <v>4</v>
      </c>
      <c r="B35" s="43" t="str">
        <f>MẫuPC!B35</f>
        <v>G1. Phân tích rõ ràng các chức năng nghiệp vụ được phân công</v>
      </c>
      <c r="C35" s="42">
        <f>MẫuPC!C35</f>
        <v>3</v>
      </c>
      <c r="D35" s="118" t="str">
        <f t="shared" ref="D35:J38" si="7">IFERROR(ROUND(AVERAGE(D61,D87,D113,D165),1),"")</f>
        <v/>
      </c>
      <c r="E35" s="118" t="str">
        <f t="shared" si="7"/>
        <v/>
      </c>
      <c r="F35" s="118" t="str">
        <f t="shared" si="7"/>
        <v/>
      </c>
      <c r="G35" s="118" t="str">
        <f t="shared" si="7"/>
        <v/>
      </c>
      <c r="H35" s="118" t="str">
        <f t="shared" si="7"/>
        <v/>
      </c>
      <c r="I35" s="118" t="str">
        <f t="shared" si="7"/>
        <v/>
      </c>
      <c r="J35" s="118" t="str">
        <f t="shared" si="7"/>
        <v/>
      </c>
      <c r="K35" s="62"/>
      <c r="L35" s="38"/>
      <c r="M35" s="38"/>
    </row>
    <row r="36" spans="1:13" ht="45" x14ac:dyDescent="0.2">
      <c r="A36" s="17">
        <v>5</v>
      </c>
      <c r="B36" s="43" t="str">
        <f>MẫuPC!B36</f>
        <v>G3. Giao diện của các chức năng được phân công đúng với tài liệu thiết kế</v>
      </c>
      <c r="C36" s="42">
        <f>MẫuPC!C36</f>
        <v>5</v>
      </c>
      <c r="D36" s="118" t="str">
        <f t="shared" si="7"/>
        <v/>
      </c>
      <c r="E36" s="118" t="str">
        <f t="shared" si="7"/>
        <v/>
      </c>
      <c r="F36" s="118" t="str">
        <f t="shared" si="7"/>
        <v/>
      </c>
      <c r="G36" s="118" t="str">
        <f t="shared" si="7"/>
        <v/>
      </c>
      <c r="H36" s="118" t="str">
        <f t="shared" si="7"/>
        <v/>
      </c>
      <c r="I36" s="118" t="str">
        <f t="shared" si="7"/>
        <v/>
      </c>
      <c r="J36" s="118" t="str">
        <f t="shared" si="7"/>
        <v/>
      </c>
      <c r="K36" s="62"/>
      <c r="L36" s="38"/>
      <c r="M36" s="38"/>
    </row>
    <row r="37" spans="1:13" ht="45" x14ac:dyDescent="0.2">
      <c r="A37" s="17">
        <v>6</v>
      </c>
      <c r="B37" s="43" t="str">
        <f>MẫuPC!B37</f>
        <v>G4. Giải thích chính xác thuật toán xử lý nghiệp vụ của các chức năng được phân công</v>
      </c>
      <c r="C37" s="42">
        <f>MẫuPC!C37</f>
        <v>9</v>
      </c>
      <c r="D37" s="118" t="str">
        <f t="shared" si="7"/>
        <v/>
      </c>
      <c r="E37" s="118" t="str">
        <f t="shared" si="7"/>
        <v/>
      </c>
      <c r="F37" s="118" t="str">
        <f t="shared" si="7"/>
        <v/>
      </c>
      <c r="G37" s="118" t="str">
        <f t="shared" si="7"/>
        <v/>
      </c>
      <c r="H37" s="118" t="str">
        <f t="shared" si="7"/>
        <v/>
      </c>
      <c r="I37" s="118" t="str">
        <f t="shared" si="7"/>
        <v/>
      </c>
      <c r="J37" s="118" t="str">
        <f t="shared" si="7"/>
        <v/>
      </c>
      <c r="K37" s="62"/>
      <c r="L37" s="38"/>
      <c r="M37" s="38"/>
    </row>
    <row r="38" spans="1:13" ht="30" x14ac:dyDescent="0.2">
      <c r="A38" s="17">
        <v>7</v>
      </c>
      <c r="B38" s="43" t="str">
        <f>MẫuPC!B38</f>
        <v>G5. Kỹ năng trình bày, thái độ ứng xử cá nhân</v>
      </c>
      <c r="C38" s="42">
        <f>MẫuPC!C38</f>
        <v>3</v>
      </c>
      <c r="D38" s="118" t="str">
        <f t="shared" si="7"/>
        <v/>
      </c>
      <c r="E38" s="118" t="str">
        <f t="shared" si="7"/>
        <v/>
      </c>
      <c r="F38" s="118" t="str">
        <f t="shared" si="7"/>
        <v/>
      </c>
      <c r="G38" s="118" t="str">
        <f t="shared" si="7"/>
        <v/>
      </c>
      <c r="H38" s="118" t="str">
        <f t="shared" si="7"/>
        <v/>
      </c>
      <c r="I38" s="118" t="str">
        <f t="shared" si="7"/>
        <v/>
      </c>
      <c r="J38" s="118" t="str">
        <f t="shared" si="7"/>
        <v/>
      </c>
      <c r="K38" s="62"/>
      <c r="L38" s="38"/>
      <c r="M38" s="38"/>
    </row>
    <row r="39" spans="1:13" ht="15.75" x14ac:dyDescent="0.2">
      <c r="A39" s="15"/>
      <c r="B39" s="47" t="s">
        <v>37</v>
      </c>
      <c r="C39" s="48">
        <f>SUM(C34,C30)</f>
        <v>35</v>
      </c>
      <c r="D39" s="49" t="str">
        <f t="shared" ref="D39:J39" si="8">IF(OR(D30="",D34=""),"",SUM(D30,D34))</f>
        <v/>
      </c>
      <c r="E39" s="49" t="str">
        <f t="shared" si="8"/>
        <v/>
      </c>
      <c r="F39" s="49" t="str">
        <f t="shared" si="8"/>
        <v/>
      </c>
      <c r="G39" s="49" t="str">
        <f t="shared" si="8"/>
        <v/>
      </c>
      <c r="H39" s="49" t="str">
        <f t="shared" si="8"/>
        <v/>
      </c>
      <c r="I39" s="49" t="str">
        <f t="shared" si="8"/>
        <v/>
      </c>
      <c r="J39" s="49" t="str">
        <f t="shared" si="8"/>
        <v/>
      </c>
      <c r="K39" s="62"/>
      <c r="L39" s="38"/>
      <c r="M39" s="38"/>
    </row>
    <row r="40" spans="1:13" ht="15.75" x14ac:dyDescent="0.2">
      <c r="A40" s="210" t="s">
        <v>95</v>
      </c>
      <c r="B40" s="198"/>
      <c r="C40" s="50">
        <v>10</v>
      </c>
      <c r="D40" s="50" t="str">
        <f t="shared" ref="D40:J40" si="9">IF(D39="","",ROUND(D39/$C$65*10,1))</f>
        <v/>
      </c>
      <c r="E40" s="50" t="str">
        <f t="shared" si="9"/>
        <v/>
      </c>
      <c r="F40" s="50" t="str">
        <f t="shared" si="9"/>
        <v/>
      </c>
      <c r="G40" s="50" t="str">
        <f t="shared" si="9"/>
        <v/>
      </c>
      <c r="H40" s="50" t="str">
        <f t="shared" si="9"/>
        <v/>
      </c>
      <c r="I40" s="50" t="str">
        <f t="shared" si="9"/>
        <v/>
      </c>
      <c r="J40" s="50" t="str">
        <f t="shared" si="9"/>
        <v/>
      </c>
      <c r="K40" s="62"/>
      <c r="L40" s="38"/>
      <c r="M40" s="38"/>
    </row>
    <row r="41" spans="1:13" x14ac:dyDescent="0.2">
      <c r="A41" s="91"/>
      <c r="B41" s="91"/>
      <c r="C41" s="92"/>
      <c r="D41" s="92"/>
      <c r="E41" s="92"/>
      <c r="F41" s="92"/>
      <c r="G41" s="92"/>
      <c r="H41" s="92"/>
      <c r="I41" s="92"/>
      <c r="J41" s="93"/>
      <c r="K41" s="92"/>
      <c r="L41" s="92"/>
      <c r="M41" s="92"/>
    </row>
    <row r="42" spans="1:13" ht="15.75" x14ac:dyDescent="0.2">
      <c r="A42" s="60"/>
      <c r="B42" s="63"/>
      <c r="C42" s="60"/>
      <c r="D42" s="60"/>
      <c r="E42" s="60"/>
      <c r="F42" s="60"/>
      <c r="G42" s="60"/>
      <c r="H42" s="60"/>
      <c r="I42" s="38"/>
      <c r="J42" s="64" t="s">
        <v>96</v>
      </c>
      <c r="K42" s="38"/>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2 NGÀNH TKTW</v>
      </c>
      <c r="B50" s="186"/>
      <c r="C50" s="186"/>
      <c r="D50" s="186"/>
      <c r="E50" s="186"/>
      <c r="F50" s="186"/>
      <c r="G50" s="186"/>
      <c r="H50" s="186"/>
      <c r="I50" s="186"/>
      <c r="J50" s="186"/>
      <c r="K50" s="186"/>
      <c r="L50" s="38"/>
      <c r="M50" s="38"/>
    </row>
    <row r="51" spans="1:13" ht="15.75" x14ac:dyDescent="0.2">
      <c r="A51" s="38"/>
      <c r="B51" s="39" t="s">
        <v>84</v>
      </c>
      <c r="C51" s="213" t="e">
        <f>$C$3</f>
        <v>#N/A</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Trần Hữu Thiện</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0">D$28</f>
        <v/>
      </c>
      <c r="E54" s="40" t="str">
        <f t="shared" si="10"/>
        <v/>
      </c>
      <c r="F54" s="40" t="str">
        <f t="shared" si="10"/>
        <v/>
      </c>
      <c r="G54" s="40" t="str">
        <f t="shared" si="10"/>
        <v/>
      </c>
      <c r="H54" s="40" t="str">
        <f t="shared" si="10"/>
        <v/>
      </c>
      <c r="I54" s="40" t="str">
        <f t="shared" si="10"/>
        <v/>
      </c>
      <c r="J54" s="40" t="str">
        <f t="shared" si="10"/>
        <v/>
      </c>
      <c r="K54" s="203" t="s">
        <v>93</v>
      </c>
      <c r="L54" s="38"/>
      <c r="M54" s="38"/>
    </row>
    <row r="55" spans="1:13" ht="15.75" x14ac:dyDescent="0.2">
      <c r="A55" s="204"/>
      <c r="B55" s="204"/>
      <c r="C55" s="204"/>
      <c r="D55" s="89" t="str">
        <f t="shared" ref="D55:J55" si="11">D$29</f>
        <v/>
      </c>
      <c r="E55" s="89" t="str">
        <f t="shared" si="11"/>
        <v/>
      </c>
      <c r="F55" s="89" t="str">
        <f t="shared" si="11"/>
        <v/>
      </c>
      <c r="G55" s="89" t="str">
        <f t="shared" si="11"/>
        <v/>
      </c>
      <c r="H55" s="89" t="str">
        <f t="shared" si="11"/>
        <v/>
      </c>
      <c r="I55" s="89" t="str">
        <f t="shared" si="11"/>
        <v/>
      </c>
      <c r="J55" s="89" t="str">
        <f t="shared" si="11"/>
        <v/>
      </c>
      <c r="K55" s="204"/>
      <c r="L55" s="38"/>
      <c r="M55" s="38"/>
    </row>
    <row r="56" spans="1:13" ht="15.75" x14ac:dyDescent="0.2">
      <c r="A56" s="15" t="s">
        <v>42</v>
      </c>
      <c r="B56" s="16" t="s">
        <v>43</v>
      </c>
      <c r="C56" s="49">
        <f>SUM(C57:C59)</f>
        <v>15</v>
      </c>
      <c r="D56" s="49" t="str">
        <f t="shared" ref="D56:J56" si="12">IF(COUNTBLANK(D57:D59)&gt;0,"",SUM(D57:D59))</f>
        <v/>
      </c>
      <c r="E56" s="49" t="str">
        <f t="shared" si="12"/>
        <v/>
      </c>
      <c r="F56" s="49" t="str">
        <f t="shared" si="12"/>
        <v/>
      </c>
      <c r="G56" s="49" t="str">
        <f t="shared" si="12"/>
        <v/>
      </c>
      <c r="H56" s="49" t="str">
        <f t="shared" si="12"/>
        <v/>
      </c>
      <c r="I56" s="49" t="str">
        <f t="shared" si="12"/>
        <v/>
      </c>
      <c r="J56" s="49" t="str">
        <f t="shared" si="12"/>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62"/>
      <c r="L57" s="38"/>
      <c r="M57" s="38"/>
    </row>
    <row r="58" spans="1:13" ht="30" x14ac:dyDescent="0.2">
      <c r="A58" s="17">
        <v>2</v>
      </c>
      <c r="B58" s="43" t="str">
        <f t="shared" ref="B58:B59" si="13">B32</f>
        <v>G4. Các chức năng chính nêu trong thiết kế đều được triển khai</v>
      </c>
      <c r="C58" s="42">
        <f>MẫuPC!C32</f>
        <v>7</v>
      </c>
      <c r="D58" s="118"/>
      <c r="E58" s="118"/>
      <c r="F58" s="118"/>
      <c r="G58" s="118"/>
      <c r="H58" s="118"/>
      <c r="I58" s="118"/>
      <c r="J58" s="118"/>
      <c r="K58" s="62"/>
      <c r="L58" s="38"/>
      <c r="M58" s="38"/>
    </row>
    <row r="59" spans="1:13" ht="15.75" x14ac:dyDescent="0.2">
      <c r="A59" s="17">
        <v>3</v>
      </c>
      <c r="B59" s="43" t="str">
        <f t="shared" si="13"/>
        <v>G6. Thái độ, kỹ năng làm việc nhóm</v>
      </c>
      <c r="C59" s="42">
        <f>MẫuPC!C33</f>
        <v>3</v>
      </c>
      <c r="D59" s="118"/>
      <c r="E59" s="118"/>
      <c r="F59" s="118"/>
      <c r="G59" s="118"/>
      <c r="H59" s="118"/>
      <c r="I59" s="118"/>
      <c r="J59" s="118"/>
      <c r="K59" s="62"/>
      <c r="L59" s="38"/>
      <c r="M59" s="38"/>
    </row>
    <row r="60" spans="1:13" ht="15.75" x14ac:dyDescent="0.2">
      <c r="A60" s="15" t="s">
        <v>50</v>
      </c>
      <c r="B60" s="47" t="s">
        <v>51</v>
      </c>
      <c r="C60" s="90">
        <f>MẫuPC!C34</f>
        <v>20</v>
      </c>
      <c r="D60" s="160" t="str">
        <f t="shared" ref="D60:J60" si="14">IF(COUNTBLANK(D61:D64)&gt;0,"",SUM(D61:D64))</f>
        <v/>
      </c>
      <c r="E60" s="160" t="str">
        <f t="shared" si="14"/>
        <v/>
      </c>
      <c r="F60" s="160" t="str">
        <f t="shared" si="14"/>
        <v/>
      </c>
      <c r="G60" s="160" t="str">
        <f t="shared" si="14"/>
        <v/>
      </c>
      <c r="H60" s="160" t="str">
        <f t="shared" si="14"/>
        <v/>
      </c>
      <c r="I60" s="160" t="str">
        <f t="shared" si="14"/>
        <v/>
      </c>
      <c r="J60" s="160" t="str">
        <f t="shared" si="14"/>
        <v/>
      </c>
      <c r="K60" s="62"/>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62"/>
      <c r="L61" s="38"/>
      <c r="M61" s="38"/>
    </row>
    <row r="62" spans="1:13" ht="45" x14ac:dyDescent="0.2">
      <c r="A62" s="17">
        <v>5</v>
      </c>
      <c r="B62" s="43" t="str">
        <f t="shared" ref="B62:B63" si="15">B36</f>
        <v>G3. Giao diện của các chức năng được phân công đúng với tài liệu thiết kế</v>
      </c>
      <c r="C62" s="42">
        <f>MẫuPC!C36</f>
        <v>5</v>
      </c>
      <c r="D62" s="118"/>
      <c r="E62" s="118"/>
      <c r="F62" s="118"/>
      <c r="G62" s="118"/>
      <c r="H62" s="118"/>
      <c r="I62" s="118"/>
      <c r="J62" s="118"/>
      <c r="K62" s="62"/>
      <c r="L62" s="38"/>
      <c r="M62" s="38"/>
    </row>
    <row r="63" spans="1:13" ht="45" x14ac:dyDescent="0.2">
      <c r="A63" s="17">
        <v>6</v>
      </c>
      <c r="B63" s="43" t="str">
        <f t="shared" si="15"/>
        <v>G4. Giải thích chính xác thuật toán xử lý nghiệp vụ của các chức năng được phân công</v>
      </c>
      <c r="C63" s="42">
        <f>MẫuPC!C37</f>
        <v>9</v>
      </c>
      <c r="D63" s="118"/>
      <c r="E63" s="118"/>
      <c r="F63" s="118"/>
      <c r="G63" s="118"/>
      <c r="H63" s="118"/>
      <c r="I63" s="118"/>
      <c r="J63" s="118"/>
      <c r="K63" s="62"/>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62"/>
      <c r="L64" s="38"/>
      <c r="M64" s="38"/>
    </row>
    <row r="65" spans="1:13" ht="15.75" x14ac:dyDescent="0.2">
      <c r="A65" s="15"/>
      <c r="B65" s="47" t="s">
        <v>37</v>
      </c>
      <c r="C65" s="48">
        <f>SUM(C60,C56)</f>
        <v>35</v>
      </c>
      <c r="D65" s="49" t="str">
        <f t="shared" ref="D65:J65" si="16">IF(OR(D56="",D60=""),"",SUM(D56,D60))</f>
        <v/>
      </c>
      <c r="E65" s="49" t="str">
        <f t="shared" si="16"/>
        <v/>
      </c>
      <c r="F65" s="49" t="str">
        <f t="shared" si="16"/>
        <v/>
      </c>
      <c r="G65" s="49" t="str">
        <f t="shared" si="16"/>
        <v/>
      </c>
      <c r="H65" s="49" t="str">
        <f t="shared" si="16"/>
        <v/>
      </c>
      <c r="I65" s="49" t="str">
        <f t="shared" si="16"/>
        <v/>
      </c>
      <c r="J65" s="49" t="str">
        <f t="shared" si="16"/>
        <v/>
      </c>
      <c r="K65" s="62"/>
      <c r="L65" s="38"/>
      <c r="M65" s="38"/>
    </row>
    <row r="66" spans="1:13" ht="15.75" x14ac:dyDescent="0.2">
      <c r="A66" s="210" t="s">
        <v>95</v>
      </c>
      <c r="B66" s="198"/>
      <c r="C66" s="50">
        <v>10</v>
      </c>
      <c r="D66" s="50" t="str">
        <f t="shared" ref="D66:J66" si="17">IF(D65="","",ROUND(D65/$C$65*10,1))</f>
        <v/>
      </c>
      <c r="E66" s="50" t="str">
        <f t="shared" si="17"/>
        <v/>
      </c>
      <c r="F66" s="50" t="str">
        <f t="shared" si="17"/>
        <v/>
      </c>
      <c r="G66" s="50" t="str">
        <f t="shared" si="17"/>
        <v/>
      </c>
      <c r="H66" s="50" t="str">
        <f t="shared" si="17"/>
        <v/>
      </c>
      <c r="I66" s="50" t="str">
        <f t="shared" si="17"/>
        <v/>
      </c>
      <c r="J66" s="50" t="str">
        <f t="shared" si="17"/>
        <v/>
      </c>
      <c r="K66" s="62"/>
      <c r="L66" s="38"/>
      <c r="M66" s="38"/>
    </row>
    <row r="67" spans="1:13" ht="15.75" x14ac:dyDescent="0.2">
      <c r="A67" s="60"/>
      <c r="B67" s="63"/>
      <c r="C67" s="60"/>
      <c r="D67" s="60"/>
      <c r="E67" s="60"/>
      <c r="F67" s="60"/>
      <c r="G67" s="60"/>
      <c r="H67" s="60"/>
      <c r="I67" s="38"/>
      <c r="J67" s="64" t="s">
        <v>96</v>
      </c>
      <c r="K67" s="38"/>
      <c r="L67" s="38"/>
      <c r="M67" s="38"/>
    </row>
    <row r="68" spans="1:13" ht="15.75" x14ac:dyDescent="0.2">
      <c r="A68" s="60"/>
      <c r="B68" s="164" t="str">
        <f>"GIÁM KHẢO "&amp;A52</f>
        <v>GIÁM KHẢO 1</v>
      </c>
      <c r="C68" s="60"/>
      <c r="D68" s="60"/>
      <c r="E68" s="60"/>
      <c r="F68" s="56"/>
      <c r="G68" s="56"/>
      <c r="H68" s="38"/>
      <c r="I68" s="56"/>
      <c r="J68" s="164" t="s">
        <v>99</v>
      </c>
      <c r="K68" s="38"/>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2 NGÀNH TKTW</v>
      </c>
      <c r="B76" s="186"/>
      <c r="C76" s="186"/>
      <c r="D76" s="186"/>
      <c r="E76" s="186"/>
      <c r="F76" s="186"/>
      <c r="G76" s="186"/>
      <c r="H76" s="186"/>
      <c r="I76" s="186"/>
      <c r="J76" s="186"/>
      <c r="K76" s="186"/>
      <c r="L76" s="38"/>
      <c r="M76" s="38"/>
    </row>
    <row r="77" spans="1:13" ht="15.75" x14ac:dyDescent="0.2">
      <c r="A77" s="38"/>
      <c r="B77" s="39" t="s">
        <v>84</v>
      </c>
      <c r="C77" s="213" t="e">
        <f>$C$3</f>
        <v>#N/A</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Đỗ Thị Tuyết Mai</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18">D$28</f>
        <v/>
      </c>
      <c r="E80" s="40" t="str">
        <f t="shared" si="18"/>
        <v/>
      </c>
      <c r="F80" s="40" t="str">
        <f t="shared" si="18"/>
        <v/>
      </c>
      <c r="G80" s="40" t="str">
        <f t="shared" si="18"/>
        <v/>
      </c>
      <c r="H80" s="40" t="str">
        <f t="shared" si="18"/>
        <v/>
      </c>
      <c r="I80" s="40" t="str">
        <f t="shared" si="18"/>
        <v/>
      </c>
      <c r="J80" s="40" t="str">
        <f t="shared" si="18"/>
        <v/>
      </c>
      <c r="K80" s="203" t="s">
        <v>93</v>
      </c>
      <c r="L80" s="38"/>
      <c r="M80" s="38"/>
    </row>
    <row r="81" spans="1:13" ht="15.75" x14ac:dyDescent="0.2">
      <c r="A81" s="204"/>
      <c r="B81" s="204"/>
      <c r="C81" s="204"/>
      <c r="D81" s="89" t="str">
        <f t="shared" ref="D81:J81" si="19">D$29</f>
        <v/>
      </c>
      <c r="E81" s="89" t="str">
        <f t="shared" si="19"/>
        <v/>
      </c>
      <c r="F81" s="89" t="str">
        <f t="shared" si="19"/>
        <v/>
      </c>
      <c r="G81" s="89" t="str">
        <f t="shared" si="19"/>
        <v/>
      </c>
      <c r="H81" s="89" t="str">
        <f t="shared" si="19"/>
        <v/>
      </c>
      <c r="I81" s="89" t="str">
        <f t="shared" si="19"/>
        <v/>
      </c>
      <c r="J81" s="89" t="str">
        <f t="shared" si="19"/>
        <v/>
      </c>
      <c r="K81" s="204"/>
      <c r="L81" s="38"/>
      <c r="M81" s="38"/>
    </row>
    <row r="82" spans="1:13" ht="15.75" x14ac:dyDescent="0.2">
      <c r="A82" s="15" t="s">
        <v>42</v>
      </c>
      <c r="B82" s="16" t="s">
        <v>43</v>
      </c>
      <c r="C82" s="49">
        <f>SUM(C83:C85)</f>
        <v>15</v>
      </c>
      <c r="D82" s="49" t="str">
        <f t="shared" ref="D82:J82" si="20">IF(COUNTBLANK(D83:D85)&gt;0,"",SUM(D83:D85))</f>
        <v/>
      </c>
      <c r="E82" s="49" t="str">
        <f t="shared" si="20"/>
        <v/>
      </c>
      <c r="F82" s="49" t="str">
        <f t="shared" si="20"/>
        <v/>
      </c>
      <c r="G82" s="49" t="str">
        <f t="shared" si="20"/>
        <v/>
      </c>
      <c r="H82" s="49" t="str">
        <f t="shared" si="20"/>
        <v/>
      </c>
      <c r="I82" s="49" t="str">
        <f t="shared" si="20"/>
        <v/>
      </c>
      <c r="J82" s="49" t="str">
        <f t="shared" si="20"/>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62"/>
      <c r="L83" s="38"/>
      <c r="M83" s="38"/>
    </row>
    <row r="84" spans="1:13" ht="30" x14ac:dyDescent="0.2">
      <c r="A84" s="17">
        <v>2</v>
      </c>
      <c r="B84" s="43" t="str">
        <f t="shared" ref="B84:B85" si="21">B58</f>
        <v>G4. Các chức năng chính nêu trong thiết kế đều được triển khai</v>
      </c>
      <c r="C84" s="42">
        <f>MẫuPC!C32</f>
        <v>7</v>
      </c>
      <c r="D84" s="118"/>
      <c r="E84" s="118"/>
      <c r="F84" s="118"/>
      <c r="G84" s="118"/>
      <c r="H84" s="118"/>
      <c r="I84" s="118"/>
      <c r="J84" s="118"/>
      <c r="K84" s="62"/>
      <c r="L84" s="38"/>
      <c r="M84" s="38"/>
    </row>
    <row r="85" spans="1:13" ht="15.75" x14ac:dyDescent="0.2">
      <c r="A85" s="17">
        <v>3</v>
      </c>
      <c r="B85" s="43" t="str">
        <f t="shared" si="21"/>
        <v>G6. Thái độ, kỹ năng làm việc nhóm</v>
      </c>
      <c r="C85" s="42">
        <f>MẫuPC!C33</f>
        <v>3</v>
      </c>
      <c r="D85" s="118"/>
      <c r="E85" s="118"/>
      <c r="F85" s="118"/>
      <c r="G85" s="118"/>
      <c r="H85" s="118"/>
      <c r="I85" s="118"/>
      <c r="J85" s="118"/>
      <c r="K85" s="62"/>
      <c r="L85" s="38"/>
      <c r="M85" s="38"/>
    </row>
    <row r="86" spans="1:13" ht="15.75" x14ac:dyDescent="0.2">
      <c r="A86" s="15" t="s">
        <v>50</v>
      </c>
      <c r="B86" s="47" t="s">
        <v>51</v>
      </c>
      <c r="C86" s="90">
        <f>MẫuPC!C34</f>
        <v>20</v>
      </c>
      <c r="D86" s="160" t="str">
        <f t="shared" ref="D86:J86" si="22">IF(COUNTBLANK(D87:D90)&gt;0,"",SUM(D87:D90))</f>
        <v/>
      </c>
      <c r="E86" s="160" t="str">
        <f t="shared" si="22"/>
        <v/>
      </c>
      <c r="F86" s="160" t="str">
        <f t="shared" si="22"/>
        <v/>
      </c>
      <c r="G86" s="160" t="str">
        <f t="shared" si="22"/>
        <v/>
      </c>
      <c r="H86" s="160" t="str">
        <f t="shared" si="22"/>
        <v/>
      </c>
      <c r="I86" s="160" t="str">
        <f t="shared" si="22"/>
        <v/>
      </c>
      <c r="J86" s="160" t="str">
        <f t="shared" si="22"/>
        <v/>
      </c>
      <c r="K86" s="62"/>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62"/>
      <c r="L87" s="38"/>
      <c r="M87" s="38"/>
    </row>
    <row r="88" spans="1:13" ht="45" x14ac:dyDescent="0.2">
      <c r="A88" s="17">
        <v>5</v>
      </c>
      <c r="B88" s="43" t="str">
        <f t="shared" ref="B88:B89" si="23">B62</f>
        <v>G3. Giao diện của các chức năng được phân công đúng với tài liệu thiết kế</v>
      </c>
      <c r="C88" s="42">
        <f>MẫuPC!C36</f>
        <v>5</v>
      </c>
      <c r="D88" s="118"/>
      <c r="E88" s="118"/>
      <c r="F88" s="118"/>
      <c r="G88" s="118"/>
      <c r="H88" s="118"/>
      <c r="I88" s="118"/>
      <c r="J88" s="118"/>
      <c r="K88" s="62"/>
      <c r="L88" s="38"/>
      <c r="M88" s="38"/>
    </row>
    <row r="89" spans="1:13" ht="45" x14ac:dyDescent="0.2">
      <c r="A89" s="17">
        <v>6</v>
      </c>
      <c r="B89" s="43" t="str">
        <f t="shared" si="23"/>
        <v>G4. Giải thích chính xác thuật toán xử lý nghiệp vụ của các chức năng được phân công</v>
      </c>
      <c r="C89" s="42">
        <f>MẫuPC!C37</f>
        <v>9</v>
      </c>
      <c r="D89" s="118"/>
      <c r="E89" s="118"/>
      <c r="F89" s="118"/>
      <c r="G89" s="118"/>
      <c r="H89" s="118"/>
      <c r="I89" s="118"/>
      <c r="J89" s="118"/>
      <c r="K89" s="62"/>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62"/>
      <c r="L90" s="38"/>
      <c r="M90" s="38"/>
    </row>
    <row r="91" spans="1:13" ht="15.75" x14ac:dyDescent="0.2">
      <c r="A91" s="15"/>
      <c r="B91" s="47" t="s">
        <v>37</v>
      </c>
      <c r="C91" s="48">
        <f>SUM(C86,C82)</f>
        <v>35</v>
      </c>
      <c r="D91" s="49" t="str">
        <f t="shared" ref="D91:J91" si="24">IF(OR(D82="",D86=""),"",SUM(D82,D86))</f>
        <v/>
      </c>
      <c r="E91" s="49" t="str">
        <f t="shared" si="24"/>
        <v/>
      </c>
      <c r="F91" s="49" t="str">
        <f t="shared" si="24"/>
        <v/>
      </c>
      <c r="G91" s="49" t="str">
        <f t="shared" si="24"/>
        <v/>
      </c>
      <c r="H91" s="49" t="str">
        <f t="shared" si="24"/>
        <v/>
      </c>
      <c r="I91" s="49" t="str">
        <f t="shared" si="24"/>
        <v/>
      </c>
      <c r="J91" s="49" t="str">
        <f t="shared" si="24"/>
        <v/>
      </c>
      <c r="K91" s="62"/>
      <c r="L91" s="38"/>
      <c r="M91" s="38"/>
    </row>
    <row r="92" spans="1:13" ht="15.75" x14ac:dyDescent="0.2">
      <c r="A92" s="210" t="s">
        <v>95</v>
      </c>
      <c r="B92" s="198"/>
      <c r="C92" s="50">
        <v>10</v>
      </c>
      <c r="D92" s="50" t="str">
        <f t="shared" ref="D92:J92" si="25">IF(D91="","",ROUND(D91/$C$65*10,1))</f>
        <v/>
      </c>
      <c r="E92" s="50" t="str">
        <f t="shared" si="25"/>
        <v/>
      </c>
      <c r="F92" s="50" t="str">
        <f t="shared" si="25"/>
        <v/>
      </c>
      <c r="G92" s="50" t="str">
        <f t="shared" si="25"/>
        <v/>
      </c>
      <c r="H92" s="50" t="str">
        <f t="shared" si="25"/>
        <v/>
      </c>
      <c r="I92" s="50" t="str">
        <f t="shared" si="25"/>
        <v/>
      </c>
      <c r="J92" s="50" t="str">
        <f t="shared" si="25"/>
        <v/>
      </c>
      <c r="K92" s="62"/>
      <c r="L92" s="38"/>
      <c r="M92" s="38"/>
    </row>
    <row r="93" spans="1:13" ht="15.75" x14ac:dyDescent="0.2">
      <c r="A93" s="60"/>
      <c r="B93" s="63"/>
      <c r="C93" s="60"/>
      <c r="D93" s="60"/>
      <c r="E93" s="60"/>
      <c r="F93" s="60"/>
      <c r="G93" s="60"/>
      <c r="H93" s="60"/>
      <c r="I93" s="38"/>
      <c r="J93" s="64" t="s">
        <v>96</v>
      </c>
      <c r="K93" s="38"/>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2 NGÀNH TKTW</v>
      </c>
      <c r="B102" s="186"/>
      <c r="C102" s="186"/>
      <c r="D102" s="186"/>
      <c r="E102" s="186"/>
      <c r="F102" s="186"/>
      <c r="G102" s="186"/>
      <c r="H102" s="186"/>
      <c r="I102" s="186"/>
      <c r="J102" s="186"/>
      <c r="K102" s="186"/>
      <c r="L102" s="38"/>
      <c r="M102" s="38"/>
    </row>
    <row r="103" spans="1:13" ht="15.75" x14ac:dyDescent="0.2">
      <c r="A103" s="38"/>
      <c r="B103" s="39" t="s">
        <v>84</v>
      </c>
      <c r="C103" s="213" t="e">
        <f>$C$3</f>
        <v>#N/A</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Tân Văn Sơn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26">D$28</f>
        <v/>
      </c>
      <c r="E106" s="40" t="str">
        <f t="shared" si="26"/>
        <v/>
      </c>
      <c r="F106" s="40" t="str">
        <f t="shared" si="26"/>
        <v/>
      </c>
      <c r="G106" s="40" t="str">
        <f t="shared" si="26"/>
        <v/>
      </c>
      <c r="H106" s="40" t="str">
        <f t="shared" si="26"/>
        <v/>
      </c>
      <c r="I106" s="40" t="str">
        <f t="shared" si="26"/>
        <v/>
      </c>
      <c r="J106" s="40" t="str">
        <f t="shared" si="26"/>
        <v/>
      </c>
      <c r="K106" s="203" t="s">
        <v>93</v>
      </c>
      <c r="L106" s="38"/>
      <c r="M106" s="38"/>
    </row>
    <row r="107" spans="1:13" ht="15.75" x14ac:dyDescent="0.2">
      <c r="A107" s="204"/>
      <c r="B107" s="204"/>
      <c r="C107" s="204"/>
      <c r="D107" s="89" t="str">
        <f t="shared" ref="D107:J107" si="27">D$29</f>
        <v/>
      </c>
      <c r="E107" s="89" t="str">
        <f t="shared" si="27"/>
        <v/>
      </c>
      <c r="F107" s="89" t="str">
        <f t="shared" si="27"/>
        <v/>
      </c>
      <c r="G107" s="89" t="str">
        <f t="shared" si="27"/>
        <v/>
      </c>
      <c r="H107" s="89" t="str">
        <f t="shared" si="27"/>
        <v/>
      </c>
      <c r="I107" s="89" t="str">
        <f t="shared" si="27"/>
        <v/>
      </c>
      <c r="J107" s="89" t="str">
        <f t="shared" si="27"/>
        <v/>
      </c>
      <c r="K107" s="204"/>
      <c r="L107" s="38"/>
      <c r="M107" s="38"/>
    </row>
    <row r="108" spans="1:13" ht="15.75" x14ac:dyDescent="0.2">
      <c r="A108" s="15" t="s">
        <v>42</v>
      </c>
      <c r="B108" s="16" t="s">
        <v>43</v>
      </c>
      <c r="C108" s="49">
        <f>SUM(C109:C111)</f>
        <v>15</v>
      </c>
      <c r="D108" s="49" t="str">
        <f t="shared" ref="D108:J108" si="28">IF(COUNTBLANK(D109:D111)&gt;0,"",SUM(D109:D111))</f>
        <v/>
      </c>
      <c r="E108" s="49" t="str">
        <f t="shared" si="28"/>
        <v/>
      </c>
      <c r="F108" s="49" t="str">
        <f t="shared" si="28"/>
        <v/>
      </c>
      <c r="G108" s="49" t="str">
        <f t="shared" si="28"/>
        <v/>
      </c>
      <c r="H108" s="49" t="str">
        <f t="shared" si="28"/>
        <v/>
      </c>
      <c r="I108" s="49" t="str">
        <f t="shared" si="28"/>
        <v/>
      </c>
      <c r="J108" s="49" t="str">
        <f t="shared" si="28"/>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62"/>
      <c r="L109" s="38"/>
      <c r="M109" s="38"/>
    </row>
    <row r="110" spans="1:13" ht="30" x14ac:dyDescent="0.2">
      <c r="A110" s="17">
        <v>2</v>
      </c>
      <c r="B110" s="43" t="str">
        <f t="shared" ref="B110:B111" si="29">B84</f>
        <v>G4. Các chức năng chính nêu trong thiết kế đều được triển khai</v>
      </c>
      <c r="C110" s="42">
        <f>MẫuPC!C32</f>
        <v>7</v>
      </c>
      <c r="D110" s="118"/>
      <c r="E110" s="118"/>
      <c r="F110" s="118"/>
      <c r="G110" s="118"/>
      <c r="H110" s="118"/>
      <c r="I110" s="118"/>
      <c r="J110" s="118"/>
      <c r="K110" s="62"/>
      <c r="L110" s="38"/>
      <c r="M110" s="38"/>
    </row>
    <row r="111" spans="1:13" ht="15.75" x14ac:dyDescent="0.2">
      <c r="A111" s="17">
        <v>3</v>
      </c>
      <c r="B111" s="43" t="str">
        <f t="shared" si="29"/>
        <v>G6. Thái độ, kỹ năng làm việc nhóm</v>
      </c>
      <c r="C111" s="42">
        <f>MẫuPC!C33</f>
        <v>3</v>
      </c>
      <c r="D111" s="118"/>
      <c r="E111" s="118"/>
      <c r="F111" s="118"/>
      <c r="G111" s="118"/>
      <c r="H111" s="118"/>
      <c r="I111" s="118"/>
      <c r="J111" s="118"/>
      <c r="K111" s="62"/>
      <c r="L111" s="38"/>
      <c r="M111" s="38"/>
    </row>
    <row r="112" spans="1:13" ht="15.75" x14ac:dyDescent="0.2">
      <c r="A112" s="15" t="s">
        <v>50</v>
      </c>
      <c r="B112" s="47" t="s">
        <v>51</v>
      </c>
      <c r="C112" s="90">
        <f>MẫuPC!C34</f>
        <v>20</v>
      </c>
      <c r="D112" s="160" t="str">
        <f t="shared" ref="D112:J112" si="30">IF(COUNTBLANK(D113:D116)&gt;0,"",SUM(D113:D116))</f>
        <v/>
      </c>
      <c r="E112" s="160" t="str">
        <f t="shared" si="30"/>
        <v/>
      </c>
      <c r="F112" s="160" t="str">
        <f t="shared" si="30"/>
        <v/>
      </c>
      <c r="G112" s="160" t="str">
        <f t="shared" si="30"/>
        <v/>
      </c>
      <c r="H112" s="160" t="str">
        <f t="shared" si="30"/>
        <v/>
      </c>
      <c r="I112" s="160" t="str">
        <f t="shared" si="30"/>
        <v/>
      </c>
      <c r="J112" s="160" t="str">
        <f t="shared" si="30"/>
        <v/>
      </c>
      <c r="K112" s="62"/>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62"/>
      <c r="L113" s="38"/>
      <c r="M113" s="38"/>
    </row>
    <row r="114" spans="1:13" ht="45" x14ac:dyDescent="0.2">
      <c r="A114" s="17">
        <v>5</v>
      </c>
      <c r="B114" s="43" t="str">
        <f t="shared" ref="B114:B115" si="31">B88</f>
        <v>G3. Giao diện của các chức năng được phân công đúng với tài liệu thiết kế</v>
      </c>
      <c r="C114" s="42">
        <f>MẫuPC!C36</f>
        <v>5</v>
      </c>
      <c r="D114" s="118"/>
      <c r="E114" s="118"/>
      <c r="F114" s="118"/>
      <c r="G114" s="118"/>
      <c r="H114" s="118"/>
      <c r="I114" s="118"/>
      <c r="J114" s="118"/>
      <c r="K114" s="62"/>
      <c r="L114" s="38"/>
      <c r="M114" s="38"/>
    </row>
    <row r="115" spans="1:13" ht="45" x14ac:dyDescent="0.2">
      <c r="A115" s="17">
        <v>6</v>
      </c>
      <c r="B115" s="43" t="str">
        <f t="shared" si="31"/>
        <v>G4. Giải thích chính xác thuật toán xử lý nghiệp vụ của các chức năng được phân công</v>
      </c>
      <c r="C115" s="42">
        <f>MẫuPC!C37</f>
        <v>9</v>
      </c>
      <c r="D115" s="118"/>
      <c r="E115" s="118"/>
      <c r="F115" s="118"/>
      <c r="G115" s="118"/>
      <c r="H115" s="118"/>
      <c r="I115" s="118"/>
      <c r="J115" s="118"/>
      <c r="K115" s="62"/>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62"/>
      <c r="L116" s="38"/>
      <c r="M116" s="38"/>
    </row>
    <row r="117" spans="1:13" ht="15.75" x14ac:dyDescent="0.2">
      <c r="A117" s="15"/>
      <c r="B117" s="47" t="s">
        <v>37</v>
      </c>
      <c r="C117" s="48">
        <f>SUM(C112,C108)</f>
        <v>35</v>
      </c>
      <c r="D117" s="49" t="str">
        <f t="shared" ref="D117:J117" si="32">IF(OR(D108="",D112=""),"",SUM(D108,D112))</f>
        <v/>
      </c>
      <c r="E117" s="49" t="str">
        <f t="shared" si="32"/>
        <v/>
      </c>
      <c r="F117" s="49" t="str">
        <f t="shared" si="32"/>
        <v/>
      </c>
      <c r="G117" s="49" t="str">
        <f t="shared" si="32"/>
        <v/>
      </c>
      <c r="H117" s="49" t="str">
        <f t="shared" si="32"/>
        <v/>
      </c>
      <c r="I117" s="49" t="str">
        <f t="shared" si="32"/>
        <v/>
      </c>
      <c r="J117" s="49" t="str">
        <f t="shared" si="32"/>
        <v/>
      </c>
      <c r="K117" s="62"/>
      <c r="L117" s="38"/>
      <c r="M117" s="38"/>
    </row>
    <row r="118" spans="1:13" ht="15.75" x14ac:dyDescent="0.2">
      <c r="A118" s="210" t="s">
        <v>95</v>
      </c>
      <c r="B118" s="198"/>
      <c r="C118" s="50">
        <v>10</v>
      </c>
      <c r="D118" s="50" t="str">
        <f t="shared" ref="D118:J118" si="33">IF(D117="","",ROUND(D117/$C$65*10,1))</f>
        <v/>
      </c>
      <c r="E118" s="50" t="str">
        <f t="shared" si="33"/>
        <v/>
      </c>
      <c r="F118" s="50" t="str">
        <f t="shared" si="33"/>
        <v/>
      </c>
      <c r="G118" s="50" t="str">
        <f t="shared" si="33"/>
        <v/>
      </c>
      <c r="H118" s="50" t="str">
        <f t="shared" si="33"/>
        <v/>
      </c>
      <c r="I118" s="50" t="str">
        <f t="shared" si="33"/>
        <v/>
      </c>
      <c r="J118" s="50" t="str">
        <f t="shared" si="33"/>
        <v/>
      </c>
      <c r="K118" s="62"/>
      <c r="L118" s="38"/>
      <c r="M118" s="38"/>
    </row>
    <row r="119" spans="1:13" ht="15.75" x14ac:dyDescent="0.2">
      <c r="A119" s="60"/>
      <c r="B119" s="63"/>
      <c r="C119" s="60"/>
      <c r="D119" s="60"/>
      <c r="E119" s="60"/>
      <c r="F119" s="60"/>
      <c r="G119" s="60"/>
      <c r="H119" s="60"/>
      <c r="I119" s="38"/>
      <c r="J119" s="64" t="s">
        <v>96</v>
      </c>
      <c r="K119" s="38"/>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2 NGÀNH TKTW</v>
      </c>
      <c r="B128" s="186"/>
      <c r="C128" s="186"/>
      <c r="D128" s="186"/>
      <c r="E128" s="186"/>
      <c r="F128" s="186"/>
      <c r="G128" s="186"/>
      <c r="H128" s="186"/>
      <c r="I128" s="186"/>
      <c r="J128" s="186"/>
      <c r="K128" s="186"/>
      <c r="L128" s="38"/>
      <c r="M128" s="38"/>
    </row>
    <row r="129" spans="1:13" ht="15.75" x14ac:dyDescent="0.2">
      <c r="A129" s="38"/>
      <c r="B129" s="39" t="s">
        <v>84</v>
      </c>
      <c r="C129" s="213" t="e">
        <f>$C$3</f>
        <v>#N/A</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Lê Anh Tú</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4">D$28</f>
        <v/>
      </c>
      <c r="E132" s="40" t="str">
        <f t="shared" si="34"/>
        <v/>
      </c>
      <c r="F132" s="40" t="str">
        <f t="shared" si="34"/>
        <v/>
      </c>
      <c r="G132" s="40" t="str">
        <f t="shared" si="34"/>
        <v/>
      </c>
      <c r="H132" s="40" t="str">
        <f t="shared" si="34"/>
        <v/>
      </c>
      <c r="I132" s="40" t="str">
        <f t="shared" si="34"/>
        <v/>
      </c>
      <c r="J132" s="40" t="str">
        <f t="shared" si="34"/>
        <v/>
      </c>
      <c r="K132" s="203" t="s">
        <v>93</v>
      </c>
      <c r="L132" s="38"/>
      <c r="M132" s="38"/>
    </row>
    <row r="133" spans="1:13" ht="15.75" x14ac:dyDescent="0.2">
      <c r="A133" s="204"/>
      <c r="B133" s="204"/>
      <c r="C133" s="204"/>
      <c r="D133" s="89" t="str">
        <f t="shared" ref="D133:J133" si="35">D$29</f>
        <v/>
      </c>
      <c r="E133" s="89" t="str">
        <f t="shared" si="35"/>
        <v/>
      </c>
      <c r="F133" s="89" t="str">
        <f t="shared" si="35"/>
        <v/>
      </c>
      <c r="G133" s="89" t="str">
        <f t="shared" si="35"/>
        <v/>
      </c>
      <c r="H133" s="89" t="str">
        <f t="shared" si="35"/>
        <v/>
      </c>
      <c r="I133" s="89" t="str">
        <f t="shared" si="35"/>
        <v/>
      </c>
      <c r="J133" s="89" t="str">
        <f t="shared" si="35"/>
        <v/>
      </c>
      <c r="K133" s="204"/>
      <c r="L133" s="38"/>
      <c r="M133" s="38"/>
    </row>
    <row r="134" spans="1:13" ht="15.75" x14ac:dyDescent="0.2">
      <c r="A134" s="15" t="s">
        <v>42</v>
      </c>
      <c r="B134" s="16" t="s">
        <v>43</v>
      </c>
      <c r="C134" s="49">
        <f>SUM(C135:C137)</f>
        <v>15</v>
      </c>
      <c r="D134" s="49" t="str">
        <f t="shared" ref="D134:J134" si="36">IF(COUNTBLANK(D135:D137)&gt;0,"",SUM(D135:D137))</f>
        <v/>
      </c>
      <c r="E134" s="49" t="str">
        <f t="shared" si="36"/>
        <v/>
      </c>
      <c r="F134" s="49" t="str">
        <f t="shared" si="36"/>
        <v/>
      </c>
      <c r="G134" s="49" t="str">
        <f t="shared" si="36"/>
        <v/>
      </c>
      <c r="H134" s="49" t="str">
        <f t="shared" si="36"/>
        <v/>
      </c>
      <c r="I134" s="49" t="str">
        <f t="shared" si="36"/>
        <v/>
      </c>
      <c r="J134" s="49" t="str">
        <f t="shared" si="36"/>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62"/>
      <c r="L135" s="38"/>
      <c r="M135" s="38"/>
    </row>
    <row r="136" spans="1:13" ht="30" x14ac:dyDescent="0.2">
      <c r="A136" s="17">
        <v>2</v>
      </c>
      <c r="B136" s="43" t="str">
        <f t="shared" ref="B136:B137" si="37">B110</f>
        <v>G4. Các chức năng chính nêu trong thiết kế đều được triển khai</v>
      </c>
      <c r="C136" s="42">
        <f>MẫuPC!C32</f>
        <v>7</v>
      </c>
      <c r="D136" s="118"/>
      <c r="E136" s="118"/>
      <c r="F136" s="118"/>
      <c r="G136" s="118"/>
      <c r="H136" s="118"/>
      <c r="I136" s="118"/>
      <c r="J136" s="118"/>
      <c r="K136" s="62"/>
      <c r="L136" s="38"/>
      <c r="M136" s="38"/>
    </row>
    <row r="137" spans="1:13" ht="15.75" x14ac:dyDescent="0.2">
      <c r="A137" s="17">
        <v>3</v>
      </c>
      <c r="B137" s="43" t="str">
        <f t="shared" si="37"/>
        <v>G6. Thái độ, kỹ năng làm việc nhóm</v>
      </c>
      <c r="C137" s="42">
        <f>MẫuPC!C33</f>
        <v>3</v>
      </c>
      <c r="D137" s="118"/>
      <c r="E137" s="118"/>
      <c r="F137" s="118"/>
      <c r="G137" s="118"/>
      <c r="H137" s="118"/>
      <c r="I137" s="118"/>
      <c r="J137" s="118"/>
      <c r="K137" s="62"/>
      <c r="L137" s="38"/>
      <c r="M137" s="38"/>
    </row>
    <row r="138" spans="1:13" ht="15.75" x14ac:dyDescent="0.2">
      <c r="A138" s="15" t="s">
        <v>50</v>
      </c>
      <c r="B138" s="47" t="s">
        <v>51</v>
      </c>
      <c r="C138" s="90">
        <f>MẫuPC!C34</f>
        <v>20</v>
      </c>
      <c r="D138" s="160" t="str">
        <f t="shared" ref="D138:J138" si="38">IF(COUNTBLANK(D139:D142)&gt;0,"",SUM(D139:D142))</f>
        <v/>
      </c>
      <c r="E138" s="160" t="str">
        <f t="shared" si="38"/>
        <v/>
      </c>
      <c r="F138" s="160" t="str">
        <f t="shared" si="38"/>
        <v/>
      </c>
      <c r="G138" s="160" t="str">
        <f t="shared" si="38"/>
        <v/>
      </c>
      <c r="H138" s="160" t="str">
        <f t="shared" si="38"/>
        <v/>
      </c>
      <c r="I138" s="160" t="str">
        <f t="shared" si="38"/>
        <v/>
      </c>
      <c r="J138" s="160" t="str">
        <f t="shared" si="38"/>
        <v/>
      </c>
      <c r="K138" s="62"/>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62"/>
      <c r="L139" s="38"/>
      <c r="M139" s="38"/>
    </row>
    <row r="140" spans="1:13" ht="45" x14ac:dyDescent="0.2">
      <c r="A140" s="17">
        <v>5</v>
      </c>
      <c r="B140" s="43" t="str">
        <f t="shared" ref="B140:B141" si="39">B114</f>
        <v>G3. Giao diện của các chức năng được phân công đúng với tài liệu thiết kế</v>
      </c>
      <c r="C140" s="42">
        <f>MẫuPC!C36</f>
        <v>5</v>
      </c>
      <c r="D140" s="118"/>
      <c r="E140" s="118"/>
      <c r="F140" s="118"/>
      <c r="G140" s="118"/>
      <c r="H140" s="118"/>
      <c r="I140" s="118"/>
      <c r="J140" s="118"/>
      <c r="K140" s="62"/>
      <c r="L140" s="38"/>
      <c r="M140" s="38"/>
    </row>
    <row r="141" spans="1:13" ht="45" x14ac:dyDescent="0.2">
      <c r="A141" s="17">
        <v>6</v>
      </c>
      <c r="B141" s="43" t="str">
        <f t="shared" si="39"/>
        <v>G4. Giải thích chính xác thuật toán xử lý nghiệp vụ của các chức năng được phân công</v>
      </c>
      <c r="C141" s="42">
        <f>MẫuPC!C37</f>
        <v>9</v>
      </c>
      <c r="D141" s="118"/>
      <c r="E141" s="118"/>
      <c r="F141" s="118"/>
      <c r="G141" s="118"/>
      <c r="H141" s="118"/>
      <c r="I141" s="118"/>
      <c r="J141" s="118"/>
      <c r="K141" s="62"/>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62"/>
      <c r="L142" s="38"/>
      <c r="M142" s="38"/>
    </row>
    <row r="143" spans="1:13" ht="15.75" x14ac:dyDescent="0.2">
      <c r="A143" s="15"/>
      <c r="B143" s="47" t="s">
        <v>37</v>
      </c>
      <c r="C143" s="48">
        <f>SUM(C138,C134)</f>
        <v>35</v>
      </c>
      <c r="D143" s="49" t="str">
        <f t="shared" ref="D143:J143" si="40">IF(OR(D134="",D138=""),"",SUM(D134,D138))</f>
        <v/>
      </c>
      <c r="E143" s="49" t="str">
        <f t="shared" si="40"/>
        <v/>
      </c>
      <c r="F143" s="49" t="str">
        <f t="shared" si="40"/>
        <v/>
      </c>
      <c r="G143" s="49" t="str">
        <f t="shared" si="40"/>
        <v/>
      </c>
      <c r="H143" s="49" t="str">
        <f t="shared" si="40"/>
        <v/>
      </c>
      <c r="I143" s="49" t="str">
        <f t="shared" si="40"/>
        <v/>
      </c>
      <c r="J143" s="49" t="str">
        <f t="shared" si="40"/>
        <v/>
      </c>
      <c r="K143" s="62"/>
      <c r="L143" s="38"/>
      <c r="M143" s="38"/>
    </row>
    <row r="144" spans="1:13" ht="15.75" x14ac:dyDescent="0.2">
      <c r="A144" s="210" t="s">
        <v>95</v>
      </c>
      <c r="B144" s="198"/>
      <c r="C144" s="50">
        <v>10</v>
      </c>
      <c r="D144" s="50" t="str">
        <f t="shared" ref="D144:J144" si="41">IF(D143="","",ROUND(D143/$C$65*10,1))</f>
        <v/>
      </c>
      <c r="E144" s="50" t="str">
        <f t="shared" si="41"/>
        <v/>
      </c>
      <c r="F144" s="50" t="str">
        <f t="shared" si="41"/>
        <v/>
      </c>
      <c r="G144" s="50" t="str">
        <f t="shared" si="41"/>
        <v/>
      </c>
      <c r="H144" s="50" t="str">
        <f t="shared" si="41"/>
        <v/>
      </c>
      <c r="I144" s="50" t="str">
        <f t="shared" si="41"/>
        <v/>
      </c>
      <c r="J144" s="50" t="str">
        <f t="shared" si="41"/>
        <v/>
      </c>
      <c r="K144" s="62"/>
      <c r="L144" s="38"/>
      <c r="M144" s="38"/>
    </row>
    <row r="145" spans="1:13" ht="15.75" x14ac:dyDescent="0.2">
      <c r="A145" s="60"/>
      <c r="B145" s="63"/>
      <c r="C145" s="60"/>
      <c r="D145" s="60"/>
      <c r="E145" s="60"/>
      <c r="F145" s="60"/>
      <c r="G145" s="60"/>
      <c r="H145" s="60"/>
      <c r="I145" s="38"/>
      <c r="J145" s="64" t="s">
        <v>96</v>
      </c>
      <c r="K145" s="38"/>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2 NGÀNH TKTW</v>
      </c>
      <c r="B154" s="186"/>
      <c r="C154" s="186"/>
      <c r="D154" s="186"/>
      <c r="E154" s="186"/>
      <c r="F154" s="186"/>
      <c r="G154" s="186"/>
      <c r="H154" s="186"/>
      <c r="I154" s="186"/>
      <c r="J154" s="186"/>
      <c r="K154" s="186"/>
      <c r="L154" s="38"/>
      <c r="M154" s="38"/>
    </row>
    <row r="155" spans="1:13" ht="15.75" x14ac:dyDescent="0.2">
      <c r="A155" s="38"/>
      <c r="B155" s="39" t="s">
        <v>84</v>
      </c>
      <c r="C155" s="213" t="e">
        <f>$C$3</f>
        <v>#N/A</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2">D$28</f>
        <v/>
      </c>
      <c r="E158" s="40" t="str">
        <f t="shared" si="42"/>
        <v/>
      </c>
      <c r="F158" s="40" t="str">
        <f t="shared" si="42"/>
        <v/>
      </c>
      <c r="G158" s="40" t="str">
        <f t="shared" si="42"/>
        <v/>
      </c>
      <c r="H158" s="40" t="str">
        <f t="shared" si="42"/>
        <v/>
      </c>
      <c r="I158" s="40" t="str">
        <f t="shared" si="42"/>
        <v/>
      </c>
      <c r="J158" s="40" t="str">
        <f t="shared" si="42"/>
        <v/>
      </c>
      <c r="K158" s="203" t="s">
        <v>93</v>
      </c>
      <c r="L158" s="38"/>
      <c r="M158" s="38"/>
    </row>
    <row r="159" spans="1:13" ht="15.75" x14ac:dyDescent="0.2">
      <c r="A159" s="204"/>
      <c r="B159" s="204"/>
      <c r="C159" s="204"/>
      <c r="D159" s="89" t="str">
        <f t="shared" ref="D159:J159" si="43">D$29</f>
        <v/>
      </c>
      <c r="E159" s="89" t="str">
        <f t="shared" si="43"/>
        <v/>
      </c>
      <c r="F159" s="89" t="str">
        <f t="shared" si="43"/>
        <v/>
      </c>
      <c r="G159" s="89" t="str">
        <f t="shared" si="43"/>
        <v/>
      </c>
      <c r="H159" s="89" t="str">
        <f t="shared" si="43"/>
        <v/>
      </c>
      <c r="I159" s="89" t="str">
        <f t="shared" si="43"/>
        <v/>
      </c>
      <c r="J159" s="89" t="str">
        <f t="shared" si="43"/>
        <v/>
      </c>
      <c r="K159" s="204"/>
      <c r="L159" s="38"/>
      <c r="M159" s="38"/>
    </row>
    <row r="160" spans="1:13" ht="15.75" x14ac:dyDescent="0.2">
      <c r="A160" s="15" t="s">
        <v>42</v>
      </c>
      <c r="B160" s="16" t="s">
        <v>43</v>
      </c>
      <c r="C160" s="49">
        <f>SUM(C161:C163)</f>
        <v>15</v>
      </c>
      <c r="D160" s="49" t="str">
        <f t="shared" ref="D160:J160" si="44">IF(COUNTBLANK(D161:D163)&gt;0,"",SUM(D161:D163))</f>
        <v/>
      </c>
      <c r="E160" s="49" t="str">
        <f t="shared" si="44"/>
        <v/>
      </c>
      <c r="F160" s="49" t="str">
        <f t="shared" si="44"/>
        <v/>
      </c>
      <c r="G160" s="49" t="str">
        <f t="shared" si="44"/>
        <v/>
      </c>
      <c r="H160" s="49" t="str">
        <f t="shared" si="44"/>
        <v/>
      </c>
      <c r="I160" s="49" t="str">
        <f t="shared" si="44"/>
        <v/>
      </c>
      <c r="J160" s="49" t="str">
        <f t="shared" si="44"/>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62"/>
      <c r="L161" s="38"/>
      <c r="M161" s="38"/>
    </row>
    <row r="162" spans="1:13" ht="30" x14ac:dyDescent="0.2">
      <c r="A162" s="17">
        <v>2</v>
      </c>
      <c r="B162" s="43" t="str">
        <f t="shared" ref="B162:B163" si="45">B136</f>
        <v>G4. Các chức năng chính nêu trong thiết kế đều được triển khai</v>
      </c>
      <c r="C162" s="42">
        <f>MẫuPC!C32</f>
        <v>7</v>
      </c>
      <c r="D162" s="118"/>
      <c r="E162" s="118"/>
      <c r="F162" s="118"/>
      <c r="G162" s="118"/>
      <c r="H162" s="118"/>
      <c r="I162" s="118"/>
      <c r="J162" s="118"/>
      <c r="K162" s="62"/>
      <c r="L162" s="38"/>
      <c r="M162" s="38"/>
    </row>
    <row r="163" spans="1:13" ht="15.75" x14ac:dyDescent="0.2">
      <c r="A163" s="17">
        <v>3</v>
      </c>
      <c r="B163" s="43" t="str">
        <f t="shared" si="45"/>
        <v>G6. Thái độ, kỹ năng làm việc nhóm</v>
      </c>
      <c r="C163" s="42">
        <f>MẫuPC!C33</f>
        <v>3</v>
      </c>
      <c r="D163" s="118"/>
      <c r="E163" s="118"/>
      <c r="F163" s="118"/>
      <c r="G163" s="118"/>
      <c r="H163" s="118"/>
      <c r="I163" s="118"/>
      <c r="J163" s="118"/>
      <c r="K163" s="62"/>
      <c r="L163" s="38"/>
      <c r="M163" s="38"/>
    </row>
    <row r="164" spans="1:13" ht="15.75" x14ac:dyDescent="0.2">
      <c r="A164" s="15" t="s">
        <v>50</v>
      </c>
      <c r="B164" s="47" t="s">
        <v>51</v>
      </c>
      <c r="C164" s="90">
        <f>MẫuPC!C34</f>
        <v>20</v>
      </c>
      <c r="D164" s="160" t="str">
        <f t="shared" ref="D164:J164" si="46">IF(COUNTBLANK(D165:D168)&gt;0,"",SUM(D165:D168))</f>
        <v/>
      </c>
      <c r="E164" s="160" t="str">
        <f t="shared" si="46"/>
        <v/>
      </c>
      <c r="F164" s="160" t="str">
        <f t="shared" si="46"/>
        <v/>
      </c>
      <c r="G164" s="160" t="str">
        <f t="shared" si="46"/>
        <v/>
      </c>
      <c r="H164" s="160" t="str">
        <f t="shared" si="46"/>
        <v/>
      </c>
      <c r="I164" s="160" t="str">
        <f t="shared" si="46"/>
        <v/>
      </c>
      <c r="J164" s="160" t="str">
        <f t="shared" si="46"/>
        <v/>
      </c>
      <c r="K164" s="62"/>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62"/>
      <c r="L165" s="38"/>
      <c r="M165" s="38"/>
    </row>
    <row r="166" spans="1:13" ht="45" x14ac:dyDescent="0.2">
      <c r="A166" s="17">
        <v>5</v>
      </c>
      <c r="B166" s="43" t="str">
        <f t="shared" ref="B166:B167" si="47">B140</f>
        <v>G3. Giao diện của các chức năng được phân công đúng với tài liệu thiết kế</v>
      </c>
      <c r="C166" s="42">
        <f>MẫuPC!C36</f>
        <v>5</v>
      </c>
      <c r="D166" s="118"/>
      <c r="E166" s="118"/>
      <c r="F166" s="118"/>
      <c r="G166" s="118"/>
      <c r="H166" s="118"/>
      <c r="I166" s="118"/>
      <c r="J166" s="118"/>
      <c r="K166" s="62"/>
      <c r="L166" s="38"/>
      <c r="M166" s="38"/>
    </row>
    <row r="167" spans="1:13" ht="45" x14ac:dyDescent="0.2">
      <c r="A167" s="17">
        <v>6</v>
      </c>
      <c r="B167" s="43" t="str">
        <f t="shared" si="47"/>
        <v>G4. Giải thích chính xác thuật toán xử lý nghiệp vụ của các chức năng được phân công</v>
      </c>
      <c r="C167" s="42">
        <f>MẫuPC!C37</f>
        <v>9</v>
      </c>
      <c r="D167" s="118"/>
      <c r="E167" s="118"/>
      <c r="F167" s="118"/>
      <c r="G167" s="118"/>
      <c r="H167" s="118"/>
      <c r="I167" s="118"/>
      <c r="J167" s="118"/>
      <c r="K167" s="62"/>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62"/>
      <c r="L168" s="38"/>
      <c r="M168" s="38"/>
    </row>
    <row r="169" spans="1:13" ht="15.75" x14ac:dyDescent="0.2">
      <c r="A169" s="15"/>
      <c r="B169" s="47" t="s">
        <v>37</v>
      </c>
      <c r="C169" s="48">
        <f>SUM(C164,C160)</f>
        <v>35</v>
      </c>
      <c r="D169" s="49" t="str">
        <f t="shared" ref="D169:J169" si="48">IF(OR(D160="",D164=""),"",SUM(D160,D164))</f>
        <v/>
      </c>
      <c r="E169" s="49" t="str">
        <f t="shared" si="48"/>
        <v/>
      </c>
      <c r="F169" s="49" t="str">
        <f t="shared" si="48"/>
        <v/>
      </c>
      <c r="G169" s="49" t="str">
        <f t="shared" si="48"/>
        <v/>
      </c>
      <c r="H169" s="49" t="str">
        <f t="shared" si="48"/>
        <v/>
      </c>
      <c r="I169" s="49" t="str">
        <f t="shared" si="48"/>
        <v/>
      </c>
      <c r="J169" s="49" t="str">
        <f t="shared" si="48"/>
        <v/>
      </c>
      <c r="K169" s="62"/>
      <c r="L169" s="38"/>
      <c r="M169" s="38"/>
    </row>
    <row r="170" spans="1:13" ht="15.75" x14ac:dyDescent="0.2">
      <c r="A170" s="210" t="s">
        <v>95</v>
      </c>
      <c r="B170" s="198"/>
      <c r="C170" s="50">
        <v>10</v>
      </c>
      <c r="D170" s="50" t="str">
        <f t="shared" ref="D170:J170" si="49">IF(D169="","",ROUND(D169/$C$65*10,1))</f>
        <v/>
      </c>
      <c r="E170" s="50" t="str">
        <f t="shared" si="49"/>
        <v/>
      </c>
      <c r="F170" s="50" t="str">
        <f t="shared" si="49"/>
        <v/>
      </c>
      <c r="G170" s="50" t="str">
        <f t="shared" si="49"/>
        <v/>
      </c>
      <c r="H170" s="50" t="str">
        <f t="shared" si="49"/>
        <v/>
      </c>
      <c r="I170" s="50" t="str">
        <f t="shared" si="49"/>
        <v/>
      </c>
      <c r="J170" s="50" t="str">
        <f t="shared" si="49"/>
        <v/>
      </c>
      <c r="K170" s="62"/>
      <c r="L170" s="38"/>
      <c r="M170" s="38"/>
    </row>
    <row r="171" spans="1:13" ht="15.75" x14ac:dyDescent="0.2">
      <c r="A171" s="60"/>
      <c r="B171" s="63"/>
      <c r="C171" s="60"/>
      <c r="D171" s="60"/>
      <c r="E171" s="60"/>
      <c r="F171" s="60"/>
      <c r="G171" s="60"/>
      <c r="H171" s="60"/>
      <c r="I171" s="38"/>
      <c r="J171" s="64" t="s">
        <v>96</v>
      </c>
      <c r="K171" s="38"/>
      <c r="L171" s="38"/>
      <c r="M171" s="38"/>
    </row>
    <row r="172" spans="1:13" ht="15.75" x14ac:dyDescent="0.2">
      <c r="A172" s="60"/>
      <c r="B172" s="164" t="str">
        <f>"GIÁM KHẢO "&amp;A156</f>
        <v>GIÁM KHẢO 5</v>
      </c>
      <c r="C172" s="60"/>
      <c r="D172" s="60"/>
      <c r="E172" s="60"/>
      <c r="F172" s="56"/>
      <c r="G172" s="56"/>
      <c r="H172" s="38"/>
      <c r="I172" s="56"/>
      <c r="J172" s="164" t="s">
        <v>99</v>
      </c>
      <c r="K172" s="38"/>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A5MKUaE3uYXClF6wM7CaZe0wJ+2+sKqXZFq5vbrLSZ8+xvewaeXX1iZ+tAtrp9P+tPZNtXFUr/iJRWPBUikldw==" saltValue="tMh1ITCk/BH3w7NwAVxCjg=="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L1 L49 L75 L101 L127 L153">
      <formula1>Nganh</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J49 J75 J101 J127 J153">
      <formula1>INDIRECT($L$1)</formula1>
    </dataValidation>
    <dataValidation type="list" allowBlank="1" showErrorMessage="1" sqref="A52 A78 A104 A130 A156">
      <formula1>"1.0,2.0,3.0,4.0,5.0"</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view="pageBreakPreview" zoomScaleNormal="100" zoomScaleSheetLayoutView="100" workbookViewId="0">
      <pane xSplit="3" ySplit="3" topLeftCell="D130" activePane="bottomRight" state="frozen"/>
      <selection pane="topRight" activeCell="L2" sqref="L2"/>
      <selection pane="bottomLeft" activeCell="L2" sqref="L2"/>
      <selection pane="bottomRight" activeCell="M1" sqref="M1"/>
    </sheetView>
  </sheetViews>
  <sheetFormatPr defaultColWidth="14.42578125" defaultRowHeight="12.75" x14ac:dyDescent="0.2"/>
  <cols>
    <col min="1" max="1" width="5" style="161" customWidth="1"/>
    <col min="2" max="2" width="33.5703125" style="161" customWidth="1"/>
    <col min="3" max="3" width="6.42578125" style="161" customWidth="1"/>
    <col min="4" max="10" width="10.85546875" style="161" customWidth="1"/>
    <col min="11" max="11" width="19.7109375" style="161" customWidth="1"/>
    <col min="12" max="12" width="10.42578125" style="161" customWidth="1"/>
    <col min="13" max="13" width="5.85546875" style="161" customWidth="1"/>
    <col min="14" max="16384" width="14.42578125" style="161"/>
  </cols>
  <sheetData>
    <row r="1" spans="1:13" ht="15.75" x14ac:dyDescent="0.2">
      <c r="A1" s="196" t="str">
        <f>"PHIẾU CHẤM 2: TÀI LIỆU DỰ ÁN TN TẠI HỘI ĐỒNG SỐ "&amp;RIGHT($L$1,1)&amp;" NGÀNH "&amp;LEFT($L$1,4)</f>
        <v>PHIẾU CHẤM 2: TÀI LIỆU DỰ ÁN TN TẠI HỘI ĐỒNG SỐ 1 NGÀNH TKTW</v>
      </c>
      <c r="B1" s="186"/>
      <c r="C1" s="186"/>
      <c r="D1" s="186"/>
      <c r="E1" s="186"/>
      <c r="F1" s="186"/>
      <c r="G1" s="186"/>
      <c r="H1" s="186"/>
      <c r="I1" s="186"/>
      <c r="J1" s="186"/>
      <c r="K1" s="186"/>
      <c r="L1" s="123" t="s">
        <v>124</v>
      </c>
      <c r="M1" s="85" t="s">
        <v>135</v>
      </c>
    </row>
    <row r="2" spans="1:13" ht="15.75" x14ac:dyDescent="0.2">
      <c r="A2" s="186"/>
      <c r="B2" s="186"/>
      <c r="C2" s="186"/>
      <c r="D2" s="186"/>
      <c r="E2" s="186"/>
      <c r="F2" s="186"/>
      <c r="G2" s="186"/>
      <c r="H2" s="186"/>
      <c r="I2" s="186"/>
      <c r="J2" s="186"/>
      <c r="K2" s="186"/>
      <c r="L2" s="38"/>
      <c r="M2" s="38"/>
    </row>
    <row r="3" spans="1:13" ht="15.75" x14ac:dyDescent="0.2">
      <c r="A3" s="38"/>
      <c r="B3" s="39" t="s">
        <v>84</v>
      </c>
      <c r="C3" s="213" t="e">
        <f>VLOOKUP($L$1&amp;$M$1,'Danh sach'!$C:$L,10,0)</f>
        <v>#N/A</v>
      </c>
      <c r="D3" s="200"/>
      <c r="E3" s="200"/>
      <c r="F3" s="200"/>
      <c r="G3" s="200"/>
      <c r="H3" s="200"/>
      <c r="I3" s="200"/>
      <c r="J3" s="200"/>
      <c r="K3" s="200"/>
      <c r="L3" s="38"/>
      <c r="M3" s="38"/>
    </row>
    <row r="4" spans="1:13" ht="15.75" x14ac:dyDescent="0.2">
      <c r="A4" s="38"/>
      <c r="B4" s="38"/>
      <c r="C4" s="38"/>
      <c r="D4" s="201" t="s">
        <v>86</v>
      </c>
      <c r="E4" s="202"/>
      <c r="F4" s="202"/>
      <c r="G4" s="202"/>
      <c r="H4" s="202"/>
      <c r="I4" s="198"/>
      <c r="J4" s="61"/>
      <c r="K4" s="38"/>
      <c r="L4" s="38"/>
      <c r="M4" s="38"/>
    </row>
    <row r="5" spans="1:13" ht="15.75" x14ac:dyDescent="0.2">
      <c r="A5" s="203" t="s">
        <v>1</v>
      </c>
      <c r="B5" s="203" t="s">
        <v>4</v>
      </c>
      <c r="C5" s="203" t="s">
        <v>3</v>
      </c>
      <c r="D5" s="74" t="str">
        <f t="shared" ref="D5:H5" si="0">IF(D6="","","Giám khảo "&amp;D$27)</f>
        <v>Giám khảo 1</v>
      </c>
      <c r="E5" s="74" t="str">
        <f t="shared" si="0"/>
        <v>Giám khảo 2</v>
      </c>
      <c r="F5" s="74" t="str">
        <f t="shared" si="0"/>
        <v>Giám khảo 3</v>
      </c>
      <c r="G5" s="74" t="str">
        <f t="shared" si="0"/>
        <v>Giám khảo 4</v>
      </c>
      <c r="H5" s="74" t="str">
        <f t="shared" si="0"/>
        <v/>
      </c>
      <c r="I5" s="205" t="s">
        <v>86</v>
      </c>
      <c r="J5" s="207" t="s">
        <v>93</v>
      </c>
      <c r="K5" s="208"/>
      <c r="L5" s="38"/>
      <c r="M5" s="38"/>
    </row>
    <row r="6" spans="1:13" ht="25.5" x14ac:dyDescent="0.2">
      <c r="A6" s="204"/>
      <c r="B6" s="204"/>
      <c r="C6" s="204"/>
      <c r="D6" s="41" t="str">
        <f>IFERROR(VLOOKUP($L$1&amp;D$27,'Hoi dong'!$C:$H,6,0),"")</f>
        <v>Đặng Quang Minh</v>
      </c>
      <c r="E6" s="41" t="str">
        <f>IFERROR(VLOOKUP($L$1&amp;E$27,'Hoi dong'!$C:$H,6,0),"")</f>
        <v>Trần Thị Loan</v>
      </c>
      <c r="F6" s="41" t="str">
        <f>IFERROR(VLOOKUP($L$1&amp;F$27,'Hoi dong'!$C:$H,6,0),"")</f>
        <v>Nguyễn Hoàng Tiến</v>
      </c>
      <c r="G6" s="41" t="str">
        <f>IFERROR(VLOOKUP($L$1&amp;G$27,'Hoi dong'!$C:$H,6,0),"")</f>
        <v>Nguyễn Thị Hồng Hà</v>
      </c>
      <c r="H6" s="41" t="str">
        <f>IFERROR(VLOOKUP($L$1&amp;H$27,'Hoi dong'!$C:$H,6,0),"")</f>
        <v/>
      </c>
      <c r="I6" s="206"/>
      <c r="J6" s="206"/>
      <c r="K6" s="209"/>
      <c r="L6" s="38"/>
      <c r="M6" s="38"/>
    </row>
    <row r="7" spans="1:13" ht="30" x14ac:dyDescent="0.2">
      <c r="A7" s="42">
        <v>1</v>
      </c>
      <c r="B7" s="43" t="str">
        <f>MẫuPC!B7</f>
        <v>G1. Khảo sát, phân tích và lập kế hoạch dự án</v>
      </c>
      <c r="C7" s="44">
        <f>MẫuPC!C7</f>
        <v>3</v>
      </c>
      <c r="D7" s="118"/>
      <c r="E7" s="118"/>
      <c r="F7" s="118"/>
      <c r="G7" s="118"/>
      <c r="H7" s="118"/>
      <c r="I7" s="46" t="str">
        <f t="shared" ref="I7:I12" si="1">IFERROR(ROUND(AVERAGE(D7:H7),1),"")</f>
        <v/>
      </c>
      <c r="J7" s="197"/>
      <c r="K7" s="198"/>
      <c r="L7" s="38"/>
      <c r="M7" s="38"/>
    </row>
    <row r="8" spans="1:13" ht="15.75" x14ac:dyDescent="0.2">
      <c r="A8" s="42">
        <v>2</v>
      </c>
      <c r="B8" s="43" t="str">
        <f>MẫuPC!B8</f>
        <v>G2. Thiết kế được giải pháp CNTT</v>
      </c>
      <c r="C8" s="44">
        <f>MẫuPC!C8</f>
        <v>4</v>
      </c>
      <c r="D8" s="118"/>
      <c r="E8" s="118"/>
      <c r="F8" s="118"/>
      <c r="G8" s="118"/>
      <c r="H8" s="118"/>
      <c r="I8" s="46" t="str">
        <f t="shared" si="1"/>
        <v/>
      </c>
      <c r="J8" s="197"/>
      <c r="K8" s="198"/>
      <c r="L8" s="38"/>
      <c r="M8" s="38"/>
    </row>
    <row r="9" spans="1:13" ht="30" x14ac:dyDescent="0.2">
      <c r="A9" s="42">
        <v>3</v>
      </c>
      <c r="B9" s="43" t="str">
        <f>MẫuPC!B9</f>
        <v>G3. Vận dụng được công nghệ phù hợp vào dự án thực tế</v>
      </c>
      <c r="C9" s="44">
        <f>MẫuPC!C9</f>
        <v>4</v>
      </c>
      <c r="D9" s="118"/>
      <c r="E9" s="118"/>
      <c r="F9" s="118"/>
      <c r="G9" s="118"/>
      <c r="H9" s="118"/>
      <c r="I9" s="46" t="str">
        <f t="shared" si="1"/>
        <v/>
      </c>
      <c r="J9" s="197"/>
      <c r="K9" s="198"/>
      <c r="L9" s="38"/>
      <c r="M9" s="38"/>
    </row>
    <row r="10" spans="1:13" ht="30" x14ac:dyDescent="0.2">
      <c r="A10" s="42">
        <v>4</v>
      </c>
      <c r="B10" s="43" t="str">
        <f>MẫuPC!B10</f>
        <v>G4. Đóng gói và triển khai được sản phẩm</v>
      </c>
      <c r="C10" s="44">
        <f>MẫuPC!C10</f>
        <v>2</v>
      </c>
      <c r="D10" s="118"/>
      <c r="E10" s="118"/>
      <c r="F10" s="118"/>
      <c r="G10" s="118"/>
      <c r="H10" s="118"/>
      <c r="I10" s="46" t="str">
        <f t="shared" si="1"/>
        <v/>
      </c>
      <c r="J10" s="197"/>
      <c r="K10" s="198"/>
      <c r="L10" s="38"/>
      <c r="M10" s="38"/>
    </row>
    <row r="11" spans="1:13" ht="30" x14ac:dyDescent="0.2">
      <c r="A11" s="42">
        <v>5</v>
      </c>
      <c r="B11" s="43" t="str">
        <f>MẫuPC!B11</f>
        <v>G5. Thái độ và kỹ năng làm việc nhóm</v>
      </c>
      <c r="C11" s="44">
        <f>MẫuPC!C11</f>
        <v>2</v>
      </c>
      <c r="D11" s="118"/>
      <c r="E11" s="118"/>
      <c r="F11" s="118"/>
      <c r="G11" s="118"/>
      <c r="H11" s="118"/>
      <c r="I11" s="46" t="str">
        <f t="shared" si="1"/>
        <v/>
      </c>
      <c r="J11" s="197"/>
      <c r="K11" s="198"/>
      <c r="L11" s="38"/>
      <c r="M11" s="38"/>
    </row>
    <row r="12" spans="1:13" ht="15.75" x14ac:dyDescent="0.2">
      <c r="A12" s="15"/>
      <c r="B12" s="47" t="s">
        <v>37</v>
      </c>
      <c r="C12" s="48">
        <f>SUM(C7:C11)</f>
        <v>15</v>
      </c>
      <c r="D12" s="49" t="str">
        <f t="shared" ref="D12:H12" si="2">IF(COUNTBLANK(D7:D11)&gt;0,"",SUM(D7:D11))</f>
        <v/>
      </c>
      <c r="E12" s="49" t="str">
        <f t="shared" si="2"/>
        <v/>
      </c>
      <c r="F12" s="49" t="str">
        <f t="shared" si="2"/>
        <v/>
      </c>
      <c r="G12" s="49" t="str">
        <f t="shared" si="2"/>
        <v/>
      </c>
      <c r="H12" s="49" t="str">
        <f t="shared" si="2"/>
        <v/>
      </c>
      <c r="I12" s="46" t="str">
        <f t="shared" si="1"/>
        <v/>
      </c>
      <c r="J12" s="197"/>
      <c r="K12" s="198"/>
      <c r="L12" s="38"/>
      <c r="M12" s="38"/>
    </row>
    <row r="13" spans="1:13" ht="15.75" x14ac:dyDescent="0.2">
      <c r="A13" s="210" t="s">
        <v>95</v>
      </c>
      <c r="B13" s="217"/>
      <c r="C13" s="50">
        <v>10</v>
      </c>
      <c r="D13" s="50" t="str">
        <f t="shared" ref="D13:I13" si="3">IF(D12="","",ROUND(D12/$C12*10,1))</f>
        <v/>
      </c>
      <c r="E13" s="50" t="str">
        <f t="shared" si="3"/>
        <v/>
      </c>
      <c r="F13" s="50" t="str">
        <f t="shared" si="3"/>
        <v/>
      </c>
      <c r="G13" s="50" t="str">
        <f t="shared" si="3"/>
        <v/>
      </c>
      <c r="H13" s="50" t="str">
        <f t="shared" si="3"/>
        <v/>
      </c>
      <c r="I13" s="50" t="str">
        <f t="shared" si="3"/>
        <v/>
      </c>
      <c r="J13" s="197"/>
      <c r="K13" s="198"/>
      <c r="L13" s="38"/>
      <c r="M13" s="38"/>
    </row>
    <row r="14" spans="1:13" ht="15.75" x14ac:dyDescent="0.2">
      <c r="A14" s="38"/>
      <c r="B14" s="38"/>
      <c r="C14" s="38"/>
      <c r="D14" s="38"/>
      <c r="E14" s="38"/>
      <c r="F14" s="38"/>
      <c r="G14" s="38"/>
      <c r="H14" s="38"/>
      <c r="I14" s="38"/>
      <c r="J14" s="38"/>
      <c r="K14" s="38"/>
      <c r="L14" s="38"/>
      <c r="M14" s="38"/>
    </row>
    <row r="15" spans="1:13" ht="15.75" x14ac:dyDescent="0.25">
      <c r="A15" s="26"/>
      <c r="B15" s="51"/>
      <c r="C15" s="26"/>
      <c r="D15" s="26"/>
      <c r="E15" s="26"/>
      <c r="F15" s="26"/>
      <c r="G15" s="1"/>
      <c r="H15" s="1"/>
      <c r="I15" s="86" t="s">
        <v>96</v>
      </c>
      <c r="J15" s="1"/>
      <c r="K15" s="1"/>
      <c r="L15" s="1"/>
      <c r="M15" s="1"/>
    </row>
    <row r="16" spans="1:13" ht="15.75" x14ac:dyDescent="0.25">
      <c r="A16" s="26"/>
      <c r="B16" s="51" t="s">
        <v>97</v>
      </c>
      <c r="C16" s="26"/>
      <c r="D16" s="26"/>
      <c r="E16" s="53" t="s">
        <v>98</v>
      </c>
      <c r="F16" s="1"/>
      <c r="G16" s="1"/>
      <c r="H16" s="1"/>
      <c r="I16" s="164" t="s">
        <v>99</v>
      </c>
      <c r="J16" s="1"/>
      <c r="K16" s="1"/>
      <c r="L16" s="1"/>
      <c r="M16" s="1"/>
    </row>
    <row r="17" spans="1:13" ht="26.25" x14ac:dyDescent="0.4">
      <c r="A17" s="26"/>
      <c r="B17" s="54" t="s">
        <v>100</v>
      </c>
      <c r="C17" s="26"/>
      <c r="D17" s="26"/>
      <c r="E17" s="55"/>
      <c r="F17" s="26"/>
      <c r="G17" s="26"/>
      <c r="H17" s="26"/>
      <c r="I17" s="26"/>
      <c r="J17" s="26"/>
      <c r="K17" s="1"/>
      <c r="L17" s="1"/>
      <c r="M17" s="1"/>
    </row>
    <row r="18" spans="1:13" ht="26.25" x14ac:dyDescent="0.4">
      <c r="A18" s="26"/>
      <c r="B18" s="54" t="s">
        <v>101</v>
      </c>
      <c r="C18" s="26"/>
      <c r="D18" s="26"/>
      <c r="E18" s="55"/>
      <c r="F18" s="26"/>
      <c r="G18" s="26"/>
      <c r="H18" s="26"/>
      <c r="I18" s="26"/>
      <c r="J18" s="26"/>
      <c r="K18" s="1"/>
      <c r="L18" s="1"/>
      <c r="M18" s="1"/>
    </row>
    <row r="19" spans="1:13" ht="26.25" x14ac:dyDescent="0.4">
      <c r="A19" s="26"/>
      <c r="B19" s="54" t="s">
        <v>102</v>
      </c>
      <c r="C19" s="26"/>
      <c r="D19" s="26"/>
      <c r="E19" s="55"/>
      <c r="F19" s="26"/>
      <c r="G19" s="26"/>
      <c r="H19" s="26"/>
      <c r="I19" s="26"/>
      <c r="J19" s="26"/>
      <c r="K19" s="1"/>
      <c r="L19" s="1"/>
      <c r="M19" s="1"/>
    </row>
    <row r="20" spans="1:13" ht="15.75" x14ac:dyDescent="0.25">
      <c r="A20" s="87" t="s">
        <v>38</v>
      </c>
      <c r="B20" s="54"/>
      <c r="C20" s="26"/>
      <c r="D20" s="26"/>
      <c r="E20" s="26"/>
      <c r="F20" s="26"/>
      <c r="G20" s="26"/>
      <c r="H20" s="26"/>
      <c r="I20" s="26"/>
      <c r="J20" s="26"/>
      <c r="K20" s="1"/>
      <c r="L20" s="1"/>
      <c r="M20" s="1"/>
    </row>
    <row r="21" spans="1:13" ht="15.75" x14ac:dyDescent="0.25">
      <c r="A21" s="88" t="s">
        <v>39</v>
      </c>
      <c r="B21" s="54"/>
      <c r="C21" s="26"/>
      <c r="D21" s="26"/>
      <c r="E21" s="26"/>
      <c r="F21" s="26"/>
      <c r="G21" s="26"/>
      <c r="H21" s="26"/>
      <c r="I21" s="26"/>
      <c r="J21" s="26"/>
      <c r="K21" s="1"/>
      <c r="L21" s="1"/>
      <c r="M21" s="1"/>
    </row>
    <row r="22" spans="1:13" ht="15.75" x14ac:dyDescent="0.25">
      <c r="A22" s="88" t="s">
        <v>103</v>
      </c>
      <c r="B22" s="54"/>
      <c r="C22" s="26"/>
      <c r="D22" s="26"/>
      <c r="E22" s="26"/>
      <c r="F22" s="26"/>
      <c r="G22" s="26"/>
      <c r="H22" s="26"/>
      <c r="I22" s="26"/>
      <c r="J22" s="26"/>
      <c r="K22" s="1"/>
      <c r="L22" s="1"/>
      <c r="M22" s="1"/>
    </row>
    <row r="23" spans="1:13" ht="15.75" x14ac:dyDescent="0.2">
      <c r="A23" s="38"/>
      <c r="B23" s="38"/>
      <c r="C23" s="38"/>
      <c r="D23" s="38"/>
      <c r="E23" s="38"/>
      <c r="F23" s="38"/>
      <c r="G23" s="38"/>
      <c r="H23" s="38"/>
      <c r="I23" s="38"/>
      <c r="J23" s="38"/>
      <c r="K23" s="38"/>
      <c r="L23" s="38"/>
      <c r="M23" s="38"/>
    </row>
    <row r="24" spans="1:13" ht="18.75" x14ac:dyDescent="0.2">
      <c r="A24" s="187" t="str">
        <f>"PHIẾU CHẤM 3: BẢO VỆ TẠI HỘI ĐỒNG SỐ "&amp;RIGHT($L$1,1)&amp;" NGÀNH "&amp;LEFT($L$1,4)</f>
        <v>PHIẾU CHẤM 3: BẢO VỆ TẠI HỘI ĐỒNG SỐ 1 NGÀNH TKTW</v>
      </c>
      <c r="B24" s="186"/>
      <c r="C24" s="186"/>
      <c r="D24" s="186"/>
      <c r="E24" s="186"/>
      <c r="F24" s="186"/>
      <c r="G24" s="186"/>
      <c r="H24" s="186"/>
      <c r="I24" s="186"/>
      <c r="J24" s="186"/>
      <c r="K24" s="186"/>
      <c r="L24" s="38"/>
      <c r="M24" s="38"/>
    </row>
    <row r="25" spans="1:13" ht="15.75" x14ac:dyDescent="0.2">
      <c r="A25" s="38"/>
      <c r="B25" s="39" t="s">
        <v>84</v>
      </c>
      <c r="C25" s="213" t="e">
        <f>$C$3</f>
        <v>#N/A</v>
      </c>
      <c r="D25" s="200"/>
      <c r="E25" s="200"/>
      <c r="F25" s="200"/>
      <c r="G25" s="200"/>
      <c r="H25" s="200"/>
      <c r="I25" s="200"/>
      <c r="J25" s="200"/>
      <c r="K25" s="200"/>
      <c r="L25" s="38"/>
      <c r="M25" s="38"/>
    </row>
    <row r="26" spans="1:13" ht="15.75" x14ac:dyDescent="0.2">
      <c r="A26" s="38"/>
      <c r="B26" s="38"/>
      <c r="C26" s="38"/>
      <c r="D26" s="201" t="s">
        <v>86</v>
      </c>
      <c r="E26" s="202"/>
      <c r="F26" s="202"/>
      <c r="G26" s="202"/>
      <c r="H26" s="202"/>
      <c r="I26" s="202"/>
      <c r="J26" s="198"/>
      <c r="K26" s="61"/>
      <c r="L26" s="38"/>
      <c r="M26" s="38"/>
    </row>
    <row r="27" spans="1:13" s="122" customFormat="1" ht="5.25" hidden="1" x14ac:dyDescent="0.15">
      <c r="A27" s="119"/>
      <c r="B27" s="119"/>
      <c r="C27" s="119"/>
      <c r="D27" s="120">
        <v>1</v>
      </c>
      <c r="E27" s="120">
        <v>2</v>
      </c>
      <c r="F27" s="120">
        <v>3</v>
      </c>
      <c r="G27" s="120">
        <v>4</v>
      </c>
      <c r="H27" s="120">
        <v>5</v>
      </c>
      <c r="I27" s="120">
        <v>6</v>
      </c>
      <c r="J27" s="120">
        <v>7</v>
      </c>
      <c r="K27" s="121"/>
      <c r="L27" s="119"/>
      <c r="M27" s="119"/>
    </row>
    <row r="28" spans="1:13" ht="15.75" x14ac:dyDescent="0.2">
      <c r="A28" s="203" t="s">
        <v>1</v>
      </c>
      <c r="B28" s="203" t="s">
        <v>4</v>
      </c>
      <c r="C28" s="203" t="s">
        <v>3</v>
      </c>
      <c r="D28" s="40" t="str">
        <f>IFERROR(VLOOKUP($L$1&amp;$M$1&amp;D$27,'Danh sach'!$E:$K,6,0),"")</f>
        <v/>
      </c>
      <c r="E28" s="40" t="str">
        <f>IFERROR(VLOOKUP($L$1&amp;$M$1&amp;E$27,'Danh sach'!$E:$K,6,0),"")</f>
        <v/>
      </c>
      <c r="F28" s="40" t="str">
        <f>IFERROR(VLOOKUP($L$1&amp;$M$1&amp;F$27,'Danh sach'!$E:$K,6,0),"")</f>
        <v/>
      </c>
      <c r="G28" s="40" t="str">
        <f>IFERROR(VLOOKUP($L$1&amp;$M$1&amp;G$27,'Danh sach'!$E:$K,6,0),"")</f>
        <v/>
      </c>
      <c r="H28" s="40" t="str">
        <f>IFERROR(VLOOKUP($L$1&amp;$M$1&amp;H$27,'Danh sach'!$E:$K,6,0),"")</f>
        <v/>
      </c>
      <c r="I28" s="40" t="str">
        <f>IFERROR(VLOOKUP($L$1&amp;$M$1&amp;I$27,'Danh sach'!$E:$K,6,0),"")</f>
        <v/>
      </c>
      <c r="J28" s="40" t="str">
        <f>IFERROR(VLOOKUP($L$1&amp;$M$1&amp;J$27,'Danh sach'!$E:$K,6,0),"")</f>
        <v/>
      </c>
      <c r="K28" s="203" t="s">
        <v>93</v>
      </c>
      <c r="L28" s="38"/>
      <c r="M28" s="38"/>
    </row>
    <row r="29" spans="1:13" ht="15.75" x14ac:dyDescent="0.2">
      <c r="A29" s="204"/>
      <c r="B29" s="204"/>
      <c r="C29" s="204"/>
      <c r="D29" s="89" t="str">
        <f>IFERROR(VLOOKUP($L$1&amp;$M$1&amp;D$27,'Danh sach'!$E:$K,7,0),"")</f>
        <v/>
      </c>
      <c r="E29" s="89" t="str">
        <f>IFERROR(VLOOKUP($L$1&amp;$M$1&amp;E$27,'Danh sach'!$E:$K,7,0),"")</f>
        <v/>
      </c>
      <c r="F29" s="89" t="str">
        <f>IFERROR(VLOOKUP($L$1&amp;$M$1&amp;F$27,'Danh sach'!$E:$K,7,0),"")</f>
        <v/>
      </c>
      <c r="G29" s="89" t="str">
        <f>IFERROR(VLOOKUP($L$1&amp;$M$1&amp;G$27,'Danh sach'!$E:$K,7,0),"")</f>
        <v/>
      </c>
      <c r="H29" s="89" t="str">
        <f>IFERROR(VLOOKUP($L$1&amp;$M$1&amp;H$27,'Danh sach'!$E:$K,7,0),"")</f>
        <v/>
      </c>
      <c r="I29" s="89" t="str">
        <f>IFERROR(VLOOKUP($L$1&amp;$M$1&amp;I$27,'Danh sach'!$E:$K,7,0),"")</f>
        <v/>
      </c>
      <c r="J29" s="89" t="str">
        <f>IFERROR(VLOOKUP($L$1&amp;$M$1&amp;J$27,'Danh sach'!$E:$K,7,0),"")</f>
        <v/>
      </c>
      <c r="K29" s="216"/>
      <c r="L29" s="38"/>
      <c r="M29" s="38"/>
    </row>
    <row r="30" spans="1:13" ht="15.75" x14ac:dyDescent="0.2">
      <c r="A30" s="15" t="s">
        <v>42</v>
      </c>
      <c r="B30" s="16" t="s">
        <v>43</v>
      </c>
      <c r="C30" s="49">
        <f>SUM(C31:C33)</f>
        <v>15</v>
      </c>
      <c r="D30" s="49" t="str">
        <f t="shared" ref="D30:J30" si="4">IF(COUNTBLANK(D31:D33)&gt;0,"",SUM(D31:D33))</f>
        <v/>
      </c>
      <c r="E30" s="49" t="str">
        <f t="shared" si="4"/>
        <v/>
      </c>
      <c r="F30" s="49" t="str">
        <f t="shared" si="4"/>
        <v/>
      </c>
      <c r="G30" s="49" t="str">
        <f t="shared" si="4"/>
        <v/>
      </c>
      <c r="H30" s="49" t="str">
        <f t="shared" si="4"/>
        <v/>
      </c>
      <c r="I30" s="49" t="str">
        <f t="shared" si="4"/>
        <v/>
      </c>
      <c r="J30" s="49" t="str">
        <f t="shared" si="4"/>
        <v/>
      </c>
      <c r="K30" s="62"/>
      <c r="L30" s="38"/>
      <c r="M30" s="38"/>
    </row>
    <row r="31" spans="1:13" ht="30" x14ac:dyDescent="0.2">
      <c r="A31" s="17">
        <v>1</v>
      </c>
      <c r="B31" s="43" t="str">
        <f>MẫuPC!B31</f>
        <v>G1. Khả năng ứng dụng trong thực tiễn</v>
      </c>
      <c r="C31" s="42">
        <f>MẫuPC!C31</f>
        <v>5</v>
      </c>
      <c r="D31" s="118" t="str">
        <f t="shared" ref="D31:J33" si="5">IFERROR(ROUND(AVERAGE(D57,D83,D109,D161),1),"")</f>
        <v/>
      </c>
      <c r="E31" s="118" t="str">
        <f t="shared" si="5"/>
        <v/>
      </c>
      <c r="F31" s="118" t="str">
        <f>IFERROR(ROUND(AVERAGE(F57,F83,F109,F161),1),"")</f>
        <v/>
      </c>
      <c r="G31" s="118" t="str">
        <f t="shared" si="5"/>
        <v/>
      </c>
      <c r="H31" s="118" t="str">
        <f t="shared" si="5"/>
        <v/>
      </c>
      <c r="I31" s="118" t="str">
        <f t="shared" si="5"/>
        <v/>
      </c>
      <c r="J31" s="118" t="str">
        <f t="shared" si="5"/>
        <v/>
      </c>
      <c r="K31" s="62"/>
      <c r="L31" s="38"/>
      <c r="M31" s="38"/>
    </row>
    <row r="32" spans="1:13" ht="30" x14ac:dyDescent="0.2">
      <c r="A32" s="17">
        <v>2</v>
      </c>
      <c r="B32" s="43" t="str">
        <f>MẫuPC!B32</f>
        <v>G4. Các chức năng chính nêu trong thiết kế đều được triển khai</v>
      </c>
      <c r="C32" s="42">
        <f>MẫuPC!C32</f>
        <v>7</v>
      </c>
      <c r="D32" s="118" t="str">
        <f t="shared" si="5"/>
        <v/>
      </c>
      <c r="E32" s="118" t="str">
        <f t="shared" si="5"/>
        <v/>
      </c>
      <c r="F32" s="118" t="str">
        <f t="shared" si="5"/>
        <v/>
      </c>
      <c r="G32" s="118" t="str">
        <f t="shared" si="5"/>
        <v/>
      </c>
      <c r="H32" s="118" t="str">
        <f t="shared" si="5"/>
        <v/>
      </c>
      <c r="I32" s="118" t="str">
        <f t="shared" si="5"/>
        <v/>
      </c>
      <c r="J32" s="118" t="str">
        <f t="shared" si="5"/>
        <v/>
      </c>
      <c r="K32" s="62"/>
      <c r="L32" s="38"/>
      <c r="M32" s="38"/>
    </row>
    <row r="33" spans="1:13" ht="15.75" x14ac:dyDescent="0.2">
      <c r="A33" s="17">
        <v>3</v>
      </c>
      <c r="B33" s="43" t="str">
        <f>MẫuPC!B33</f>
        <v>G6. Thái độ, kỹ năng làm việc nhóm</v>
      </c>
      <c r="C33" s="42">
        <f>MẫuPC!C33</f>
        <v>3</v>
      </c>
      <c r="D33" s="118" t="str">
        <f t="shared" si="5"/>
        <v/>
      </c>
      <c r="E33" s="118" t="str">
        <f t="shared" si="5"/>
        <v/>
      </c>
      <c r="F33" s="118" t="str">
        <f t="shared" si="5"/>
        <v/>
      </c>
      <c r="G33" s="118" t="str">
        <f t="shared" si="5"/>
        <v/>
      </c>
      <c r="H33" s="118" t="str">
        <f t="shared" si="5"/>
        <v/>
      </c>
      <c r="I33" s="118" t="str">
        <f t="shared" si="5"/>
        <v/>
      </c>
      <c r="J33" s="118" t="str">
        <f t="shared" si="5"/>
        <v/>
      </c>
      <c r="K33" s="62"/>
      <c r="L33" s="38"/>
      <c r="M33" s="38"/>
    </row>
    <row r="34" spans="1:13" ht="15.75" x14ac:dyDescent="0.2">
      <c r="A34" s="15" t="s">
        <v>50</v>
      </c>
      <c r="B34" s="47" t="s">
        <v>51</v>
      </c>
      <c r="C34" s="90">
        <f>MẫuPC!C34</f>
        <v>20</v>
      </c>
      <c r="D34" s="160" t="str">
        <f t="shared" ref="D34:J34" si="6">IF(COUNTBLANK(D35:D38)&gt;0,"",SUM(D35:D38))</f>
        <v/>
      </c>
      <c r="E34" s="160" t="str">
        <f t="shared" si="6"/>
        <v/>
      </c>
      <c r="F34" s="160" t="str">
        <f t="shared" si="6"/>
        <v/>
      </c>
      <c r="G34" s="160" t="str">
        <f t="shared" si="6"/>
        <v/>
      </c>
      <c r="H34" s="160" t="str">
        <f t="shared" si="6"/>
        <v/>
      </c>
      <c r="I34" s="160" t="str">
        <f t="shared" si="6"/>
        <v/>
      </c>
      <c r="J34" s="160" t="str">
        <f t="shared" si="6"/>
        <v/>
      </c>
      <c r="K34" s="62"/>
      <c r="L34" s="38"/>
      <c r="M34" s="38"/>
    </row>
    <row r="35" spans="1:13" ht="30" x14ac:dyDescent="0.2">
      <c r="A35" s="17">
        <v>4</v>
      </c>
      <c r="B35" s="43" t="str">
        <f>MẫuPC!B35</f>
        <v>G1. Phân tích rõ ràng các chức năng nghiệp vụ được phân công</v>
      </c>
      <c r="C35" s="42">
        <f>MẫuPC!C35</f>
        <v>3</v>
      </c>
      <c r="D35" s="118" t="str">
        <f t="shared" ref="D35:J38" si="7">IFERROR(ROUND(AVERAGE(D61,D87,D113,D165),1),"")</f>
        <v/>
      </c>
      <c r="E35" s="118" t="str">
        <f t="shared" si="7"/>
        <v/>
      </c>
      <c r="F35" s="118" t="str">
        <f t="shared" si="7"/>
        <v/>
      </c>
      <c r="G35" s="118" t="str">
        <f t="shared" si="7"/>
        <v/>
      </c>
      <c r="H35" s="118" t="str">
        <f t="shared" si="7"/>
        <v/>
      </c>
      <c r="I35" s="118" t="str">
        <f t="shared" si="7"/>
        <v/>
      </c>
      <c r="J35" s="118" t="str">
        <f t="shared" si="7"/>
        <v/>
      </c>
      <c r="K35" s="62"/>
      <c r="L35" s="38"/>
      <c r="M35" s="38"/>
    </row>
    <row r="36" spans="1:13" ht="45" x14ac:dyDescent="0.2">
      <c r="A36" s="17">
        <v>5</v>
      </c>
      <c r="B36" s="43" t="str">
        <f>MẫuPC!B36</f>
        <v>G3. Giao diện của các chức năng được phân công đúng với tài liệu thiết kế</v>
      </c>
      <c r="C36" s="42">
        <f>MẫuPC!C36</f>
        <v>5</v>
      </c>
      <c r="D36" s="118" t="str">
        <f t="shared" si="7"/>
        <v/>
      </c>
      <c r="E36" s="118" t="str">
        <f t="shared" si="7"/>
        <v/>
      </c>
      <c r="F36" s="118" t="str">
        <f t="shared" si="7"/>
        <v/>
      </c>
      <c r="G36" s="118" t="str">
        <f t="shared" si="7"/>
        <v/>
      </c>
      <c r="H36" s="118" t="str">
        <f t="shared" si="7"/>
        <v/>
      </c>
      <c r="I36" s="118" t="str">
        <f t="shared" si="7"/>
        <v/>
      </c>
      <c r="J36" s="118" t="str">
        <f t="shared" si="7"/>
        <v/>
      </c>
      <c r="K36" s="62"/>
      <c r="L36" s="38"/>
      <c r="M36" s="38"/>
    </row>
    <row r="37" spans="1:13" ht="45" x14ac:dyDescent="0.2">
      <c r="A37" s="17">
        <v>6</v>
      </c>
      <c r="B37" s="43" t="str">
        <f>MẫuPC!B37</f>
        <v>G4. Giải thích chính xác thuật toán xử lý nghiệp vụ của các chức năng được phân công</v>
      </c>
      <c r="C37" s="42">
        <f>MẫuPC!C37</f>
        <v>9</v>
      </c>
      <c r="D37" s="118" t="str">
        <f t="shared" si="7"/>
        <v/>
      </c>
      <c r="E37" s="118" t="str">
        <f t="shared" si="7"/>
        <v/>
      </c>
      <c r="F37" s="118" t="str">
        <f t="shared" si="7"/>
        <v/>
      </c>
      <c r="G37" s="118" t="str">
        <f t="shared" si="7"/>
        <v/>
      </c>
      <c r="H37" s="118" t="str">
        <f t="shared" si="7"/>
        <v/>
      </c>
      <c r="I37" s="118" t="str">
        <f t="shared" si="7"/>
        <v/>
      </c>
      <c r="J37" s="118" t="str">
        <f t="shared" si="7"/>
        <v/>
      </c>
      <c r="K37" s="62"/>
      <c r="L37" s="38"/>
      <c r="M37" s="38"/>
    </row>
    <row r="38" spans="1:13" ht="30" x14ac:dyDescent="0.2">
      <c r="A38" s="17">
        <v>7</v>
      </c>
      <c r="B38" s="43" t="str">
        <f>MẫuPC!B38</f>
        <v>G5. Kỹ năng trình bày, thái độ ứng xử cá nhân</v>
      </c>
      <c r="C38" s="42">
        <f>MẫuPC!C38</f>
        <v>3</v>
      </c>
      <c r="D38" s="118" t="str">
        <f t="shared" si="7"/>
        <v/>
      </c>
      <c r="E38" s="118" t="str">
        <f t="shared" si="7"/>
        <v/>
      </c>
      <c r="F38" s="118" t="str">
        <f t="shared" si="7"/>
        <v/>
      </c>
      <c r="G38" s="118" t="str">
        <f t="shared" si="7"/>
        <v/>
      </c>
      <c r="H38" s="118" t="str">
        <f t="shared" si="7"/>
        <v/>
      </c>
      <c r="I38" s="118" t="str">
        <f t="shared" si="7"/>
        <v/>
      </c>
      <c r="J38" s="118" t="str">
        <f t="shared" si="7"/>
        <v/>
      </c>
      <c r="K38" s="62"/>
      <c r="L38" s="38"/>
      <c r="M38" s="38"/>
    </row>
    <row r="39" spans="1:13" ht="15.75" x14ac:dyDescent="0.2">
      <c r="A39" s="15"/>
      <c r="B39" s="47" t="s">
        <v>37</v>
      </c>
      <c r="C39" s="48">
        <f>SUM(C34,C30)</f>
        <v>35</v>
      </c>
      <c r="D39" s="49" t="str">
        <f t="shared" ref="D39:J39" si="8">IF(OR(D30="",D34=""),"",SUM(D30,D34))</f>
        <v/>
      </c>
      <c r="E39" s="49" t="str">
        <f t="shared" si="8"/>
        <v/>
      </c>
      <c r="F39" s="49" t="str">
        <f t="shared" si="8"/>
        <v/>
      </c>
      <c r="G39" s="49" t="str">
        <f t="shared" si="8"/>
        <v/>
      </c>
      <c r="H39" s="49" t="str">
        <f t="shared" si="8"/>
        <v/>
      </c>
      <c r="I39" s="49" t="str">
        <f t="shared" si="8"/>
        <v/>
      </c>
      <c r="J39" s="49" t="str">
        <f t="shared" si="8"/>
        <v/>
      </c>
      <c r="K39" s="62"/>
      <c r="L39" s="38"/>
      <c r="M39" s="38"/>
    </row>
    <row r="40" spans="1:13" ht="15.75" x14ac:dyDescent="0.2">
      <c r="A40" s="210" t="s">
        <v>95</v>
      </c>
      <c r="B40" s="198"/>
      <c r="C40" s="50">
        <v>10</v>
      </c>
      <c r="D40" s="50" t="str">
        <f t="shared" ref="D40:J40" si="9">IF(D39="","",ROUND(D39/$C$65*10,1))</f>
        <v/>
      </c>
      <c r="E40" s="50" t="str">
        <f t="shared" si="9"/>
        <v/>
      </c>
      <c r="F40" s="50" t="str">
        <f t="shared" si="9"/>
        <v/>
      </c>
      <c r="G40" s="50" t="str">
        <f t="shared" si="9"/>
        <v/>
      </c>
      <c r="H40" s="50" t="str">
        <f t="shared" si="9"/>
        <v/>
      </c>
      <c r="I40" s="50" t="str">
        <f t="shared" si="9"/>
        <v/>
      </c>
      <c r="J40" s="50" t="str">
        <f t="shared" si="9"/>
        <v/>
      </c>
      <c r="K40" s="62"/>
      <c r="L40" s="38"/>
      <c r="M40" s="38"/>
    </row>
    <row r="41" spans="1:13" x14ac:dyDescent="0.2">
      <c r="A41" s="91"/>
      <c r="B41" s="91"/>
      <c r="C41" s="92"/>
      <c r="D41" s="92"/>
      <c r="E41" s="92"/>
      <c r="F41" s="92"/>
      <c r="G41" s="92"/>
      <c r="H41" s="92"/>
      <c r="I41" s="92"/>
      <c r="J41" s="93"/>
      <c r="K41" s="92"/>
      <c r="L41" s="92"/>
      <c r="M41" s="92"/>
    </row>
    <row r="42" spans="1:13" ht="15.75" x14ac:dyDescent="0.2">
      <c r="A42" s="60"/>
      <c r="B42" s="63"/>
      <c r="C42" s="60"/>
      <c r="D42" s="60"/>
      <c r="E42" s="60"/>
      <c r="F42" s="60"/>
      <c r="G42" s="60"/>
      <c r="H42" s="60"/>
      <c r="I42" s="38"/>
      <c r="J42" s="64" t="s">
        <v>96</v>
      </c>
      <c r="K42" s="38"/>
      <c r="L42" s="38"/>
      <c r="M42" s="38"/>
    </row>
    <row r="43" spans="1:13" ht="15.75" x14ac:dyDescent="0.2">
      <c r="A43" s="60"/>
      <c r="B43" s="164" t="s">
        <v>98</v>
      </c>
      <c r="C43" s="60"/>
      <c r="D43" s="60"/>
      <c r="E43" s="60"/>
      <c r="F43" s="56"/>
      <c r="G43" s="56"/>
      <c r="H43" s="38"/>
      <c r="I43" s="56"/>
      <c r="J43" s="164" t="s">
        <v>99</v>
      </c>
      <c r="K43" s="38"/>
      <c r="L43" s="38"/>
      <c r="M43" s="38"/>
    </row>
    <row r="44" spans="1:13" ht="15.75" x14ac:dyDescent="0.2">
      <c r="A44" s="60"/>
      <c r="B44" s="164"/>
      <c r="C44" s="60"/>
      <c r="D44" s="60"/>
      <c r="E44" s="60"/>
      <c r="F44" s="56"/>
      <c r="G44" s="56"/>
      <c r="H44" s="164"/>
      <c r="I44" s="56"/>
      <c r="J44" s="60"/>
      <c r="K44" s="65"/>
      <c r="L44" s="38"/>
      <c r="M44" s="38"/>
    </row>
    <row r="45" spans="1:13" ht="15.75" x14ac:dyDescent="0.2">
      <c r="A45" s="60"/>
      <c r="B45" s="164"/>
      <c r="C45" s="60"/>
      <c r="D45" s="60"/>
      <c r="E45" s="60"/>
      <c r="F45" s="56"/>
      <c r="G45" s="56"/>
      <c r="H45" s="164"/>
      <c r="I45" s="56"/>
      <c r="J45" s="60"/>
      <c r="K45" s="65"/>
      <c r="L45" s="38"/>
      <c r="M45" s="38"/>
    </row>
    <row r="46" spans="1:13" x14ac:dyDescent="0.2">
      <c r="A46" s="94" t="s">
        <v>113</v>
      </c>
      <c r="B46" s="95"/>
      <c r="C46" s="95"/>
      <c r="D46" s="95"/>
      <c r="E46" s="95"/>
      <c r="F46" s="95"/>
      <c r="G46" s="95"/>
      <c r="H46" s="95"/>
      <c r="I46" s="95"/>
      <c r="J46" s="95"/>
      <c r="K46" s="95"/>
      <c r="L46" s="96"/>
      <c r="M46" s="96"/>
    </row>
    <row r="47" spans="1:13" x14ac:dyDescent="0.2">
      <c r="A47" s="97" t="s">
        <v>61</v>
      </c>
      <c r="B47" s="95"/>
      <c r="C47" s="95"/>
      <c r="D47" s="95"/>
      <c r="E47" s="95"/>
      <c r="F47" s="95"/>
      <c r="G47" s="95"/>
      <c r="H47" s="95"/>
      <c r="I47" s="95"/>
      <c r="J47" s="95"/>
      <c r="K47" s="95"/>
      <c r="L47" s="96"/>
      <c r="M47" s="96"/>
    </row>
    <row r="48" spans="1:13" x14ac:dyDescent="0.2">
      <c r="A48" s="97" t="s">
        <v>114</v>
      </c>
      <c r="B48" s="95"/>
      <c r="C48" s="95"/>
      <c r="D48" s="95"/>
      <c r="E48" s="95"/>
      <c r="F48" s="95"/>
      <c r="G48" s="95"/>
      <c r="H48" s="95"/>
      <c r="I48" s="95"/>
      <c r="J48" s="95"/>
      <c r="K48" s="95"/>
      <c r="L48" s="96"/>
      <c r="M48" s="96"/>
    </row>
    <row r="49" spans="1:13" ht="15.75" x14ac:dyDescent="0.2">
      <c r="A49" s="38"/>
      <c r="B49" s="38"/>
      <c r="C49" s="38"/>
      <c r="D49" s="38"/>
      <c r="E49" s="38"/>
      <c r="F49" s="38"/>
      <c r="G49" s="38"/>
      <c r="H49" s="38"/>
      <c r="I49" s="38"/>
      <c r="J49" s="38"/>
      <c r="K49" s="38"/>
      <c r="L49" s="98"/>
      <c r="M49" s="38"/>
    </row>
    <row r="50" spans="1:13" ht="18.75" x14ac:dyDescent="0.2">
      <c r="A50" s="187" t="str">
        <f>A24</f>
        <v>PHIẾU CHẤM 3: BẢO VỆ TẠI HỘI ĐỒNG SỐ 1 NGÀNH TKTW</v>
      </c>
      <c r="B50" s="186"/>
      <c r="C50" s="186"/>
      <c r="D50" s="186"/>
      <c r="E50" s="186"/>
      <c r="F50" s="186"/>
      <c r="G50" s="186"/>
      <c r="H50" s="186"/>
      <c r="I50" s="186"/>
      <c r="J50" s="186"/>
      <c r="K50" s="186"/>
      <c r="L50" s="38"/>
      <c r="M50" s="38"/>
    </row>
    <row r="51" spans="1:13" ht="15.75" x14ac:dyDescent="0.2">
      <c r="A51" s="38"/>
      <c r="B51" s="39" t="s">
        <v>84</v>
      </c>
      <c r="C51" s="213" t="e">
        <f>$C$3</f>
        <v>#N/A</v>
      </c>
      <c r="D51" s="200"/>
      <c r="E51" s="200"/>
      <c r="F51" s="200"/>
      <c r="G51" s="200"/>
      <c r="H51" s="200"/>
      <c r="I51" s="200"/>
      <c r="J51" s="200"/>
      <c r="K51" s="200"/>
      <c r="L51" s="38"/>
      <c r="M51" s="38"/>
    </row>
    <row r="52" spans="1:13" ht="15" x14ac:dyDescent="0.2">
      <c r="A52" s="56">
        <v>1</v>
      </c>
      <c r="B52" s="57" t="str">
        <f>"Giám khảo "&amp;A52</f>
        <v>Giám khảo 1</v>
      </c>
      <c r="C52" s="58" t="str">
        <f>IFERROR(HLOOKUP($B52,$D$5:$H$6,2,0),"")</f>
        <v>Đặng Quang Minh</v>
      </c>
      <c r="D52" s="59"/>
      <c r="E52" s="59"/>
      <c r="F52" s="59"/>
      <c r="G52" s="59"/>
      <c r="H52" s="59"/>
      <c r="I52" s="59"/>
      <c r="J52" s="59"/>
      <c r="K52" s="59"/>
      <c r="L52" s="60"/>
      <c r="M52" s="60"/>
    </row>
    <row r="53" spans="1:13" ht="15.75" x14ac:dyDescent="0.2">
      <c r="A53" s="38"/>
      <c r="B53" s="38"/>
      <c r="C53" s="38"/>
      <c r="D53" s="201" t="s">
        <v>86</v>
      </c>
      <c r="E53" s="202"/>
      <c r="F53" s="202"/>
      <c r="G53" s="202"/>
      <c r="H53" s="202"/>
      <c r="I53" s="202"/>
      <c r="J53" s="198"/>
      <c r="K53" s="61"/>
      <c r="L53" s="38"/>
      <c r="M53" s="38"/>
    </row>
    <row r="54" spans="1:13" ht="15.75" x14ac:dyDescent="0.2">
      <c r="A54" s="203" t="s">
        <v>1</v>
      </c>
      <c r="B54" s="203" t="s">
        <v>4</v>
      </c>
      <c r="C54" s="203" t="s">
        <v>87</v>
      </c>
      <c r="D54" s="40" t="str">
        <f t="shared" ref="D54:J54" si="10">D$28</f>
        <v/>
      </c>
      <c r="E54" s="40" t="str">
        <f t="shared" si="10"/>
        <v/>
      </c>
      <c r="F54" s="40" t="str">
        <f t="shared" si="10"/>
        <v/>
      </c>
      <c r="G54" s="40" t="str">
        <f t="shared" si="10"/>
        <v/>
      </c>
      <c r="H54" s="40" t="str">
        <f t="shared" si="10"/>
        <v/>
      </c>
      <c r="I54" s="40" t="str">
        <f t="shared" si="10"/>
        <v/>
      </c>
      <c r="J54" s="40" t="str">
        <f t="shared" si="10"/>
        <v/>
      </c>
      <c r="K54" s="203" t="s">
        <v>93</v>
      </c>
      <c r="L54" s="38"/>
      <c r="M54" s="38"/>
    </row>
    <row r="55" spans="1:13" ht="15.75" x14ac:dyDescent="0.2">
      <c r="A55" s="204"/>
      <c r="B55" s="204"/>
      <c r="C55" s="204"/>
      <c r="D55" s="89" t="str">
        <f t="shared" ref="D55:J55" si="11">D$29</f>
        <v/>
      </c>
      <c r="E55" s="89" t="str">
        <f t="shared" si="11"/>
        <v/>
      </c>
      <c r="F55" s="89" t="str">
        <f t="shared" si="11"/>
        <v/>
      </c>
      <c r="G55" s="89" t="str">
        <f t="shared" si="11"/>
        <v/>
      </c>
      <c r="H55" s="89" t="str">
        <f t="shared" si="11"/>
        <v/>
      </c>
      <c r="I55" s="89" t="str">
        <f t="shared" si="11"/>
        <v/>
      </c>
      <c r="J55" s="89" t="str">
        <f t="shared" si="11"/>
        <v/>
      </c>
      <c r="K55" s="204"/>
      <c r="L55" s="38"/>
      <c r="M55" s="38"/>
    </row>
    <row r="56" spans="1:13" ht="15.75" x14ac:dyDescent="0.2">
      <c r="A56" s="15" t="s">
        <v>42</v>
      </c>
      <c r="B56" s="16" t="s">
        <v>43</v>
      </c>
      <c r="C56" s="49">
        <f>SUM(C57:C59)</f>
        <v>15</v>
      </c>
      <c r="D56" s="49" t="str">
        <f t="shared" ref="D56:J56" si="12">IF(COUNTBLANK(D57:D59)&gt;0,"",SUM(D57:D59))</f>
        <v/>
      </c>
      <c r="E56" s="49" t="str">
        <f t="shared" si="12"/>
        <v/>
      </c>
      <c r="F56" s="49" t="str">
        <f t="shared" si="12"/>
        <v/>
      </c>
      <c r="G56" s="49" t="str">
        <f t="shared" si="12"/>
        <v/>
      </c>
      <c r="H56" s="49" t="str">
        <f t="shared" si="12"/>
        <v/>
      </c>
      <c r="I56" s="49" t="str">
        <f t="shared" si="12"/>
        <v/>
      </c>
      <c r="J56" s="49" t="str">
        <f t="shared" si="12"/>
        <v/>
      </c>
      <c r="K56" s="49"/>
      <c r="L56" s="38"/>
      <c r="M56" s="38"/>
    </row>
    <row r="57" spans="1:13" ht="30" x14ac:dyDescent="0.2">
      <c r="A57" s="17">
        <v>1</v>
      </c>
      <c r="B57" s="43" t="str">
        <f>B31</f>
        <v>G1. Khả năng ứng dụng trong thực tiễn</v>
      </c>
      <c r="C57" s="42">
        <f>MẫuPC!C31</f>
        <v>5</v>
      </c>
      <c r="D57" s="118"/>
      <c r="E57" s="118"/>
      <c r="F57" s="118"/>
      <c r="G57" s="118"/>
      <c r="H57" s="118"/>
      <c r="I57" s="118"/>
      <c r="J57" s="118"/>
      <c r="K57" s="62"/>
      <c r="L57" s="38"/>
      <c r="M57" s="38"/>
    </row>
    <row r="58" spans="1:13" ht="30" x14ac:dyDescent="0.2">
      <c r="A58" s="17">
        <v>2</v>
      </c>
      <c r="B58" s="43" t="str">
        <f t="shared" ref="B58:B59" si="13">B32</f>
        <v>G4. Các chức năng chính nêu trong thiết kế đều được triển khai</v>
      </c>
      <c r="C58" s="42">
        <f>MẫuPC!C32</f>
        <v>7</v>
      </c>
      <c r="D58" s="118"/>
      <c r="E58" s="118"/>
      <c r="F58" s="118"/>
      <c r="G58" s="118"/>
      <c r="H58" s="118"/>
      <c r="I58" s="118"/>
      <c r="J58" s="118"/>
      <c r="K58" s="62"/>
      <c r="L58" s="38"/>
      <c r="M58" s="38"/>
    </row>
    <row r="59" spans="1:13" ht="15.75" x14ac:dyDescent="0.2">
      <c r="A59" s="17">
        <v>3</v>
      </c>
      <c r="B59" s="43" t="str">
        <f t="shared" si="13"/>
        <v>G6. Thái độ, kỹ năng làm việc nhóm</v>
      </c>
      <c r="C59" s="42">
        <f>MẫuPC!C33</f>
        <v>3</v>
      </c>
      <c r="D59" s="118"/>
      <c r="E59" s="118"/>
      <c r="F59" s="118"/>
      <c r="G59" s="118"/>
      <c r="H59" s="118"/>
      <c r="I59" s="118"/>
      <c r="J59" s="118"/>
      <c r="K59" s="62"/>
      <c r="L59" s="38"/>
      <c r="M59" s="38"/>
    </row>
    <row r="60" spans="1:13" ht="15.75" x14ac:dyDescent="0.2">
      <c r="A60" s="15" t="s">
        <v>50</v>
      </c>
      <c r="B60" s="47" t="s">
        <v>51</v>
      </c>
      <c r="C60" s="90">
        <f>MẫuPC!C34</f>
        <v>20</v>
      </c>
      <c r="D60" s="160" t="str">
        <f t="shared" ref="D60:J60" si="14">IF(COUNTBLANK(D61:D64)&gt;0,"",SUM(D61:D64))</f>
        <v/>
      </c>
      <c r="E60" s="160" t="str">
        <f t="shared" si="14"/>
        <v/>
      </c>
      <c r="F60" s="160" t="str">
        <f t="shared" si="14"/>
        <v/>
      </c>
      <c r="G60" s="160" t="str">
        <f t="shared" si="14"/>
        <v/>
      </c>
      <c r="H60" s="160" t="str">
        <f t="shared" si="14"/>
        <v/>
      </c>
      <c r="I60" s="160" t="str">
        <f t="shared" si="14"/>
        <v/>
      </c>
      <c r="J60" s="160" t="str">
        <f t="shared" si="14"/>
        <v/>
      </c>
      <c r="K60" s="62"/>
      <c r="L60" s="38"/>
      <c r="M60" s="38"/>
    </row>
    <row r="61" spans="1:13" ht="30" x14ac:dyDescent="0.2">
      <c r="A61" s="17">
        <v>4</v>
      </c>
      <c r="B61" s="43" t="str">
        <f>B35</f>
        <v>G1. Phân tích rõ ràng các chức năng nghiệp vụ được phân công</v>
      </c>
      <c r="C61" s="42">
        <f>MẫuPC!C35</f>
        <v>3</v>
      </c>
      <c r="D61" s="118"/>
      <c r="E61" s="118"/>
      <c r="F61" s="118"/>
      <c r="G61" s="118"/>
      <c r="H61" s="118"/>
      <c r="I61" s="118"/>
      <c r="J61" s="118"/>
      <c r="K61" s="62"/>
      <c r="L61" s="38"/>
      <c r="M61" s="38"/>
    </row>
    <row r="62" spans="1:13" ht="45" x14ac:dyDescent="0.2">
      <c r="A62" s="17">
        <v>5</v>
      </c>
      <c r="B62" s="43" t="str">
        <f t="shared" ref="B62:B63" si="15">B36</f>
        <v>G3. Giao diện của các chức năng được phân công đúng với tài liệu thiết kế</v>
      </c>
      <c r="C62" s="42">
        <f>MẫuPC!C36</f>
        <v>5</v>
      </c>
      <c r="D62" s="118"/>
      <c r="E62" s="118"/>
      <c r="F62" s="118"/>
      <c r="G62" s="118"/>
      <c r="H62" s="118"/>
      <c r="I62" s="118"/>
      <c r="J62" s="118"/>
      <c r="K62" s="62"/>
      <c r="L62" s="38"/>
      <c r="M62" s="38"/>
    </row>
    <row r="63" spans="1:13" ht="45" x14ac:dyDescent="0.2">
      <c r="A63" s="17">
        <v>6</v>
      </c>
      <c r="B63" s="43" t="str">
        <f t="shared" si="15"/>
        <v>G4. Giải thích chính xác thuật toán xử lý nghiệp vụ của các chức năng được phân công</v>
      </c>
      <c r="C63" s="42">
        <f>MẫuPC!C37</f>
        <v>9</v>
      </c>
      <c r="D63" s="118"/>
      <c r="E63" s="118"/>
      <c r="F63" s="118"/>
      <c r="G63" s="118"/>
      <c r="H63" s="118"/>
      <c r="I63" s="118"/>
      <c r="J63" s="118"/>
      <c r="K63" s="62"/>
      <c r="L63" s="38"/>
      <c r="M63" s="38"/>
    </row>
    <row r="64" spans="1:13" ht="30" x14ac:dyDescent="0.2">
      <c r="A64" s="17">
        <v>7</v>
      </c>
      <c r="B64" s="43" t="str">
        <f>B38</f>
        <v>G5. Kỹ năng trình bày, thái độ ứng xử cá nhân</v>
      </c>
      <c r="C64" s="42">
        <f>MẫuPC!C38</f>
        <v>3</v>
      </c>
      <c r="D64" s="118"/>
      <c r="E64" s="118"/>
      <c r="F64" s="118"/>
      <c r="G64" s="118"/>
      <c r="H64" s="118"/>
      <c r="I64" s="118"/>
      <c r="J64" s="118"/>
      <c r="K64" s="62"/>
      <c r="L64" s="38"/>
      <c r="M64" s="38"/>
    </row>
    <row r="65" spans="1:13" ht="15.75" x14ac:dyDescent="0.2">
      <c r="A65" s="15"/>
      <c r="B65" s="47" t="s">
        <v>37</v>
      </c>
      <c r="C65" s="48">
        <f>SUM(C60,C56)</f>
        <v>35</v>
      </c>
      <c r="D65" s="49" t="str">
        <f t="shared" ref="D65:J65" si="16">IF(OR(D56="",D60=""),"",SUM(D56,D60))</f>
        <v/>
      </c>
      <c r="E65" s="49" t="str">
        <f t="shared" si="16"/>
        <v/>
      </c>
      <c r="F65" s="49" t="str">
        <f t="shared" si="16"/>
        <v/>
      </c>
      <c r="G65" s="49" t="str">
        <f t="shared" si="16"/>
        <v/>
      </c>
      <c r="H65" s="49" t="str">
        <f t="shared" si="16"/>
        <v/>
      </c>
      <c r="I65" s="49" t="str">
        <f t="shared" si="16"/>
        <v/>
      </c>
      <c r="J65" s="49" t="str">
        <f t="shared" si="16"/>
        <v/>
      </c>
      <c r="K65" s="62"/>
      <c r="L65" s="38"/>
      <c r="M65" s="38"/>
    </row>
    <row r="66" spans="1:13" ht="15.75" x14ac:dyDescent="0.2">
      <c r="A66" s="210" t="s">
        <v>95</v>
      </c>
      <c r="B66" s="198"/>
      <c r="C66" s="50">
        <v>10</v>
      </c>
      <c r="D66" s="50" t="str">
        <f t="shared" ref="D66:J66" si="17">IF(D65="","",ROUND(D65/$C$65*10,1))</f>
        <v/>
      </c>
      <c r="E66" s="50" t="str">
        <f t="shared" si="17"/>
        <v/>
      </c>
      <c r="F66" s="50" t="str">
        <f t="shared" si="17"/>
        <v/>
      </c>
      <c r="G66" s="50" t="str">
        <f t="shared" si="17"/>
        <v/>
      </c>
      <c r="H66" s="50" t="str">
        <f t="shared" si="17"/>
        <v/>
      </c>
      <c r="I66" s="50" t="str">
        <f t="shared" si="17"/>
        <v/>
      </c>
      <c r="J66" s="50" t="str">
        <f t="shared" si="17"/>
        <v/>
      </c>
      <c r="K66" s="62"/>
      <c r="L66" s="38"/>
      <c r="M66" s="38"/>
    </row>
    <row r="67" spans="1:13" ht="15.75" x14ac:dyDescent="0.2">
      <c r="A67" s="60"/>
      <c r="B67" s="63"/>
      <c r="C67" s="60"/>
      <c r="D67" s="60"/>
      <c r="E67" s="60"/>
      <c r="F67" s="60"/>
      <c r="G67" s="60"/>
      <c r="H67" s="60"/>
      <c r="I67" s="38"/>
      <c r="J67" s="64" t="s">
        <v>96</v>
      </c>
      <c r="K67" s="38"/>
      <c r="L67" s="38"/>
      <c r="M67" s="38"/>
    </row>
    <row r="68" spans="1:13" ht="15.75" x14ac:dyDescent="0.2">
      <c r="A68" s="60"/>
      <c r="B68" s="164" t="str">
        <f>"GIÁM KHẢO "&amp;A52</f>
        <v>GIÁM KHẢO 1</v>
      </c>
      <c r="C68" s="60"/>
      <c r="D68" s="60"/>
      <c r="E68" s="60"/>
      <c r="F68" s="56"/>
      <c r="G68" s="56"/>
      <c r="H68" s="38"/>
      <c r="I68" s="56"/>
      <c r="J68" s="164" t="s">
        <v>99</v>
      </c>
      <c r="K68" s="38"/>
      <c r="L68" s="38"/>
      <c r="M68" s="38"/>
    </row>
    <row r="69" spans="1:13" ht="15.75" x14ac:dyDescent="0.2">
      <c r="A69" s="60"/>
      <c r="B69" s="164"/>
      <c r="C69" s="60"/>
      <c r="D69" s="60"/>
      <c r="E69" s="60"/>
      <c r="F69" s="56"/>
      <c r="G69" s="56"/>
      <c r="H69" s="164"/>
      <c r="I69" s="56"/>
      <c r="J69" s="60"/>
      <c r="K69" s="65"/>
      <c r="L69" s="38"/>
      <c r="M69" s="38"/>
    </row>
    <row r="70" spans="1:13" ht="15.75" x14ac:dyDescent="0.2">
      <c r="A70" s="60"/>
      <c r="B70" s="164"/>
      <c r="C70" s="60"/>
      <c r="D70" s="60"/>
      <c r="E70" s="60"/>
      <c r="F70" s="56"/>
      <c r="G70" s="56"/>
      <c r="H70" s="164"/>
      <c r="I70" s="56"/>
      <c r="J70" s="60"/>
      <c r="K70" s="65"/>
      <c r="L70" s="38"/>
      <c r="M70" s="38"/>
    </row>
    <row r="71" spans="1:13" ht="15.75" x14ac:dyDescent="0.2">
      <c r="A71" s="60"/>
      <c r="B71" s="164"/>
      <c r="C71" s="60"/>
      <c r="D71" s="60"/>
      <c r="E71" s="60"/>
      <c r="F71" s="56"/>
      <c r="G71" s="56"/>
      <c r="H71" s="164"/>
      <c r="I71" s="56"/>
      <c r="J71" s="60"/>
      <c r="K71" s="65"/>
      <c r="L71" s="38"/>
      <c r="M71" s="38"/>
    </row>
    <row r="72" spans="1:13" x14ac:dyDescent="0.2">
      <c r="A72" s="94" t="s">
        <v>113</v>
      </c>
      <c r="B72" s="95"/>
      <c r="C72" s="95"/>
      <c r="D72" s="95"/>
      <c r="E72" s="95"/>
      <c r="F72" s="95"/>
      <c r="G72" s="95"/>
      <c r="H72" s="95"/>
      <c r="I72" s="95"/>
      <c r="J72" s="95"/>
      <c r="K72" s="95"/>
      <c r="L72" s="96"/>
      <c r="M72" s="96"/>
    </row>
    <row r="73" spans="1:13" x14ac:dyDescent="0.2">
      <c r="A73" s="97" t="s">
        <v>61</v>
      </c>
      <c r="B73" s="95"/>
      <c r="C73" s="95"/>
      <c r="D73" s="95"/>
      <c r="E73" s="95"/>
      <c r="F73" s="95"/>
      <c r="G73" s="95"/>
      <c r="H73" s="95"/>
      <c r="I73" s="95"/>
      <c r="J73" s="95"/>
      <c r="K73" s="95"/>
      <c r="L73" s="96"/>
      <c r="M73" s="96"/>
    </row>
    <row r="74" spans="1:13" x14ac:dyDescent="0.2">
      <c r="A74" s="97" t="s">
        <v>114</v>
      </c>
      <c r="B74" s="95"/>
      <c r="C74" s="95"/>
      <c r="D74" s="95"/>
      <c r="E74" s="95"/>
      <c r="F74" s="95"/>
      <c r="G74" s="95"/>
      <c r="H74" s="95"/>
      <c r="I74" s="95"/>
      <c r="J74" s="95"/>
      <c r="K74" s="95"/>
      <c r="L74" s="96"/>
      <c r="M74" s="96"/>
    </row>
    <row r="75" spans="1:13" ht="15.75" x14ac:dyDescent="0.2">
      <c r="A75" s="38"/>
      <c r="B75" s="38"/>
      <c r="C75" s="38"/>
      <c r="D75" s="38"/>
      <c r="E75" s="38"/>
      <c r="F75" s="38"/>
      <c r="G75" s="38"/>
      <c r="H75" s="38"/>
      <c r="I75" s="38"/>
      <c r="J75" s="38"/>
      <c r="K75" s="38"/>
      <c r="L75" s="98"/>
      <c r="M75" s="38"/>
    </row>
    <row r="76" spans="1:13" ht="18.75" x14ac:dyDescent="0.2">
      <c r="A76" s="187" t="str">
        <f>A24</f>
        <v>PHIẾU CHẤM 3: BẢO VỆ TẠI HỘI ĐỒNG SỐ 1 NGÀNH TKTW</v>
      </c>
      <c r="B76" s="186"/>
      <c r="C76" s="186"/>
      <c r="D76" s="186"/>
      <c r="E76" s="186"/>
      <c r="F76" s="186"/>
      <c r="G76" s="186"/>
      <c r="H76" s="186"/>
      <c r="I76" s="186"/>
      <c r="J76" s="186"/>
      <c r="K76" s="186"/>
      <c r="L76" s="38"/>
      <c r="M76" s="38"/>
    </row>
    <row r="77" spans="1:13" ht="15.75" x14ac:dyDescent="0.2">
      <c r="A77" s="38"/>
      <c r="B77" s="39" t="s">
        <v>84</v>
      </c>
      <c r="C77" s="213" t="e">
        <f>$C$3</f>
        <v>#N/A</v>
      </c>
      <c r="D77" s="200"/>
      <c r="E77" s="200"/>
      <c r="F77" s="200"/>
      <c r="G77" s="200"/>
      <c r="H77" s="200"/>
      <c r="I77" s="200"/>
      <c r="J77" s="200"/>
      <c r="K77" s="200"/>
      <c r="L77" s="38"/>
      <c r="M77" s="38"/>
    </row>
    <row r="78" spans="1:13" ht="15" x14ac:dyDescent="0.2">
      <c r="A78" s="56">
        <v>2</v>
      </c>
      <c r="B78" s="57" t="str">
        <f>"Giám khảo "&amp;A78</f>
        <v>Giám khảo 2</v>
      </c>
      <c r="C78" s="58" t="str">
        <f>IFERROR(HLOOKUP($B78,$D$5:$H$6,2,0),"")</f>
        <v>Trần Thị Loan</v>
      </c>
      <c r="D78" s="59"/>
      <c r="E78" s="59"/>
      <c r="F78" s="59"/>
      <c r="G78" s="59"/>
      <c r="H78" s="59"/>
      <c r="I78" s="59"/>
      <c r="J78" s="59"/>
      <c r="K78" s="59"/>
      <c r="L78" s="60"/>
      <c r="M78" s="60"/>
    </row>
    <row r="79" spans="1:13" ht="15.75" x14ac:dyDescent="0.2">
      <c r="A79" s="38"/>
      <c r="B79" s="38"/>
      <c r="C79" s="38"/>
      <c r="D79" s="201" t="s">
        <v>86</v>
      </c>
      <c r="E79" s="202"/>
      <c r="F79" s="202"/>
      <c r="G79" s="202"/>
      <c r="H79" s="202"/>
      <c r="I79" s="202"/>
      <c r="J79" s="198"/>
      <c r="K79" s="61"/>
      <c r="L79" s="38"/>
      <c r="M79" s="38"/>
    </row>
    <row r="80" spans="1:13" ht="15.75" x14ac:dyDescent="0.2">
      <c r="A80" s="203" t="s">
        <v>1</v>
      </c>
      <c r="B80" s="203" t="s">
        <v>4</v>
      </c>
      <c r="C80" s="203" t="s">
        <v>87</v>
      </c>
      <c r="D80" s="40" t="str">
        <f t="shared" ref="D80:J80" si="18">D$28</f>
        <v/>
      </c>
      <c r="E80" s="40" t="str">
        <f t="shared" si="18"/>
        <v/>
      </c>
      <c r="F80" s="40" t="str">
        <f t="shared" si="18"/>
        <v/>
      </c>
      <c r="G80" s="40" t="str">
        <f t="shared" si="18"/>
        <v/>
      </c>
      <c r="H80" s="40" t="str">
        <f t="shared" si="18"/>
        <v/>
      </c>
      <c r="I80" s="40" t="str">
        <f t="shared" si="18"/>
        <v/>
      </c>
      <c r="J80" s="40" t="str">
        <f t="shared" si="18"/>
        <v/>
      </c>
      <c r="K80" s="203" t="s">
        <v>93</v>
      </c>
      <c r="L80" s="38"/>
      <c r="M80" s="38"/>
    </row>
    <row r="81" spans="1:13" ht="15.75" x14ac:dyDescent="0.2">
      <c r="A81" s="204"/>
      <c r="B81" s="204"/>
      <c r="C81" s="204"/>
      <c r="D81" s="89" t="str">
        <f t="shared" ref="D81:J81" si="19">D$29</f>
        <v/>
      </c>
      <c r="E81" s="89" t="str">
        <f t="shared" si="19"/>
        <v/>
      </c>
      <c r="F81" s="89" t="str">
        <f t="shared" si="19"/>
        <v/>
      </c>
      <c r="G81" s="89" t="str">
        <f t="shared" si="19"/>
        <v/>
      </c>
      <c r="H81" s="89" t="str">
        <f t="shared" si="19"/>
        <v/>
      </c>
      <c r="I81" s="89" t="str">
        <f t="shared" si="19"/>
        <v/>
      </c>
      <c r="J81" s="89" t="str">
        <f t="shared" si="19"/>
        <v/>
      </c>
      <c r="K81" s="204"/>
      <c r="L81" s="38"/>
      <c r="M81" s="38"/>
    </row>
    <row r="82" spans="1:13" ht="15.75" x14ac:dyDescent="0.2">
      <c r="A82" s="15" t="s">
        <v>42</v>
      </c>
      <c r="B82" s="16" t="s">
        <v>43</v>
      </c>
      <c r="C82" s="49">
        <f>SUM(C83:C85)</f>
        <v>15</v>
      </c>
      <c r="D82" s="49" t="str">
        <f t="shared" ref="D82:J82" si="20">IF(COUNTBLANK(D83:D85)&gt;0,"",SUM(D83:D85))</f>
        <v/>
      </c>
      <c r="E82" s="49" t="str">
        <f t="shared" si="20"/>
        <v/>
      </c>
      <c r="F82" s="49" t="str">
        <f t="shared" si="20"/>
        <v/>
      </c>
      <c r="G82" s="49" t="str">
        <f t="shared" si="20"/>
        <v/>
      </c>
      <c r="H82" s="49" t="str">
        <f t="shared" si="20"/>
        <v/>
      </c>
      <c r="I82" s="49" t="str">
        <f t="shared" si="20"/>
        <v/>
      </c>
      <c r="J82" s="49" t="str">
        <f t="shared" si="20"/>
        <v/>
      </c>
      <c r="K82" s="49"/>
      <c r="L82" s="38"/>
      <c r="M82" s="38"/>
    </row>
    <row r="83" spans="1:13" ht="30" x14ac:dyDescent="0.2">
      <c r="A83" s="17">
        <v>1</v>
      </c>
      <c r="B83" s="43" t="str">
        <f>B57</f>
        <v>G1. Khả năng ứng dụng trong thực tiễn</v>
      </c>
      <c r="C83" s="42">
        <f>MẫuPC!C31</f>
        <v>5</v>
      </c>
      <c r="D83" s="118"/>
      <c r="E83" s="118"/>
      <c r="F83" s="118"/>
      <c r="G83" s="118"/>
      <c r="H83" s="118"/>
      <c r="I83" s="118"/>
      <c r="J83" s="118"/>
      <c r="K83" s="62"/>
      <c r="L83" s="38"/>
      <c r="M83" s="38"/>
    </row>
    <row r="84" spans="1:13" ht="30" x14ac:dyDescent="0.2">
      <c r="A84" s="17">
        <v>2</v>
      </c>
      <c r="B84" s="43" t="str">
        <f t="shared" ref="B84:B85" si="21">B58</f>
        <v>G4. Các chức năng chính nêu trong thiết kế đều được triển khai</v>
      </c>
      <c r="C84" s="42">
        <f>MẫuPC!C32</f>
        <v>7</v>
      </c>
      <c r="D84" s="118"/>
      <c r="E84" s="118"/>
      <c r="F84" s="118"/>
      <c r="G84" s="118"/>
      <c r="H84" s="118"/>
      <c r="I84" s="118"/>
      <c r="J84" s="118"/>
      <c r="K84" s="62"/>
      <c r="L84" s="38"/>
      <c r="M84" s="38"/>
    </row>
    <row r="85" spans="1:13" ht="15.75" x14ac:dyDescent="0.2">
      <c r="A85" s="17">
        <v>3</v>
      </c>
      <c r="B85" s="43" t="str">
        <f t="shared" si="21"/>
        <v>G6. Thái độ, kỹ năng làm việc nhóm</v>
      </c>
      <c r="C85" s="42">
        <f>MẫuPC!C33</f>
        <v>3</v>
      </c>
      <c r="D85" s="118"/>
      <c r="E85" s="118"/>
      <c r="F85" s="118"/>
      <c r="G85" s="118"/>
      <c r="H85" s="118"/>
      <c r="I85" s="118"/>
      <c r="J85" s="118"/>
      <c r="K85" s="62"/>
      <c r="L85" s="38"/>
      <c r="M85" s="38"/>
    </row>
    <row r="86" spans="1:13" ht="15.75" x14ac:dyDescent="0.2">
      <c r="A86" s="15" t="s">
        <v>50</v>
      </c>
      <c r="B86" s="47" t="s">
        <v>51</v>
      </c>
      <c r="C86" s="90">
        <f>MẫuPC!C34</f>
        <v>20</v>
      </c>
      <c r="D86" s="160" t="str">
        <f t="shared" ref="D86:J86" si="22">IF(COUNTBLANK(D87:D90)&gt;0,"",SUM(D87:D90))</f>
        <v/>
      </c>
      <c r="E86" s="160" t="str">
        <f t="shared" si="22"/>
        <v/>
      </c>
      <c r="F86" s="160" t="str">
        <f t="shared" si="22"/>
        <v/>
      </c>
      <c r="G86" s="160" t="str">
        <f t="shared" si="22"/>
        <v/>
      </c>
      <c r="H86" s="160" t="str">
        <f t="shared" si="22"/>
        <v/>
      </c>
      <c r="I86" s="160" t="str">
        <f t="shared" si="22"/>
        <v/>
      </c>
      <c r="J86" s="160" t="str">
        <f t="shared" si="22"/>
        <v/>
      </c>
      <c r="K86" s="62"/>
      <c r="L86" s="38"/>
      <c r="M86" s="38"/>
    </row>
    <row r="87" spans="1:13" ht="30" x14ac:dyDescent="0.2">
      <c r="A87" s="17">
        <v>4</v>
      </c>
      <c r="B87" s="43" t="str">
        <f>B61</f>
        <v>G1. Phân tích rõ ràng các chức năng nghiệp vụ được phân công</v>
      </c>
      <c r="C87" s="42">
        <f>MẫuPC!C35</f>
        <v>3</v>
      </c>
      <c r="D87" s="118"/>
      <c r="E87" s="118"/>
      <c r="F87" s="118"/>
      <c r="G87" s="118"/>
      <c r="H87" s="118"/>
      <c r="I87" s="118"/>
      <c r="J87" s="118"/>
      <c r="K87" s="62"/>
      <c r="L87" s="38"/>
      <c r="M87" s="38"/>
    </row>
    <row r="88" spans="1:13" ht="45" x14ac:dyDescent="0.2">
      <c r="A88" s="17">
        <v>5</v>
      </c>
      <c r="B88" s="43" t="str">
        <f t="shared" ref="B88:B89" si="23">B62</f>
        <v>G3. Giao diện của các chức năng được phân công đúng với tài liệu thiết kế</v>
      </c>
      <c r="C88" s="42">
        <f>MẫuPC!C36</f>
        <v>5</v>
      </c>
      <c r="D88" s="118"/>
      <c r="E88" s="118"/>
      <c r="F88" s="118"/>
      <c r="G88" s="118"/>
      <c r="H88" s="118"/>
      <c r="I88" s="118"/>
      <c r="J88" s="118"/>
      <c r="K88" s="62"/>
      <c r="L88" s="38"/>
      <c r="M88" s="38"/>
    </row>
    <row r="89" spans="1:13" ht="45" x14ac:dyDescent="0.2">
      <c r="A89" s="17">
        <v>6</v>
      </c>
      <c r="B89" s="43" t="str">
        <f t="shared" si="23"/>
        <v>G4. Giải thích chính xác thuật toán xử lý nghiệp vụ của các chức năng được phân công</v>
      </c>
      <c r="C89" s="42">
        <f>MẫuPC!C37</f>
        <v>9</v>
      </c>
      <c r="D89" s="118"/>
      <c r="E89" s="118"/>
      <c r="F89" s="118"/>
      <c r="G89" s="118"/>
      <c r="H89" s="118"/>
      <c r="I89" s="118"/>
      <c r="J89" s="118"/>
      <c r="K89" s="62"/>
      <c r="L89" s="38"/>
      <c r="M89" s="38"/>
    </row>
    <row r="90" spans="1:13" ht="30" x14ac:dyDescent="0.2">
      <c r="A90" s="17">
        <v>7</v>
      </c>
      <c r="B90" s="43" t="str">
        <f>B64</f>
        <v>G5. Kỹ năng trình bày, thái độ ứng xử cá nhân</v>
      </c>
      <c r="C90" s="42">
        <f>MẫuPC!C38</f>
        <v>3</v>
      </c>
      <c r="D90" s="118"/>
      <c r="E90" s="118"/>
      <c r="F90" s="118"/>
      <c r="G90" s="118"/>
      <c r="H90" s="118"/>
      <c r="I90" s="118"/>
      <c r="J90" s="118"/>
      <c r="K90" s="62"/>
      <c r="L90" s="38"/>
      <c r="M90" s="38"/>
    </row>
    <row r="91" spans="1:13" ht="15.75" x14ac:dyDescent="0.2">
      <c r="A91" s="15"/>
      <c r="B91" s="47" t="s">
        <v>37</v>
      </c>
      <c r="C91" s="48">
        <f>SUM(C86,C82)</f>
        <v>35</v>
      </c>
      <c r="D91" s="49" t="str">
        <f t="shared" ref="D91:J91" si="24">IF(OR(D82="",D86=""),"",SUM(D82,D86))</f>
        <v/>
      </c>
      <c r="E91" s="49" t="str">
        <f t="shared" si="24"/>
        <v/>
      </c>
      <c r="F91" s="49" t="str">
        <f t="shared" si="24"/>
        <v/>
      </c>
      <c r="G91" s="49" t="str">
        <f t="shared" si="24"/>
        <v/>
      </c>
      <c r="H91" s="49" t="str">
        <f t="shared" si="24"/>
        <v/>
      </c>
      <c r="I91" s="49" t="str">
        <f t="shared" si="24"/>
        <v/>
      </c>
      <c r="J91" s="49" t="str">
        <f t="shared" si="24"/>
        <v/>
      </c>
      <c r="K91" s="62"/>
      <c r="L91" s="38"/>
      <c r="M91" s="38"/>
    </row>
    <row r="92" spans="1:13" ht="15.75" x14ac:dyDescent="0.2">
      <c r="A92" s="210" t="s">
        <v>95</v>
      </c>
      <c r="B92" s="198"/>
      <c r="C92" s="50">
        <v>10</v>
      </c>
      <c r="D92" s="50" t="str">
        <f t="shared" ref="D92:J92" si="25">IF(D91="","",ROUND(D91/$C$65*10,1))</f>
        <v/>
      </c>
      <c r="E92" s="50" t="str">
        <f t="shared" si="25"/>
        <v/>
      </c>
      <c r="F92" s="50" t="str">
        <f t="shared" si="25"/>
        <v/>
      </c>
      <c r="G92" s="50" t="str">
        <f t="shared" si="25"/>
        <v/>
      </c>
      <c r="H92" s="50" t="str">
        <f t="shared" si="25"/>
        <v/>
      </c>
      <c r="I92" s="50" t="str">
        <f t="shared" si="25"/>
        <v/>
      </c>
      <c r="J92" s="50" t="str">
        <f t="shared" si="25"/>
        <v/>
      </c>
      <c r="K92" s="62"/>
      <c r="L92" s="38"/>
      <c r="M92" s="38"/>
    </row>
    <row r="93" spans="1:13" ht="15.75" x14ac:dyDescent="0.2">
      <c r="A93" s="60"/>
      <c r="B93" s="63"/>
      <c r="C93" s="60"/>
      <c r="D93" s="60"/>
      <c r="E93" s="60"/>
      <c r="F93" s="60"/>
      <c r="G93" s="60"/>
      <c r="H93" s="60"/>
      <c r="I93" s="38"/>
      <c r="J93" s="64" t="s">
        <v>96</v>
      </c>
      <c r="K93" s="38"/>
      <c r="L93" s="38"/>
      <c r="M93" s="38"/>
    </row>
    <row r="94" spans="1:13" ht="15.75" x14ac:dyDescent="0.2">
      <c r="A94" s="60"/>
      <c r="B94" s="164" t="str">
        <f>"GIÁM KHẢO "&amp;A78</f>
        <v>GIÁM KHẢO 2</v>
      </c>
      <c r="C94" s="60"/>
      <c r="D94" s="60"/>
      <c r="E94" s="60"/>
      <c r="F94" s="56"/>
      <c r="G94" s="56"/>
      <c r="H94" s="38"/>
      <c r="I94" s="56"/>
      <c r="J94" s="164" t="s">
        <v>99</v>
      </c>
      <c r="K94" s="38"/>
      <c r="L94" s="38"/>
      <c r="M94" s="38"/>
    </row>
    <row r="95" spans="1:13" ht="15.75" x14ac:dyDescent="0.2">
      <c r="A95" s="60"/>
      <c r="B95" s="164"/>
      <c r="C95" s="60"/>
      <c r="D95" s="60"/>
      <c r="E95" s="60"/>
      <c r="F95" s="56"/>
      <c r="G95" s="56"/>
      <c r="H95" s="164"/>
      <c r="I95" s="56"/>
      <c r="J95" s="60"/>
      <c r="K95" s="65"/>
      <c r="L95" s="38"/>
      <c r="M95" s="38"/>
    </row>
    <row r="96" spans="1:13" ht="15.75" x14ac:dyDescent="0.2">
      <c r="A96" s="60"/>
      <c r="B96" s="164"/>
      <c r="C96" s="60"/>
      <c r="D96" s="60"/>
      <c r="E96" s="60"/>
      <c r="F96" s="56"/>
      <c r="G96" s="56"/>
      <c r="H96" s="164"/>
      <c r="I96" s="56"/>
      <c r="J96" s="60"/>
      <c r="K96" s="65"/>
      <c r="L96" s="38"/>
      <c r="M96" s="38"/>
    </row>
    <row r="97" spans="1:13" ht="15.75" x14ac:dyDescent="0.2">
      <c r="A97" s="60"/>
      <c r="B97" s="164"/>
      <c r="C97" s="60"/>
      <c r="D97" s="60"/>
      <c r="E97" s="60"/>
      <c r="F97" s="56"/>
      <c r="G97" s="56"/>
      <c r="H97" s="164"/>
      <c r="I97" s="56"/>
      <c r="J97" s="60"/>
      <c r="K97" s="65"/>
      <c r="L97" s="38"/>
      <c r="M97" s="38"/>
    </row>
    <row r="98" spans="1:13" x14ac:dyDescent="0.2">
      <c r="A98" s="94" t="s">
        <v>113</v>
      </c>
      <c r="B98" s="95"/>
      <c r="C98" s="95"/>
      <c r="D98" s="95"/>
      <c r="E98" s="95"/>
      <c r="F98" s="95"/>
      <c r="G98" s="95"/>
      <c r="H98" s="95"/>
      <c r="I98" s="95"/>
      <c r="J98" s="95"/>
      <c r="K98" s="95"/>
      <c r="L98" s="96"/>
      <c r="M98" s="96"/>
    </row>
    <row r="99" spans="1:13" x14ac:dyDescent="0.2">
      <c r="A99" s="97" t="s">
        <v>61</v>
      </c>
      <c r="B99" s="95"/>
      <c r="C99" s="95"/>
      <c r="D99" s="95"/>
      <c r="E99" s="95"/>
      <c r="F99" s="95"/>
      <c r="G99" s="95"/>
      <c r="H99" s="95"/>
      <c r="I99" s="95"/>
      <c r="J99" s="95"/>
      <c r="K99" s="95"/>
      <c r="L99" s="96"/>
      <c r="M99" s="96"/>
    </row>
    <row r="100" spans="1:13" x14ac:dyDescent="0.2">
      <c r="A100" s="97" t="s">
        <v>114</v>
      </c>
      <c r="B100" s="95"/>
      <c r="C100" s="95"/>
      <c r="D100" s="95"/>
      <c r="E100" s="95"/>
      <c r="F100" s="95"/>
      <c r="G100" s="95"/>
      <c r="H100" s="95"/>
      <c r="I100" s="95"/>
      <c r="J100" s="95"/>
      <c r="K100" s="95"/>
      <c r="L100" s="96"/>
      <c r="M100" s="96"/>
    </row>
    <row r="101" spans="1:13" ht="15.75" x14ac:dyDescent="0.2">
      <c r="A101" s="38"/>
      <c r="B101" s="38"/>
      <c r="C101" s="38"/>
      <c r="D101" s="38"/>
      <c r="E101" s="38"/>
      <c r="F101" s="38"/>
      <c r="G101" s="38"/>
      <c r="H101" s="38"/>
      <c r="I101" s="38"/>
      <c r="J101" s="38"/>
      <c r="K101" s="38"/>
      <c r="L101" s="98"/>
      <c r="M101" s="38"/>
    </row>
    <row r="102" spans="1:13" ht="18.75" x14ac:dyDescent="0.2">
      <c r="A102" s="187" t="str">
        <f>A24</f>
        <v>PHIẾU CHẤM 3: BẢO VỆ TẠI HỘI ĐỒNG SỐ 1 NGÀNH TKTW</v>
      </c>
      <c r="B102" s="186"/>
      <c r="C102" s="186"/>
      <c r="D102" s="186"/>
      <c r="E102" s="186"/>
      <c r="F102" s="186"/>
      <c r="G102" s="186"/>
      <c r="H102" s="186"/>
      <c r="I102" s="186"/>
      <c r="J102" s="186"/>
      <c r="K102" s="186"/>
      <c r="L102" s="38"/>
      <c r="M102" s="38"/>
    </row>
    <row r="103" spans="1:13" ht="15.75" x14ac:dyDescent="0.2">
      <c r="A103" s="38"/>
      <c r="B103" s="39" t="s">
        <v>84</v>
      </c>
      <c r="C103" s="213" t="e">
        <f>$C$3</f>
        <v>#N/A</v>
      </c>
      <c r="D103" s="200"/>
      <c r="E103" s="200"/>
      <c r="F103" s="200"/>
      <c r="G103" s="200"/>
      <c r="H103" s="200"/>
      <c r="I103" s="200"/>
      <c r="J103" s="200"/>
      <c r="K103" s="200"/>
      <c r="L103" s="38"/>
      <c r="M103" s="38"/>
    </row>
    <row r="104" spans="1:13" ht="15" x14ac:dyDescent="0.2">
      <c r="A104" s="56">
        <v>3</v>
      </c>
      <c r="B104" s="57" t="str">
        <f>"Giám khảo "&amp;A104</f>
        <v>Giám khảo 3</v>
      </c>
      <c r="C104" s="58" t="str">
        <f>IFERROR(HLOOKUP($B104,$D$5:$H$6,2,0),"")</f>
        <v>Nguyễn Hoàng Tiến</v>
      </c>
      <c r="D104" s="59"/>
      <c r="E104" s="59"/>
      <c r="F104" s="59"/>
      <c r="G104" s="59"/>
      <c r="H104" s="59"/>
      <c r="I104" s="59"/>
      <c r="J104" s="59"/>
      <c r="K104" s="59"/>
      <c r="L104" s="60"/>
      <c r="M104" s="60"/>
    </row>
    <row r="105" spans="1:13" ht="15.75" x14ac:dyDescent="0.2">
      <c r="A105" s="38"/>
      <c r="B105" s="38"/>
      <c r="C105" s="38"/>
      <c r="D105" s="201" t="s">
        <v>86</v>
      </c>
      <c r="E105" s="202"/>
      <c r="F105" s="202"/>
      <c r="G105" s="202"/>
      <c r="H105" s="202"/>
      <c r="I105" s="202"/>
      <c r="J105" s="198"/>
      <c r="K105" s="61"/>
      <c r="L105" s="38"/>
      <c r="M105" s="38"/>
    </row>
    <row r="106" spans="1:13" ht="15.75" x14ac:dyDescent="0.2">
      <c r="A106" s="203" t="s">
        <v>1</v>
      </c>
      <c r="B106" s="203" t="s">
        <v>4</v>
      </c>
      <c r="C106" s="203" t="s">
        <v>87</v>
      </c>
      <c r="D106" s="40" t="str">
        <f t="shared" ref="D106:J106" si="26">D$28</f>
        <v/>
      </c>
      <c r="E106" s="40" t="str">
        <f t="shared" si="26"/>
        <v/>
      </c>
      <c r="F106" s="40" t="str">
        <f t="shared" si="26"/>
        <v/>
      </c>
      <c r="G106" s="40" t="str">
        <f t="shared" si="26"/>
        <v/>
      </c>
      <c r="H106" s="40" t="str">
        <f t="shared" si="26"/>
        <v/>
      </c>
      <c r="I106" s="40" t="str">
        <f t="shared" si="26"/>
        <v/>
      </c>
      <c r="J106" s="40" t="str">
        <f t="shared" si="26"/>
        <v/>
      </c>
      <c r="K106" s="203" t="s">
        <v>93</v>
      </c>
      <c r="L106" s="38"/>
      <c r="M106" s="38"/>
    </row>
    <row r="107" spans="1:13" ht="15.75" x14ac:dyDescent="0.2">
      <c r="A107" s="204"/>
      <c r="B107" s="204"/>
      <c r="C107" s="204"/>
      <c r="D107" s="89" t="str">
        <f t="shared" ref="D107:J107" si="27">D$29</f>
        <v/>
      </c>
      <c r="E107" s="89" t="str">
        <f t="shared" si="27"/>
        <v/>
      </c>
      <c r="F107" s="89" t="str">
        <f t="shared" si="27"/>
        <v/>
      </c>
      <c r="G107" s="89" t="str">
        <f t="shared" si="27"/>
        <v/>
      </c>
      <c r="H107" s="89" t="str">
        <f t="shared" si="27"/>
        <v/>
      </c>
      <c r="I107" s="89" t="str">
        <f t="shared" si="27"/>
        <v/>
      </c>
      <c r="J107" s="89" t="str">
        <f t="shared" si="27"/>
        <v/>
      </c>
      <c r="K107" s="204"/>
      <c r="L107" s="38"/>
      <c r="M107" s="38"/>
    </row>
    <row r="108" spans="1:13" ht="15.75" x14ac:dyDescent="0.2">
      <c r="A108" s="15" t="s">
        <v>42</v>
      </c>
      <c r="B108" s="16" t="s">
        <v>43</v>
      </c>
      <c r="C108" s="49">
        <f>SUM(C109:C111)</f>
        <v>15</v>
      </c>
      <c r="D108" s="49" t="str">
        <f t="shared" ref="D108:J108" si="28">IF(COUNTBLANK(D109:D111)&gt;0,"",SUM(D109:D111))</f>
        <v/>
      </c>
      <c r="E108" s="49" t="str">
        <f t="shared" si="28"/>
        <v/>
      </c>
      <c r="F108" s="49" t="str">
        <f t="shared" si="28"/>
        <v/>
      </c>
      <c r="G108" s="49" t="str">
        <f t="shared" si="28"/>
        <v/>
      </c>
      <c r="H108" s="49" t="str">
        <f t="shared" si="28"/>
        <v/>
      </c>
      <c r="I108" s="49" t="str">
        <f t="shared" si="28"/>
        <v/>
      </c>
      <c r="J108" s="49" t="str">
        <f t="shared" si="28"/>
        <v/>
      </c>
      <c r="K108" s="49"/>
      <c r="L108" s="38"/>
      <c r="M108" s="38"/>
    </row>
    <row r="109" spans="1:13" ht="30" x14ac:dyDescent="0.2">
      <c r="A109" s="17">
        <v>1</v>
      </c>
      <c r="B109" s="43" t="str">
        <f>B83</f>
        <v>G1. Khả năng ứng dụng trong thực tiễn</v>
      </c>
      <c r="C109" s="42">
        <f>MẫuPC!C31</f>
        <v>5</v>
      </c>
      <c r="D109" s="118"/>
      <c r="E109" s="118"/>
      <c r="F109" s="118"/>
      <c r="G109" s="118"/>
      <c r="H109" s="118"/>
      <c r="I109" s="118"/>
      <c r="J109" s="118"/>
      <c r="K109" s="62"/>
      <c r="L109" s="38"/>
      <c r="M109" s="38"/>
    </row>
    <row r="110" spans="1:13" ht="30" x14ac:dyDescent="0.2">
      <c r="A110" s="17">
        <v>2</v>
      </c>
      <c r="B110" s="43" t="str">
        <f t="shared" ref="B110:B111" si="29">B84</f>
        <v>G4. Các chức năng chính nêu trong thiết kế đều được triển khai</v>
      </c>
      <c r="C110" s="42">
        <f>MẫuPC!C32</f>
        <v>7</v>
      </c>
      <c r="D110" s="118"/>
      <c r="E110" s="118"/>
      <c r="F110" s="118"/>
      <c r="G110" s="118"/>
      <c r="H110" s="118"/>
      <c r="I110" s="118"/>
      <c r="J110" s="118"/>
      <c r="K110" s="62"/>
      <c r="L110" s="38"/>
      <c r="M110" s="38"/>
    </row>
    <row r="111" spans="1:13" ht="15.75" x14ac:dyDescent="0.2">
      <c r="A111" s="17">
        <v>3</v>
      </c>
      <c r="B111" s="43" t="str">
        <f t="shared" si="29"/>
        <v>G6. Thái độ, kỹ năng làm việc nhóm</v>
      </c>
      <c r="C111" s="42">
        <f>MẫuPC!C33</f>
        <v>3</v>
      </c>
      <c r="D111" s="118"/>
      <c r="E111" s="118"/>
      <c r="F111" s="118"/>
      <c r="G111" s="118"/>
      <c r="H111" s="118"/>
      <c r="I111" s="118"/>
      <c r="J111" s="118"/>
      <c r="K111" s="62"/>
      <c r="L111" s="38"/>
      <c r="M111" s="38"/>
    </row>
    <row r="112" spans="1:13" ht="15.75" x14ac:dyDescent="0.2">
      <c r="A112" s="15" t="s">
        <v>50</v>
      </c>
      <c r="B112" s="47" t="s">
        <v>51</v>
      </c>
      <c r="C112" s="90">
        <f>MẫuPC!C34</f>
        <v>20</v>
      </c>
      <c r="D112" s="160" t="str">
        <f t="shared" ref="D112:J112" si="30">IF(COUNTBLANK(D113:D116)&gt;0,"",SUM(D113:D116))</f>
        <v/>
      </c>
      <c r="E112" s="160" t="str">
        <f t="shared" si="30"/>
        <v/>
      </c>
      <c r="F112" s="160" t="str">
        <f t="shared" si="30"/>
        <v/>
      </c>
      <c r="G112" s="160" t="str">
        <f t="shared" si="30"/>
        <v/>
      </c>
      <c r="H112" s="160" t="str">
        <f t="shared" si="30"/>
        <v/>
      </c>
      <c r="I112" s="160" t="str">
        <f t="shared" si="30"/>
        <v/>
      </c>
      <c r="J112" s="160" t="str">
        <f t="shared" si="30"/>
        <v/>
      </c>
      <c r="K112" s="62"/>
      <c r="L112" s="38"/>
      <c r="M112" s="38"/>
    </row>
    <row r="113" spans="1:13" ht="30" x14ac:dyDescent="0.2">
      <c r="A113" s="17">
        <v>4</v>
      </c>
      <c r="B113" s="43" t="str">
        <f>B87</f>
        <v>G1. Phân tích rõ ràng các chức năng nghiệp vụ được phân công</v>
      </c>
      <c r="C113" s="42">
        <f>MẫuPC!C35</f>
        <v>3</v>
      </c>
      <c r="D113" s="118"/>
      <c r="E113" s="118"/>
      <c r="F113" s="118"/>
      <c r="G113" s="118"/>
      <c r="H113" s="118"/>
      <c r="I113" s="118"/>
      <c r="J113" s="118"/>
      <c r="K113" s="62"/>
      <c r="L113" s="38"/>
      <c r="M113" s="38"/>
    </row>
    <row r="114" spans="1:13" ht="45" x14ac:dyDescent="0.2">
      <c r="A114" s="17">
        <v>5</v>
      </c>
      <c r="B114" s="43" t="str">
        <f t="shared" ref="B114:B115" si="31">B88</f>
        <v>G3. Giao diện của các chức năng được phân công đúng với tài liệu thiết kế</v>
      </c>
      <c r="C114" s="42">
        <f>MẫuPC!C36</f>
        <v>5</v>
      </c>
      <c r="D114" s="118"/>
      <c r="E114" s="118"/>
      <c r="F114" s="118"/>
      <c r="G114" s="118"/>
      <c r="H114" s="118"/>
      <c r="I114" s="118"/>
      <c r="J114" s="118"/>
      <c r="K114" s="62"/>
      <c r="L114" s="38"/>
      <c r="M114" s="38"/>
    </row>
    <row r="115" spans="1:13" ht="45" x14ac:dyDescent="0.2">
      <c r="A115" s="17">
        <v>6</v>
      </c>
      <c r="B115" s="43" t="str">
        <f t="shared" si="31"/>
        <v>G4. Giải thích chính xác thuật toán xử lý nghiệp vụ của các chức năng được phân công</v>
      </c>
      <c r="C115" s="42">
        <f>MẫuPC!C37</f>
        <v>9</v>
      </c>
      <c r="D115" s="118"/>
      <c r="E115" s="118"/>
      <c r="F115" s="118"/>
      <c r="G115" s="118"/>
      <c r="H115" s="118"/>
      <c r="I115" s="118"/>
      <c r="J115" s="118"/>
      <c r="K115" s="62"/>
      <c r="L115" s="38"/>
      <c r="M115" s="38"/>
    </row>
    <row r="116" spans="1:13" ht="30" x14ac:dyDescent="0.2">
      <c r="A116" s="17">
        <v>7</v>
      </c>
      <c r="B116" s="43" t="str">
        <f>B90</f>
        <v>G5. Kỹ năng trình bày, thái độ ứng xử cá nhân</v>
      </c>
      <c r="C116" s="42">
        <f>MẫuPC!C38</f>
        <v>3</v>
      </c>
      <c r="D116" s="118"/>
      <c r="E116" s="118"/>
      <c r="F116" s="118"/>
      <c r="G116" s="118"/>
      <c r="H116" s="118"/>
      <c r="I116" s="118"/>
      <c r="J116" s="118"/>
      <c r="K116" s="62"/>
      <c r="L116" s="38"/>
      <c r="M116" s="38"/>
    </row>
    <row r="117" spans="1:13" ht="15.75" x14ac:dyDescent="0.2">
      <c r="A117" s="15"/>
      <c r="B117" s="47" t="s">
        <v>37</v>
      </c>
      <c r="C117" s="48">
        <f>SUM(C112,C108)</f>
        <v>35</v>
      </c>
      <c r="D117" s="49" t="str">
        <f t="shared" ref="D117:J117" si="32">IF(OR(D108="",D112=""),"",SUM(D108,D112))</f>
        <v/>
      </c>
      <c r="E117" s="49" t="str">
        <f t="shared" si="32"/>
        <v/>
      </c>
      <c r="F117" s="49" t="str">
        <f t="shared" si="32"/>
        <v/>
      </c>
      <c r="G117" s="49" t="str">
        <f t="shared" si="32"/>
        <v/>
      </c>
      <c r="H117" s="49" t="str">
        <f t="shared" si="32"/>
        <v/>
      </c>
      <c r="I117" s="49" t="str">
        <f t="shared" si="32"/>
        <v/>
      </c>
      <c r="J117" s="49" t="str">
        <f t="shared" si="32"/>
        <v/>
      </c>
      <c r="K117" s="62"/>
      <c r="L117" s="38"/>
      <c r="M117" s="38"/>
    </row>
    <row r="118" spans="1:13" ht="15.75" x14ac:dyDescent="0.2">
      <c r="A118" s="210" t="s">
        <v>95</v>
      </c>
      <c r="B118" s="198"/>
      <c r="C118" s="50">
        <v>10</v>
      </c>
      <c r="D118" s="50" t="str">
        <f t="shared" ref="D118:J118" si="33">IF(D117="","",ROUND(D117/$C$65*10,1))</f>
        <v/>
      </c>
      <c r="E118" s="50" t="str">
        <f t="shared" si="33"/>
        <v/>
      </c>
      <c r="F118" s="50" t="str">
        <f t="shared" si="33"/>
        <v/>
      </c>
      <c r="G118" s="50" t="str">
        <f t="shared" si="33"/>
        <v/>
      </c>
      <c r="H118" s="50" t="str">
        <f t="shared" si="33"/>
        <v/>
      </c>
      <c r="I118" s="50" t="str">
        <f t="shared" si="33"/>
        <v/>
      </c>
      <c r="J118" s="50" t="str">
        <f t="shared" si="33"/>
        <v/>
      </c>
      <c r="K118" s="62"/>
      <c r="L118" s="38"/>
      <c r="M118" s="38"/>
    </row>
    <row r="119" spans="1:13" ht="15.75" x14ac:dyDescent="0.2">
      <c r="A119" s="60"/>
      <c r="B119" s="63"/>
      <c r="C119" s="60"/>
      <c r="D119" s="60"/>
      <c r="E119" s="60"/>
      <c r="F119" s="60"/>
      <c r="G119" s="60"/>
      <c r="H119" s="60"/>
      <c r="I119" s="38"/>
      <c r="J119" s="64" t="s">
        <v>96</v>
      </c>
      <c r="K119" s="38"/>
      <c r="L119" s="38"/>
      <c r="M119" s="38"/>
    </row>
    <row r="120" spans="1:13" ht="15.75" x14ac:dyDescent="0.2">
      <c r="A120" s="60"/>
      <c r="B120" s="164" t="str">
        <f>"GIÁM KHẢO "&amp;A104</f>
        <v>GIÁM KHẢO 3</v>
      </c>
      <c r="C120" s="60"/>
      <c r="D120" s="60"/>
      <c r="E120" s="60"/>
      <c r="F120" s="56"/>
      <c r="G120" s="56"/>
      <c r="H120" s="38"/>
      <c r="I120" s="56"/>
      <c r="J120" s="164" t="s">
        <v>99</v>
      </c>
      <c r="K120" s="38"/>
      <c r="L120" s="38"/>
      <c r="M120" s="38"/>
    </row>
    <row r="121" spans="1:13" ht="15.75" x14ac:dyDescent="0.2">
      <c r="A121" s="60"/>
      <c r="B121" s="164"/>
      <c r="C121" s="60"/>
      <c r="D121" s="60"/>
      <c r="E121" s="60"/>
      <c r="F121" s="56"/>
      <c r="G121" s="56"/>
      <c r="H121" s="164"/>
      <c r="I121" s="56"/>
      <c r="J121" s="60"/>
      <c r="K121" s="65"/>
      <c r="L121" s="38"/>
      <c r="M121" s="38"/>
    </row>
    <row r="122" spans="1:13" ht="15.75" x14ac:dyDescent="0.2">
      <c r="A122" s="60"/>
      <c r="B122" s="164"/>
      <c r="C122" s="60"/>
      <c r="D122" s="60"/>
      <c r="E122" s="60"/>
      <c r="F122" s="56"/>
      <c r="G122" s="56"/>
      <c r="H122" s="164"/>
      <c r="I122" s="56"/>
      <c r="J122" s="60"/>
      <c r="K122" s="65"/>
      <c r="L122" s="38"/>
      <c r="M122" s="38"/>
    </row>
    <row r="123" spans="1:13" ht="15.75" x14ac:dyDescent="0.2">
      <c r="A123" s="60"/>
      <c r="B123" s="164"/>
      <c r="C123" s="60"/>
      <c r="D123" s="60"/>
      <c r="E123" s="60"/>
      <c r="F123" s="56"/>
      <c r="G123" s="56"/>
      <c r="H123" s="164"/>
      <c r="I123" s="56"/>
      <c r="J123" s="60"/>
      <c r="K123" s="65"/>
      <c r="L123" s="38"/>
      <c r="M123" s="38"/>
    </row>
    <row r="124" spans="1:13" x14ac:dyDescent="0.2">
      <c r="A124" s="94" t="s">
        <v>113</v>
      </c>
      <c r="B124" s="95"/>
      <c r="C124" s="95"/>
      <c r="D124" s="95"/>
      <c r="E124" s="95"/>
      <c r="F124" s="95"/>
      <c r="G124" s="95"/>
      <c r="H124" s="95"/>
      <c r="I124" s="95"/>
      <c r="J124" s="95"/>
      <c r="K124" s="95"/>
      <c r="L124" s="96"/>
      <c r="M124" s="96"/>
    </row>
    <row r="125" spans="1:13" x14ac:dyDescent="0.2">
      <c r="A125" s="97" t="s">
        <v>61</v>
      </c>
      <c r="B125" s="95"/>
      <c r="C125" s="95"/>
      <c r="D125" s="95"/>
      <c r="E125" s="95"/>
      <c r="F125" s="95"/>
      <c r="G125" s="95"/>
      <c r="H125" s="95"/>
      <c r="I125" s="95"/>
      <c r="J125" s="95"/>
      <c r="K125" s="95"/>
      <c r="L125" s="96"/>
      <c r="M125" s="96"/>
    </row>
    <row r="126" spans="1:13" x14ac:dyDescent="0.2">
      <c r="A126" s="97" t="s">
        <v>114</v>
      </c>
      <c r="B126" s="95"/>
      <c r="C126" s="95"/>
      <c r="D126" s="95"/>
      <c r="E126" s="95"/>
      <c r="F126" s="95"/>
      <c r="G126" s="95"/>
      <c r="H126" s="95"/>
      <c r="I126" s="95"/>
      <c r="J126" s="95"/>
      <c r="K126" s="95"/>
      <c r="L126" s="96"/>
      <c r="M126" s="96"/>
    </row>
    <row r="127" spans="1:13" ht="15.75" x14ac:dyDescent="0.2">
      <c r="A127" s="38"/>
      <c r="B127" s="38"/>
      <c r="C127" s="38"/>
      <c r="D127" s="38"/>
      <c r="E127" s="38"/>
      <c r="F127" s="38"/>
      <c r="G127" s="38"/>
      <c r="H127" s="38"/>
      <c r="I127" s="38"/>
      <c r="J127" s="38"/>
      <c r="K127" s="38"/>
      <c r="L127" s="98"/>
      <c r="M127" s="38"/>
    </row>
    <row r="128" spans="1:13" ht="18.75" x14ac:dyDescent="0.2">
      <c r="A128" s="187" t="str">
        <f>A24</f>
        <v>PHIẾU CHẤM 3: BẢO VỆ TẠI HỘI ĐỒNG SỐ 1 NGÀNH TKTW</v>
      </c>
      <c r="B128" s="186"/>
      <c r="C128" s="186"/>
      <c r="D128" s="186"/>
      <c r="E128" s="186"/>
      <c r="F128" s="186"/>
      <c r="G128" s="186"/>
      <c r="H128" s="186"/>
      <c r="I128" s="186"/>
      <c r="J128" s="186"/>
      <c r="K128" s="186"/>
      <c r="L128" s="38"/>
      <c r="M128" s="38"/>
    </row>
    <row r="129" spans="1:13" ht="15.75" x14ac:dyDescent="0.2">
      <c r="A129" s="38"/>
      <c r="B129" s="39" t="s">
        <v>84</v>
      </c>
      <c r="C129" s="213" t="e">
        <f>$C$3</f>
        <v>#N/A</v>
      </c>
      <c r="D129" s="200"/>
      <c r="E129" s="200"/>
      <c r="F129" s="200"/>
      <c r="G129" s="200"/>
      <c r="H129" s="200"/>
      <c r="I129" s="200"/>
      <c r="J129" s="200"/>
      <c r="K129" s="200"/>
      <c r="L129" s="38"/>
      <c r="M129" s="38"/>
    </row>
    <row r="130" spans="1:13" ht="15" x14ac:dyDescent="0.2">
      <c r="A130" s="56">
        <v>4</v>
      </c>
      <c r="B130" s="57" t="str">
        <f>"Giám khảo "&amp;A130</f>
        <v>Giám khảo 4</v>
      </c>
      <c r="C130" s="58" t="str">
        <f>IFERROR(HLOOKUP($B130,$D$5:$H$6,2,0),"")</f>
        <v>Nguyễn Thị Hồng Hà</v>
      </c>
      <c r="D130" s="59"/>
      <c r="E130" s="59"/>
      <c r="F130" s="59"/>
      <c r="G130" s="59"/>
      <c r="H130" s="59"/>
      <c r="I130" s="59"/>
      <c r="J130" s="59"/>
      <c r="K130" s="59"/>
      <c r="L130" s="60"/>
      <c r="M130" s="60"/>
    </row>
    <row r="131" spans="1:13" ht="15.75" x14ac:dyDescent="0.2">
      <c r="A131" s="38"/>
      <c r="B131" s="38"/>
      <c r="C131" s="38"/>
      <c r="D131" s="201" t="s">
        <v>86</v>
      </c>
      <c r="E131" s="202"/>
      <c r="F131" s="202"/>
      <c r="G131" s="202"/>
      <c r="H131" s="202"/>
      <c r="I131" s="202"/>
      <c r="J131" s="198"/>
      <c r="K131" s="61"/>
      <c r="L131" s="38"/>
      <c r="M131" s="38"/>
    </row>
    <row r="132" spans="1:13" ht="15.75" x14ac:dyDescent="0.2">
      <c r="A132" s="203" t="s">
        <v>1</v>
      </c>
      <c r="B132" s="203" t="s">
        <v>4</v>
      </c>
      <c r="C132" s="203" t="s">
        <v>87</v>
      </c>
      <c r="D132" s="40" t="str">
        <f t="shared" ref="D132:J132" si="34">D$28</f>
        <v/>
      </c>
      <c r="E132" s="40" t="str">
        <f t="shared" si="34"/>
        <v/>
      </c>
      <c r="F132" s="40" t="str">
        <f t="shared" si="34"/>
        <v/>
      </c>
      <c r="G132" s="40" t="str">
        <f t="shared" si="34"/>
        <v/>
      </c>
      <c r="H132" s="40" t="str">
        <f t="shared" si="34"/>
        <v/>
      </c>
      <c r="I132" s="40" t="str">
        <f t="shared" si="34"/>
        <v/>
      </c>
      <c r="J132" s="40" t="str">
        <f t="shared" si="34"/>
        <v/>
      </c>
      <c r="K132" s="203" t="s">
        <v>93</v>
      </c>
      <c r="L132" s="38"/>
      <c r="M132" s="38"/>
    </row>
    <row r="133" spans="1:13" ht="15.75" x14ac:dyDescent="0.2">
      <c r="A133" s="204"/>
      <c r="B133" s="204"/>
      <c r="C133" s="204"/>
      <c r="D133" s="89" t="str">
        <f t="shared" ref="D133:J133" si="35">D$29</f>
        <v/>
      </c>
      <c r="E133" s="89" t="str">
        <f t="shared" si="35"/>
        <v/>
      </c>
      <c r="F133" s="89" t="str">
        <f t="shared" si="35"/>
        <v/>
      </c>
      <c r="G133" s="89" t="str">
        <f t="shared" si="35"/>
        <v/>
      </c>
      <c r="H133" s="89" t="str">
        <f t="shared" si="35"/>
        <v/>
      </c>
      <c r="I133" s="89" t="str">
        <f t="shared" si="35"/>
        <v/>
      </c>
      <c r="J133" s="89" t="str">
        <f t="shared" si="35"/>
        <v/>
      </c>
      <c r="K133" s="204"/>
      <c r="L133" s="38"/>
      <c r="M133" s="38"/>
    </row>
    <row r="134" spans="1:13" ht="15.75" x14ac:dyDescent="0.2">
      <c r="A134" s="15" t="s">
        <v>42</v>
      </c>
      <c r="B134" s="16" t="s">
        <v>43</v>
      </c>
      <c r="C134" s="49">
        <f>SUM(C135:C137)</f>
        <v>15</v>
      </c>
      <c r="D134" s="49" t="str">
        <f t="shared" ref="D134:J134" si="36">IF(COUNTBLANK(D135:D137)&gt;0,"",SUM(D135:D137))</f>
        <v/>
      </c>
      <c r="E134" s="49" t="str">
        <f t="shared" si="36"/>
        <v/>
      </c>
      <c r="F134" s="49" t="str">
        <f t="shared" si="36"/>
        <v/>
      </c>
      <c r="G134" s="49" t="str">
        <f t="shared" si="36"/>
        <v/>
      </c>
      <c r="H134" s="49" t="str">
        <f t="shared" si="36"/>
        <v/>
      </c>
      <c r="I134" s="49" t="str">
        <f t="shared" si="36"/>
        <v/>
      </c>
      <c r="J134" s="49" t="str">
        <f t="shared" si="36"/>
        <v/>
      </c>
      <c r="K134" s="49"/>
      <c r="L134" s="38"/>
      <c r="M134" s="38"/>
    </row>
    <row r="135" spans="1:13" ht="30" x14ac:dyDescent="0.2">
      <c r="A135" s="17">
        <v>1</v>
      </c>
      <c r="B135" s="43" t="str">
        <f>B109</f>
        <v>G1. Khả năng ứng dụng trong thực tiễn</v>
      </c>
      <c r="C135" s="42">
        <f>MẫuPC!C31</f>
        <v>5</v>
      </c>
      <c r="D135" s="118"/>
      <c r="E135" s="118"/>
      <c r="F135" s="118"/>
      <c r="G135" s="118"/>
      <c r="H135" s="118"/>
      <c r="I135" s="118"/>
      <c r="J135" s="118"/>
      <c r="K135" s="62"/>
      <c r="L135" s="38"/>
      <c r="M135" s="38"/>
    </row>
    <row r="136" spans="1:13" ht="30" x14ac:dyDescent="0.2">
      <c r="A136" s="17">
        <v>2</v>
      </c>
      <c r="B136" s="43" t="str">
        <f t="shared" ref="B136:B137" si="37">B110</f>
        <v>G4. Các chức năng chính nêu trong thiết kế đều được triển khai</v>
      </c>
      <c r="C136" s="42">
        <f>MẫuPC!C32</f>
        <v>7</v>
      </c>
      <c r="D136" s="118"/>
      <c r="E136" s="118"/>
      <c r="F136" s="118"/>
      <c r="G136" s="118"/>
      <c r="H136" s="118"/>
      <c r="I136" s="118"/>
      <c r="J136" s="118"/>
      <c r="K136" s="62"/>
      <c r="L136" s="38"/>
      <c r="M136" s="38"/>
    </row>
    <row r="137" spans="1:13" ht="15.75" x14ac:dyDescent="0.2">
      <c r="A137" s="17">
        <v>3</v>
      </c>
      <c r="B137" s="43" t="str">
        <f t="shared" si="37"/>
        <v>G6. Thái độ, kỹ năng làm việc nhóm</v>
      </c>
      <c r="C137" s="42">
        <f>MẫuPC!C33</f>
        <v>3</v>
      </c>
      <c r="D137" s="118"/>
      <c r="E137" s="118"/>
      <c r="F137" s="118"/>
      <c r="G137" s="118"/>
      <c r="H137" s="118"/>
      <c r="I137" s="118"/>
      <c r="J137" s="118"/>
      <c r="K137" s="62"/>
      <c r="L137" s="38"/>
      <c r="M137" s="38"/>
    </row>
    <row r="138" spans="1:13" ht="15.75" x14ac:dyDescent="0.2">
      <c r="A138" s="15" t="s">
        <v>50</v>
      </c>
      <c r="B138" s="47" t="s">
        <v>51</v>
      </c>
      <c r="C138" s="90">
        <f>MẫuPC!C34</f>
        <v>20</v>
      </c>
      <c r="D138" s="160" t="str">
        <f t="shared" ref="D138:J138" si="38">IF(COUNTBLANK(D139:D142)&gt;0,"",SUM(D139:D142))</f>
        <v/>
      </c>
      <c r="E138" s="160" t="str">
        <f t="shared" si="38"/>
        <v/>
      </c>
      <c r="F138" s="160" t="str">
        <f t="shared" si="38"/>
        <v/>
      </c>
      <c r="G138" s="160" t="str">
        <f t="shared" si="38"/>
        <v/>
      </c>
      <c r="H138" s="160" t="str">
        <f t="shared" si="38"/>
        <v/>
      </c>
      <c r="I138" s="160" t="str">
        <f t="shared" si="38"/>
        <v/>
      </c>
      <c r="J138" s="160" t="str">
        <f t="shared" si="38"/>
        <v/>
      </c>
      <c r="K138" s="62"/>
      <c r="L138" s="38"/>
      <c r="M138" s="38"/>
    </row>
    <row r="139" spans="1:13" ht="30" x14ac:dyDescent="0.2">
      <c r="A139" s="17">
        <v>4</v>
      </c>
      <c r="B139" s="43" t="str">
        <f>B113</f>
        <v>G1. Phân tích rõ ràng các chức năng nghiệp vụ được phân công</v>
      </c>
      <c r="C139" s="42">
        <f>MẫuPC!C35</f>
        <v>3</v>
      </c>
      <c r="D139" s="118"/>
      <c r="E139" s="118"/>
      <c r="F139" s="118"/>
      <c r="G139" s="118"/>
      <c r="H139" s="118"/>
      <c r="I139" s="118"/>
      <c r="J139" s="118"/>
      <c r="K139" s="62"/>
      <c r="L139" s="38"/>
      <c r="M139" s="38"/>
    </row>
    <row r="140" spans="1:13" ht="45" x14ac:dyDescent="0.2">
      <c r="A140" s="17">
        <v>5</v>
      </c>
      <c r="B140" s="43" t="str">
        <f t="shared" ref="B140:B141" si="39">B114</f>
        <v>G3. Giao diện của các chức năng được phân công đúng với tài liệu thiết kế</v>
      </c>
      <c r="C140" s="42">
        <f>MẫuPC!C36</f>
        <v>5</v>
      </c>
      <c r="D140" s="118"/>
      <c r="E140" s="118"/>
      <c r="F140" s="118"/>
      <c r="G140" s="118"/>
      <c r="H140" s="118"/>
      <c r="I140" s="118"/>
      <c r="J140" s="118"/>
      <c r="K140" s="62"/>
      <c r="L140" s="38"/>
      <c r="M140" s="38"/>
    </row>
    <row r="141" spans="1:13" ht="45" x14ac:dyDescent="0.2">
      <c r="A141" s="17">
        <v>6</v>
      </c>
      <c r="B141" s="43" t="str">
        <f t="shared" si="39"/>
        <v>G4. Giải thích chính xác thuật toán xử lý nghiệp vụ của các chức năng được phân công</v>
      </c>
      <c r="C141" s="42">
        <f>MẫuPC!C37</f>
        <v>9</v>
      </c>
      <c r="D141" s="118"/>
      <c r="E141" s="118"/>
      <c r="F141" s="118"/>
      <c r="G141" s="118"/>
      <c r="H141" s="118"/>
      <c r="I141" s="118"/>
      <c r="J141" s="118"/>
      <c r="K141" s="62"/>
      <c r="L141" s="38"/>
      <c r="M141" s="38"/>
    </row>
    <row r="142" spans="1:13" ht="30" x14ac:dyDescent="0.2">
      <c r="A142" s="17">
        <v>7</v>
      </c>
      <c r="B142" s="43" t="str">
        <f>B116</f>
        <v>G5. Kỹ năng trình bày, thái độ ứng xử cá nhân</v>
      </c>
      <c r="C142" s="42">
        <f>MẫuPC!C38</f>
        <v>3</v>
      </c>
      <c r="D142" s="118"/>
      <c r="E142" s="118"/>
      <c r="F142" s="118"/>
      <c r="G142" s="118"/>
      <c r="H142" s="118"/>
      <c r="I142" s="118"/>
      <c r="J142" s="118"/>
      <c r="K142" s="62"/>
      <c r="L142" s="38"/>
      <c r="M142" s="38"/>
    </row>
    <row r="143" spans="1:13" ht="15.75" x14ac:dyDescent="0.2">
      <c r="A143" s="15"/>
      <c r="B143" s="47" t="s">
        <v>37</v>
      </c>
      <c r="C143" s="48">
        <f>SUM(C138,C134)</f>
        <v>35</v>
      </c>
      <c r="D143" s="49" t="str">
        <f t="shared" ref="D143:J143" si="40">IF(OR(D134="",D138=""),"",SUM(D134,D138))</f>
        <v/>
      </c>
      <c r="E143" s="49" t="str">
        <f t="shared" si="40"/>
        <v/>
      </c>
      <c r="F143" s="49" t="str">
        <f t="shared" si="40"/>
        <v/>
      </c>
      <c r="G143" s="49" t="str">
        <f t="shared" si="40"/>
        <v/>
      </c>
      <c r="H143" s="49" t="str">
        <f t="shared" si="40"/>
        <v/>
      </c>
      <c r="I143" s="49" t="str">
        <f t="shared" si="40"/>
        <v/>
      </c>
      <c r="J143" s="49" t="str">
        <f t="shared" si="40"/>
        <v/>
      </c>
      <c r="K143" s="62"/>
      <c r="L143" s="38"/>
      <c r="M143" s="38"/>
    </row>
    <row r="144" spans="1:13" ht="15.75" x14ac:dyDescent="0.2">
      <c r="A144" s="210" t="s">
        <v>95</v>
      </c>
      <c r="B144" s="198"/>
      <c r="C144" s="50">
        <v>10</v>
      </c>
      <c r="D144" s="50" t="str">
        <f t="shared" ref="D144:J144" si="41">IF(D143="","",ROUND(D143/$C$65*10,1))</f>
        <v/>
      </c>
      <c r="E144" s="50" t="str">
        <f t="shared" si="41"/>
        <v/>
      </c>
      <c r="F144" s="50" t="str">
        <f t="shared" si="41"/>
        <v/>
      </c>
      <c r="G144" s="50" t="str">
        <f t="shared" si="41"/>
        <v/>
      </c>
      <c r="H144" s="50" t="str">
        <f t="shared" si="41"/>
        <v/>
      </c>
      <c r="I144" s="50" t="str">
        <f t="shared" si="41"/>
        <v/>
      </c>
      <c r="J144" s="50" t="str">
        <f t="shared" si="41"/>
        <v/>
      </c>
      <c r="K144" s="62"/>
      <c r="L144" s="38"/>
      <c r="M144" s="38"/>
    </row>
    <row r="145" spans="1:13" ht="15.75" x14ac:dyDescent="0.2">
      <c r="A145" s="60"/>
      <c r="B145" s="63"/>
      <c r="C145" s="60"/>
      <c r="D145" s="60"/>
      <c r="E145" s="60"/>
      <c r="F145" s="60"/>
      <c r="G145" s="60"/>
      <c r="H145" s="60"/>
      <c r="I145" s="38"/>
      <c r="J145" s="64" t="s">
        <v>96</v>
      </c>
      <c r="K145" s="38"/>
      <c r="L145" s="38"/>
      <c r="M145" s="38"/>
    </row>
    <row r="146" spans="1:13" ht="15.75" x14ac:dyDescent="0.2">
      <c r="A146" s="60"/>
      <c r="B146" s="164" t="str">
        <f>"GIÁM KHẢO "&amp;A130</f>
        <v>GIÁM KHẢO 4</v>
      </c>
      <c r="C146" s="60"/>
      <c r="D146" s="60"/>
      <c r="E146" s="60"/>
      <c r="F146" s="56"/>
      <c r="G146" s="56"/>
      <c r="H146" s="38"/>
      <c r="I146" s="56"/>
      <c r="J146" s="164" t="s">
        <v>99</v>
      </c>
      <c r="K146" s="38"/>
      <c r="L146" s="38"/>
      <c r="M146" s="38"/>
    </row>
    <row r="147" spans="1:13" ht="15.75" x14ac:dyDescent="0.2">
      <c r="A147" s="60"/>
      <c r="B147" s="164"/>
      <c r="C147" s="60"/>
      <c r="D147" s="60"/>
      <c r="E147" s="60"/>
      <c r="F147" s="56"/>
      <c r="G147" s="56"/>
      <c r="H147" s="164"/>
      <c r="I147" s="56"/>
      <c r="J147" s="60"/>
      <c r="K147" s="65"/>
      <c r="L147" s="38"/>
      <c r="M147" s="38"/>
    </row>
    <row r="148" spans="1:13" ht="15.75" x14ac:dyDescent="0.2">
      <c r="A148" s="60"/>
      <c r="B148" s="164"/>
      <c r="C148" s="60"/>
      <c r="D148" s="60"/>
      <c r="E148" s="60"/>
      <c r="F148" s="56"/>
      <c r="G148" s="56"/>
      <c r="H148" s="164"/>
      <c r="I148" s="56"/>
      <c r="J148" s="60"/>
      <c r="K148" s="65"/>
      <c r="L148" s="38"/>
      <c r="M148" s="38"/>
    </row>
    <row r="149" spans="1:13" ht="15.75" x14ac:dyDescent="0.2">
      <c r="A149" s="60"/>
      <c r="B149" s="164"/>
      <c r="C149" s="60"/>
      <c r="D149" s="60"/>
      <c r="E149" s="60"/>
      <c r="F149" s="56"/>
      <c r="G149" s="56"/>
      <c r="H149" s="164"/>
      <c r="I149" s="56"/>
      <c r="J149" s="60"/>
      <c r="K149" s="65"/>
      <c r="L149" s="38"/>
      <c r="M149" s="38"/>
    </row>
    <row r="150" spans="1:13" x14ac:dyDescent="0.2">
      <c r="A150" s="94" t="s">
        <v>113</v>
      </c>
      <c r="B150" s="95"/>
      <c r="C150" s="95"/>
      <c r="D150" s="95"/>
      <c r="E150" s="95"/>
      <c r="F150" s="95"/>
      <c r="G150" s="95"/>
      <c r="H150" s="95"/>
      <c r="I150" s="95"/>
      <c r="J150" s="95"/>
      <c r="K150" s="95"/>
      <c r="L150" s="96"/>
      <c r="M150" s="96"/>
    </row>
    <row r="151" spans="1:13" x14ac:dyDescent="0.2">
      <c r="A151" s="97" t="s">
        <v>61</v>
      </c>
      <c r="B151" s="95"/>
      <c r="C151" s="95"/>
      <c r="D151" s="95"/>
      <c r="E151" s="95"/>
      <c r="F151" s="95"/>
      <c r="G151" s="95"/>
      <c r="H151" s="95"/>
      <c r="I151" s="95"/>
      <c r="J151" s="95"/>
      <c r="K151" s="95"/>
      <c r="L151" s="96"/>
      <c r="M151" s="96"/>
    </row>
    <row r="152" spans="1:13" x14ac:dyDescent="0.2">
      <c r="A152" s="97" t="s">
        <v>114</v>
      </c>
      <c r="B152" s="95"/>
      <c r="C152" s="95"/>
      <c r="D152" s="95"/>
      <c r="E152" s="95"/>
      <c r="F152" s="95"/>
      <c r="G152" s="95"/>
      <c r="H152" s="95"/>
      <c r="I152" s="95"/>
      <c r="J152" s="95"/>
      <c r="K152" s="95"/>
      <c r="L152" s="96"/>
      <c r="M152" s="96"/>
    </row>
    <row r="153" spans="1:13" ht="15.75" x14ac:dyDescent="0.2">
      <c r="A153" s="38"/>
      <c r="B153" s="38"/>
      <c r="C153" s="38"/>
      <c r="D153" s="38"/>
      <c r="E153" s="38"/>
      <c r="F153" s="38"/>
      <c r="G153" s="38"/>
      <c r="H153" s="38"/>
      <c r="I153" s="38"/>
      <c r="J153" s="38"/>
      <c r="K153" s="38"/>
      <c r="L153" s="98"/>
      <c r="M153" s="38"/>
    </row>
    <row r="154" spans="1:13" ht="18.75" x14ac:dyDescent="0.2">
      <c r="A154" s="187" t="str">
        <f>A24</f>
        <v>PHIẾU CHẤM 3: BẢO VỆ TẠI HỘI ĐỒNG SỐ 1 NGÀNH TKTW</v>
      </c>
      <c r="B154" s="186"/>
      <c r="C154" s="186"/>
      <c r="D154" s="186"/>
      <c r="E154" s="186"/>
      <c r="F154" s="186"/>
      <c r="G154" s="186"/>
      <c r="H154" s="186"/>
      <c r="I154" s="186"/>
      <c r="J154" s="186"/>
      <c r="K154" s="186"/>
      <c r="L154" s="38"/>
      <c r="M154" s="38"/>
    </row>
    <row r="155" spans="1:13" ht="15.75" x14ac:dyDescent="0.2">
      <c r="A155" s="38"/>
      <c r="B155" s="39" t="s">
        <v>84</v>
      </c>
      <c r="C155" s="213" t="e">
        <f>$C$3</f>
        <v>#N/A</v>
      </c>
      <c r="D155" s="200"/>
      <c r="E155" s="200"/>
      <c r="F155" s="200"/>
      <c r="G155" s="200"/>
      <c r="H155" s="200"/>
      <c r="I155" s="200"/>
      <c r="J155" s="200"/>
      <c r="K155" s="200"/>
      <c r="L155" s="38"/>
      <c r="M155" s="38"/>
    </row>
    <row r="156" spans="1:13" ht="15" x14ac:dyDescent="0.2">
      <c r="A156" s="56">
        <v>5</v>
      </c>
      <c r="B156" s="57" t="str">
        <f>"Giám khảo "&amp;A156</f>
        <v>Giám khảo 5</v>
      </c>
      <c r="C156" s="58" t="str">
        <f>IFERROR(HLOOKUP($B156,$D$5:$H$6,2,0),"")</f>
        <v/>
      </c>
      <c r="D156" s="59"/>
      <c r="E156" s="59"/>
      <c r="F156" s="59"/>
      <c r="G156" s="59"/>
      <c r="H156" s="59"/>
      <c r="I156" s="59"/>
      <c r="J156" s="59"/>
      <c r="K156" s="59"/>
      <c r="L156" s="60"/>
      <c r="M156" s="60"/>
    </row>
    <row r="157" spans="1:13" ht="15.75" x14ac:dyDescent="0.2">
      <c r="A157" s="38"/>
      <c r="B157" s="38"/>
      <c r="C157" s="38"/>
      <c r="D157" s="201" t="s">
        <v>86</v>
      </c>
      <c r="E157" s="202"/>
      <c r="F157" s="202"/>
      <c r="G157" s="202"/>
      <c r="H157" s="202"/>
      <c r="I157" s="202"/>
      <c r="J157" s="198"/>
      <c r="K157" s="61"/>
      <c r="L157" s="38"/>
      <c r="M157" s="38"/>
    </row>
    <row r="158" spans="1:13" ht="15.75" x14ac:dyDescent="0.2">
      <c r="A158" s="203" t="s">
        <v>1</v>
      </c>
      <c r="B158" s="203" t="s">
        <v>4</v>
      </c>
      <c r="C158" s="203" t="s">
        <v>87</v>
      </c>
      <c r="D158" s="40" t="str">
        <f t="shared" ref="D158:J158" si="42">D$28</f>
        <v/>
      </c>
      <c r="E158" s="40" t="str">
        <f t="shared" si="42"/>
        <v/>
      </c>
      <c r="F158" s="40" t="str">
        <f t="shared" si="42"/>
        <v/>
      </c>
      <c r="G158" s="40" t="str">
        <f t="shared" si="42"/>
        <v/>
      </c>
      <c r="H158" s="40" t="str">
        <f t="shared" si="42"/>
        <v/>
      </c>
      <c r="I158" s="40" t="str">
        <f t="shared" si="42"/>
        <v/>
      </c>
      <c r="J158" s="40" t="str">
        <f t="shared" si="42"/>
        <v/>
      </c>
      <c r="K158" s="203" t="s">
        <v>93</v>
      </c>
      <c r="L158" s="38"/>
      <c r="M158" s="38"/>
    </row>
    <row r="159" spans="1:13" ht="15.75" x14ac:dyDescent="0.2">
      <c r="A159" s="204"/>
      <c r="B159" s="204"/>
      <c r="C159" s="204"/>
      <c r="D159" s="89" t="str">
        <f t="shared" ref="D159:J159" si="43">D$29</f>
        <v/>
      </c>
      <c r="E159" s="89" t="str">
        <f t="shared" si="43"/>
        <v/>
      </c>
      <c r="F159" s="89" t="str">
        <f t="shared" si="43"/>
        <v/>
      </c>
      <c r="G159" s="89" t="str">
        <f t="shared" si="43"/>
        <v/>
      </c>
      <c r="H159" s="89" t="str">
        <f t="shared" si="43"/>
        <v/>
      </c>
      <c r="I159" s="89" t="str">
        <f t="shared" si="43"/>
        <v/>
      </c>
      <c r="J159" s="89" t="str">
        <f t="shared" si="43"/>
        <v/>
      </c>
      <c r="K159" s="204"/>
      <c r="L159" s="38"/>
      <c r="M159" s="38"/>
    </row>
    <row r="160" spans="1:13" ht="15.75" x14ac:dyDescent="0.2">
      <c r="A160" s="15" t="s">
        <v>42</v>
      </c>
      <c r="B160" s="16" t="s">
        <v>43</v>
      </c>
      <c r="C160" s="49">
        <f>SUM(C161:C163)</f>
        <v>15</v>
      </c>
      <c r="D160" s="49" t="str">
        <f t="shared" ref="D160:J160" si="44">IF(COUNTBLANK(D161:D163)&gt;0,"",SUM(D161:D163))</f>
        <v/>
      </c>
      <c r="E160" s="49" t="str">
        <f t="shared" si="44"/>
        <v/>
      </c>
      <c r="F160" s="49" t="str">
        <f t="shared" si="44"/>
        <v/>
      </c>
      <c r="G160" s="49" t="str">
        <f t="shared" si="44"/>
        <v/>
      </c>
      <c r="H160" s="49" t="str">
        <f t="shared" si="44"/>
        <v/>
      </c>
      <c r="I160" s="49" t="str">
        <f t="shared" si="44"/>
        <v/>
      </c>
      <c r="J160" s="49" t="str">
        <f t="shared" si="44"/>
        <v/>
      </c>
      <c r="K160" s="49"/>
      <c r="L160" s="38"/>
      <c r="M160" s="38"/>
    </row>
    <row r="161" spans="1:13" ht="30" x14ac:dyDescent="0.2">
      <c r="A161" s="17">
        <v>1</v>
      </c>
      <c r="B161" s="43" t="str">
        <f>B135</f>
        <v>G1. Khả năng ứng dụng trong thực tiễn</v>
      </c>
      <c r="C161" s="42">
        <f>MẫuPC!C31</f>
        <v>5</v>
      </c>
      <c r="D161" s="118"/>
      <c r="E161" s="118"/>
      <c r="F161" s="118"/>
      <c r="G161" s="118"/>
      <c r="H161" s="118"/>
      <c r="I161" s="118"/>
      <c r="J161" s="118"/>
      <c r="K161" s="62"/>
      <c r="L161" s="38"/>
      <c r="M161" s="38"/>
    </row>
    <row r="162" spans="1:13" ht="30" x14ac:dyDescent="0.2">
      <c r="A162" s="17">
        <v>2</v>
      </c>
      <c r="B162" s="43" t="str">
        <f t="shared" ref="B162:B163" si="45">B136</f>
        <v>G4. Các chức năng chính nêu trong thiết kế đều được triển khai</v>
      </c>
      <c r="C162" s="42">
        <f>MẫuPC!C32</f>
        <v>7</v>
      </c>
      <c r="D162" s="118"/>
      <c r="E162" s="118"/>
      <c r="F162" s="118"/>
      <c r="G162" s="118"/>
      <c r="H162" s="118"/>
      <c r="I162" s="118"/>
      <c r="J162" s="118"/>
      <c r="K162" s="62"/>
      <c r="L162" s="38"/>
      <c r="M162" s="38"/>
    </row>
    <row r="163" spans="1:13" ht="15.75" x14ac:dyDescent="0.2">
      <c r="A163" s="17">
        <v>3</v>
      </c>
      <c r="B163" s="43" t="str">
        <f t="shared" si="45"/>
        <v>G6. Thái độ, kỹ năng làm việc nhóm</v>
      </c>
      <c r="C163" s="42">
        <f>MẫuPC!C33</f>
        <v>3</v>
      </c>
      <c r="D163" s="118"/>
      <c r="E163" s="118"/>
      <c r="F163" s="118"/>
      <c r="G163" s="118"/>
      <c r="H163" s="118"/>
      <c r="I163" s="118"/>
      <c r="J163" s="118"/>
      <c r="K163" s="62"/>
      <c r="L163" s="38"/>
      <c r="M163" s="38"/>
    </row>
    <row r="164" spans="1:13" ht="15.75" x14ac:dyDescent="0.2">
      <c r="A164" s="15" t="s">
        <v>50</v>
      </c>
      <c r="B164" s="47" t="s">
        <v>51</v>
      </c>
      <c r="C164" s="90">
        <f>MẫuPC!C34</f>
        <v>20</v>
      </c>
      <c r="D164" s="160" t="str">
        <f t="shared" ref="D164:J164" si="46">IF(COUNTBLANK(D165:D168)&gt;0,"",SUM(D165:D168))</f>
        <v/>
      </c>
      <c r="E164" s="160" t="str">
        <f t="shared" si="46"/>
        <v/>
      </c>
      <c r="F164" s="160" t="str">
        <f t="shared" si="46"/>
        <v/>
      </c>
      <c r="G164" s="160" t="str">
        <f t="shared" si="46"/>
        <v/>
      </c>
      <c r="H164" s="160" t="str">
        <f t="shared" si="46"/>
        <v/>
      </c>
      <c r="I164" s="160" t="str">
        <f t="shared" si="46"/>
        <v/>
      </c>
      <c r="J164" s="160" t="str">
        <f t="shared" si="46"/>
        <v/>
      </c>
      <c r="K164" s="62"/>
      <c r="L164" s="38"/>
      <c r="M164" s="38"/>
    </row>
    <row r="165" spans="1:13" ht="30" x14ac:dyDescent="0.2">
      <c r="A165" s="17">
        <v>4</v>
      </c>
      <c r="B165" s="43" t="str">
        <f>B139</f>
        <v>G1. Phân tích rõ ràng các chức năng nghiệp vụ được phân công</v>
      </c>
      <c r="C165" s="42">
        <f>MẫuPC!C35</f>
        <v>3</v>
      </c>
      <c r="D165" s="118"/>
      <c r="E165" s="118"/>
      <c r="F165" s="118"/>
      <c r="G165" s="118"/>
      <c r="H165" s="118"/>
      <c r="I165" s="118"/>
      <c r="J165" s="118"/>
      <c r="K165" s="62"/>
      <c r="L165" s="38"/>
      <c r="M165" s="38"/>
    </row>
    <row r="166" spans="1:13" ht="45" x14ac:dyDescent="0.2">
      <c r="A166" s="17">
        <v>5</v>
      </c>
      <c r="B166" s="43" t="str">
        <f t="shared" ref="B166:B167" si="47">B140</f>
        <v>G3. Giao diện của các chức năng được phân công đúng với tài liệu thiết kế</v>
      </c>
      <c r="C166" s="42">
        <f>MẫuPC!C36</f>
        <v>5</v>
      </c>
      <c r="D166" s="118"/>
      <c r="E166" s="118"/>
      <c r="F166" s="118"/>
      <c r="G166" s="118"/>
      <c r="H166" s="118"/>
      <c r="I166" s="118"/>
      <c r="J166" s="118"/>
      <c r="K166" s="62"/>
      <c r="L166" s="38"/>
      <c r="M166" s="38"/>
    </row>
    <row r="167" spans="1:13" ht="45" x14ac:dyDescent="0.2">
      <c r="A167" s="17">
        <v>6</v>
      </c>
      <c r="B167" s="43" t="str">
        <f t="shared" si="47"/>
        <v>G4. Giải thích chính xác thuật toán xử lý nghiệp vụ của các chức năng được phân công</v>
      </c>
      <c r="C167" s="42">
        <f>MẫuPC!C37</f>
        <v>9</v>
      </c>
      <c r="D167" s="118"/>
      <c r="E167" s="118"/>
      <c r="F167" s="118"/>
      <c r="G167" s="118"/>
      <c r="H167" s="118"/>
      <c r="I167" s="118"/>
      <c r="J167" s="118"/>
      <c r="K167" s="62"/>
      <c r="L167" s="38"/>
      <c r="M167" s="38"/>
    </row>
    <row r="168" spans="1:13" ht="30" x14ac:dyDescent="0.2">
      <c r="A168" s="17">
        <v>7</v>
      </c>
      <c r="B168" s="43" t="str">
        <f>B142</f>
        <v>G5. Kỹ năng trình bày, thái độ ứng xử cá nhân</v>
      </c>
      <c r="C168" s="42">
        <f>MẫuPC!C38</f>
        <v>3</v>
      </c>
      <c r="D168" s="118"/>
      <c r="E168" s="118"/>
      <c r="F168" s="118"/>
      <c r="G168" s="118"/>
      <c r="H168" s="118"/>
      <c r="I168" s="118"/>
      <c r="J168" s="118"/>
      <c r="K168" s="62"/>
      <c r="L168" s="38"/>
      <c r="M168" s="38"/>
    </row>
    <row r="169" spans="1:13" ht="15.75" x14ac:dyDescent="0.2">
      <c r="A169" s="15"/>
      <c r="B169" s="47" t="s">
        <v>37</v>
      </c>
      <c r="C169" s="48">
        <f>SUM(C164,C160)</f>
        <v>35</v>
      </c>
      <c r="D169" s="49" t="str">
        <f t="shared" ref="D169:J169" si="48">IF(OR(D160="",D164=""),"",SUM(D160,D164))</f>
        <v/>
      </c>
      <c r="E169" s="49" t="str">
        <f t="shared" si="48"/>
        <v/>
      </c>
      <c r="F169" s="49" t="str">
        <f t="shared" si="48"/>
        <v/>
      </c>
      <c r="G169" s="49" t="str">
        <f t="shared" si="48"/>
        <v/>
      </c>
      <c r="H169" s="49" t="str">
        <f t="shared" si="48"/>
        <v/>
      </c>
      <c r="I169" s="49" t="str">
        <f t="shared" si="48"/>
        <v/>
      </c>
      <c r="J169" s="49" t="str">
        <f t="shared" si="48"/>
        <v/>
      </c>
      <c r="K169" s="62"/>
      <c r="L169" s="38"/>
      <c r="M169" s="38"/>
    </row>
    <row r="170" spans="1:13" ht="15.75" x14ac:dyDescent="0.2">
      <c r="A170" s="210" t="s">
        <v>95</v>
      </c>
      <c r="B170" s="198"/>
      <c r="C170" s="50">
        <v>10</v>
      </c>
      <c r="D170" s="50" t="str">
        <f t="shared" ref="D170:J170" si="49">IF(D169="","",ROUND(D169/$C$65*10,1))</f>
        <v/>
      </c>
      <c r="E170" s="50" t="str">
        <f t="shared" si="49"/>
        <v/>
      </c>
      <c r="F170" s="50" t="str">
        <f t="shared" si="49"/>
        <v/>
      </c>
      <c r="G170" s="50" t="str">
        <f t="shared" si="49"/>
        <v/>
      </c>
      <c r="H170" s="50" t="str">
        <f t="shared" si="49"/>
        <v/>
      </c>
      <c r="I170" s="50" t="str">
        <f t="shared" si="49"/>
        <v/>
      </c>
      <c r="J170" s="50" t="str">
        <f t="shared" si="49"/>
        <v/>
      </c>
      <c r="K170" s="62"/>
      <c r="L170" s="38"/>
      <c r="M170" s="38"/>
    </row>
    <row r="171" spans="1:13" ht="15.75" x14ac:dyDescent="0.2">
      <c r="A171" s="60"/>
      <c r="B171" s="63"/>
      <c r="C171" s="60"/>
      <c r="D171" s="60"/>
      <c r="E171" s="60"/>
      <c r="F171" s="60"/>
      <c r="G171" s="60"/>
      <c r="H171" s="60"/>
      <c r="I171" s="38"/>
      <c r="J171" s="64" t="s">
        <v>96</v>
      </c>
      <c r="K171" s="38"/>
      <c r="L171" s="38"/>
      <c r="M171" s="38"/>
    </row>
    <row r="172" spans="1:13" ht="15.75" x14ac:dyDescent="0.2">
      <c r="A172" s="60"/>
      <c r="B172" s="164" t="str">
        <f>"GIÁM KHẢO "&amp;A156</f>
        <v>GIÁM KHẢO 5</v>
      </c>
      <c r="C172" s="60"/>
      <c r="D172" s="60"/>
      <c r="E172" s="60"/>
      <c r="F172" s="56"/>
      <c r="G172" s="56"/>
      <c r="H172" s="38"/>
      <c r="I172" s="56"/>
      <c r="J172" s="164" t="s">
        <v>99</v>
      </c>
      <c r="K172" s="38"/>
      <c r="L172" s="38"/>
      <c r="M172" s="38"/>
    </row>
    <row r="173" spans="1:13" ht="15.75" x14ac:dyDescent="0.2">
      <c r="A173" s="60"/>
      <c r="B173" s="164"/>
      <c r="C173" s="60"/>
      <c r="D173" s="60"/>
      <c r="E173" s="60"/>
      <c r="F173" s="56"/>
      <c r="G173" s="56"/>
      <c r="H173" s="164"/>
      <c r="I173" s="56"/>
      <c r="J173" s="60"/>
      <c r="K173" s="65"/>
      <c r="L173" s="38"/>
      <c r="M173" s="38"/>
    </row>
    <row r="174" spans="1:13" ht="15.75" x14ac:dyDescent="0.2">
      <c r="A174" s="60"/>
      <c r="B174" s="164"/>
      <c r="C174" s="60"/>
      <c r="D174" s="60"/>
      <c r="E174" s="60"/>
      <c r="F174" s="56"/>
      <c r="G174" s="56"/>
      <c r="H174" s="164"/>
      <c r="I174" s="56"/>
      <c r="J174" s="60"/>
      <c r="K174" s="65"/>
      <c r="L174" s="38"/>
      <c r="M174" s="38"/>
    </row>
    <row r="175" spans="1:13" ht="15.75" x14ac:dyDescent="0.2">
      <c r="A175" s="60"/>
      <c r="B175" s="164"/>
      <c r="C175" s="60"/>
      <c r="D175" s="60"/>
      <c r="E175" s="60"/>
      <c r="F175" s="56"/>
      <c r="G175" s="56"/>
      <c r="H175" s="164"/>
      <c r="I175" s="56"/>
      <c r="J175" s="60"/>
      <c r="K175" s="65"/>
      <c r="L175" s="38"/>
      <c r="M175" s="38"/>
    </row>
    <row r="176" spans="1:13" x14ac:dyDescent="0.2">
      <c r="A176" s="94" t="s">
        <v>113</v>
      </c>
      <c r="B176" s="95"/>
      <c r="C176" s="95"/>
      <c r="D176" s="95"/>
      <c r="E176" s="95"/>
      <c r="F176" s="95"/>
      <c r="G176" s="95"/>
      <c r="H176" s="95"/>
      <c r="I176" s="95"/>
      <c r="J176" s="95"/>
      <c r="K176" s="95"/>
      <c r="L176" s="96"/>
      <c r="M176" s="96"/>
    </row>
    <row r="177" spans="1:13" x14ac:dyDescent="0.2">
      <c r="A177" s="97" t="s">
        <v>61</v>
      </c>
      <c r="B177" s="95"/>
      <c r="C177" s="95"/>
      <c r="D177" s="95"/>
      <c r="E177" s="95"/>
      <c r="F177" s="95"/>
      <c r="G177" s="95"/>
      <c r="H177" s="95"/>
      <c r="I177" s="95"/>
      <c r="J177" s="95"/>
      <c r="K177" s="95"/>
      <c r="L177" s="96"/>
      <c r="M177" s="96"/>
    </row>
    <row r="178" spans="1:13" x14ac:dyDescent="0.2">
      <c r="A178" s="97" t="s">
        <v>114</v>
      </c>
      <c r="B178" s="95"/>
      <c r="C178" s="95"/>
      <c r="D178" s="95"/>
      <c r="E178" s="95"/>
      <c r="F178" s="95"/>
      <c r="G178" s="95"/>
      <c r="H178" s="95"/>
      <c r="I178" s="95"/>
      <c r="J178" s="95"/>
      <c r="K178" s="95"/>
      <c r="L178" s="96"/>
      <c r="M178" s="96"/>
    </row>
  </sheetData>
  <sheetProtection algorithmName="SHA-512" hashValue="QJYRtFKoseBHAoGwsX2RMZJKzFYLpVyyWyCcEsJnHyYJ7s/SDc2aeAbGwMEtIP/RQuRMUWlWCrErRt1KVEMitg==" saltValue="zozqIi7Dlzjk2/cCzEm3Fg==" spinCount="100000" sheet="1" objects="1" scenarios="1"/>
  <mergeCells count="64">
    <mergeCell ref="A170:B170"/>
    <mergeCell ref="A144:B144"/>
    <mergeCell ref="A154:K154"/>
    <mergeCell ref="C155:K155"/>
    <mergeCell ref="D157:J157"/>
    <mergeCell ref="A158:A159"/>
    <mergeCell ref="B158:B159"/>
    <mergeCell ref="C158:C159"/>
    <mergeCell ref="K158:K159"/>
    <mergeCell ref="A118:B118"/>
    <mergeCell ref="A128:K128"/>
    <mergeCell ref="C129:K129"/>
    <mergeCell ref="D131:J131"/>
    <mergeCell ref="A132:A133"/>
    <mergeCell ref="B132:B133"/>
    <mergeCell ref="C132:C133"/>
    <mergeCell ref="K132:K133"/>
    <mergeCell ref="A92:B92"/>
    <mergeCell ref="A102:K102"/>
    <mergeCell ref="C103:K103"/>
    <mergeCell ref="D105:J105"/>
    <mergeCell ref="A106:A107"/>
    <mergeCell ref="B106:B107"/>
    <mergeCell ref="C106:C107"/>
    <mergeCell ref="K106:K107"/>
    <mergeCell ref="A66:B66"/>
    <mergeCell ref="A76:K76"/>
    <mergeCell ref="C77:K77"/>
    <mergeCell ref="D79:J79"/>
    <mergeCell ref="A80:A81"/>
    <mergeCell ref="B80:B81"/>
    <mergeCell ref="C80:C81"/>
    <mergeCell ref="K80:K81"/>
    <mergeCell ref="A40:B40"/>
    <mergeCell ref="A50:K50"/>
    <mergeCell ref="C51:K51"/>
    <mergeCell ref="D53:J53"/>
    <mergeCell ref="A54:A55"/>
    <mergeCell ref="B54:B55"/>
    <mergeCell ref="C54:C55"/>
    <mergeCell ref="K54:K55"/>
    <mergeCell ref="A28:A29"/>
    <mergeCell ref="B28:B29"/>
    <mergeCell ref="C28:C29"/>
    <mergeCell ref="K28:K29"/>
    <mergeCell ref="J7:K7"/>
    <mergeCell ref="J8:K8"/>
    <mergeCell ref="J9:K9"/>
    <mergeCell ref="J10:K10"/>
    <mergeCell ref="J11:K11"/>
    <mergeCell ref="J12:K12"/>
    <mergeCell ref="A13:B13"/>
    <mergeCell ref="J13:K13"/>
    <mergeCell ref="A24:K24"/>
    <mergeCell ref="C25:K25"/>
    <mergeCell ref="D26:J26"/>
    <mergeCell ref="A1:K2"/>
    <mergeCell ref="C3:K3"/>
    <mergeCell ref="D4:I4"/>
    <mergeCell ref="A5:A6"/>
    <mergeCell ref="B5:B6"/>
    <mergeCell ref="C5:C6"/>
    <mergeCell ref="I5:I6"/>
    <mergeCell ref="J5:K6"/>
  </mergeCells>
  <dataValidations count="4">
    <dataValidation type="list" allowBlank="1" showErrorMessage="1" sqref="A52 A78 A104 A130 A156">
      <formula1>"1.0,2.0,3.0,4.0,5.0"</formula1>
    </dataValidation>
    <dataValidation type="list" allowBlank="1" showErrorMessage="1" sqref="J49 J75 J101 J127 J153">
      <formula1>INDIRECT($L$1)</formula1>
    </dataValidation>
    <dataValidation type="decimal" allowBlank="1" showInputMessage="1" showErrorMessage="1" prompt="Lỗi nhập - Là số, không quá điểm tối đa" sqref="D7:H11 D57:J59 D61:J64 D83:J85 D87:J90 D109:J111 D113:J116 D135:J137 D139:J142 D161:J163 D165:J168">
      <formula1>0</formula1>
      <formula2>$C7</formula2>
    </dataValidation>
    <dataValidation type="list" allowBlank="1" showErrorMessage="1" sqref="L1 L49 L75 L101 L127 L153">
      <formula1>Nganh</formula1>
    </dataValidation>
  </dataValidations>
  <printOptions horizontalCentered="1"/>
  <pageMargins left="0.43307086614173229" right="0.27559055118110237" top="0.39370078740157483" bottom="0.39370078740157483" header="0" footer="0"/>
  <pageSetup paperSize="9" orientation="landscape" r:id="rId1"/>
  <headerFooter>
    <oddFooter>&amp;LPC#2#3-HĐTN&amp;C&amp;P/&amp;N</oddFooter>
  </headerFooter>
  <rowBreaks count="6" manualBreakCount="6">
    <brk id="22" max="10" man="1"/>
    <brk id="48" max="10" man="1"/>
    <brk id="74" max="10" man="1"/>
    <brk id="100" max="10" man="1"/>
    <brk id="126" max="10" man="1"/>
    <brk id="152" max="10" man="1"/>
  </rowBreaks>
  <drawing r:id="rId2"/>
  <extLst>
    <ext xmlns:x14="http://schemas.microsoft.com/office/spreadsheetml/2009/9/main" uri="{CCE6A557-97BC-4b89-ADB6-D9C93CAAB3DF}">
      <x14:dataValidations xmlns:xm="http://schemas.microsoft.com/office/excel/2006/main" count="1">
        <x14:dataValidation type="list" allowBlank="1" showErrorMessage="1">
          <x14:formula1>
            <xm:f>'Ten nhom'!$B$2:$B$16</xm:f>
          </x14:formula1>
          <xm:sqref>M1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workbookViewId="0">
      <pane xSplit="3" ySplit="2" topLeftCell="D81" activePane="bottomRight" state="frozen"/>
      <selection pane="topRight" activeCell="D1" sqref="D1"/>
      <selection pane="bottomLeft" activeCell="A3" sqref="A3"/>
      <selection pane="bottomRight" activeCell="A95" sqref="A95:XFD370"/>
    </sheetView>
  </sheetViews>
  <sheetFormatPr defaultColWidth="14.42578125" defaultRowHeight="15" customHeight="1" x14ac:dyDescent="0.2"/>
  <cols>
    <col min="1" max="2" width="9.42578125" customWidth="1"/>
    <col min="3" max="3" width="10.85546875" customWidth="1"/>
    <col min="4" max="4" width="6" customWidth="1"/>
    <col min="5" max="5" width="7.140625" customWidth="1"/>
    <col min="6" max="6" width="7.7109375" customWidth="1"/>
    <col min="7" max="7" width="8.85546875" customWidth="1"/>
    <col min="8" max="8" width="28.28515625" customWidth="1"/>
    <col min="9" max="9" width="9.5703125" customWidth="1"/>
    <col min="10" max="11" width="7.28515625" customWidth="1"/>
    <col min="13" max="13" width="6.140625" customWidth="1"/>
    <col min="14" max="14" width="25.85546875" customWidth="1"/>
    <col min="15" max="15" width="16.140625" customWidth="1"/>
  </cols>
  <sheetData>
    <row r="1" spans="1:15" ht="15.75" customHeight="1" x14ac:dyDescent="0.2">
      <c r="A1" s="99"/>
      <c r="B1" s="99"/>
      <c r="C1" s="99"/>
      <c r="D1" s="100" t="s">
        <v>136</v>
      </c>
      <c r="E1" s="163"/>
      <c r="F1" s="163"/>
      <c r="G1" s="163"/>
      <c r="H1" s="100"/>
      <c r="I1" s="163"/>
      <c r="J1" s="101"/>
      <c r="K1" s="101"/>
      <c r="L1" s="102"/>
      <c r="M1" s="103"/>
      <c r="N1" s="100"/>
      <c r="O1" s="39"/>
    </row>
    <row r="2" spans="1:15" ht="15.75" customHeight="1" x14ac:dyDescent="0.2">
      <c r="A2" s="104" t="s">
        <v>137</v>
      </c>
      <c r="B2" s="104" t="s">
        <v>138</v>
      </c>
      <c r="C2" s="104" t="s">
        <v>139</v>
      </c>
      <c r="D2" s="124" t="s">
        <v>1</v>
      </c>
      <c r="E2" s="124" t="s">
        <v>140</v>
      </c>
      <c r="F2" s="124" t="s">
        <v>138</v>
      </c>
      <c r="G2" s="124" t="s">
        <v>141</v>
      </c>
      <c r="H2" s="124" t="s">
        <v>142</v>
      </c>
      <c r="I2" s="124" t="s">
        <v>143</v>
      </c>
      <c r="J2" s="124" t="s">
        <v>144</v>
      </c>
      <c r="K2" s="124" t="s">
        <v>66</v>
      </c>
      <c r="L2" s="125" t="s">
        <v>145</v>
      </c>
      <c r="M2" s="124"/>
      <c r="N2" s="124" t="s">
        <v>146</v>
      </c>
      <c r="O2" s="124" t="s">
        <v>147</v>
      </c>
    </row>
    <row r="3" spans="1:15" ht="15.75" customHeight="1" x14ac:dyDescent="0.2">
      <c r="A3" s="99">
        <v>1</v>
      </c>
      <c r="B3" s="99" t="s">
        <v>149</v>
      </c>
      <c r="C3" s="99" t="s">
        <v>988</v>
      </c>
      <c r="D3" s="126">
        <v>1</v>
      </c>
      <c r="E3" s="127" t="s">
        <v>148</v>
      </c>
      <c r="F3" s="127" t="s">
        <v>149</v>
      </c>
      <c r="G3" s="127">
        <v>1</v>
      </c>
      <c r="H3" s="128" t="s">
        <v>150</v>
      </c>
      <c r="I3" s="126" t="s">
        <v>151</v>
      </c>
      <c r="J3" s="126"/>
      <c r="K3" s="126"/>
      <c r="L3" s="129" t="s">
        <v>152</v>
      </c>
      <c r="M3" s="130"/>
      <c r="N3" s="131" t="s">
        <v>153</v>
      </c>
      <c r="O3" s="132" t="s">
        <v>154</v>
      </c>
    </row>
    <row r="4" spans="1:15" ht="15.75" customHeight="1" x14ac:dyDescent="0.2">
      <c r="A4" s="99">
        <v>1</v>
      </c>
      <c r="B4" s="99" t="s">
        <v>149</v>
      </c>
      <c r="C4" s="99" t="s">
        <v>989</v>
      </c>
      <c r="D4" s="126">
        <v>2</v>
      </c>
      <c r="E4" s="127"/>
      <c r="F4" s="127"/>
      <c r="G4" s="127"/>
      <c r="H4" s="128" t="s">
        <v>155</v>
      </c>
      <c r="I4" s="126" t="s">
        <v>156</v>
      </c>
      <c r="J4" s="126"/>
      <c r="K4" s="126"/>
      <c r="L4" s="129"/>
      <c r="M4" s="130"/>
      <c r="N4" s="131" t="s">
        <v>157</v>
      </c>
      <c r="O4" s="132" t="s">
        <v>158</v>
      </c>
    </row>
    <row r="5" spans="1:15" ht="15.75" customHeight="1" x14ac:dyDescent="0.2">
      <c r="A5" s="99">
        <v>1</v>
      </c>
      <c r="B5" s="99" t="s">
        <v>149</v>
      </c>
      <c r="C5" s="99" t="s">
        <v>990</v>
      </c>
      <c r="D5" s="126">
        <v>3</v>
      </c>
      <c r="E5" s="127"/>
      <c r="F5" s="127"/>
      <c r="G5" s="127"/>
      <c r="H5" s="128" t="s">
        <v>159</v>
      </c>
      <c r="I5" s="126" t="s">
        <v>160</v>
      </c>
      <c r="J5" s="126"/>
      <c r="K5" s="126"/>
      <c r="L5" s="129"/>
      <c r="M5" s="130"/>
      <c r="N5" s="131" t="s">
        <v>161</v>
      </c>
      <c r="O5" s="132" t="s">
        <v>162</v>
      </c>
    </row>
    <row r="6" spans="1:15" ht="15.75" customHeight="1" x14ac:dyDescent="0.2">
      <c r="A6" s="99">
        <v>1</v>
      </c>
      <c r="B6" s="99" t="s">
        <v>149</v>
      </c>
      <c r="C6" s="99" t="s">
        <v>991</v>
      </c>
      <c r="D6" s="126">
        <v>4</v>
      </c>
      <c r="E6" s="127"/>
      <c r="F6" s="127"/>
      <c r="G6" s="127"/>
      <c r="H6" s="128" t="s">
        <v>163</v>
      </c>
      <c r="I6" s="126" t="s">
        <v>160</v>
      </c>
      <c r="J6" s="126"/>
      <c r="K6" s="126"/>
      <c r="L6" s="129"/>
      <c r="M6" s="130"/>
      <c r="N6" s="131" t="s">
        <v>164</v>
      </c>
      <c r="O6" s="132" t="s">
        <v>165</v>
      </c>
    </row>
    <row r="7" spans="1:15" ht="15.75" customHeight="1" x14ac:dyDescent="0.2">
      <c r="A7" s="99">
        <v>1</v>
      </c>
      <c r="B7" s="99" t="s">
        <v>149</v>
      </c>
      <c r="C7" s="99" t="s">
        <v>992</v>
      </c>
      <c r="D7" s="126">
        <v>5</v>
      </c>
      <c r="E7" s="127"/>
      <c r="F7" s="127"/>
      <c r="G7" s="127"/>
      <c r="H7" s="133" t="s">
        <v>166</v>
      </c>
      <c r="I7" s="134" t="s">
        <v>160</v>
      </c>
      <c r="J7" s="135" t="s">
        <v>167</v>
      </c>
      <c r="K7" s="135" t="s">
        <v>168</v>
      </c>
      <c r="L7" s="129"/>
      <c r="M7" s="130"/>
      <c r="N7" s="136" t="s">
        <v>169</v>
      </c>
      <c r="O7" s="128" t="s">
        <v>170</v>
      </c>
    </row>
    <row r="8" spans="1:15" ht="15.75" customHeight="1" x14ac:dyDescent="0.2">
      <c r="A8" s="99">
        <v>2</v>
      </c>
      <c r="B8" s="99" t="s">
        <v>149</v>
      </c>
      <c r="C8" s="99" t="s">
        <v>993</v>
      </c>
      <c r="D8" s="126">
        <v>6</v>
      </c>
      <c r="E8" s="127" t="s">
        <v>148</v>
      </c>
      <c r="F8" s="127" t="s">
        <v>149</v>
      </c>
      <c r="G8" s="127">
        <v>2</v>
      </c>
      <c r="H8" s="128" t="s">
        <v>171</v>
      </c>
      <c r="I8" s="126" t="s">
        <v>151</v>
      </c>
      <c r="J8" s="126"/>
      <c r="K8" s="126"/>
      <c r="L8" s="129" t="s">
        <v>152</v>
      </c>
      <c r="M8" s="130"/>
      <c r="N8" s="131" t="s">
        <v>172</v>
      </c>
      <c r="O8" s="132" t="s">
        <v>173</v>
      </c>
    </row>
    <row r="9" spans="1:15" ht="15.75" customHeight="1" x14ac:dyDescent="0.2">
      <c r="A9" s="99">
        <v>2</v>
      </c>
      <c r="B9" s="99" t="s">
        <v>149</v>
      </c>
      <c r="C9" s="99" t="s">
        <v>994</v>
      </c>
      <c r="D9" s="126">
        <v>7</v>
      </c>
      <c r="E9" s="127"/>
      <c r="F9" s="127"/>
      <c r="G9" s="127"/>
      <c r="H9" s="128" t="s">
        <v>174</v>
      </c>
      <c r="I9" s="126" t="s">
        <v>156</v>
      </c>
      <c r="J9" s="126"/>
      <c r="K9" s="126"/>
      <c r="L9" s="129"/>
      <c r="M9" s="130"/>
      <c r="N9" s="131" t="s">
        <v>175</v>
      </c>
      <c r="O9" s="132" t="s">
        <v>176</v>
      </c>
    </row>
    <row r="10" spans="1:15" ht="15.75" customHeight="1" x14ac:dyDescent="0.2">
      <c r="A10" s="99">
        <v>2</v>
      </c>
      <c r="B10" s="99" t="s">
        <v>149</v>
      </c>
      <c r="C10" s="99" t="s">
        <v>995</v>
      </c>
      <c r="D10" s="126">
        <v>8</v>
      </c>
      <c r="E10" s="127"/>
      <c r="F10" s="127"/>
      <c r="G10" s="127"/>
      <c r="H10" s="128" t="s">
        <v>177</v>
      </c>
      <c r="I10" s="126" t="s">
        <v>160</v>
      </c>
      <c r="J10" s="126"/>
      <c r="K10" s="126"/>
      <c r="L10" s="129"/>
      <c r="M10" s="130"/>
      <c r="N10" s="131" t="s">
        <v>178</v>
      </c>
      <c r="O10" s="132" t="s">
        <v>179</v>
      </c>
    </row>
    <row r="11" spans="1:15" ht="15.75" customHeight="1" x14ac:dyDescent="0.2">
      <c r="A11" s="99">
        <v>2</v>
      </c>
      <c r="B11" s="99" t="s">
        <v>149</v>
      </c>
      <c r="C11" s="99" t="s">
        <v>996</v>
      </c>
      <c r="D11" s="126">
        <v>9</v>
      </c>
      <c r="E11" s="127"/>
      <c r="F11" s="127"/>
      <c r="G11" s="127"/>
      <c r="H11" s="128" t="s">
        <v>180</v>
      </c>
      <c r="I11" s="126" t="s">
        <v>160</v>
      </c>
      <c r="J11" s="126"/>
      <c r="K11" s="126"/>
      <c r="L11" s="129"/>
      <c r="M11" s="130"/>
      <c r="N11" s="131" t="s">
        <v>181</v>
      </c>
      <c r="O11" s="132" t="s">
        <v>182</v>
      </c>
    </row>
    <row r="12" spans="1:15" ht="15.75" customHeight="1" x14ac:dyDescent="0.2">
      <c r="A12" s="99">
        <v>2</v>
      </c>
      <c r="B12" s="99" t="s">
        <v>149</v>
      </c>
      <c r="C12" s="99" t="s">
        <v>997</v>
      </c>
      <c r="D12" s="126">
        <v>10</v>
      </c>
      <c r="E12" s="127"/>
      <c r="F12" s="127"/>
      <c r="G12" s="127"/>
      <c r="H12" s="128" t="s">
        <v>183</v>
      </c>
      <c r="I12" s="126" t="s">
        <v>160</v>
      </c>
      <c r="J12" s="126"/>
      <c r="K12" s="126"/>
      <c r="L12" s="129"/>
      <c r="M12" s="130"/>
      <c r="N12" s="131" t="s">
        <v>184</v>
      </c>
      <c r="O12" s="132" t="s">
        <v>185</v>
      </c>
    </row>
    <row r="13" spans="1:15" ht="15.75" customHeight="1" x14ac:dyDescent="0.2">
      <c r="A13" s="99">
        <v>1</v>
      </c>
      <c r="B13" s="99" t="s">
        <v>186</v>
      </c>
      <c r="C13" s="99" t="s">
        <v>998</v>
      </c>
      <c r="D13" s="126">
        <v>11</v>
      </c>
      <c r="E13" s="127" t="s">
        <v>148</v>
      </c>
      <c r="F13" s="127" t="s">
        <v>186</v>
      </c>
      <c r="G13" s="127">
        <v>1</v>
      </c>
      <c r="H13" s="128" t="s">
        <v>180</v>
      </c>
      <c r="I13" s="126" t="s">
        <v>151</v>
      </c>
      <c r="J13" s="126"/>
      <c r="K13" s="126"/>
      <c r="L13" s="129" t="s">
        <v>187</v>
      </c>
      <c r="M13" s="130"/>
      <c r="N13" s="131" t="s">
        <v>181</v>
      </c>
      <c r="O13" s="132" t="s">
        <v>182</v>
      </c>
    </row>
    <row r="14" spans="1:15" ht="15.75" customHeight="1" x14ac:dyDescent="0.2">
      <c r="A14" s="99">
        <v>1</v>
      </c>
      <c r="B14" s="99" t="s">
        <v>186</v>
      </c>
      <c r="C14" s="99" t="s">
        <v>999</v>
      </c>
      <c r="D14" s="126">
        <v>12</v>
      </c>
      <c r="E14" s="127"/>
      <c r="F14" s="127"/>
      <c r="G14" s="127"/>
      <c r="H14" s="128" t="s">
        <v>188</v>
      </c>
      <c r="I14" s="126" t="s">
        <v>156</v>
      </c>
      <c r="J14" s="126"/>
      <c r="K14" s="126"/>
      <c r="L14" s="129"/>
      <c r="M14" s="130"/>
      <c r="N14" s="131" t="s">
        <v>189</v>
      </c>
      <c r="O14" s="132" t="s">
        <v>190</v>
      </c>
    </row>
    <row r="15" spans="1:15" ht="15.75" customHeight="1" x14ac:dyDescent="0.2">
      <c r="A15" s="99">
        <v>1</v>
      </c>
      <c r="B15" s="99" t="s">
        <v>186</v>
      </c>
      <c r="C15" s="99" t="s">
        <v>1000</v>
      </c>
      <c r="D15" s="126">
        <v>13</v>
      </c>
      <c r="E15" s="127"/>
      <c r="F15" s="127"/>
      <c r="G15" s="127"/>
      <c r="H15" s="128" t="s">
        <v>191</v>
      </c>
      <c r="I15" s="126" t="s">
        <v>160</v>
      </c>
      <c r="J15" s="126"/>
      <c r="K15" s="126"/>
      <c r="L15" s="129"/>
      <c r="M15" s="130"/>
      <c r="N15" s="131" t="s">
        <v>192</v>
      </c>
      <c r="O15" s="132" t="s">
        <v>193</v>
      </c>
    </row>
    <row r="16" spans="1:15" ht="15.75" customHeight="1" x14ac:dyDescent="0.2">
      <c r="A16" s="99">
        <v>1</v>
      </c>
      <c r="B16" s="99" t="s">
        <v>186</v>
      </c>
      <c r="C16" s="99" t="s">
        <v>1001</v>
      </c>
      <c r="D16" s="126">
        <v>14</v>
      </c>
      <c r="E16" s="127"/>
      <c r="F16" s="127"/>
      <c r="G16" s="127"/>
      <c r="H16" s="128" t="s">
        <v>194</v>
      </c>
      <c r="I16" s="126" t="s">
        <v>160</v>
      </c>
      <c r="J16" s="126"/>
      <c r="K16" s="126"/>
      <c r="L16" s="129"/>
      <c r="M16" s="130"/>
      <c r="N16" s="137" t="s">
        <v>195</v>
      </c>
      <c r="O16" s="132" t="s">
        <v>196</v>
      </c>
    </row>
    <row r="17" spans="1:15" ht="15.75" customHeight="1" x14ac:dyDescent="0.2">
      <c r="A17" s="99">
        <v>1</v>
      </c>
      <c r="B17" s="99" t="s">
        <v>186</v>
      </c>
      <c r="C17" s="99" t="s">
        <v>1002</v>
      </c>
      <c r="D17" s="126">
        <v>15</v>
      </c>
      <c r="E17" s="127"/>
      <c r="F17" s="127"/>
      <c r="G17" s="127"/>
      <c r="H17" s="133" t="s">
        <v>197</v>
      </c>
      <c r="I17" s="134" t="s">
        <v>160</v>
      </c>
      <c r="J17" s="135" t="s">
        <v>167</v>
      </c>
      <c r="K17" s="135" t="s">
        <v>168</v>
      </c>
      <c r="L17" s="129"/>
      <c r="M17" s="130"/>
      <c r="N17" s="136" t="s">
        <v>198</v>
      </c>
      <c r="O17" s="128" t="s">
        <v>199</v>
      </c>
    </row>
    <row r="18" spans="1:15" ht="15.75" customHeight="1" x14ac:dyDescent="0.2">
      <c r="A18" s="99">
        <v>2</v>
      </c>
      <c r="B18" s="99" t="s">
        <v>186</v>
      </c>
      <c r="C18" s="99" t="s">
        <v>1003</v>
      </c>
      <c r="D18" s="126">
        <v>16</v>
      </c>
      <c r="E18" s="127" t="s">
        <v>148</v>
      </c>
      <c r="F18" s="127" t="s">
        <v>186</v>
      </c>
      <c r="G18" s="127">
        <v>2</v>
      </c>
      <c r="H18" s="128" t="s">
        <v>150</v>
      </c>
      <c r="I18" s="126" t="s">
        <v>151</v>
      </c>
      <c r="J18" s="126"/>
      <c r="K18" s="126"/>
      <c r="L18" s="129" t="s">
        <v>187</v>
      </c>
      <c r="M18" s="130"/>
      <c r="N18" s="131" t="s">
        <v>153</v>
      </c>
      <c r="O18" s="132" t="s">
        <v>154</v>
      </c>
    </row>
    <row r="19" spans="1:15" ht="15.75" customHeight="1" x14ac:dyDescent="0.2">
      <c r="A19" s="99">
        <v>2</v>
      </c>
      <c r="B19" s="99" t="s">
        <v>186</v>
      </c>
      <c r="C19" s="99" t="s">
        <v>1004</v>
      </c>
      <c r="D19" s="126">
        <v>17</v>
      </c>
      <c r="E19" s="127"/>
      <c r="F19" s="127"/>
      <c r="G19" s="127"/>
      <c r="H19" s="128" t="s">
        <v>200</v>
      </c>
      <c r="I19" s="126" t="s">
        <v>156</v>
      </c>
      <c r="J19" s="126"/>
      <c r="K19" s="126"/>
      <c r="L19" s="129"/>
      <c r="M19" s="130"/>
      <c r="N19" s="131" t="s">
        <v>201</v>
      </c>
      <c r="O19" s="132" t="s">
        <v>202</v>
      </c>
    </row>
    <row r="20" spans="1:15" ht="15.75" customHeight="1" x14ac:dyDescent="0.2">
      <c r="A20" s="99">
        <v>2</v>
      </c>
      <c r="B20" s="99" t="s">
        <v>186</v>
      </c>
      <c r="C20" s="99" t="s">
        <v>1005</v>
      </c>
      <c r="D20" s="126">
        <v>18</v>
      </c>
      <c r="E20" s="127"/>
      <c r="F20" s="127"/>
      <c r="G20" s="127"/>
      <c r="H20" s="128" t="s">
        <v>203</v>
      </c>
      <c r="I20" s="126" t="s">
        <v>160</v>
      </c>
      <c r="J20" s="126"/>
      <c r="K20" s="126"/>
      <c r="L20" s="129"/>
      <c r="M20" s="130"/>
      <c r="N20" s="131" t="s">
        <v>204</v>
      </c>
      <c r="O20" s="132" t="s">
        <v>205</v>
      </c>
    </row>
    <row r="21" spans="1:15" ht="15.75" customHeight="1" x14ac:dyDescent="0.2">
      <c r="A21" s="99">
        <v>2</v>
      </c>
      <c r="B21" s="99" t="s">
        <v>186</v>
      </c>
      <c r="C21" s="99" t="s">
        <v>1006</v>
      </c>
      <c r="D21" s="126">
        <v>19</v>
      </c>
      <c r="E21" s="127"/>
      <c r="F21" s="127"/>
      <c r="G21" s="127"/>
      <c r="H21" s="128" t="s">
        <v>206</v>
      </c>
      <c r="I21" s="126" t="s">
        <v>160</v>
      </c>
      <c r="J21" s="126"/>
      <c r="K21" s="126"/>
      <c r="L21" s="129"/>
      <c r="M21" s="130"/>
      <c r="N21" s="131" t="s">
        <v>207</v>
      </c>
      <c r="O21" s="132" t="s">
        <v>208</v>
      </c>
    </row>
    <row r="22" spans="1:15" ht="15.75" customHeight="1" x14ac:dyDescent="0.2">
      <c r="A22" s="99">
        <v>3</v>
      </c>
      <c r="B22" s="99" t="s">
        <v>186</v>
      </c>
      <c r="C22" s="99" t="s">
        <v>1007</v>
      </c>
      <c r="D22" s="126">
        <v>20</v>
      </c>
      <c r="E22" s="127" t="s">
        <v>148</v>
      </c>
      <c r="F22" s="127" t="s">
        <v>186</v>
      </c>
      <c r="G22" s="127">
        <v>3</v>
      </c>
      <c r="H22" s="128" t="s">
        <v>209</v>
      </c>
      <c r="I22" s="126" t="s">
        <v>151</v>
      </c>
      <c r="J22" s="126"/>
      <c r="K22" s="126"/>
      <c r="L22" s="129" t="s">
        <v>187</v>
      </c>
      <c r="M22" s="130"/>
      <c r="N22" s="131" t="s">
        <v>210</v>
      </c>
      <c r="O22" s="132" t="s">
        <v>211</v>
      </c>
    </row>
    <row r="23" spans="1:15" ht="15.75" customHeight="1" x14ac:dyDescent="0.2">
      <c r="A23" s="99">
        <v>3</v>
      </c>
      <c r="B23" s="99" t="s">
        <v>186</v>
      </c>
      <c r="C23" s="99" t="s">
        <v>1008</v>
      </c>
      <c r="D23" s="126">
        <v>21</v>
      </c>
      <c r="E23" s="127"/>
      <c r="F23" s="127"/>
      <c r="G23" s="127"/>
      <c r="H23" s="128" t="s">
        <v>174</v>
      </c>
      <c r="I23" s="126" t="s">
        <v>156</v>
      </c>
      <c r="J23" s="126"/>
      <c r="K23" s="126"/>
      <c r="L23" s="129"/>
      <c r="M23" s="130"/>
      <c r="N23" s="131" t="s">
        <v>175</v>
      </c>
      <c r="O23" s="132" t="s">
        <v>176</v>
      </c>
    </row>
    <row r="24" spans="1:15" ht="15.75" customHeight="1" x14ac:dyDescent="0.2">
      <c r="A24" s="99">
        <v>3</v>
      </c>
      <c r="B24" s="99" t="s">
        <v>186</v>
      </c>
      <c r="C24" s="99" t="s">
        <v>1009</v>
      </c>
      <c r="D24" s="126">
        <v>22</v>
      </c>
      <c r="E24" s="127"/>
      <c r="F24" s="127"/>
      <c r="G24" s="127"/>
      <c r="H24" s="128" t="s">
        <v>212</v>
      </c>
      <c r="I24" s="126" t="s">
        <v>160</v>
      </c>
      <c r="J24" s="126"/>
      <c r="K24" s="126"/>
      <c r="L24" s="129"/>
      <c r="M24" s="130"/>
      <c r="N24" s="131" t="s">
        <v>213</v>
      </c>
      <c r="O24" s="132" t="s">
        <v>214</v>
      </c>
    </row>
    <row r="25" spans="1:15" ht="15.75" customHeight="1" x14ac:dyDescent="0.2">
      <c r="A25" s="99">
        <v>3</v>
      </c>
      <c r="B25" s="99" t="s">
        <v>186</v>
      </c>
      <c r="C25" s="99" t="s">
        <v>1010</v>
      </c>
      <c r="D25" s="126">
        <v>23</v>
      </c>
      <c r="E25" s="127"/>
      <c r="F25" s="127"/>
      <c r="G25" s="127"/>
      <c r="H25" s="128" t="s">
        <v>215</v>
      </c>
      <c r="I25" s="126" t="s">
        <v>160</v>
      </c>
      <c r="J25" s="126"/>
      <c r="K25" s="126"/>
      <c r="L25" s="129"/>
      <c r="M25" s="130"/>
      <c r="N25" s="131" t="s">
        <v>216</v>
      </c>
      <c r="O25" s="132" t="s">
        <v>217</v>
      </c>
    </row>
    <row r="26" spans="1:15" ht="15.75" customHeight="1" x14ac:dyDescent="0.2">
      <c r="A26" s="99">
        <v>1</v>
      </c>
      <c r="B26" s="99" t="s">
        <v>218</v>
      </c>
      <c r="C26" s="99" t="s">
        <v>1011</v>
      </c>
      <c r="D26" s="126">
        <v>24</v>
      </c>
      <c r="E26" s="127" t="s">
        <v>148</v>
      </c>
      <c r="F26" s="127" t="s">
        <v>218</v>
      </c>
      <c r="G26" s="127">
        <v>1</v>
      </c>
      <c r="H26" s="128" t="s">
        <v>150</v>
      </c>
      <c r="I26" s="126" t="s">
        <v>151</v>
      </c>
      <c r="J26" s="126"/>
      <c r="K26" s="126"/>
      <c r="L26" s="129" t="s">
        <v>219</v>
      </c>
      <c r="M26" s="130"/>
      <c r="N26" s="131" t="s">
        <v>153</v>
      </c>
      <c r="O26" s="132" t="s">
        <v>154</v>
      </c>
    </row>
    <row r="27" spans="1:15" ht="15.75" customHeight="1" x14ac:dyDescent="0.2">
      <c r="A27" s="99">
        <v>1</v>
      </c>
      <c r="B27" s="99" t="s">
        <v>218</v>
      </c>
      <c r="C27" s="99" t="s">
        <v>1012</v>
      </c>
      <c r="D27" s="126">
        <v>25</v>
      </c>
      <c r="E27" s="127"/>
      <c r="F27" s="127"/>
      <c r="G27" s="127"/>
      <c r="H27" s="128" t="s">
        <v>177</v>
      </c>
      <c r="I27" s="126" t="s">
        <v>156</v>
      </c>
      <c r="J27" s="126"/>
      <c r="K27" s="126"/>
      <c r="L27" s="129"/>
      <c r="M27" s="130"/>
      <c r="N27" s="131" t="s">
        <v>178</v>
      </c>
      <c r="O27" s="132" t="s">
        <v>179</v>
      </c>
    </row>
    <row r="28" spans="1:15" ht="15.75" customHeight="1" x14ac:dyDescent="0.2">
      <c r="A28" s="99">
        <v>1</v>
      </c>
      <c r="B28" s="99" t="s">
        <v>218</v>
      </c>
      <c r="C28" s="99" t="s">
        <v>1013</v>
      </c>
      <c r="D28" s="126">
        <v>26</v>
      </c>
      <c r="E28" s="127"/>
      <c r="F28" s="127"/>
      <c r="G28" s="127"/>
      <c r="H28" s="128" t="s">
        <v>220</v>
      </c>
      <c r="I28" s="126" t="s">
        <v>160</v>
      </c>
      <c r="J28" s="126"/>
      <c r="K28" s="126"/>
      <c r="L28" s="129"/>
      <c r="M28" s="130"/>
      <c r="N28" s="131" t="s">
        <v>221</v>
      </c>
      <c r="O28" s="132" t="s">
        <v>222</v>
      </c>
    </row>
    <row r="29" spans="1:15" ht="15.75" customHeight="1" x14ac:dyDescent="0.2">
      <c r="A29" s="99">
        <v>1</v>
      </c>
      <c r="B29" s="99" t="s">
        <v>218</v>
      </c>
      <c r="C29" s="99" t="s">
        <v>1014</v>
      </c>
      <c r="D29" s="126">
        <v>27</v>
      </c>
      <c r="E29" s="127"/>
      <c r="F29" s="127"/>
      <c r="G29" s="127"/>
      <c r="H29" s="128" t="s">
        <v>183</v>
      </c>
      <c r="I29" s="126" t="s">
        <v>160</v>
      </c>
      <c r="J29" s="126"/>
      <c r="K29" s="126"/>
      <c r="L29" s="129"/>
      <c r="M29" s="130"/>
      <c r="N29" s="131" t="s">
        <v>184</v>
      </c>
      <c r="O29" s="132" t="s">
        <v>185</v>
      </c>
    </row>
    <row r="30" spans="1:15" ht="15.75" customHeight="1" x14ac:dyDescent="0.2">
      <c r="A30" s="99">
        <v>2</v>
      </c>
      <c r="B30" s="99" t="s">
        <v>218</v>
      </c>
      <c r="C30" s="99" t="s">
        <v>1015</v>
      </c>
      <c r="D30" s="126">
        <v>28</v>
      </c>
      <c r="E30" s="127" t="s">
        <v>148</v>
      </c>
      <c r="F30" s="127" t="s">
        <v>218</v>
      </c>
      <c r="G30" s="127">
        <v>2</v>
      </c>
      <c r="H30" s="128" t="s">
        <v>223</v>
      </c>
      <c r="I30" s="126" t="s">
        <v>151</v>
      </c>
      <c r="J30" s="126"/>
      <c r="K30" s="126"/>
      <c r="L30" s="129" t="s">
        <v>219</v>
      </c>
      <c r="M30" s="130"/>
      <c r="N30" s="131" t="s">
        <v>224</v>
      </c>
      <c r="O30" s="132" t="s">
        <v>225</v>
      </c>
    </row>
    <row r="31" spans="1:15" ht="15.75" customHeight="1" x14ac:dyDescent="0.2">
      <c r="A31" s="99">
        <v>2</v>
      </c>
      <c r="B31" s="99" t="s">
        <v>218</v>
      </c>
      <c r="C31" s="99" t="s">
        <v>1016</v>
      </c>
      <c r="D31" s="126">
        <v>29</v>
      </c>
      <c r="E31" s="127"/>
      <c r="F31" s="127"/>
      <c r="G31" s="127"/>
      <c r="H31" s="128" t="s">
        <v>177</v>
      </c>
      <c r="I31" s="126" t="s">
        <v>156</v>
      </c>
      <c r="J31" s="126"/>
      <c r="K31" s="126"/>
      <c r="L31" s="129"/>
      <c r="M31" s="130"/>
      <c r="N31" s="131" t="s">
        <v>178</v>
      </c>
      <c r="O31" s="132" t="s">
        <v>179</v>
      </c>
    </row>
    <row r="32" spans="1:15" ht="15.75" customHeight="1" x14ac:dyDescent="0.2">
      <c r="A32" s="99">
        <v>2</v>
      </c>
      <c r="B32" s="99" t="s">
        <v>218</v>
      </c>
      <c r="C32" s="99" t="s">
        <v>1017</v>
      </c>
      <c r="D32" s="126">
        <v>30</v>
      </c>
      <c r="E32" s="127"/>
      <c r="F32" s="127"/>
      <c r="G32" s="127"/>
      <c r="H32" s="128" t="s">
        <v>220</v>
      </c>
      <c r="I32" s="126" t="s">
        <v>160</v>
      </c>
      <c r="J32" s="126"/>
      <c r="K32" s="126"/>
      <c r="L32" s="129"/>
      <c r="M32" s="130"/>
      <c r="N32" s="131" t="s">
        <v>221</v>
      </c>
      <c r="O32" s="132" t="s">
        <v>222</v>
      </c>
    </row>
    <row r="33" spans="1:15" ht="15.75" customHeight="1" x14ac:dyDescent="0.2">
      <c r="A33" s="99">
        <v>2</v>
      </c>
      <c r="B33" s="99" t="s">
        <v>218</v>
      </c>
      <c r="C33" s="99" t="s">
        <v>1018</v>
      </c>
      <c r="D33" s="126">
        <v>31</v>
      </c>
      <c r="E33" s="127"/>
      <c r="F33" s="127"/>
      <c r="G33" s="127"/>
      <c r="H33" s="128" t="s">
        <v>183</v>
      </c>
      <c r="I33" s="126" t="s">
        <v>160</v>
      </c>
      <c r="J33" s="126"/>
      <c r="K33" s="126"/>
      <c r="L33" s="129"/>
      <c r="M33" s="130"/>
      <c r="N33" s="131" t="s">
        <v>184</v>
      </c>
      <c r="O33" s="132" t="s">
        <v>185</v>
      </c>
    </row>
    <row r="34" spans="1:15" ht="15.75" customHeight="1" x14ac:dyDescent="0.2">
      <c r="A34" s="99">
        <v>2</v>
      </c>
      <c r="B34" s="99" t="s">
        <v>218</v>
      </c>
      <c r="C34" s="99" t="s">
        <v>1019</v>
      </c>
      <c r="D34" s="126">
        <v>32</v>
      </c>
      <c r="E34" s="127"/>
      <c r="F34" s="127"/>
      <c r="G34" s="127"/>
      <c r="H34" s="138" t="s">
        <v>226</v>
      </c>
      <c r="I34" s="134" t="s">
        <v>160</v>
      </c>
      <c r="J34" s="135" t="s">
        <v>167</v>
      </c>
      <c r="K34" s="135" t="s">
        <v>168</v>
      </c>
      <c r="L34" s="129"/>
      <c r="M34" s="130"/>
      <c r="N34" s="139" t="s">
        <v>227</v>
      </c>
      <c r="O34" s="128" t="s">
        <v>228</v>
      </c>
    </row>
    <row r="35" spans="1:15" ht="15.75" customHeight="1" x14ac:dyDescent="0.25">
      <c r="A35" s="99">
        <v>1</v>
      </c>
      <c r="B35" s="99" t="s">
        <v>229</v>
      </c>
      <c r="C35" s="99" t="s">
        <v>1020</v>
      </c>
      <c r="D35" s="126">
        <v>33</v>
      </c>
      <c r="E35" s="127" t="s">
        <v>148</v>
      </c>
      <c r="F35" s="127" t="s">
        <v>229</v>
      </c>
      <c r="G35" s="127">
        <v>1</v>
      </c>
      <c r="H35" s="140" t="s">
        <v>230</v>
      </c>
      <c r="I35" s="126" t="s">
        <v>151</v>
      </c>
      <c r="J35" s="126"/>
      <c r="K35" s="126"/>
      <c r="L35" s="129" t="s">
        <v>231</v>
      </c>
      <c r="M35" s="130"/>
      <c r="N35" s="131" t="s">
        <v>232</v>
      </c>
      <c r="O35" s="132" t="s">
        <v>233</v>
      </c>
    </row>
    <row r="36" spans="1:15" ht="15.75" customHeight="1" x14ac:dyDescent="0.25">
      <c r="A36" s="99">
        <v>1</v>
      </c>
      <c r="B36" s="99" t="s">
        <v>229</v>
      </c>
      <c r="C36" s="99" t="s">
        <v>1021</v>
      </c>
      <c r="D36" s="126">
        <v>34</v>
      </c>
      <c r="E36" s="127"/>
      <c r="F36" s="127"/>
      <c r="G36" s="127"/>
      <c r="H36" s="140" t="s">
        <v>234</v>
      </c>
      <c r="I36" s="126" t="s">
        <v>156</v>
      </c>
      <c r="J36" s="126"/>
      <c r="K36" s="126"/>
      <c r="L36" s="129"/>
      <c r="M36" s="130"/>
      <c r="N36" s="131" t="s">
        <v>235</v>
      </c>
      <c r="O36" s="132" t="s">
        <v>236</v>
      </c>
    </row>
    <row r="37" spans="1:15" ht="15.75" customHeight="1" x14ac:dyDescent="0.25">
      <c r="A37" s="99">
        <v>1</v>
      </c>
      <c r="B37" s="99" t="s">
        <v>229</v>
      </c>
      <c r="C37" s="99" t="s">
        <v>1022</v>
      </c>
      <c r="D37" s="126">
        <v>35</v>
      </c>
      <c r="E37" s="127"/>
      <c r="F37" s="127"/>
      <c r="G37" s="127"/>
      <c r="H37" s="140" t="s">
        <v>237</v>
      </c>
      <c r="I37" s="126" t="s">
        <v>160</v>
      </c>
      <c r="J37" s="126"/>
      <c r="K37" s="126"/>
      <c r="L37" s="129"/>
      <c r="M37" s="130"/>
      <c r="N37" s="131" t="s">
        <v>238</v>
      </c>
      <c r="O37" s="132" t="s">
        <v>239</v>
      </c>
    </row>
    <row r="38" spans="1:15" ht="15.75" customHeight="1" x14ac:dyDescent="0.25">
      <c r="A38" s="99">
        <v>1</v>
      </c>
      <c r="B38" s="99" t="s">
        <v>229</v>
      </c>
      <c r="C38" s="99" t="s">
        <v>1023</v>
      </c>
      <c r="D38" s="126">
        <v>36</v>
      </c>
      <c r="E38" s="127"/>
      <c r="F38" s="127"/>
      <c r="G38" s="127"/>
      <c r="H38" s="140" t="s">
        <v>240</v>
      </c>
      <c r="I38" s="126" t="s">
        <v>160</v>
      </c>
      <c r="J38" s="126"/>
      <c r="K38" s="126"/>
      <c r="L38" s="129"/>
      <c r="M38" s="130"/>
      <c r="N38" s="131" t="s">
        <v>241</v>
      </c>
      <c r="O38" s="132" t="s">
        <v>242</v>
      </c>
    </row>
    <row r="39" spans="1:15" ht="15.75" customHeight="1" x14ac:dyDescent="0.25">
      <c r="A39" s="99">
        <v>2</v>
      </c>
      <c r="B39" s="99" t="s">
        <v>229</v>
      </c>
      <c r="C39" s="99" t="s">
        <v>1024</v>
      </c>
      <c r="D39" s="126">
        <v>37</v>
      </c>
      <c r="E39" s="127" t="s">
        <v>148</v>
      </c>
      <c r="F39" s="127" t="s">
        <v>229</v>
      </c>
      <c r="G39" s="127">
        <v>2</v>
      </c>
      <c r="H39" s="140" t="s">
        <v>243</v>
      </c>
      <c r="I39" s="126" t="s">
        <v>151</v>
      </c>
      <c r="J39" s="126"/>
      <c r="K39" s="126"/>
      <c r="L39" s="129" t="s">
        <v>231</v>
      </c>
      <c r="M39" s="130"/>
      <c r="N39" s="131" t="s">
        <v>244</v>
      </c>
      <c r="O39" s="132" t="s">
        <v>245</v>
      </c>
    </row>
    <row r="40" spans="1:15" ht="15.75" customHeight="1" x14ac:dyDescent="0.25">
      <c r="A40" s="99">
        <v>2</v>
      </c>
      <c r="B40" s="99" t="s">
        <v>229</v>
      </c>
      <c r="C40" s="99" t="s">
        <v>1025</v>
      </c>
      <c r="D40" s="126">
        <v>38</v>
      </c>
      <c r="E40" s="127"/>
      <c r="F40" s="127"/>
      <c r="G40" s="127"/>
      <c r="H40" s="140" t="s">
        <v>246</v>
      </c>
      <c r="I40" s="126" t="s">
        <v>156</v>
      </c>
      <c r="J40" s="126"/>
      <c r="K40" s="126"/>
      <c r="L40" s="129"/>
      <c r="M40" s="130"/>
      <c r="N40" s="131" t="s">
        <v>247</v>
      </c>
      <c r="O40" s="132" t="s">
        <v>248</v>
      </c>
    </row>
    <row r="41" spans="1:15" ht="15.75" customHeight="1" x14ac:dyDescent="0.25">
      <c r="A41" s="99">
        <v>2</v>
      </c>
      <c r="B41" s="99" t="s">
        <v>229</v>
      </c>
      <c r="C41" s="99" t="s">
        <v>1026</v>
      </c>
      <c r="D41" s="126">
        <v>39</v>
      </c>
      <c r="E41" s="127"/>
      <c r="F41" s="127"/>
      <c r="G41" s="127"/>
      <c r="H41" s="140" t="s">
        <v>249</v>
      </c>
      <c r="I41" s="126" t="s">
        <v>160</v>
      </c>
      <c r="J41" s="126"/>
      <c r="K41" s="126"/>
      <c r="L41" s="129"/>
      <c r="M41" s="130"/>
      <c r="N41" s="131" t="s">
        <v>250</v>
      </c>
      <c r="O41" s="132" t="s">
        <v>251</v>
      </c>
    </row>
    <row r="42" spans="1:15" ht="15.75" customHeight="1" x14ac:dyDescent="0.25">
      <c r="A42" s="99">
        <v>2</v>
      </c>
      <c r="B42" s="99" t="s">
        <v>229</v>
      </c>
      <c r="C42" s="99" t="s">
        <v>1027</v>
      </c>
      <c r="D42" s="126">
        <v>40</v>
      </c>
      <c r="E42" s="127"/>
      <c r="F42" s="127"/>
      <c r="G42" s="127"/>
      <c r="H42" s="140" t="s">
        <v>252</v>
      </c>
      <c r="I42" s="126" t="s">
        <v>160</v>
      </c>
      <c r="J42" s="126"/>
      <c r="K42" s="126"/>
      <c r="L42" s="129"/>
      <c r="M42" s="130"/>
      <c r="N42" s="131" t="s">
        <v>253</v>
      </c>
      <c r="O42" s="132" t="s">
        <v>254</v>
      </c>
    </row>
    <row r="43" spans="1:15" ht="15.75" customHeight="1" x14ac:dyDescent="0.2">
      <c r="A43" s="99">
        <v>2</v>
      </c>
      <c r="B43" s="99" t="s">
        <v>229</v>
      </c>
      <c r="C43" s="99" t="s">
        <v>1028</v>
      </c>
      <c r="D43" s="126">
        <v>41</v>
      </c>
      <c r="E43" s="127"/>
      <c r="F43" s="127"/>
      <c r="G43" s="127"/>
      <c r="H43" s="133" t="s">
        <v>255</v>
      </c>
      <c r="I43" s="134" t="s">
        <v>160</v>
      </c>
      <c r="J43" s="135" t="s">
        <v>167</v>
      </c>
      <c r="K43" s="135" t="s">
        <v>168</v>
      </c>
      <c r="L43" s="129"/>
      <c r="M43" s="130"/>
      <c r="N43" s="136" t="s">
        <v>256</v>
      </c>
      <c r="O43" s="128">
        <v>983335667</v>
      </c>
    </row>
    <row r="44" spans="1:15" ht="15.75" customHeight="1" x14ac:dyDescent="0.25">
      <c r="A44" s="99">
        <v>3</v>
      </c>
      <c r="B44" s="99" t="s">
        <v>229</v>
      </c>
      <c r="C44" s="99" t="s">
        <v>1029</v>
      </c>
      <c r="D44" s="126">
        <v>42</v>
      </c>
      <c r="E44" s="127" t="s">
        <v>148</v>
      </c>
      <c r="F44" s="127" t="s">
        <v>229</v>
      </c>
      <c r="G44" s="127">
        <v>3</v>
      </c>
      <c r="H44" s="140" t="s">
        <v>257</v>
      </c>
      <c r="I44" s="126" t="s">
        <v>151</v>
      </c>
      <c r="J44" s="126"/>
      <c r="K44" s="126"/>
      <c r="L44" s="129" t="s">
        <v>231</v>
      </c>
      <c r="M44" s="130"/>
      <c r="N44" s="131" t="s">
        <v>258</v>
      </c>
      <c r="O44" s="132" t="s">
        <v>259</v>
      </c>
    </row>
    <row r="45" spans="1:15" ht="15.75" customHeight="1" x14ac:dyDescent="0.25">
      <c r="A45" s="99">
        <v>3</v>
      </c>
      <c r="B45" s="99" t="s">
        <v>229</v>
      </c>
      <c r="C45" s="99" t="s">
        <v>1030</v>
      </c>
      <c r="D45" s="126">
        <v>43</v>
      </c>
      <c r="E45" s="127"/>
      <c r="F45" s="127"/>
      <c r="G45" s="127"/>
      <c r="H45" s="140" t="s">
        <v>260</v>
      </c>
      <c r="I45" s="126" t="s">
        <v>156</v>
      </c>
      <c r="J45" s="126"/>
      <c r="K45" s="126"/>
      <c r="L45" s="129"/>
      <c r="M45" s="130"/>
      <c r="N45" s="131" t="s">
        <v>261</v>
      </c>
      <c r="O45" s="132" t="s">
        <v>262</v>
      </c>
    </row>
    <row r="46" spans="1:15" ht="15.75" customHeight="1" x14ac:dyDescent="0.25">
      <c r="A46" s="99">
        <v>3</v>
      </c>
      <c r="B46" s="99" t="s">
        <v>229</v>
      </c>
      <c r="C46" s="99" t="s">
        <v>1031</v>
      </c>
      <c r="D46" s="126">
        <v>44</v>
      </c>
      <c r="E46" s="127"/>
      <c r="F46" s="127"/>
      <c r="G46" s="127"/>
      <c r="H46" s="140" t="s">
        <v>263</v>
      </c>
      <c r="I46" s="126" t="s">
        <v>160</v>
      </c>
      <c r="J46" s="126"/>
      <c r="K46" s="126"/>
      <c r="L46" s="129"/>
      <c r="M46" s="130"/>
      <c r="N46" s="131" t="s">
        <v>264</v>
      </c>
      <c r="O46" s="132" t="s">
        <v>265</v>
      </c>
    </row>
    <row r="47" spans="1:15" ht="15.75" customHeight="1" x14ac:dyDescent="0.25">
      <c r="A47" s="99">
        <v>3</v>
      </c>
      <c r="B47" s="99" t="s">
        <v>229</v>
      </c>
      <c r="C47" s="99" t="s">
        <v>1032</v>
      </c>
      <c r="D47" s="126">
        <v>45</v>
      </c>
      <c r="E47" s="127"/>
      <c r="F47" s="127"/>
      <c r="G47" s="127"/>
      <c r="H47" s="140" t="s">
        <v>266</v>
      </c>
      <c r="I47" s="126" t="s">
        <v>160</v>
      </c>
      <c r="J47" s="126"/>
      <c r="K47" s="126"/>
      <c r="L47" s="129"/>
      <c r="M47" s="130"/>
      <c r="N47" s="131" t="s">
        <v>267</v>
      </c>
      <c r="O47" s="132" t="s">
        <v>268</v>
      </c>
    </row>
    <row r="48" spans="1:15" ht="15.75" customHeight="1" x14ac:dyDescent="0.2">
      <c r="A48" s="99">
        <v>1</v>
      </c>
      <c r="B48" s="99" t="s">
        <v>269</v>
      </c>
      <c r="C48" s="99" t="s">
        <v>1033</v>
      </c>
      <c r="D48" s="126">
        <v>46</v>
      </c>
      <c r="E48" s="165" t="s">
        <v>148</v>
      </c>
      <c r="F48" s="165" t="s">
        <v>269</v>
      </c>
      <c r="G48" s="165">
        <v>1</v>
      </c>
      <c r="H48" s="128" t="s">
        <v>270</v>
      </c>
      <c r="I48" s="126" t="s">
        <v>151</v>
      </c>
      <c r="J48" s="126"/>
      <c r="K48" s="126"/>
      <c r="L48" s="166" t="s">
        <v>187</v>
      </c>
      <c r="M48" s="167"/>
      <c r="N48" s="131" t="s">
        <v>271</v>
      </c>
      <c r="O48" s="132" t="s">
        <v>272</v>
      </c>
    </row>
    <row r="49" spans="1:15" ht="15.75" customHeight="1" x14ac:dyDescent="0.2">
      <c r="A49" s="99">
        <v>1</v>
      </c>
      <c r="B49" s="99" t="s">
        <v>269</v>
      </c>
      <c r="C49" s="99" t="s">
        <v>1034</v>
      </c>
      <c r="D49" s="126">
        <v>47</v>
      </c>
      <c r="E49" s="168"/>
      <c r="F49" s="168"/>
      <c r="G49" s="168"/>
      <c r="H49" s="128" t="s">
        <v>273</v>
      </c>
      <c r="I49" s="126" t="s">
        <v>156</v>
      </c>
      <c r="J49" s="126"/>
      <c r="K49" s="126"/>
      <c r="L49" s="169"/>
      <c r="M49" s="170"/>
      <c r="N49" s="131" t="s">
        <v>274</v>
      </c>
      <c r="O49" s="132" t="s">
        <v>275</v>
      </c>
    </row>
    <row r="50" spans="1:15" ht="15.75" customHeight="1" x14ac:dyDescent="0.2">
      <c r="A50" s="99">
        <v>1</v>
      </c>
      <c r="B50" s="99" t="s">
        <v>269</v>
      </c>
      <c r="C50" s="99" t="s">
        <v>1035</v>
      </c>
      <c r="D50" s="126">
        <v>48</v>
      </c>
      <c r="E50" s="168"/>
      <c r="F50" s="168"/>
      <c r="G50" s="168"/>
      <c r="H50" s="141" t="s">
        <v>276</v>
      </c>
      <c r="I50" s="126" t="s">
        <v>160</v>
      </c>
      <c r="J50" s="126"/>
      <c r="K50" s="126"/>
      <c r="L50" s="169"/>
      <c r="M50" s="170"/>
      <c r="N50" s="131" t="s">
        <v>277</v>
      </c>
      <c r="O50" s="132" t="s">
        <v>278</v>
      </c>
    </row>
    <row r="51" spans="1:15" ht="15.75" customHeight="1" x14ac:dyDescent="0.2">
      <c r="A51" s="99">
        <v>1</v>
      </c>
      <c r="B51" s="99" t="s">
        <v>269</v>
      </c>
      <c r="C51" s="99" t="s">
        <v>1036</v>
      </c>
      <c r="D51" s="126">
        <v>49</v>
      </c>
      <c r="E51" s="168"/>
      <c r="F51" s="168"/>
      <c r="G51" s="168"/>
      <c r="H51" s="142" t="s">
        <v>279</v>
      </c>
      <c r="I51" s="126" t="s">
        <v>160</v>
      </c>
      <c r="J51" s="126"/>
      <c r="K51" s="126"/>
      <c r="L51" s="169"/>
      <c r="M51" s="170"/>
      <c r="N51" s="137" t="s">
        <v>280</v>
      </c>
      <c r="O51" s="132" t="s">
        <v>281</v>
      </c>
    </row>
    <row r="52" spans="1:15" ht="15.75" customHeight="1" x14ac:dyDescent="0.2">
      <c r="A52" s="99">
        <v>1</v>
      </c>
      <c r="B52" s="99" t="s">
        <v>269</v>
      </c>
      <c r="C52" s="99" t="s">
        <v>1037</v>
      </c>
      <c r="D52" s="126">
        <v>50</v>
      </c>
      <c r="E52" s="143"/>
      <c r="F52" s="143"/>
      <c r="G52" s="143"/>
      <c r="H52" s="144" t="s">
        <v>282</v>
      </c>
      <c r="I52" s="134" t="s">
        <v>160</v>
      </c>
      <c r="J52" s="135" t="s">
        <v>283</v>
      </c>
      <c r="K52" s="135" t="s">
        <v>168</v>
      </c>
      <c r="L52" s="145"/>
      <c r="M52" s="146"/>
      <c r="N52" s="171" t="s">
        <v>284</v>
      </c>
      <c r="O52" s="147" t="s">
        <v>285</v>
      </c>
    </row>
    <row r="53" spans="1:15" ht="15.75" customHeight="1" x14ac:dyDescent="0.2">
      <c r="A53" s="99">
        <v>2</v>
      </c>
      <c r="B53" s="99" t="s">
        <v>269</v>
      </c>
      <c r="C53" s="99" t="s">
        <v>1038</v>
      </c>
      <c r="D53" s="126">
        <v>51</v>
      </c>
      <c r="E53" s="165" t="s">
        <v>148</v>
      </c>
      <c r="F53" s="165" t="s">
        <v>269</v>
      </c>
      <c r="G53" s="165">
        <v>2</v>
      </c>
      <c r="H53" s="128" t="s">
        <v>286</v>
      </c>
      <c r="I53" s="126" t="s">
        <v>151</v>
      </c>
      <c r="J53" s="126"/>
      <c r="K53" s="126"/>
      <c r="L53" s="166" t="s">
        <v>187</v>
      </c>
      <c r="M53" s="167"/>
      <c r="N53" s="131" t="s">
        <v>287</v>
      </c>
      <c r="O53" s="132" t="s">
        <v>288</v>
      </c>
    </row>
    <row r="54" spans="1:15" ht="15.75" customHeight="1" x14ac:dyDescent="0.2">
      <c r="A54" s="99">
        <v>2</v>
      </c>
      <c r="B54" s="99" t="s">
        <v>269</v>
      </c>
      <c r="C54" s="99" t="s">
        <v>1039</v>
      </c>
      <c r="D54" s="126">
        <v>52</v>
      </c>
      <c r="E54" s="168"/>
      <c r="F54" s="168"/>
      <c r="G54" s="168"/>
      <c r="H54" s="128" t="s">
        <v>289</v>
      </c>
      <c r="I54" s="126" t="s">
        <v>156</v>
      </c>
      <c r="J54" s="126"/>
      <c r="K54" s="126"/>
      <c r="L54" s="169"/>
      <c r="M54" s="170"/>
      <c r="N54" s="131" t="s">
        <v>290</v>
      </c>
      <c r="O54" s="132" t="s">
        <v>291</v>
      </c>
    </row>
    <row r="55" spans="1:15" ht="15.75" customHeight="1" x14ac:dyDescent="0.2">
      <c r="A55" s="99">
        <v>2</v>
      </c>
      <c r="B55" s="99" t="s">
        <v>269</v>
      </c>
      <c r="C55" s="99" t="s">
        <v>1040</v>
      </c>
      <c r="D55" s="126">
        <v>53</v>
      </c>
      <c r="E55" s="168"/>
      <c r="F55" s="168"/>
      <c r="G55" s="168"/>
      <c r="H55" s="128" t="s">
        <v>292</v>
      </c>
      <c r="I55" s="126" t="s">
        <v>160</v>
      </c>
      <c r="J55" s="126"/>
      <c r="K55" s="126"/>
      <c r="L55" s="169"/>
      <c r="M55" s="170"/>
      <c r="N55" s="131" t="s">
        <v>293</v>
      </c>
      <c r="O55" s="132" t="s">
        <v>294</v>
      </c>
    </row>
    <row r="56" spans="1:15" ht="15.75" customHeight="1" x14ac:dyDescent="0.2">
      <c r="A56" s="99">
        <v>2</v>
      </c>
      <c r="B56" s="99" t="s">
        <v>269</v>
      </c>
      <c r="C56" s="99" t="s">
        <v>1041</v>
      </c>
      <c r="D56" s="126">
        <v>54</v>
      </c>
      <c r="E56" s="168"/>
      <c r="F56" s="168"/>
      <c r="G56" s="168"/>
      <c r="H56" s="128" t="s">
        <v>295</v>
      </c>
      <c r="I56" s="126" t="s">
        <v>160</v>
      </c>
      <c r="J56" s="126"/>
      <c r="K56" s="126"/>
      <c r="L56" s="169"/>
      <c r="M56" s="170"/>
      <c r="N56" s="131" t="s">
        <v>296</v>
      </c>
      <c r="O56" s="132" t="s">
        <v>297</v>
      </c>
    </row>
    <row r="57" spans="1:15" ht="15.75" customHeight="1" x14ac:dyDescent="0.2">
      <c r="A57" s="99">
        <v>3</v>
      </c>
      <c r="B57" s="99" t="s">
        <v>269</v>
      </c>
      <c r="C57" s="99" t="s">
        <v>1042</v>
      </c>
      <c r="D57" s="126">
        <v>55</v>
      </c>
      <c r="E57" s="165" t="s">
        <v>148</v>
      </c>
      <c r="F57" s="127" t="s">
        <v>269</v>
      </c>
      <c r="G57" s="127">
        <v>3</v>
      </c>
      <c r="H57" s="128" t="s">
        <v>298</v>
      </c>
      <c r="I57" s="126" t="s">
        <v>151</v>
      </c>
      <c r="J57" s="126"/>
      <c r="K57" s="126"/>
      <c r="L57" s="129" t="s">
        <v>187</v>
      </c>
      <c r="M57" s="130"/>
      <c r="N57" s="131" t="s">
        <v>299</v>
      </c>
      <c r="O57" s="132" t="s">
        <v>300</v>
      </c>
    </row>
    <row r="58" spans="1:15" ht="15.75" customHeight="1" x14ac:dyDescent="0.2">
      <c r="A58" s="99">
        <v>3</v>
      </c>
      <c r="B58" s="99" t="s">
        <v>269</v>
      </c>
      <c r="C58" s="99" t="s">
        <v>1043</v>
      </c>
      <c r="D58" s="126">
        <v>56</v>
      </c>
      <c r="E58" s="168"/>
      <c r="F58" s="127"/>
      <c r="G58" s="127"/>
      <c r="H58" s="128" t="s">
        <v>301</v>
      </c>
      <c r="I58" s="126" t="s">
        <v>156</v>
      </c>
      <c r="J58" s="126"/>
      <c r="K58" s="126"/>
      <c r="L58" s="129"/>
      <c r="M58" s="130"/>
      <c r="N58" s="131" t="s">
        <v>302</v>
      </c>
      <c r="O58" s="132" t="s">
        <v>303</v>
      </c>
    </row>
    <row r="59" spans="1:15" ht="15.75" customHeight="1" x14ac:dyDescent="0.2">
      <c r="A59" s="99">
        <v>3</v>
      </c>
      <c r="B59" s="99" t="s">
        <v>269</v>
      </c>
      <c r="C59" s="99" t="s">
        <v>1044</v>
      </c>
      <c r="D59" s="126">
        <v>57</v>
      </c>
      <c r="E59" s="168"/>
      <c r="F59" s="127"/>
      <c r="G59" s="127"/>
      <c r="H59" s="128" t="s">
        <v>304</v>
      </c>
      <c r="I59" s="126" t="s">
        <v>160</v>
      </c>
      <c r="J59" s="126"/>
      <c r="K59" s="126"/>
      <c r="L59" s="129"/>
      <c r="M59" s="130"/>
      <c r="N59" s="131" t="s">
        <v>305</v>
      </c>
      <c r="O59" s="132" t="s">
        <v>306</v>
      </c>
    </row>
    <row r="60" spans="1:15" ht="15.75" customHeight="1" x14ac:dyDescent="0.2">
      <c r="A60" s="99">
        <v>3</v>
      </c>
      <c r="B60" s="99" t="s">
        <v>269</v>
      </c>
      <c r="C60" s="99" t="s">
        <v>1045</v>
      </c>
      <c r="D60" s="126">
        <v>58</v>
      </c>
      <c r="E60" s="168"/>
      <c r="F60" s="127"/>
      <c r="G60" s="127"/>
      <c r="H60" s="128" t="s">
        <v>307</v>
      </c>
      <c r="I60" s="126" t="s">
        <v>160</v>
      </c>
      <c r="J60" s="126"/>
      <c r="K60" s="126"/>
      <c r="L60" s="129"/>
      <c r="M60" s="130"/>
      <c r="N60" s="131" t="s">
        <v>308</v>
      </c>
      <c r="O60" s="132" t="s">
        <v>309</v>
      </c>
    </row>
    <row r="61" spans="1:15" ht="15.75" customHeight="1" x14ac:dyDescent="0.2">
      <c r="A61" s="99">
        <v>1</v>
      </c>
      <c r="B61" s="99" t="s">
        <v>310</v>
      </c>
      <c r="C61" s="99" t="s">
        <v>679</v>
      </c>
      <c r="D61" s="126">
        <v>59</v>
      </c>
      <c r="E61" s="127" t="s">
        <v>148</v>
      </c>
      <c r="F61" s="127" t="s">
        <v>310</v>
      </c>
      <c r="G61" s="127">
        <v>1</v>
      </c>
      <c r="H61" s="128" t="s">
        <v>270</v>
      </c>
      <c r="I61" s="126" t="s">
        <v>151</v>
      </c>
      <c r="J61" s="126"/>
      <c r="K61" s="126"/>
      <c r="L61" s="129" t="s">
        <v>152</v>
      </c>
      <c r="M61" s="130"/>
      <c r="N61" s="131" t="s">
        <v>271</v>
      </c>
      <c r="O61" s="132" t="s">
        <v>272</v>
      </c>
    </row>
    <row r="62" spans="1:15" ht="15.75" customHeight="1" x14ac:dyDescent="0.2">
      <c r="A62" s="99">
        <v>1</v>
      </c>
      <c r="B62" s="99" t="s">
        <v>310</v>
      </c>
      <c r="C62" s="99" t="s">
        <v>682</v>
      </c>
      <c r="D62" s="126">
        <v>60</v>
      </c>
      <c r="E62" s="127"/>
      <c r="F62" s="127"/>
      <c r="G62" s="127"/>
      <c r="H62" s="128" t="s">
        <v>273</v>
      </c>
      <c r="I62" s="126" t="s">
        <v>156</v>
      </c>
      <c r="J62" s="126"/>
      <c r="K62" s="126"/>
      <c r="L62" s="129"/>
      <c r="M62" s="130"/>
      <c r="N62" s="131" t="s">
        <v>274</v>
      </c>
      <c r="O62" s="132" t="s">
        <v>275</v>
      </c>
    </row>
    <row r="63" spans="1:15" ht="15.75" customHeight="1" x14ac:dyDescent="0.2">
      <c r="A63" s="99">
        <v>1</v>
      </c>
      <c r="B63" s="99" t="s">
        <v>310</v>
      </c>
      <c r="C63" s="99" t="s">
        <v>685</v>
      </c>
      <c r="D63" s="126">
        <v>61</v>
      </c>
      <c r="E63" s="127"/>
      <c r="F63" s="127"/>
      <c r="G63" s="127"/>
      <c r="H63" s="128" t="s">
        <v>304</v>
      </c>
      <c r="I63" s="126" t="s">
        <v>160</v>
      </c>
      <c r="J63" s="126"/>
      <c r="K63" s="126"/>
      <c r="L63" s="129"/>
      <c r="M63" s="130"/>
      <c r="N63" s="131" t="s">
        <v>305</v>
      </c>
      <c r="O63" s="132" t="s">
        <v>306</v>
      </c>
    </row>
    <row r="64" spans="1:15" ht="15.75" customHeight="1" x14ac:dyDescent="0.2">
      <c r="A64" s="99">
        <v>1</v>
      </c>
      <c r="B64" s="99" t="s">
        <v>310</v>
      </c>
      <c r="C64" s="99" t="s">
        <v>688</v>
      </c>
      <c r="D64" s="126">
        <v>62</v>
      </c>
      <c r="E64" s="127"/>
      <c r="F64" s="127"/>
      <c r="G64" s="127"/>
      <c r="H64" s="128" t="s">
        <v>311</v>
      </c>
      <c r="I64" s="126" t="s">
        <v>160</v>
      </c>
      <c r="J64" s="126"/>
      <c r="K64" s="126"/>
      <c r="L64" s="129"/>
      <c r="M64" s="130"/>
      <c r="N64" s="131" t="s">
        <v>312</v>
      </c>
      <c r="O64" s="132" t="s">
        <v>313</v>
      </c>
    </row>
    <row r="65" spans="1:15" ht="15.75" customHeight="1" x14ac:dyDescent="0.2">
      <c r="A65" s="99">
        <v>2</v>
      </c>
      <c r="B65" s="99" t="s">
        <v>310</v>
      </c>
      <c r="C65" s="99" t="s">
        <v>663</v>
      </c>
      <c r="D65" s="126">
        <v>63</v>
      </c>
      <c r="E65" s="127" t="s">
        <v>148</v>
      </c>
      <c r="F65" s="127" t="s">
        <v>310</v>
      </c>
      <c r="G65" s="127">
        <v>2</v>
      </c>
      <c r="H65" s="128" t="s">
        <v>298</v>
      </c>
      <c r="I65" s="126" t="s">
        <v>151</v>
      </c>
      <c r="J65" s="126"/>
      <c r="K65" s="126"/>
      <c r="L65" s="129" t="s">
        <v>152</v>
      </c>
      <c r="M65" s="130"/>
      <c r="N65" s="131" t="s">
        <v>299</v>
      </c>
      <c r="O65" s="132" t="s">
        <v>300</v>
      </c>
    </row>
    <row r="66" spans="1:15" ht="15.75" customHeight="1" x14ac:dyDescent="0.2">
      <c r="A66" s="99">
        <v>2</v>
      </c>
      <c r="B66" s="99" t="s">
        <v>310</v>
      </c>
      <c r="C66" s="99" t="s">
        <v>666</v>
      </c>
      <c r="D66" s="126">
        <v>64</v>
      </c>
      <c r="E66" s="127"/>
      <c r="F66" s="127"/>
      <c r="G66" s="127"/>
      <c r="H66" s="128" t="s">
        <v>289</v>
      </c>
      <c r="I66" s="126" t="s">
        <v>156</v>
      </c>
      <c r="J66" s="126"/>
      <c r="K66" s="126"/>
      <c r="L66" s="129"/>
      <c r="M66" s="130"/>
      <c r="N66" s="131" t="s">
        <v>290</v>
      </c>
      <c r="O66" s="132" t="s">
        <v>291</v>
      </c>
    </row>
    <row r="67" spans="1:15" ht="15.75" customHeight="1" x14ac:dyDescent="0.2">
      <c r="A67" s="99">
        <v>2</v>
      </c>
      <c r="B67" s="99" t="s">
        <v>310</v>
      </c>
      <c r="C67" s="99" t="s">
        <v>669</v>
      </c>
      <c r="D67" s="126">
        <v>65</v>
      </c>
      <c r="E67" s="127"/>
      <c r="F67" s="127"/>
      <c r="G67" s="127"/>
      <c r="H67" s="128" t="s">
        <v>314</v>
      </c>
      <c r="I67" s="126" t="s">
        <v>160</v>
      </c>
      <c r="J67" s="126"/>
      <c r="K67" s="126"/>
      <c r="L67" s="129"/>
      <c r="M67" s="130"/>
      <c r="N67" s="131" t="s">
        <v>315</v>
      </c>
      <c r="O67" s="132" t="s">
        <v>316</v>
      </c>
    </row>
    <row r="68" spans="1:15" ht="15.75" customHeight="1" x14ac:dyDescent="0.2">
      <c r="A68" s="99">
        <v>2</v>
      </c>
      <c r="B68" s="99" t="s">
        <v>310</v>
      </c>
      <c r="C68" s="99" t="s">
        <v>672</v>
      </c>
      <c r="D68" s="126">
        <v>66</v>
      </c>
      <c r="E68" s="127"/>
      <c r="F68" s="127"/>
      <c r="G68" s="127"/>
      <c r="H68" s="148" t="s">
        <v>317</v>
      </c>
      <c r="I68" s="134" t="s">
        <v>160</v>
      </c>
      <c r="J68" s="135" t="s">
        <v>167</v>
      </c>
      <c r="K68" s="135" t="s">
        <v>168</v>
      </c>
      <c r="L68" s="129"/>
      <c r="M68" s="130"/>
      <c r="N68" s="128" t="s">
        <v>318</v>
      </c>
      <c r="O68" s="128">
        <v>984814797</v>
      </c>
    </row>
    <row r="69" spans="1:15" ht="15.75" customHeight="1" x14ac:dyDescent="0.2">
      <c r="A69" s="99">
        <v>1</v>
      </c>
      <c r="B69" s="99" t="s">
        <v>319</v>
      </c>
      <c r="C69" s="99" t="s">
        <v>1046</v>
      </c>
      <c r="D69" s="126">
        <v>67</v>
      </c>
      <c r="E69" s="127" t="s">
        <v>148</v>
      </c>
      <c r="F69" s="127" t="s">
        <v>319</v>
      </c>
      <c r="G69" s="127">
        <v>1</v>
      </c>
      <c r="H69" s="128" t="s">
        <v>276</v>
      </c>
      <c r="I69" s="126" t="s">
        <v>151</v>
      </c>
      <c r="J69" s="126"/>
      <c r="K69" s="126"/>
      <c r="L69" s="129" t="s">
        <v>152</v>
      </c>
      <c r="M69" s="130"/>
      <c r="N69" s="131" t="s">
        <v>277</v>
      </c>
      <c r="O69" s="132" t="s">
        <v>278</v>
      </c>
    </row>
    <row r="70" spans="1:15" ht="15.75" customHeight="1" x14ac:dyDescent="0.2">
      <c r="A70" s="99">
        <v>1</v>
      </c>
      <c r="B70" s="99" t="s">
        <v>319</v>
      </c>
      <c r="C70" s="99" t="s">
        <v>1047</v>
      </c>
      <c r="D70" s="126">
        <v>68</v>
      </c>
      <c r="E70" s="127"/>
      <c r="F70" s="127"/>
      <c r="G70" s="127"/>
      <c r="H70" s="128" t="s">
        <v>301</v>
      </c>
      <c r="I70" s="126" t="s">
        <v>156</v>
      </c>
      <c r="J70" s="126"/>
      <c r="K70" s="126"/>
      <c r="L70" s="129"/>
      <c r="M70" s="130"/>
      <c r="N70" s="131" t="s">
        <v>302</v>
      </c>
      <c r="O70" s="132" t="s">
        <v>303</v>
      </c>
    </row>
    <row r="71" spans="1:15" ht="15.75" customHeight="1" x14ac:dyDescent="0.2">
      <c r="A71" s="99">
        <v>1</v>
      </c>
      <c r="B71" s="99" t="s">
        <v>319</v>
      </c>
      <c r="C71" s="99" t="s">
        <v>1048</v>
      </c>
      <c r="D71" s="126">
        <v>69</v>
      </c>
      <c r="E71" s="127"/>
      <c r="F71" s="127"/>
      <c r="G71" s="127"/>
      <c r="H71" s="142" t="s">
        <v>320</v>
      </c>
      <c r="I71" s="126" t="s">
        <v>160</v>
      </c>
      <c r="J71" s="126"/>
      <c r="K71" s="126"/>
      <c r="L71" s="129"/>
      <c r="M71" s="130"/>
      <c r="N71" s="131" t="s">
        <v>321</v>
      </c>
      <c r="O71" s="132" t="s">
        <v>322</v>
      </c>
    </row>
    <row r="72" spans="1:15" ht="15.75" customHeight="1" x14ac:dyDescent="0.2">
      <c r="A72" s="99">
        <v>1</v>
      </c>
      <c r="B72" s="99" t="s">
        <v>319</v>
      </c>
      <c r="C72" s="99" t="s">
        <v>1049</v>
      </c>
      <c r="D72" s="126">
        <v>70</v>
      </c>
      <c r="E72" s="127"/>
      <c r="F72" s="127"/>
      <c r="G72" s="127"/>
      <c r="H72" s="128" t="s">
        <v>323</v>
      </c>
      <c r="I72" s="126" t="s">
        <v>160</v>
      </c>
      <c r="J72" s="126"/>
      <c r="K72" s="126"/>
      <c r="L72" s="129"/>
      <c r="M72" s="130"/>
      <c r="N72" s="131" t="s">
        <v>324</v>
      </c>
      <c r="O72" s="132" t="s">
        <v>325</v>
      </c>
    </row>
    <row r="73" spans="1:15" ht="15.75" customHeight="1" x14ac:dyDescent="0.2">
      <c r="A73" s="99">
        <v>2</v>
      </c>
      <c r="B73" s="99" t="s">
        <v>319</v>
      </c>
      <c r="C73" s="99" t="s">
        <v>1050</v>
      </c>
      <c r="D73" s="126">
        <v>71</v>
      </c>
      <c r="E73" s="127" t="s">
        <v>148</v>
      </c>
      <c r="F73" s="127" t="s">
        <v>319</v>
      </c>
      <c r="G73" s="127">
        <v>2</v>
      </c>
      <c r="H73" s="128" t="s">
        <v>286</v>
      </c>
      <c r="I73" s="126" t="s">
        <v>151</v>
      </c>
      <c r="J73" s="126"/>
      <c r="K73" s="126"/>
      <c r="L73" s="129" t="s">
        <v>152</v>
      </c>
      <c r="M73" s="130"/>
      <c r="N73" s="131" t="s">
        <v>287</v>
      </c>
      <c r="O73" s="132" t="s">
        <v>288</v>
      </c>
    </row>
    <row r="74" spans="1:15" ht="15.75" customHeight="1" x14ac:dyDescent="0.2">
      <c r="A74" s="99">
        <v>2</v>
      </c>
      <c r="B74" s="99" t="s">
        <v>319</v>
      </c>
      <c r="C74" s="99" t="s">
        <v>1051</v>
      </c>
      <c r="D74" s="126">
        <v>72</v>
      </c>
      <c r="E74" s="127"/>
      <c r="F74" s="127"/>
      <c r="G74" s="127"/>
      <c r="H74" s="128" t="s">
        <v>295</v>
      </c>
      <c r="I74" s="126" t="s">
        <v>156</v>
      </c>
      <c r="J74" s="126"/>
      <c r="K74" s="126"/>
      <c r="L74" s="129"/>
      <c r="M74" s="130"/>
      <c r="N74" s="131" t="s">
        <v>296</v>
      </c>
      <c r="O74" s="132" t="s">
        <v>297</v>
      </c>
    </row>
    <row r="75" spans="1:15" ht="15.75" customHeight="1" x14ac:dyDescent="0.2">
      <c r="A75" s="99">
        <v>2</v>
      </c>
      <c r="B75" s="99" t="s">
        <v>319</v>
      </c>
      <c r="C75" s="99" t="s">
        <v>1052</v>
      </c>
      <c r="D75" s="126">
        <v>73</v>
      </c>
      <c r="E75" s="127"/>
      <c r="F75" s="127"/>
      <c r="G75" s="127"/>
      <c r="H75" s="128" t="s">
        <v>326</v>
      </c>
      <c r="I75" s="126" t="s">
        <v>160</v>
      </c>
      <c r="J75" s="126"/>
      <c r="K75" s="126"/>
      <c r="L75" s="129"/>
      <c r="M75" s="130"/>
      <c r="N75" s="131" t="s">
        <v>327</v>
      </c>
      <c r="O75" s="132" t="s">
        <v>328</v>
      </c>
    </row>
    <row r="76" spans="1:15" ht="15.75" customHeight="1" x14ac:dyDescent="0.2">
      <c r="A76" s="99">
        <v>2</v>
      </c>
      <c r="B76" s="99" t="s">
        <v>319</v>
      </c>
      <c r="C76" s="99" t="s">
        <v>1053</v>
      </c>
      <c r="D76" s="126">
        <v>74</v>
      </c>
      <c r="E76" s="127"/>
      <c r="F76" s="127"/>
      <c r="G76" s="127"/>
      <c r="H76" s="133" t="s">
        <v>329</v>
      </c>
      <c r="I76" s="134" t="s">
        <v>160</v>
      </c>
      <c r="J76" s="135" t="s">
        <v>167</v>
      </c>
      <c r="K76" s="135" t="s">
        <v>168</v>
      </c>
      <c r="L76" s="129"/>
      <c r="M76" s="130"/>
      <c r="N76" s="136" t="s">
        <v>330</v>
      </c>
      <c r="O76" s="128">
        <v>907774677</v>
      </c>
    </row>
    <row r="77" spans="1:15" ht="15.75" customHeight="1" x14ac:dyDescent="0.2">
      <c r="A77" s="99">
        <v>1</v>
      </c>
      <c r="B77" s="99" t="s">
        <v>331</v>
      </c>
      <c r="C77" s="99" t="s">
        <v>1054</v>
      </c>
      <c r="D77" s="126">
        <v>75</v>
      </c>
      <c r="E77" s="127" t="s">
        <v>148</v>
      </c>
      <c r="F77" s="127" t="s">
        <v>331</v>
      </c>
      <c r="G77" s="127">
        <v>1</v>
      </c>
      <c r="H77" s="128" t="s">
        <v>332</v>
      </c>
      <c r="I77" s="126" t="s">
        <v>151</v>
      </c>
      <c r="J77" s="126"/>
      <c r="K77" s="126"/>
      <c r="L77" s="129" t="s">
        <v>333</v>
      </c>
      <c r="M77" s="130"/>
      <c r="N77" s="137" t="s">
        <v>334</v>
      </c>
      <c r="O77" s="132" t="s">
        <v>335</v>
      </c>
    </row>
    <row r="78" spans="1:15" ht="15.75" customHeight="1" x14ac:dyDescent="0.2">
      <c r="A78" s="99">
        <v>1</v>
      </c>
      <c r="B78" s="99" t="s">
        <v>331</v>
      </c>
      <c r="C78" s="99" t="s">
        <v>1055</v>
      </c>
      <c r="D78" s="126">
        <v>76</v>
      </c>
      <c r="E78" s="127"/>
      <c r="F78" s="127"/>
      <c r="G78" s="127"/>
      <c r="H78" s="128" t="s">
        <v>336</v>
      </c>
      <c r="I78" s="126" t="s">
        <v>156</v>
      </c>
      <c r="J78" s="126"/>
      <c r="K78" s="126"/>
      <c r="L78" s="129"/>
      <c r="M78" s="130"/>
      <c r="N78" s="131" t="s">
        <v>337</v>
      </c>
      <c r="O78" s="132" t="s">
        <v>338</v>
      </c>
    </row>
    <row r="79" spans="1:15" ht="15.75" customHeight="1" x14ac:dyDescent="0.2">
      <c r="A79" s="99">
        <v>1</v>
      </c>
      <c r="B79" s="99" t="s">
        <v>331</v>
      </c>
      <c r="C79" s="99" t="s">
        <v>1056</v>
      </c>
      <c r="D79" s="126">
        <v>77</v>
      </c>
      <c r="E79" s="127"/>
      <c r="F79" s="127"/>
      <c r="G79" s="127"/>
      <c r="H79" s="128" t="s">
        <v>339</v>
      </c>
      <c r="I79" s="126" t="s">
        <v>160</v>
      </c>
      <c r="J79" s="126"/>
      <c r="K79" s="126"/>
      <c r="L79" s="129"/>
      <c r="M79" s="130"/>
      <c r="N79" s="137" t="s">
        <v>340</v>
      </c>
      <c r="O79" s="132" t="s">
        <v>341</v>
      </c>
    </row>
    <row r="80" spans="1:15" ht="15.75" customHeight="1" x14ac:dyDescent="0.2">
      <c r="A80" s="99">
        <v>1</v>
      </c>
      <c r="B80" s="99" t="s">
        <v>331</v>
      </c>
      <c r="C80" s="99" t="s">
        <v>1057</v>
      </c>
      <c r="D80" s="126">
        <v>78</v>
      </c>
      <c r="E80" s="127"/>
      <c r="F80" s="127"/>
      <c r="G80" s="127"/>
      <c r="H80" s="128" t="s">
        <v>342</v>
      </c>
      <c r="I80" s="126" t="s">
        <v>160</v>
      </c>
      <c r="J80" s="126"/>
      <c r="K80" s="126"/>
      <c r="L80" s="129"/>
      <c r="M80" s="130"/>
      <c r="N80" s="131" t="s">
        <v>343</v>
      </c>
      <c r="O80" s="132" t="s">
        <v>344</v>
      </c>
    </row>
    <row r="81" spans="1:15" ht="15.75" customHeight="1" x14ac:dyDescent="0.2">
      <c r="A81" s="99">
        <v>1</v>
      </c>
      <c r="B81" s="99" t="s">
        <v>331</v>
      </c>
      <c r="C81" s="99" t="s">
        <v>1058</v>
      </c>
      <c r="D81" s="126">
        <v>79</v>
      </c>
      <c r="E81" s="127"/>
      <c r="F81" s="127"/>
      <c r="G81" s="127"/>
      <c r="H81" s="149" t="s">
        <v>345</v>
      </c>
      <c r="I81" s="134" t="s">
        <v>160</v>
      </c>
      <c r="J81" s="135" t="s">
        <v>346</v>
      </c>
      <c r="K81" s="135" t="s">
        <v>168</v>
      </c>
      <c r="L81" s="129"/>
      <c r="M81" s="130"/>
      <c r="N81" s="172" t="s">
        <v>347</v>
      </c>
      <c r="O81" s="147" t="s">
        <v>348</v>
      </c>
    </row>
    <row r="82" spans="1:15" ht="15.75" customHeight="1" x14ac:dyDescent="0.2">
      <c r="A82" s="99">
        <v>2</v>
      </c>
      <c r="B82" s="99" t="s">
        <v>331</v>
      </c>
      <c r="C82" s="99" t="s">
        <v>1059</v>
      </c>
      <c r="D82" s="126">
        <v>80</v>
      </c>
      <c r="E82" s="127" t="s">
        <v>148</v>
      </c>
      <c r="F82" s="127" t="s">
        <v>331</v>
      </c>
      <c r="G82" s="127">
        <v>2</v>
      </c>
      <c r="H82" s="128" t="s">
        <v>349</v>
      </c>
      <c r="I82" s="126" t="s">
        <v>151</v>
      </c>
      <c r="J82" s="126"/>
      <c r="K82" s="126"/>
      <c r="L82" s="129" t="s">
        <v>350</v>
      </c>
      <c r="M82" s="130"/>
      <c r="N82" s="131" t="s">
        <v>351</v>
      </c>
      <c r="O82" s="132" t="s">
        <v>352</v>
      </c>
    </row>
    <row r="83" spans="1:15" ht="15.75" customHeight="1" x14ac:dyDescent="0.2">
      <c r="A83" s="99">
        <v>2</v>
      </c>
      <c r="B83" s="99" t="s">
        <v>331</v>
      </c>
      <c r="C83" s="99" t="s">
        <v>1060</v>
      </c>
      <c r="D83" s="126">
        <v>81</v>
      </c>
      <c r="E83" s="127"/>
      <c r="F83" s="127"/>
      <c r="G83" s="127"/>
      <c r="H83" s="128" t="s">
        <v>353</v>
      </c>
      <c r="I83" s="126" t="s">
        <v>156</v>
      </c>
      <c r="J83" s="126"/>
      <c r="K83" s="126"/>
      <c r="L83" s="129"/>
      <c r="M83" s="130"/>
      <c r="N83" s="137" t="s">
        <v>354</v>
      </c>
      <c r="O83" s="132" t="s">
        <v>355</v>
      </c>
    </row>
    <row r="84" spans="1:15" ht="15.75" customHeight="1" x14ac:dyDescent="0.2">
      <c r="A84" s="99">
        <v>2</v>
      </c>
      <c r="B84" s="99" t="s">
        <v>331</v>
      </c>
      <c r="C84" s="99" t="s">
        <v>1061</v>
      </c>
      <c r="D84" s="126">
        <v>82</v>
      </c>
      <c r="E84" s="127"/>
      <c r="F84" s="127"/>
      <c r="G84" s="127"/>
      <c r="H84" s="128" t="s">
        <v>339</v>
      </c>
      <c r="I84" s="126" t="s">
        <v>160</v>
      </c>
      <c r="J84" s="126"/>
      <c r="K84" s="126"/>
      <c r="L84" s="129"/>
      <c r="M84" s="130"/>
      <c r="N84" s="131" t="s">
        <v>343</v>
      </c>
      <c r="O84" s="132" t="s">
        <v>344</v>
      </c>
    </row>
    <row r="85" spans="1:15" ht="15.75" customHeight="1" x14ac:dyDescent="0.2">
      <c r="A85" s="99">
        <v>2</v>
      </c>
      <c r="B85" s="99" t="s">
        <v>331</v>
      </c>
      <c r="C85" s="99" t="s">
        <v>1062</v>
      </c>
      <c r="D85" s="126">
        <v>83</v>
      </c>
      <c r="E85" s="127"/>
      <c r="F85" s="127"/>
      <c r="G85" s="127"/>
      <c r="H85" s="128" t="s">
        <v>342</v>
      </c>
      <c r="I85" s="126" t="s">
        <v>160</v>
      </c>
      <c r="J85" s="126"/>
      <c r="K85" s="126"/>
      <c r="L85" s="129"/>
      <c r="M85" s="130"/>
      <c r="N85" s="137" t="s">
        <v>340</v>
      </c>
      <c r="O85" s="132" t="s">
        <v>341</v>
      </c>
    </row>
    <row r="86" spans="1:15" ht="15.75" customHeight="1" x14ac:dyDescent="0.2">
      <c r="A86" s="99">
        <v>1</v>
      </c>
      <c r="B86" s="99" t="s">
        <v>356</v>
      </c>
      <c r="C86" s="99" t="s">
        <v>1063</v>
      </c>
      <c r="D86" s="126">
        <v>84</v>
      </c>
      <c r="E86" s="127" t="s">
        <v>148</v>
      </c>
      <c r="F86" s="127" t="s">
        <v>356</v>
      </c>
      <c r="G86" s="127">
        <v>1</v>
      </c>
      <c r="H86" s="128" t="s">
        <v>349</v>
      </c>
      <c r="I86" s="126" t="s">
        <v>151</v>
      </c>
      <c r="J86" s="126"/>
      <c r="K86" s="126"/>
      <c r="L86" s="129" t="s">
        <v>357</v>
      </c>
      <c r="M86" s="130"/>
      <c r="N86" s="131" t="s">
        <v>351</v>
      </c>
      <c r="O86" s="132" t="s">
        <v>352</v>
      </c>
    </row>
    <row r="87" spans="1:15" ht="15.75" customHeight="1" x14ac:dyDescent="0.2">
      <c r="A87" s="99">
        <v>1</v>
      </c>
      <c r="B87" s="99" t="s">
        <v>356</v>
      </c>
      <c r="C87" s="99" t="s">
        <v>1064</v>
      </c>
      <c r="D87" s="126">
        <v>85</v>
      </c>
      <c r="E87" s="127"/>
      <c r="F87" s="127"/>
      <c r="G87" s="127"/>
      <c r="H87" s="128" t="s">
        <v>358</v>
      </c>
      <c r="I87" s="126" t="s">
        <v>156</v>
      </c>
      <c r="J87" s="126"/>
      <c r="K87" s="126"/>
      <c r="L87" s="129"/>
      <c r="M87" s="130"/>
      <c r="N87" s="137" t="s">
        <v>359</v>
      </c>
      <c r="O87" s="132" t="s">
        <v>360</v>
      </c>
    </row>
    <row r="88" spans="1:15" ht="15.75" customHeight="1" x14ac:dyDescent="0.2">
      <c r="A88" s="99">
        <v>1</v>
      </c>
      <c r="B88" s="99" t="s">
        <v>356</v>
      </c>
      <c r="C88" s="99" t="s">
        <v>1065</v>
      </c>
      <c r="D88" s="126">
        <v>86</v>
      </c>
      <c r="E88" s="127"/>
      <c r="F88" s="127"/>
      <c r="G88" s="127"/>
      <c r="H88" s="128" t="s">
        <v>353</v>
      </c>
      <c r="I88" s="126" t="s">
        <v>160</v>
      </c>
      <c r="J88" s="126"/>
      <c r="K88" s="126"/>
      <c r="L88" s="129"/>
      <c r="M88" s="130"/>
      <c r="N88" s="137" t="s">
        <v>354</v>
      </c>
      <c r="O88" s="132" t="s">
        <v>355</v>
      </c>
    </row>
    <row r="89" spans="1:15" ht="15.75" customHeight="1" x14ac:dyDescent="0.2">
      <c r="A89" s="99">
        <v>1</v>
      </c>
      <c r="B89" s="99" t="s">
        <v>356</v>
      </c>
      <c r="C89" s="99" t="s">
        <v>1066</v>
      </c>
      <c r="D89" s="126">
        <v>87</v>
      </c>
      <c r="E89" s="127"/>
      <c r="F89" s="127"/>
      <c r="G89" s="127"/>
      <c r="H89" s="128" t="s">
        <v>361</v>
      </c>
      <c r="I89" s="126" t="s">
        <v>160</v>
      </c>
      <c r="J89" s="126"/>
      <c r="K89" s="126"/>
      <c r="L89" s="129"/>
      <c r="M89" s="130"/>
      <c r="N89" s="131" t="s">
        <v>362</v>
      </c>
      <c r="O89" s="132" t="s">
        <v>363</v>
      </c>
    </row>
    <row r="90" spans="1:15" ht="15.75" customHeight="1" x14ac:dyDescent="0.2">
      <c r="A90" s="99">
        <v>1</v>
      </c>
      <c r="B90" s="99" t="s">
        <v>356</v>
      </c>
      <c r="C90" s="99" t="s">
        <v>1067</v>
      </c>
      <c r="D90" s="126">
        <v>88</v>
      </c>
      <c r="E90" s="127"/>
      <c r="F90" s="127"/>
      <c r="G90" s="127"/>
      <c r="H90" s="150" t="s">
        <v>364</v>
      </c>
      <c r="I90" s="151" t="s">
        <v>160</v>
      </c>
      <c r="J90" s="134" t="s">
        <v>346</v>
      </c>
      <c r="K90" s="135" t="s">
        <v>168</v>
      </c>
      <c r="L90" s="129"/>
      <c r="M90" s="130"/>
      <c r="N90" s="131" t="s">
        <v>365</v>
      </c>
      <c r="O90" s="132" t="s">
        <v>366</v>
      </c>
    </row>
    <row r="91" spans="1:15" ht="15.75" customHeight="1" x14ac:dyDescent="0.2">
      <c r="A91" s="99">
        <v>2</v>
      </c>
      <c r="B91" s="99" t="s">
        <v>356</v>
      </c>
      <c r="C91" s="99" t="s">
        <v>1068</v>
      </c>
      <c r="D91" s="126">
        <v>89</v>
      </c>
      <c r="E91" s="127" t="s">
        <v>148</v>
      </c>
      <c r="F91" s="127" t="s">
        <v>356</v>
      </c>
      <c r="G91" s="127">
        <v>2</v>
      </c>
      <c r="H91" s="128" t="s">
        <v>336</v>
      </c>
      <c r="I91" s="126" t="s">
        <v>151</v>
      </c>
      <c r="J91" s="126"/>
      <c r="K91" s="126"/>
      <c r="L91" s="129" t="s">
        <v>357</v>
      </c>
      <c r="M91" s="130"/>
      <c r="N91" s="131" t="s">
        <v>337</v>
      </c>
      <c r="O91" s="132" t="s">
        <v>338</v>
      </c>
    </row>
    <row r="92" spans="1:15" ht="15.75" customHeight="1" x14ac:dyDescent="0.2">
      <c r="A92" s="99">
        <v>2</v>
      </c>
      <c r="B92" s="99" t="s">
        <v>356</v>
      </c>
      <c r="C92" s="99" t="s">
        <v>1069</v>
      </c>
      <c r="D92" s="126">
        <v>90</v>
      </c>
      <c r="E92" s="127"/>
      <c r="F92" s="127"/>
      <c r="G92" s="127"/>
      <c r="H92" s="128" t="s">
        <v>358</v>
      </c>
      <c r="I92" s="126" t="s">
        <v>156</v>
      </c>
      <c r="J92" s="126"/>
      <c r="K92" s="126"/>
      <c r="L92" s="129"/>
      <c r="M92" s="130"/>
      <c r="N92" s="137" t="s">
        <v>359</v>
      </c>
      <c r="O92" s="132" t="s">
        <v>360</v>
      </c>
    </row>
    <row r="93" spans="1:15" ht="15.75" customHeight="1" x14ac:dyDescent="0.2">
      <c r="A93" s="99">
        <v>2</v>
      </c>
      <c r="B93" s="99" t="s">
        <v>356</v>
      </c>
      <c r="C93" s="99" t="s">
        <v>1070</v>
      </c>
      <c r="D93" s="126">
        <v>91</v>
      </c>
      <c r="E93" s="127"/>
      <c r="F93" s="127"/>
      <c r="G93" s="127"/>
      <c r="H93" s="128" t="s">
        <v>353</v>
      </c>
      <c r="I93" s="126" t="s">
        <v>160</v>
      </c>
      <c r="J93" s="126"/>
      <c r="K93" s="126"/>
      <c r="L93" s="129"/>
      <c r="M93" s="130"/>
      <c r="N93" s="137" t="s">
        <v>354</v>
      </c>
      <c r="O93" s="132" t="s">
        <v>355</v>
      </c>
    </row>
    <row r="94" spans="1:15" ht="15.75" customHeight="1" x14ac:dyDescent="0.2">
      <c r="A94" s="99">
        <v>2</v>
      </c>
      <c r="B94" s="99" t="s">
        <v>356</v>
      </c>
      <c r="C94" s="99" t="s">
        <v>1071</v>
      </c>
      <c r="D94" s="126">
        <v>92</v>
      </c>
      <c r="E94" s="127"/>
      <c r="F94" s="127"/>
      <c r="G94" s="127"/>
      <c r="H94" s="128" t="s">
        <v>361</v>
      </c>
      <c r="I94" s="126" t="s">
        <v>160</v>
      </c>
      <c r="J94" s="126"/>
      <c r="K94" s="126"/>
      <c r="L94" s="129"/>
      <c r="M94" s="130"/>
      <c r="N94" s="131" t="s">
        <v>362</v>
      </c>
      <c r="O94" s="132" t="s">
        <v>363</v>
      </c>
    </row>
  </sheetData>
  <sheetProtection algorithmName="SHA-512" hashValue="1lofAsdMqGUG4hJvkAopoIMd5nXZyZUACK8er29VvXTrFY0aSmYdldv07KBTvXnJoSPhEUDpfh1CRH/1tg5JuQ==" saltValue="V3zjTBvCHjE9GKiL3H4XVg==" spinCount="100000" sheet="1" deleteColumns="0" deleteRows="0" autoFilter="0"/>
  <autoFilter ref="A2:O94"/>
  <hyperlinks>
    <hyperlink ref="N16" r:id="rId1"/>
    <hyperlink ref="N51" r:id="rId2"/>
    <hyperlink ref="N52" r:id="rId3"/>
    <hyperlink ref="N77" r:id="rId4"/>
    <hyperlink ref="N79" r:id="rId5"/>
    <hyperlink ref="N83" r:id="rId6"/>
    <hyperlink ref="N85" r:id="rId7"/>
    <hyperlink ref="N87" r:id="rId8"/>
    <hyperlink ref="N88" r:id="rId9"/>
    <hyperlink ref="N92" r:id="rId10"/>
    <hyperlink ref="N93" r:id="rId11"/>
  </hyperlinks>
  <pageMargins left="0.7" right="0.7" top="0.75" bottom="0.75" header="0" footer="0"/>
  <pageSetup orientation="landscape" r:id="rId1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workbookViewId="0">
      <pane xSplit="5" ySplit="1" topLeftCell="F2" activePane="bottomRight" state="frozen"/>
      <selection pane="topRight" activeCell="F1" sqref="F1"/>
      <selection pane="bottomLeft" activeCell="A2" sqref="A2"/>
      <selection pane="bottomRight" activeCell="D2" sqref="D2:D104"/>
    </sheetView>
  </sheetViews>
  <sheetFormatPr defaultColWidth="14.42578125" defaultRowHeight="15" customHeight="1" x14ac:dyDescent="0.2"/>
  <cols>
    <col min="1" max="2" width="10.5703125" customWidth="1"/>
    <col min="3" max="3" width="17.42578125" customWidth="1"/>
    <col min="4" max="4" width="10.5703125" customWidth="1"/>
    <col min="5" max="6" width="15.28515625" customWidth="1"/>
    <col min="7" max="7" width="8.140625" style="117" customWidth="1"/>
    <col min="8" max="8" width="13.5703125" style="117" customWidth="1"/>
    <col min="9" max="9" width="13.140625" style="117" customWidth="1"/>
    <col min="10" max="10" width="14.42578125" style="117"/>
    <col min="11" max="11" width="30.85546875" style="117" customWidth="1"/>
    <col min="12" max="12" width="27" style="117" customWidth="1"/>
    <col min="13" max="13" width="17" style="117" customWidth="1"/>
    <col min="14" max="14" width="16.7109375" style="117" customWidth="1"/>
    <col min="15" max="15" width="11.85546875" style="117" customWidth="1"/>
    <col min="16" max="16" width="35.7109375" style="117" customWidth="1"/>
  </cols>
  <sheetData>
    <row r="1" spans="1:16" ht="18.75" customHeight="1" x14ac:dyDescent="0.3">
      <c r="A1" s="105" t="s">
        <v>370</v>
      </c>
      <c r="B1" s="105" t="s">
        <v>371</v>
      </c>
      <c r="C1" s="105" t="s">
        <v>372</v>
      </c>
      <c r="D1" s="105" t="s">
        <v>373</v>
      </c>
      <c r="E1" s="105" t="s">
        <v>374</v>
      </c>
      <c r="F1" s="105" t="s">
        <v>375</v>
      </c>
      <c r="G1" s="108" t="s">
        <v>376</v>
      </c>
      <c r="H1" s="108" t="s">
        <v>138</v>
      </c>
      <c r="I1" s="109" t="s">
        <v>377</v>
      </c>
      <c r="J1" s="108" t="s">
        <v>378</v>
      </c>
      <c r="K1" s="108" t="s">
        <v>379</v>
      </c>
      <c r="L1" s="108" t="s">
        <v>120</v>
      </c>
      <c r="M1" s="110" t="s">
        <v>380</v>
      </c>
      <c r="N1" s="111" t="s">
        <v>381</v>
      </c>
      <c r="O1" s="111" t="s">
        <v>382</v>
      </c>
      <c r="P1" s="108" t="s">
        <v>383</v>
      </c>
    </row>
    <row r="2" spans="1:16" ht="18.75" customHeight="1" x14ac:dyDescent="0.3">
      <c r="A2" s="105" t="s">
        <v>660</v>
      </c>
      <c r="B2" s="105" t="s">
        <v>633</v>
      </c>
      <c r="C2" s="105" t="s">
        <v>661</v>
      </c>
      <c r="D2" s="105" t="s">
        <v>633</v>
      </c>
      <c r="E2" s="105" t="s">
        <v>662</v>
      </c>
      <c r="F2" s="105" t="s">
        <v>663</v>
      </c>
      <c r="G2" s="112">
        <v>2</v>
      </c>
      <c r="H2" s="112" t="s">
        <v>310</v>
      </c>
      <c r="I2" s="112">
        <v>21</v>
      </c>
      <c r="J2" s="113" t="s">
        <v>394</v>
      </c>
      <c r="K2" s="112" t="s">
        <v>395</v>
      </c>
      <c r="L2" s="112" t="s">
        <v>393</v>
      </c>
      <c r="M2" s="114" t="s">
        <v>644</v>
      </c>
      <c r="N2" s="115" t="s">
        <v>645</v>
      </c>
      <c r="O2" s="116" t="s">
        <v>646</v>
      </c>
      <c r="P2" s="112" t="s">
        <v>304</v>
      </c>
    </row>
    <row r="3" spans="1:16" ht="18.75" customHeight="1" x14ac:dyDescent="0.3">
      <c r="A3" s="105" t="s">
        <v>664</v>
      </c>
      <c r="B3" s="105" t="s">
        <v>94</v>
      </c>
      <c r="C3" s="105" t="s">
        <v>661</v>
      </c>
      <c r="D3" s="105" t="s">
        <v>633</v>
      </c>
      <c r="E3" s="105" t="s">
        <v>665</v>
      </c>
      <c r="F3" s="105" t="s">
        <v>666</v>
      </c>
      <c r="G3" s="112">
        <v>2</v>
      </c>
      <c r="H3" s="112" t="s">
        <v>310</v>
      </c>
      <c r="I3" s="112">
        <v>21</v>
      </c>
      <c r="J3" s="113" t="s">
        <v>396</v>
      </c>
      <c r="K3" s="112" t="s">
        <v>397</v>
      </c>
      <c r="L3" s="112" t="s">
        <v>393</v>
      </c>
      <c r="M3" s="114" t="s">
        <v>644</v>
      </c>
      <c r="N3" s="113" t="s">
        <v>645</v>
      </c>
      <c r="O3" s="116" t="s">
        <v>646</v>
      </c>
      <c r="P3" s="112" t="s">
        <v>304</v>
      </c>
    </row>
    <row r="4" spans="1:16" ht="18.75" customHeight="1" x14ac:dyDescent="0.3">
      <c r="A4" s="105" t="s">
        <v>667</v>
      </c>
      <c r="B4" s="105" t="s">
        <v>94</v>
      </c>
      <c r="C4" s="105" t="s">
        <v>661</v>
      </c>
      <c r="D4" s="105" t="s">
        <v>633</v>
      </c>
      <c r="E4" s="105" t="s">
        <v>668</v>
      </c>
      <c r="F4" s="105" t="s">
        <v>669</v>
      </c>
      <c r="G4" s="112">
        <v>2</v>
      </c>
      <c r="H4" s="112" t="s">
        <v>310</v>
      </c>
      <c r="I4" s="112">
        <v>21</v>
      </c>
      <c r="J4" s="113" t="s">
        <v>398</v>
      </c>
      <c r="K4" s="112" t="s">
        <v>399</v>
      </c>
      <c r="L4" s="112" t="s">
        <v>393</v>
      </c>
      <c r="M4" s="114" t="s">
        <v>644</v>
      </c>
      <c r="N4" s="113" t="s">
        <v>645</v>
      </c>
      <c r="O4" s="116" t="s">
        <v>646</v>
      </c>
      <c r="P4" s="112" t="s">
        <v>304</v>
      </c>
    </row>
    <row r="5" spans="1:16" ht="18.75" customHeight="1" x14ac:dyDescent="0.3">
      <c r="A5" s="105" t="s">
        <v>670</v>
      </c>
      <c r="B5" s="105" t="s">
        <v>94</v>
      </c>
      <c r="C5" s="105" t="s">
        <v>661</v>
      </c>
      <c r="D5" s="105" t="s">
        <v>633</v>
      </c>
      <c r="E5" s="105" t="s">
        <v>671</v>
      </c>
      <c r="F5" s="105" t="s">
        <v>672</v>
      </c>
      <c r="G5" s="112">
        <v>2</v>
      </c>
      <c r="H5" s="112" t="s">
        <v>310</v>
      </c>
      <c r="I5" s="112">
        <v>21</v>
      </c>
      <c r="J5" s="113" t="s">
        <v>400</v>
      </c>
      <c r="K5" s="112" t="s">
        <v>401</v>
      </c>
      <c r="L5" s="112" t="s">
        <v>393</v>
      </c>
      <c r="M5" s="114" t="s">
        <v>644</v>
      </c>
      <c r="N5" s="113" t="s">
        <v>645</v>
      </c>
      <c r="O5" s="116" t="s">
        <v>646</v>
      </c>
      <c r="P5" s="112" t="s">
        <v>304</v>
      </c>
    </row>
    <row r="6" spans="1:16" ht="18.75" customHeight="1" x14ac:dyDescent="0.3">
      <c r="A6" s="105" t="s">
        <v>673</v>
      </c>
      <c r="B6" s="105" t="s">
        <v>94</v>
      </c>
      <c r="C6" s="105" t="s">
        <v>661</v>
      </c>
      <c r="D6" s="105" t="s">
        <v>633</v>
      </c>
      <c r="E6" s="105" t="s">
        <v>674</v>
      </c>
      <c r="F6" s="105" t="s">
        <v>675</v>
      </c>
      <c r="G6" s="112">
        <v>2</v>
      </c>
      <c r="H6" s="112" t="s">
        <v>310</v>
      </c>
      <c r="I6" s="112">
        <v>21</v>
      </c>
      <c r="J6" s="113" t="s">
        <v>402</v>
      </c>
      <c r="K6" s="112" t="s">
        <v>403</v>
      </c>
      <c r="L6" s="112" t="s">
        <v>393</v>
      </c>
      <c r="M6" s="114" t="s">
        <v>644</v>
      </c>
      <c r="N6" s="113" t="s">
        <v>645</v>
      </c>
      <c r="O6" s="116" t="s">
        <v>646</v>
      </c>
      <c r="P6" s="112" t="s">
        <v>304</v>
      </c>
    </row>
    <row r="7" spans="1:16" ht="18.75" customHeight="1" x14ac:dyDescent="0.3">
      <c r="A7" s="105" t="s">
        <v>676</v>
      </c>
      <c r="B7" s="105" t="s">
        <v>124</v>
      </c>
      <c r="C7" s="105" t="s">
        <v>677</v>
      </c>
      <c r="D7" s="105" t="s">
        <v>124</v>
      </c>
      <c r="E7" s="105" t="s">
        <v>678</v>
      </c>
      <c r="F7" s="105" t="s">
        <v>679</v>
      </c>
      <c r="G7" s="112">
        <v>1</v>
      </c>
      <c r="H7" s="112" t="s">
        <v>310</v>
      </c>
      <c r="I7" s="112">
        <v>22</v>
      </c>
      <c r="J7" s="113" t="s">
        <v>404</v>
      </c>
      <c r="K7" s="112" t="s">
        <v>405</v>
      </c>
      <c r="L7" s="112" t="s">
        <v>406</v>
      </c>
      <c r="M7" s="114" t="s">
        <v>647</v>
      </c>
      <c r="N7" s="116" t="s">
        <v>648</v>
      </c>
      <c r="O7" s="116" t="s">
        <v>646</v>
      </c>
      <c r="P7" s="112" t="s">
        <v>292</v>
      </c>
    </row>
    <row r="8" spans="1:16" ht="18.75" customHeight="1" x14ac:dyDescent="0.3">
      <c r="A8" s="105" t="s">
        <v>680</v>
      </c>
      <c r="B8" s="105" t="s">
        <v>94</v>
      </c>
      <c r="C8" s="105" t="s">
        <v>677</v>
      </c>
      <c r="D8" s="105" t="s">
        <v>124</v>
      </c>
      <c r="E8" s="105" t="s">
        <v>681</v>
      </c>
      <c r="F8" s="105" t="s">
        <v>682</v>
      </c>
      <c r="G8" s="112">
        <v>1</v>
      </c>
      <c r="H8" s="112" t="s">
        <v>310</v>
      </c>
      <c r="I8" s="112">
        <v>22</v>
      </c>
      <c r="J8" s="113" t="s">
        <v>407</v>
      </c>
      <c r="K8" s="112" t="s">
        <v>408</v>
      </c>
      <c r="L8" s="112" t="s">
        <v>406</v>
      </c>
      <c r="M8" s="114" t="s">
        <v>647</v>
      </c>
      <c r="N8" s="113" t="s">
        <v>648</v>
      </c>
      <c r="O8" s="116" t="s">
        <v>646</v>
      </c>
      <c r="P8" s="112" t="s">
        <v>292</v>
      </c>
    </row>
    <row r="9" spans="1:16" ht="18.75" customHeight="1" x14ac:dyDescent="0.3">
      <c r="A9" s="105" t="s">
        <v>683</v>
      </c>
      <c r="B9" s="105" t="s">
        <v>94</v>
      </c>
      <c r="C9" s="105" t="s">
        <v>677</v>
      </c>
      <c r="D9" s="105" t="s">
        <v>124</v>
      </c>
      <c r="E9" s="105" t="s">
        <v>684</v>
      </c>
      <c r="F9" s="105" t="s">
        <v>685</v>
      </c>
      <c r="G9" s="112">
        <v>1</v>
      </c>
      <c r="H9" s="112" t="s">
        <v>310</v>
      </c>
      <c r="I9" s="112">
        <v>22</v>
      </c>
      <c r="J9" s="113" t="s">
        <v>409</v>
      </c>
      <c r="K9" s="112" t="s">
        <v>410</v>
      </c>
      <c r="L9" s="112" t="s">
        <v>406</v>
      </c>
      <c r="M9" s="114" t="s">
        <v>647</v>
      </c>
      <c r="N9" s="113" t="s">
        <v>648</v>
      </c>
      <c r="O9" s="116" t="s">
        <v>646</v>
      </c>
      <c r="P9" s="112" t="s">
        <v>292</v>
      </c>
    </row>
    <row r="10" spans="1:16" ht="18.75" customHeight="1" x14ac:dyDescent="0.3">
      <c r="A10" s="105" t="s">
        <v>686</v>
      </c>
      <c r="B10" s="105" t="s">
        <v>94</v>
      </c>
      <c r="C10" s="105" t="s">
        <v>677</v>
      </c>
      <c r="D10" s="105" t="s">
        <v>124</v>
      </c>
      <c r="E10" s="105" t="s">
        <v>687</v>
      </c>
      <c r="F10" s="105" t="s">
        <v>688</v>
      </c>
      <c r="G10" s="112">
        <v>1</v>
      </c>
      <c r="H10" s="112" t="s">
        <v>310</v>
      </c>
      <c r="I10" s="112">
        <v>22</v>
      </c>
      <c r="J10" s="113" t="s">
        <v>411</v>
      </c>
      <c r="K10" s="112" t="s">
        <v>367</v>
      </c>
      <c r="L10" s="112" t="s">
        <v>406</v>
      </c>
      <c r="M10" s="114" t="s">
        <v>647</v>
      </c>
      <c r="N10" s="113" t="s">
        <v>648</v>
      </c>
      <c r="O10" s="116" t="s">
        <v>646</v>
      </c>
      <c r="P10" s="112" t="s">
        <v>292</v>
      </c>
    </row>
    <row r="11" spans="1:16" ht="18.75" customHeight="1" x14ac:dyDescent="0.3">
      <c r="A11" s="105" t="s">
        <v>689</v>
      </c>
      <c r="B11" s="105" t="s">
        <v>94</v>
      </c>
      <c r="C11" s="105" t="s">
        <v>677</v>
      </c>
      <c r="D11" s="105" t="s">
        <v>124</v>
      </c>
      <c r="E11" s="105" t="s">
        <v>690</v>
      </c>
      <c r="F11" s="105" t="s">
        <v>691</v>
      </c>
      <c r="G11" s="112">
        <v>1</v>
      </c>
      <c r="H11" s="112" t="s">
        <v>310</v>
      </c>
      <c r="I11" s="112">
        <v>22</v>
      </c>
      <c r="J11" s="113" t="s">
        <v>412</v>
      </c>
      <c r="K11" s="112" t="s">
        <v>413</v>
      </c>
      <c r="L11" s="112" t="s">
        <v>406</v>
      </c>
      <c r="M11" s="114" t="s">
        <v>647</v>
      </c>
      <c r="N11" s="113" t="s">
        <v>648</v>
      </c>
      <c r="O11" s="116" t="s">
        <v>646</v>
      </c>
      <c r="P11" s="112" t="s">
        <v>292</v>
      </c>
    </row>
    <row r="12" spans="1:16" ht="18.75" customHeight="1" x14ac:dyDescent="0.3">
      <c r="A12" s="105" t="s">
        <v>692</v>
      </c>
      <c r="B12" s="105" t="s">
        <v>633</v>
      </c>
      <c r="C12" s="105" t="s">
        <v>693</v>
      </c>
      <c r="D12" s="105" t="s">
        <v>633</v>
      </c>
      <c r="E12" s="105" t="s">
        <v>694</v>
      </c>
      <c r="F12" s="105" t="s">
        <v>695</v>
      </c>
      <c r="G12" s="112">
        <v>2</v>
      </c>
      <c r="H12" s="112" t="s">
        <v>310</v>
      </c>
      <c r="I12" s="112">
        <v>23</v>
      </c>
      <c r="J12" s="113" t="s">
        <v>414</v>
      </c>
      <c r="K12" s="112" t="s">
        <v>415</v>
      </c>
      <c r="L12" s="112" t="s">
        <v>416</v>
      </c>
      <c r="M12" s="114" t="s">
        <v>644</v>
      </c>
      <c r="N12" s="113" t="s">
        <v>649</v>
      </c>
      <c r="O12" s="116" t="s">
        <v>646</v>
      </c>
      <c r="P12" s="112" t="s">
        <v>304</v>
      </c>
    </row>
    <row r="13" spans="1:16" ht="18.75" customHeight="1" x14ac:dyDescent="0.3">
      <c r="A13" s="105" t="s">
        <v>696</v>
      </c>
      <c r="B13" s="105" t="s">
        <v>94</v>
      </c>
      <c r="C13" s="105" t="s">
        <v>693</v>
      </c>
      <c r="D13" s="105" t="s">
        <v>633</v>
      </c>
      <c r="E13" s="105" t="s">
        <v>697</v>
      </c>
      <c r="F13" s="105" t="s">
        <v>698</v>
      </c>
      <c r="G13" s="112">
        <v>2</v>
      </c>
      <c r="H13" s="112" t="s">
        <v>310</v>
      </c>
      <c r="I13" s="112">
        <v>23</v>
      </c>
      <c r="J13" s="113" t="s">
        <v>417</v>
      </c>
      <c r="K13" s="112" t="s">
        <v>418</v>
      </c>
      <c r="L13" s="112" t="s">
        <v>416</v>
      </c>
      <c r="M13" s="114" t="s">
        <v>644</v>
      </c>
      <c r="N13" s="113" t="s">
        <v>649</v>
      </c>
      <c r="O13" s="116" t="s">
        <v>646</v>
      </c>
      <c r="P13" s="112" t="s">
        <v>304</v>
      </c>
    </row>
    <row r="14" spans="1:16" ht="18.75" customHeight="1" x14ac:dyDescent="0.3">
      <c r="A14" s="105" t="s">
        <v>699</v>
      </c>
      <c r="B14" s="105" t="s">
        <v>94</v>
      </c>
      <c r="C14" s="105" t="s">
        <v>693</v>
      </c>
      <c r="D14" s="105" t="s">
        <v>633</v>
      </c>
      <c r="E14" s="105" t="s">
        <v>700</v>
      </c>
      <c r="F14" s="105" t="s">
        <v>701</v>
      </c>
      <c r="G14" s="112">
        <v>2</v>
      </c>
      <c r="H14" s="112" t="s">
        <v>310</v>
      </c>
      <c r="I14" s="112">
        <v>23</v>
      </c>
      <c r="J14" s="113" t="s">
        <v>419</v>
      </c>
      <c r="K14" s="112" t="s">
        <v>420</v>
      </c>
      <c r="L14" s="112" t="s">
        <v>416</v>
      </c>
      <c r="M14" s="114" t="s">
        <v>644</v>
      </c>
      <c r="N14" s="113" t="s">
        <v>649</v>
      </c>
      <c r="O14" s="116" t="s">
        <v>646</v>
      </c>
      <c r="P14" s="112" t="s">
        <v>304</v>
      </c>
    </row>
    <row r="15" spans="1:16" ht="18.75" customHeight="1" x14ac:dyDescent="0.3">
      <c r="A15" s="105" t="s">
        <v>702</v>
      </c>
      <c r="B15" s="105" t="s">
        <v>94</v>
      </c>
      <c r="C15" s="105" t="s">
        <v>693</v>
      </c>
      <c r="D15" s="105" t="s">
        <v>633</v>
      </c>
      <c r="E15" s="105" t="s">
        <v>703</v>
      </c>
      <c r="F15" s="105" t="s">
        <v>704</v>
      </c>
      <c r="G15" s="112">
        <v>2</v>
      </c>
      <c r="H15" s="112" t="s">
        <v>310</v>
      </c>
      <c r="I15" s="112">
        <v>23</v>
      </c>
      <c r="J15" s="113" t="s">
        <v>421</v>
      </c>
      <c r="K15" s="112" t="s">
        <v>422</v>
      </c>
      <c r="L15" s="112" t="s">
        <v>416</v>
      </c>
      <c r="M15" s="114" t="s">
        <v>644</v>
      </c>
      <c r="N15" s="113" t="s">
        <v>649</v>
      </c>
      <c r="O15" s="116" t="s">
        <v>646</v>
      </c>
      <c r="P15" s="112" t="s">
        <v>304</v>
      </c>
    </row>
    <row r="16" spans="1:16" ht="18.75" customHeight="1" x14ac:dyDescent="0.3">
      <c r="A16" s="105" t="s">
        <v>705</v>
      </c>
      <c r="B16" s="105" t="s">
        <v>94</v>
      </c>
      <c r="C16" s="105" t="s">
        <v>693</v>
      </c>
      <c r="D16" s="105" t="s">
        <v>633</v>
      </c>
      <c r="E16" s="105" t="s">
        <v>706</v>
      </c>
      <c r="F16" s="105" t="s">
        <v>707</v>
      </c>
      <c r="G16" s="112">
        <v>2</v>
      </c>
      <c r="H16" s="112" t="s">
        <v>310</v>
      </c>
      <c r="I16" s="112">
        <v>23</v>
      </c>
      <c r="J16" s="113" t="s">
        <v>423</v>
      </c>
      <c r="K16" s="112" t="s">
        <v>424</v>
      </c>
      <c r="L16" s="112" t="s">
        <v>416</v>
      </c>
      <c r="M16" s="114" t="s">
        <v>644</v>
      </c>
      <c r="N16" s="113" t="s">
        <v>649</v>
      </c>
      <c r="O16" s="116" t="s">
        <v>646</v>
      </c>
      <c r="P16" s="112" t="s">
        <v>304</v>
      </c>
    </row>
    <row r="17" spans="1:16" ht="18.75" customHeight="1" x14ac:dyDescent="0.3">
      <c r="A17" s="105" t="s">
        <v>708</v>
      </c>
      <c r="B17" s="105" t="s">
        <v>633</v>
      </c>
      <c r="C17" s="105" t="s">
        <v>709</v>
      </c>
      <c r="D17" s="105" t="s">
        <v>633</v>
      </c>
      <c r="E17" s="105" t="s">
        <v>710</v>
      </c>
      <c r="F17" s="105" t="s">
        <v>711</v>
      </c>
      <c r="G17" s="112">
        <v>2</v>
      </c>
      <c r="H17" s="112" t="s">
        <v>310</v>
      </c>
      <c r="I17" s="112">
        <v>24</v>
      </c>
      <c r="J17" s="113" t="s">
        <v>425</v>
      </c>
      <c r="K17" s="112" t="s">
        <v>426</v>
      </c>
      <c r="L17" s="112" t="s">
        <v>427</v>
      </c>
      <c r="M17" s="114" t="s">
        <v>647</v>
      </c>
      <c r="N17" s="113" t="s">
        <v>650</v>
      </c>
      <c r="O17" s="116" t="s">
        <v>646</v>
      </c>
      <c r="P17" s="112" t="s">
        <v>304</v>
      </c>
    </row>
    <row r="18" spans="1:16" ht="18.75" customHeight="1" x14ac:dyDescent="0.3">
      <c r="A18" s="105" t="s">
        <v>712</v>
      </c>
      <c r="B18" s="105" t="s">
        <v>94</v>
      </c>
      <c r="C18" s="105" t="s">
        <v>709</v>
      </c>
      <c r="D18" s="105" t="s">
        <v>633</v>
      </c>
      <c r="E18" s="105" t="s">
        <v>713</v>
      </c>
      <c r="F18" s="105" t="s">
        <v>714</v>
      </c>
      <c r="G18" s="112">
        <v>2</v>
      </c>
      <c r="H18" s="112" t="s">
        <v>310</v>
      </c>
      <c r="I18" s="112">
        <v>24</v>
      </c>
      <c r="J18" s="113" t="s">
        <v>428</v>
      </c>
      <c r="K18" s="112" t="s">
        <v>429</v>
      </c>
      <c r="L18" s="112" t="s">
        <v>427</v>
      </c>
      <c r="M18" s="114" t="s">
        <v>647</v>
      </c>
      <c r="N18" s="113" t="s">
        <v>650</v>
      </c>
      <c r="O18" s="116" t="s">
        <v>646</v>
      </c>
      <c r="P18" s="112" t="s">
        <v>304</v>
      </c>
    </row>
    <row r="19" spans="1:16" ht="18.75" customHeight="1" x14ac:dyDescent="0.3">
      <c r="A19" s="105" t="s">
        <v>715</v>
      </c>
      <c r="B19" s="105" t="s">
        <v>94</v>
      </c>
      <c r="C19" s="105" t="s">
        <v>709</v>
      </c>
      <c r="D19" s="105" t="s">
        <v>633</v>
      </c>
      <c r="E19" s="105" t="s">
        <v>716</v>
      </c>
      <c r="F19" s="105" t="s">
        <v>717</v>
      </c>
      <c r="G19" s="112">
        <v>2</v>
      </c>
      <c r="H19" s="112" t="s">
        <v>310</v>
      </c>
      <c r="I19" s="112">
        <v>24</v>
      </c>
      <c r="J19" s="113" t="s">
        <v>430</v>
      </c>
      <c r="K19" s="112" t="s">
        <v>431</v>
      </c>
      <c r="L19" s="112" t="s">
        <v>427</v>
      </c>
      <c r="M19" s="114" t="s">
        <v>647</v>
      </c>
      <c r="N19" s="113" t="s">
        <v>650</v>
      </c>
      <c r="O19" s="116" t="s">
        <v>646</v>
      </c>
      <c r="P19" s="112" t="s">
        <v>304</v>
      </c>
    </row>
    <row r="20" spans="1:16" ht="18.75" customHeight="1" x14ac:dyDescent="0.3">
      <c r="A20" s="105" t="s">
        <v>718</v>
      </c>
      <c r="B20" s="105" t="s">
        <v>94</v>
      </c>
      <c r="C20" s="105" t="s">
        <v>709</v>
      </c>
      <c r="D20" s="105" t="s">
        <v>633</v>
      </c>
      <c r="E20" s="105" t="s">
        <v>719</v>
      </c>
      <c r="F20" s="105" t="s">
        <v>720</v>
      </c>
      <c r="G20" s="112">
        <v>2</v>
      </c>
      <c r="H20" s="112" t="s">
        <v>310</v>
      </c>
      <c r="I20" s="112">
        <v>24</v>
      </c>
      <c r="J20" s="113" t="s">
        <v>432</v>
      </c>
      <c r="K20" s="112" t="s">
        <v>433</v>
      </c>
      <c r="L20" s="112" t="s">
        <v>427</v>
      </c>
      <c r="M20" s="114" t="s">
        <v>647</v>
      </c>
      <c r="N20" s="113" t="s">
        <v>650</v>
      </c>
      <c r="O20" s="116" t="s">
        <v>646</v>
      </c>
      <c r="P20" s="112" t="s">
        <v>304</v>
      </c>
    </row>
    <row r="21" spans="1:16" ht="18.75" customHeight="1" x14ac:dyDescent="0.3">
      <c r="A21" s="105" t="s">
        <v>721</v>
      </c>
      <c r="B21" s="105" t="s">
        <v>94</v>
      </c>
      <c r="C21" s="105" t="s">
        <v>709</v>
      </c>
      <c r="D21" s="105" t="s">
        <v>633</v>
      </c>
      <c r="E21" s="105" t="s">
        <v>722</v>
      </c>
      <c r="F21" s="105" t="s">
        <v>723</v>
      </c>
      <c r="G21" s="112">
        <v>2</v>
      </c>
      <c r="H21" s="112" t="s">
        <v>310</v>
      </c>
      <c r="I21" s="112">
        <v>24</v>
      </c>
      <c r="J21" s="113" t="s">
        <v>434</v>
      </c>
      <c r="K21" s="112" t="s">
        <v>435</v>
      </c>
      <c r="L21" s="112" t="s">
        <v>427</v>
      </c>
      <c r="M21" s="114" t="s">
        <v>647</v>
      </c>
      <c r="N21" s="113" t="s">
        <v>650</v>
      </c>
      <c r="O21" s="116" t="s">
        <v>646</v>
      </c>
      <c r="P21" s="112" t="s">
        <v>304</v>
      </c>
    </row>
    <row r="22" spans="1:16" ht="18.75" customHeight="1" x14ac:dyDescent="0.3">
      <c r="A22" s="105" t="s">
        <v>724</v>
      </c>
      <c r="B22" s="105" t="s">
        <v>633</v>
      </c>
      <c r="C22" s="105" t="s">
        <v>725</v>
      </c>
      <c r="D22" s="105" t="s">
        <v>633</v>
      </c>
      <c r="E22" s="105" t="s">
        <v>726</v>
      </c>
      <c r="F22" s="105" t="s">
        <v>727</v>
      </c>
      <c r="G22" s="112">
        <v>2</v>
      </c>
      <c r="H22" s="112" t="s">
        <v>310</v>
      </c>
      <c r="I22" s="112">
        <v>25</v>
      </c>
      <c r="J22" s="113" t="s">
        <v>436</v>
      </c>
      <c r="K22" s="112" t="s">
        <v>437</v>
      </c>
      <c r="L22" s="112" t="s">
        <v>438</v>
      </c>
      <c r="M22" s="114" t="s">
        <v>647</v>
      </c>
      <c r="N22" s="113" t="s">
        <v>651</v>
      </c>
      <c r="O22" s="116" t="s">
        <v>646</v>
      </c>
      <c r="P22" s="112" t="s">
        <v>304</v>
      </c>
    </row>
    <row r="23" spans="1:16" ht="18.75" customHeight="1" x14ac:dyDescent="0.3">
      <c r="A23" s="105" t="s">
        <v>728</v>
      </c>
      <c r="B23" s="105" t="s">
        <v>94</v>
      </c>
      <c r="C23" s="105" t="s">
        <v>725</v>
      </c>
      <c r="D23" s="105" t="s">
        <v>633</v>
      </c>
      <c r="E23" s="105" t="s">
        <v>729</v>
      </c>
      <c r="F23" s="105" t="s">
        <v>730</v>
      </c>
      <c r="G23" s="112">
        <v>2</v>
      </c>
      <c r="H23" s="112" t="s">
        <v>310</v>
      </c>
      <c r="I23" s="112">
        <v>25</v>
      </c>
      <c r="J23" s="113" t="s">
        <v>439</v>
      </c>
      <c r="K23" s="112" t="s">
        <v>390</v>
      </c>
      <c r="L23" s="112" t="s">
        <v>438</v>
      </c>
      <c r="M23" s="114" t="s">
        <v>647</v>
      </c>
      <c r="N23" s="113" t="s">
        <v>651</v>
      </c>
      <c r="O23" s="116" t="s">
        <v>646</v>
      </c>
      <c r="P23" s="112" t="s">
        <v>304</v>
      </c>
    </row>
    <row r="24" spans="1:16" ht="18.75" customHeight="1" x14ac:dyDescent="0.3">
      <c r="A24" s="105" t="s">
        <v>731</v>
      </c>
      <c r="B24" s="105" t="s">
        <v>94</v>
      </c>
      <c r="C24" s="105" t="s">
        <v>725</v>
      </c>
      <c r="D24" s="105" t="s">
        <v>633</v>
      </c>
      <c r="E24" s="105" t="s">
        <v>732</v>
      </c>
      <c r="F24" s="105" t="s">
        <v>733</v>
      </c>
      <c r="G24" s="112">
        <v>2</v>
      </c>
      <c r="H24" s="112" t="s">
        <v>310</v>
      </c>
      <c r="I24" s="112">
        <v>25</v>
      </c>
      <c r="J24" s="113" t="s">
        <v>440</v>
      </c>
      <c r="K24" s="112" t="s">
        <v>388</v>
      </c>
      <c r="L24" s="112" t="s">
        <v>438</v>
      </c>
      <c r="M24" s="114" t="s">
        <v>647</v>
      </c>
      <c r="N24" s="113" t="s">
        <v>651</v>
      </c>
      <c r="O24" s="116" t="s">
        <v>646</v>
      </c>
      <c r="P24" s="112" t="s">
        <v>304</v>
      </c>
    </row>
    <row r="25" spans="1:16" ht="18.75" customHeight="1" x14ac:dyDescent="0.3">
      <c r="A25" s="105" t="s">
        <v>734</v>
      </c>
      <c r="B25" s="105" t="s">
        <v>94</v>
      </c>
      <c r="C25" s="105" t="s">
        <v>725</v>
      </c>
      <c r="D25" s="105" t="s">
        <v>633</v>
      </c>
      <c r="E25" s="105" t="s">
        <v>735</v>
      </c>
      <c r="F25" s="105" t="s">
        <v>736</v>
      </c>
      <c r="G25" s="112">
        <v>2</v>
      </c>
      <c r="H25" s="112" t="s">
        <v>310</v>
      </c>
      <c r="I25" s="112">
        <v>25</v>
      </c>
      <c r="J25" s="113" t="s">
        <v>441</v>
      </c>
      <c r="K25" s="112" t="s">
        <v>442</v>
      </c>
      <c r="L25" s="112" t="s">
        <v>438</v>
      </c>
      <c r="M25" s="114" t="s">
        <v>647</v>
      </c>
      <c r="N25" s="113" t="s">
        <v>651</v>
      </c>
      <c r="O25" s="116" t="s">
        <v>646</v>
      </c>
      <c r="P25" s="112" t="s">
        <v>304</v>
      </c>
    </row>
    <row r="26" spans="1:16" ht="18.75" customHeight="1" x14ac:dyDescent="0.3">
      <c r="A26" s="105" t="s">
        <v>737</v>
      </c>
      <c r="B26" s="105" t="s">
        <v>94</v>
      </c>
      <c r="C26" s="105" t="s">
        <v>725</v>
      </c>
      <c r="D26" s="105" t="s">
        <v>633</v>
      </c>
      <c r="E26" s="105" t="s">
        <v>738</v>
      </c>
      <c r="F26" s="105" t="s">
        <v>739</v>
      </c>
      <c r="G26" s="112">
        <v>2</v>
      </c>
      <c r="H26" s="112" t="s">
        <v>310</v>
      </c>
      <c r="I26" s="112">
        <v>25</v>
      </c>
      <c r="J26" s="113" t="s">
        <v>443</v>
      </c>
      <c r="K26" s="112" t="s">
        <v>444</v>
      </c>
      <c r="L26" s="112" t="s">
        <v>438</v>
      </c>
      <c r="M26" s="114" t="s">
        <v>647</v>
      </c>
      <c r="N26" s="113" t="s">
        <v>651</v>
      </c>
      <c r="O26" s="116" t="s">
        <v>646</v>
      </c>
      <c r="P26" s="112" t="s">
        <v>304</v>
      </c>
    </row>
    <row r="27" spans="1:16" ht="18.75" customHeight="1" x14ac:dyDescent="0.3">
      <c r="A27" s="105" t="s">
        <v>740</v>
      </c>
      <c r="B27" s="105" t="s">
        <v>94</v>
      </c>
      <c r="C27" s="105" t="s">
        <v>725</v>
      </c>
      <c r="D27" s="105" t="s">
        <v>633</v>
      </c>
      <c r="E27" s="105" t="s">
        <v>741</v>
      </c>
      <c r="F27" s="105" t="s">
        <v>742</v>
      </c>
      <c r="G27" s="112">
        <v>2</v>
      </c>
      <c r="H27" s="112" t="s">
        <v>310</v>
      </c>
      <c r="I27" s="112">
        <v>25</v>
      </c>
      <c r="J27" s="113" t="s">
        <v>445</v>
      </c>
      <c r="K27" s="112" t="s">
        <v>446</v>
      </c>
      <c r="L27" s="112" t="s">
        <v>438</v>
      </c>
      <c r="M27" s="114" t="s">
        <v>647</v>
      </c>
      <c r="N27" s="113" t="s">
        <v>651</v>
      </c>
      <c r="O27" s="116" t="s">
        <v>646</v>
      </c>
      <c r="P27" s="112" t="s">
        <v>304</v>
      </c>
    </row>
    <row r="28" spans="1:16" ht="18.75" customHeight="1" x14ac:dyDescent="0.3">
      <c r="A28" s="105" t="s">
        <v>743</v>
      </c>
      <c r="B28" s="105" t="s">
        <v>94</v>
      </c>
      <c r="C28" s="105" t="s">
        <v>725</v>
      </c>
      <c r="D28" s="105" t="s">
        <v>633</v>
      </c>
      <c r="E28" s="105" t="s">
        <v>744</v>
      </c>
      <c r="F28" s="105" t="s">
        <v>745</v>
      </c>
      <c r="G28" s="112">
        <v>2</v>
      </c>
      <c r="H28" s="112" t="s">
        <v>310</v>
      </c>
      <c r="I28" s="112">
        <v>25</v>
      </c>
      <c r="J28" s="113" t="s">
        <v>447</v>
      </c>
      <c r="K28" s="112" t="s">
        <v>448</v>
      </c>
      <c r="L28" s="112" t="s">
        <v>438</v>
      </c>
      <c r="M28" s="114" t="s">
        <v>647</v>
      </c>
      <c r="N28" s="113" t="s">
        <v>651</v>
      </c>
      <c r="O28" s="116" t="s">
        <v>646</v>
      </c>
      <c r="P28" s="112" t="s">
        <v>304</v>
      </c>
    </row>
    <row r="29" spans="1:16" ht="18.75" customHeight="1" x14ac:dyDescent="0.3">
      <c r="A29" s="105" t="s">
        <v>746</v>
      </c>
      <c r="B29" s="105" t="s">
        <v>124</v>
      </c>
      <c r="C29" s="105" t="s">
        <v>747</v>
      </c>
      <c r="D29" s="105" t="s">
        <v>124</v>
      </c>
      <c r="E29" s="105" t="s">
        <v>748</v>
      </c>
      <c r="F29" s="105" t="s">
        <v>749</v>
      </c>
      <c r="G29" s="112">
        <v>1</v>
      </c>
      <c r="H29" s="112" t="s">
        <v>310</v>
      </c>
      <c r="I29" s="112">
        <v>26</v>
      </c>
      <c r="J29" s="113" t="s">
        <v>449</v>
      </c>
      <c r="K29" s="112" t="s">
        <v>450</v>
      </c>
      <c r="L29" s="112" t="s">
        <v>451</v>
      </c>
      <c r="M29" s="114" t="s">
        <v>644</v>
      </c>
      <c r="N29" s="113" t="s">
        <v>652</v>
      </c>
      <c r="O29" s="116" t="s">
        <v>653</v>
      </c>
      <c r="P29" s="112" t="s">
        <v>289</v>
      </c>
    </row>
    <row r="30" spans="1:16" ht="18.75" customHeight="1" x14ac:dyDescent="0.3">
      <c r="A30" s="105" t="s">
        <v>750</v>
      </c>
      <c r="B30" s="105" t="s">
        <v>94</v>
      </c>
      <c r="C30" s="105" t="s">
        <v>747</v>
      </c>
      <c r="D30" s="105" t="s">
        <v>124</v>
      </c>
      <c r="E30" s="105" t="s">
        <v>751</v>
      </c>
      <c r="F30" s="105" t="s">
        <v>752</v>
      </c>
      <c r="G30" s="112">
        <v>1</v>
      </c>
      <c r="H30" s="112" t="s">
        <v>310</v>
      </c>
      <c r="I30" s="112">
        <v>26</v>
      </c>
      <c r="J30" s="113" t="s">
        <v>452</v>
      </c>
      <c r="K30" s="112" t="s">
        <v>391</v>
      </c>
      <c r="L30" s="112" t="s">
        <v>451</v>
      </c>
      <c r="M30" s="114" t="s">
        <v>644</v>
      </c>
      <c r="N30" s="113" t="s">
        <v>652</v>
      </c>
      <c r="O30" s="116" t="s">
        <v>653</v>
      </c>
      <c r="P30" s="112" t="s">
        <v>289</v>
      </c>
    </row>
    <row r="31" spans="1:16" ht="18.75" customHeight="1" x14ac:dyDescent="0.3">
      <c r="A31" s="105" t="s">
        <v>753</v>
      </c>
      <c r="B31" s="105" t="s">
        <v>94</v>
      </c>
      <c r="C31" s="105" t="s">
        <v>747</v>
      </c>
      <c r="D31" s="105" t="s">
        <v>124</v>
      </c>
      <c r="E31" s="105" t="s">
        <v>754</v>
      </c>
      <c r="F31" s="105" t="s">
        <v>755</v>
      </c>
      <c r="G31" s="112">
        <v>1</v>
      </c>
      <c r="H31" s="112" t="s">
        <v>310</v>
      </c>
      <c r="I31" s="112">
        <v>26</v>
      </c>
      <c r="J31" s="113" t="s">
        <v>453</v>
      </c>
      <c r="K31" s="112" t="s">
        <v>454</v>
      </c>
      <c r="L31" s="112" t="s">
        <v>451</v>
      </c>
      <c r="M31" s="114" t="s">
        <v>644</v>
      </c>
      <c r="N31" s="113" t="s">
        <v>652</v>
      </c>
      <c r="O31" s="116" t="s">
        <v>653</v>
      </c>
      <c r="P31" s="112" t="s">
        <v>289</v>
      </c>
    </row>
    <row r="32" spans="1:16" ht="18.75" customHeight="1" x14ac:dyDescent="0.3">
      <c r="A32" s="105" t="s">
        <v>756</v>
      </c>
      <c r="B32" s="105" t="s">
        <v>94</v>
      </c>
      <c r="C32" s="105" t="s">
        <v>747</v>
      </c>
      <c r="D32" s="105" t="s">
        <v>124</v>
      </c>
      <c r="E32" s="105" t="s">
        <v>757</v>
      </c>
      <c r="F32" s="105" t="s">
        <v>758</v>
      </c>
      <c r="G32" s="112">
        <v>1</v>
      </c>
      <c r="H32" s="112" t="s">
        <v>310</v>
      </c>
      <c r="I32" s="112">
        <v>26</v>
      </c>
      <c r="J32" s="113" t="s">
        <v>455</v>
      </c>
      <c r="K32" s="112" t="s">
        <v>456</v>
      </c>
      <c r="L32" s="112" t="s">
        <v>451</v>
      </c>
      <c r="M32" s="114" t="s">
        <v>644</v>
      </c>
      <c r="N32" s="113" t="s">
        <v>652</v>
      </c>
      <c r="O32" s="116" t="s">
        <v>653</v>
      </c>
      <c r="P32" s="112" t="s">
        <v>289</v>
      </c>
    </row>
    <row r="33" spans="1:16" ht="18.75" customHeight="1" x14ac:dyDescent="0.3">
      <c r="A33" s="105" t="s">
        <v>759</v>
      </c>
      <c r="B33" s="105" t="s">
        <v>94</v>
      </c>
      <c r="C33" s="105" t="s">
        <v>747</v>
      </c>
      <c r="D33" s="105" t="s">
        <v>124</v>
      </c>
      <c r="E33" s="105" t="s">
        <v>760</v>
      </c>
      <c r="F33" s="105" t="s">
        <v>761</v>
      </c>
      <c r="G33" s="112">
        <v>1</v>
      </c>
      <c r="H33" s="112" t="s">
        <v>310</v>
      </c>
      <c r="I33" s="112">
        <v>26</v>
      </c>
      <c r="J33" s="113" t="s">
        <v>457</v>
      </c>
      <c r="K33" s="112" t="s">
        <v>458</v>
      </c>
      <c r="L33" s="112" t="s">
        <v>451</v>
      </c>
      <c r="M33" s="114" t="s">
        <v>644</v>
      </c>
      <c r="N33" s="113" t="s">
        <v>652</v>
      </c>
      <c r="O33" s="116" t="s">
        <v>653</v>
      </c>
      <c r="P33" s="112" t="s">
        <v>289</v>
      </c>
    </row>
    <row r="34" spans="1:16" ht="18.75" customHeight="1" x14ac:dyDescent="0.3">
      <c r="A34" s="105" t="s">
        <v>762</v>
      </c>
      <c r="B34" s="105" t="s">
        <v>124</v>
      </c>
      <c r="C34" s="105" t="s">
        <v>763</v>
      </c>
      <c r="D34" s="105" t="s">
        <v>124</v>
      </c>
      <c r="E34" s="105" t="s">
        <v>764</v>
      </c>
      <c r="F34" s="105" t="s">
        <v>765</v>
      </c>
      <c r="G34" s="112">
        <v>1</v>
      </c>
      <c r="H34" s="112" t="s">
        <v>310</v>
      </c>
      <c r="I34" s="112">
        <v>27</v>
      </c>
      <c r="J34" s="113" t="s">
        <v>459</v>
      </c>
      <c r="K34" s="112" t="s">
        <v>460</v>
      </c>
      <c r="L34" s="112" t="s">
        <v>461</v>
      </c>
      <c r="M34" s="114" t="s">
        <v>644</v>
      </c>
      <c r="N34" s="113" t="s">
        <v>654</v>
      </c>
      <c r="O34" s="116" t="s">
        <v>653</v>
      </c>
      <c r="P34" s="112" t="s">
        <v>289</v>
      </c>
    </row>
    <row r="35" spans="1:16" ht="18.75" customHeight="1" x14ac:dyDescent="0.3">
      <c r="A35" s="105" t="s">
        <v>766</v>
      </c>
      <c r="B35" s="105" t="s">
        <v>94</v>
      </c>
      <c r="C35" s="105" t="s">
        <v>763</v>
      </c>
      <c r="D35" s="105" t="s">
        <v>124</v>
      </c>
      <c r="E35" s="105" t="s">
        <v>767</v>
      </c>
      <c r="F35" s="105" t="s">
        <v>768</v>
      </c>
      <c r="G35" s="112">
        <v>1</v>
      </c>
      <c r="H35" s="112" t="s">
        <v>310</v>
      </c>
      <c r="I35" s="112">
        <v>27</v>
      </c>
      <c r="J35" s="113" t="s">
        <v>462</v>
      </c>
      <c r="K35" s="112" t="s">
        <v>463</v>
      </c>
      <c r="L35" s="112" t="s">
        <v>461</v>
      </c>
      <c r="M35" s="114" t="s">
        <v>644</v>
      </c>
      <c r="N35" s="113" t="s">
        <v>654</v>
      </c>
      <c r="O35" s="116" t="s">
        <v>653</v>
      </c>
      <c r="P35" s="112" t="s">
        <v>289</v>
      </c>
    </row>
    <row r="36" spans="1:16" ht="18.75" customHeight="1" x14ac:dyDescent="0.3">
      <c r="A36" s="105" t="s">
        <v>769</v>
      </c>
      <c r="B36" s="105" t="s">
        <v>94</v>
      </c>
      <c r="C36" s="105" t="s">
        <v>763</v>
      </c>
      <c r="D36" s="105" t="s">
        <v>124</v>
      </c>
      <c r="E36" s="105" t="s">
        <v>770</v>
      </c>
      <c r="F36" s="105" t="s">
        <v>771</v>
      </c>
      <c r="G36" s="112">
        <v>1</v>
      </c>
      <c r="H36" s="112" t="s">
        <v>310</v>
      </c>
      <c r="I36" s="112">
        <v>27</v>
      </c>
      <c r="J36" s="113" t="s">
        <v>464</v>
      </c>
      <c r="K36" s="112" t="s">
        <v>465</v>
      </c>
      <c r="L36" s="112" t="s">
        <v>461</v>
      </c>
      <c r="M36" s="114" t="s">
        <v>644</v>
      </c>
      <c r="N36" s="113" t="s">
        <v>654</v>
      </c>
      <c r="O36" s="116" t="s">
        <v>653</v>
      </c>
      <c r="P36" s="112" t="s">
        <v>289</v>
      </c>
    </row>
    <row r="37" spans="1:16" ht="18.75" customHeight="1" x14ac:dyDescent="0.3">
      <c r="A37" s="105" t="s">
        <v>772</v>
      </c>
      <c r="B37" s="105" t="s">
        <v>94</v>
      </c>
      <c r="C37" s="105" t="s">
        <v>763</v>
      </c>
      <c r="D37" s="105" t="s">
        <v>124</v>
      </c>
      <c r="E37" s="105" t="s">
        <v>773</v>
      </c>
      <c r="F37" s="105" t="s">
        <v>774</v>
      </c>
      <c r="G37" s="112">
        <v>1</v>
      </c>
      <c r="H37" s="112" t="s">
        <v>310</v>
      </c>
      <c r="I37" s="112">
        <v>27</v>
      </c>
      <c r="J37" s="113" t="s">
        <v>466</v>
      </c>
      <c r="K37" s="112" t="s">
        <v>467</v>
      </c>
      <c r="L37" s="112" t="s">
        <v>461</v>
      </c>
      <c r="M37" s="114" t="s">
        <v>644</v>
      </c>
      <c r="N37" s="113" t="s">
        <v>654</v>
      </c>
      <c r="O37" s="116" t="s">
        <v>653</v>
      </c>
      <c r="P37" s="112" t="s">
        <v>289</v>
      </c>
    </row>
    <row r="38" spans="1:16" ht="27.75" customHeight="1" x14ac:dyDescent="0.3">
      <c r="A38" s="105" t="s">
        <v>775</v>
      </c>
      <c r="B38" s="105" t="s">
        <v>94</v>
      </c>
      <c r="C38" s="105" t="s">
        <v>763</v>
      </c>
      <c r="D38" s="105" t="s">
        <v>124</v>
      </c>
      <c r="E38" s="105" t="s">
        <v>776</v>
      </c>
      <c r="F38" s="105" t="s">
        <v>777</v>
      </c>
      <c r="G38" s="112">
        <v>1</v>
      </c>
      <c r="H38" s="112" t="s">
        <v>310</v>
      </c>
      <c r="I38" s="112">
        <v>27</v>
      </c>
      <c r="J38" s="113" t="s">
        <v>468</v>
      </c>
      <c r="K38" s="112" t="s">
        <v>469</v>
      </c>
      <c r="L38" s="112" t="s">
        <v>461</v>
      </c>
      <c r="M38" s="114" t="s">
        <v>644</v>
      </c>
      <c r="N38" s="113" t="s">
        <v>654</v>
      </c>
      <c r="O38" s="116" t="s">
        <v>653</v>
      </c>
      <c r="P38" s="112" t="s">
        <v>289</v>
      </c>
    </row>
    <row r="39" spans="1:16" ht="18.75" customHeight="1" x14ac:dyDescent="0.3">
      <c r="A39" s="105" t="s">
        <v>778</v>
      </c>
      <c r="B39" s="105" t="s">
        <v>94</v>
      </c>
      <c r="C39" s="105" t="s">
        <v>763</v>
      </c>
      <c r="D39" s="105" t="s">
        <v>124</v>
      </c>
      <c r="E39" s="105" t="s">
        <v>779</v>
      </c>
      <c r="F39" s="105" t="s">
        <v>780</v>
      </c>
      <c r="G39" s="112">
        <v>1</v>
      </c>
      <c r="H39" s="112" t="s">
        <v>310</v>
      </c>
      <c r="I39" s="112">
        <v>27</v>
      </c>
      <c r="J39" s="113" t="s">
        <v>470</v>
      </c>
      <c r="K39" s="112" t="s">
        <v>471</v>
      </c>
      <c r="L39" s="112" t="s">
        <v>461</v>
      </c>
      <c r="M39" s="114" t="s">
        <v>644</v>
      </c>
      <c r="N39" s="113" t="s">
        <v>654</v>
      </c>
      <c r="O39" s="116" t="s">
        <v>653</v>
      </c>
      <c r="P39" s="112" t="s">
        <v>289</v>
      </c>
    </row>
    <row r="40" spans="1:16" ht="18.75" customHeight="1" x14ac:dyDescent="0.3">
      <c r="A40" s="105" t="s">
        <v>781</v>
      </c>
      <c r="B40" s="105" t="s">
        <v>124</v>
      </c>
      <c r="C40" s="105" t="s">
        <v>782</v>
      </c>
      <c r="D40" s="105" t="s">
        <v>124</v>
      </c>
      <c r="E40" s="105" t="s">
        <v>783</v>
      </c>
      <c r="F40" s="105" t="s">
        <v>784</v>
      </c>
      <c r="G40" s="112">
        <v>1</v>
      </c>
      <c r="H40" s="112" t="s">
        <v>310</v>
      </c>
      <c r="I40" s="112">
        <v>28</v>
      </c>
      <c r="J40" s="113" t="s">
        <v>474</v>
      </c>
      <c r="K40" s="112" t="s">
        <v>475</v>
      </c>
      <c r="L40" s="112" t="s">
        <v>472</v>
      </c>
      <c r="M40" s="114" t="s">
        <v>644</v>
      </c>
      <c r="N40" s="113" t="s">
        <v>649</v>
      </c>
      <c r="O40" s="116" t="s">
        <v>653</v>
      </c>
      <c r="P40" s="112" t="s">
        <v>473</v>
      </c>
    </row>
    <row r="41" spans="1:16" ht="18.75" customHeight="1" x14ac:dyDescent="0.3">
      <c r="A41" s="105" t="s">
        <v>785</v>
      </c>
      <c r="B41" s="105" t="s">
        <v>94</v>
      </c>
      <c r="C41" s="105" t="s">
        <v>782</v>
      </c>
      <c r="D41" s="105" t="s">
        <v>124</v>
      </c>
      <c r="E41" s="105" t="s">
        <v>786</v>
      </c>
      <c r="F41" s="105" t="s">
        <v>787</v>
      </c>
      <c r="G41" s="112">
        <v>1</v>
      </c>
      <c r="H41" s="112" t="s">
        <v>310</v>
      </c>
      <c r="I41" s="112">
        <v>28</v>
      </c>
      <c r="J41" s="113" t="s">
        <v>476</v>
      </c>
      <c r="K41" s="112" t="s">
        <v>477</v>
      </c>
      <c r="L41" s="112" t="s">
        <v>472</v>
      </c>
      <c r="M41" s="114" t="s">
        <v>644</v>
      </c>
      <c r="N41" s="116" t="s">
        <v>649</v>
      </c>
      <c r="O41" s="116" t="s">
        <v>653</v>
      </c>
      <c r="P41" s="112" t="s">
        <v>473</v>
      </c>
    </row>
    <row r="42" spans="1:16" ht="18.75" customHeight="1" x14ac:dyDescent="0.3">
      <c r="A42" s="105" t="s">
        <v>788</v>
      </c>
      <c r="B42" s="105" t="s">
        <v>94</v>
      </c>
      <c r="C42" s="105" t="s">
        <v>782</v>
      </c>
      <c r="D42" s="105" t="s">
        <v>124</v>
      </c>
      <c r="E42" s="105" t="s">
        <v>789</v>
      </c>
      <c r="F42" s="105" t="s">
        <v>790</v>
      </c>
      <c r="G42" s="112">
        <v>1</v>
      </c>
      <c r="H42" s="112" t="s">
        <v>310</v>
      </c>
      <c r="I42" s="112">
        <v>28</v>
      </c>
      <c r="J42" s="113" t="s">
        <v>478</v>
      </c>
      <c r="K42" s="112" t="s">
        <v>386</v>
      </c>
      <c r="L42" s="112" t="s">
        <v>472</v>
      </c>
      <c r="M42" s="114" t="s">
        <v>644</v>
      </c>
      <c r="N42" s="113" t="s">
        <v>649</v>
      </c>
      <c r="O42" s="116" t="s">
        <v>653</v>
      </c>
      <c r="P42" s="112" t="s">
        <v>473</v>
      </c>
    </row>
    <row r="43" spans="1:16" ht="18.75" customHeight="1" x14ac:dyDescent="0.3">
      <c r="A43" s="105" t="s">
        <v>791</v>
      </c>
      <c r="B43" s="105" t="s">
        <v>94</v>
      </c>
      <c r="C43" s="105" t="s">
        <v>782</v>
      </c>
      <c r="D43" s="105" t="s">
        <v>124</v>
      </c>
      <c r="E43" s="105" t="s">
        <v>792</v>
      </c>
      <c r="F43" s="105" t="s">
        <v>793</v>
      </c>
      <c r="G43" s="112">
        <v>1</v>
      </c>
      <c r="H43" s="112" t="s">
        <v>310</v>
      </c>
      <c r="I43" s="112">
        <v>28</v>
      </c>
      <c r="J43" s="113" t="s">
        <v>479</v>
      </c>
      <c r="K43" s="112" t="s">
        <v>480</v>
      </c>
      <c r="L43" s="112" t="s">
        <v>472</v>
      </c>
      <c r="M43" s="114" t="s">
        <v>644</v>
      </c>
      <c r="N43" s="113" t="s">
        <v>649</v>
      </c>
      <c r="O43" s="116" t="s">
        <v>653</v>
      </c>
      <c r="P43" s="112" t="s">
        <v>473</v>
      </c>
    </row>
    <row r="44" spans="1:16" ht="18.75" customHeight="1" x14ac:dyDescent="0.3">
      <c r="A44" s="105" t="s">
        <v>794</v>
      </c>
      <c r="B44" s="105" t="s">
        <v>94</v>
      </c>
      <c r="C44" s="105" t="s">
        <v>782</v>
      </c>
      <c r="D44" s="105" t="s">
        <v>124</v>
      </c>
      <c r="E44" s="105" t="s">
        <v>795</v>
      </c>
      <c r="F44" s="105" t="s">
        <v>796</v>
      </c>
      <c r="G44" s="112">
        <v>1</v>
      </c>
      <c r="H44" s="112" t="s">
        <v>310</v>
      </c>
      <c r="I44" s="112">
        <v>28</v>
      </c>
      <c r="J44" s="113" t="s">
        <v>481</v>
      </c>
      <c r="K44" s="112" t="s">
        <v>482</v>
      </c>
      <c r="L44" s="112" t="s">
        <v>472</v>
      </c>
      <c r="M44" s="114" t="s">
        <v>644</v>
      </c>
      <c r="N44" s="113" t="s">
        <v>649</v>
      </c>
      <c r="O44" s="116" t="s">
        <v>653</v>
      </c>
      <c r="P44" s="112" t="s">
        <v>473</v>
      </c>
    </row>
    <row r="45" spans="1:16" ht="18.75" customHeight="1" x14ac:dyDescent="0.3">
      <c r="A45" s="105" t="s">
        <v>797</v>
      </c>
      <c r="B45" s="105" t="s">
        <v>124</v>
      </c>
      <c r="C45" s="105" t="s">
        <v>798</v>
      </c>
      <c r="D45" s="105" t="s">
        <v>124</v>
      </c>
      <c r="E45" s="105" t="s">
        <v>799</v>
      </c>
      <c r="F45" s="105" t="s">
        <v>800</v>
      </c>
      <c r="G45" s="112">
        <v>1</v>
      </c>
      <c r="H45" s="112" t="s">
        <v>310</v>
      </c>
      <c r="I45" s="112">
        <v>29</v>
      </c>
      <c r="J45" s="113" t="s">
        <v>483</v>
      </c>
      <c r="K45" s="112" t="s">
        <v>484</v>
      </c>
      <c r="L45" s="112" t="s">
        <v>485</v>
      </c>
      <c r="M45" s="114" t="s">
        <v>647</v>
      </c>
      <c r="N45" s="113" t="s">
        <v>645</v>
      </c>
      <c r="O45" s="116" t="s">
        <v>646</v>
      </c>
      <c r="P45" s="112" t="s">
        <v>292</v>
      </c>
    </row>
    <row r="46" spans="1:16" ht="18.75" customHeight="1" x14ac:dyDescent="0.3">
      <c r="A46" s="105" t="s">
        <v>801</v>
      </c>
      <c r="B46" s="105" t="s">
        <v>94</v>
      </c>
      <c r="C46" s="105" t="s">
        <v>798</v>
      </c>
      <c r="D46" s="105" t="s">
        <v>124</v>
      </c>
      <c r="E46" s="105" t="s">
        <v>802</v>
      </c>
      <c r="F46" s="105" t="s">
        <v>803</v>
      </c>
      <c r="G46" s="112">
        <v>1</v>
      </c>
      <c r="H46" s="112" t="s">
        <v>310</v>
      </c>
      <c r="I46" s="112">
        <v>29</v>
      </c>
      <c r="J46" s="113" t="s">
        <v>486</v>
      </c>
      <c r="K46" s="112" t="s">
        <v>487</v>
      </c>
      <c r="L46" s="112" t="s">
        <v>485</v>
      </c>
      <c r="M46" s="114" t="s">
        <v>647</v>
      </c>
      <c r="N46" s="113" t="s">
        <v>645</v>
      </c>
      <c r="O46" s="116" t="s">
        <v>646</v>
      </c>
      <c r="P46" s="112" t="s">
        <v>292</v>
      </c>
    </row>
    <row r="47" spans="1:16" ht="18.75" customHeight="1" x14ac:dyDescent="0.3">
      <c r="A47" s="105" t="s">
        <v>804</v>
      </c>
      <c r="B47" s="105" t="s">
        <v>94</v>
      </c>
      <c r="C47" s="105" t="s">
        <v>798</v>
      </c>
      <c r="D47" s="105" t="s">
        <v>124</v>
      </c>
      <c r="E47" s="105" t="s">
        <v>805</v>
      </c>
      <c r="F47" s="105" t="s">
        <v>806</v>
      </c>
      <c r="G47" s="112">
        <v>1</v>
      </c>
      <c r="H47" s="112" t="s">
        <v>310</v>
      </c>
      <c r="I47" s="112">
        <v>29</v>
      </c>
      <c r="J47" s="113" t="s">
        <v>488</v>
      </c>
      <c r="K47" s="112" t="s">
        <v>387</v>
      </c>
      <c r="L47" s="112" t="s">
        <v>485</v>
      </c>
      <c r="M47" s="114" t="s">
        <v>647</v>
      </c>
      <c r="N47" s="113" t="s">
        <v>645</v>
      </c>
      <c r="O47" s="116" t="s">
        <v>646</v>
      </c>
      <c r="P47" s="112" t="s">
        <v>292</v>
      </c>
    </row>
    <row r="48" spans="1:16" ht="18.75" customHeight="1" x14ac:dyDescent="0.3">
      <c r="A48" s="105" t="s">
        <v>807</v>
      </c>
      <c r="B48" s="105" t="s">
        <v>94</v>
      </c>
      <c r="C48" s="105" t="s">
        <v>798</v>
      </c>
      <c r="D48" s="105" t="s">
        <v>124</v>
      </c>
      <c r="E48" s="105" t="s">
        <v>808</v>
      </c>
      <c r="F48" s="105" t="s">
        <v>809</v>
      </c>
      <c r="G48" s="112">
        <v>1</v>
      </c>
      <c r="H48" s="112" t="s">
        <v>310</v>
      </c>
      <c r="I48" s="112">
        <v>29</v>
      </c>
      <c r="J48" s="113" t="s">
        <v>489</v>
      </c>
      <c r="K48" s="112" t="s">
        <v>490</v>
      </c>
      <c r="L48" s="112" t="s">
        <v>485</v>
      </c>
      <c r="M48" s="114" t="s">
        <v>647</v>
      </c>
      <c r="N48" s="113" t="s">
        <v>645</v>
      </c>
      <c r="O48" s="116" t="s">
        <v>646</v>
      </c>
      <c r="P48" s="112" t="s">
        <v>292</v>
      </c>
    </row>
    <row r="49" spans="1:16" ht="18.75" customHeight="1" x14ac:dyDescent="0.3">
      <c r="A49" s="105" t="s">
        <v>810</v>
      </c>
      <c r="B49" s="105" t="s">
        <v>94</v>
      </c>
      <c r="C49" s="105" t="s">
        <v>798</v>
      </c>
      <c r="D49" s="105" t="s">
        <v>124</v>
      </c>
      <c r="E49" s="105" t="s">
        <v>811</v>
      </c>
      <c r="F49" s="105" t="s">
        <v>812</v>
      </c>
      <c r="G49" s="112">
        <v>1</v>
      </c>
      <c r="H49" s="112" t="s">
        <v>310</v>
      </c>
      <c r="I49" s="112">
        <v>29</v>
      </c>
      <c r="J49" s="113" t="s">
        <v>491</v>
      </c>
      <c r="K49" s="112" t="s">
        <v>492</v>
      </c>
      <c r="L49" s="112" t="s">
        <v>485</v>
      </c>
      <c r="M49" s="114" t="s">
        <v>647</v>
      </c>
      <c r="N49" s="113" t="s">
        <v>645</v>
      </c>
      <c r="O49" s="116" t="s">
        <v>646</v>
      </c>
      <c r="P49" s="112" t="s">
        <v>292</v>
      </c>
    </row>
    <row r="50" spans="1:16" ht="18.75" customHeight="1" x14ac:dyDescent="0.3">
      <c r="A50" s="105" t="s">
        <v>813</v>
      </c>
      <c r="B50" s="105" t="s">
        <v>633</v>
      </c>
      <c r="C50" s="105" t="s">
        <v>814</v>
      </c>
      <c r="D50" s="105" t="s">
        <v>633</v>
      </c>
      <c r="E50" s="105" t="s">
        <v>815</v>
      </c>
      <c r="F50" s="105" t="s">
        <v>816</v>
      </c>
      <c r="G50" s="112">
        <v>2</v>
      </c>
      <c r="H50" s="112" t="s">
        <v>310</v>
      </c>
      <c r="I50" s="112">
        <v>30</v>
      </c>
      <c r="J50" s="113" t="s">
        <v>493</v>
      </c>
      <c r="K50" s="112" t="s">
        <v>494</v>
      </c>
      <c r="L50" s="112" t="s">
        <v>642</v>
      </c>
      <c r="M50" s="114" t="s">
        <v>647</v>
      </c>
      <c r="N50" s="113" t="s">
        <v>655</v>
      </c>
      <c r="O50" s="116" t="s">
        <v>646</v>
      </c>
      <c r="P50" s="112" t="s">
        <v>304</v>
      </c>
    </row>
    <row r="51" spans="1:16" ht="18.75" customHeight="1" x14ac:dyDescent="0.3">
      <c r="A51" s="105" t="s">
        <v>817</v>
      </c>
      <c r="B51" s="105" t="s">
        <v>94</v>
      </c>
      <c r="C51" s="105" t="s">
        <v>814</v>
      </c>
      <c r="D51" s="105" t="s">
        <v>633</v>
      </c>
      <c r="E51" s="105" t="s">
        <v>818</v>
      </c>
      <c r="F51" s="105" t="s">
        <v>819</v>
      </c>
      <c r="G51" s="112">
        <v>2</v>
      </c>
      <c r="H51" s="112" t="s">
        <v>310</v>
      </c>
      <c r="I51" s="112">
        <v>30</v>
      </c>
      <c r="J51" s="113" t="s">
        <v>495</v>
      </c>
      <c r="K51" s="112" t="s">
        <v>496</v>
      </c>
      <c r="L51" s="112" t="s">
        <v>642</v>
      </c>
      <c r="M51" s="114" t="s">
        <v>647</v>
      </c>
      <c r="N51" s="113" t="s">
        <v>655</v>
      </c>
      <c r="O51" s="116" t="s">
        <v>646</v>
      </c>
      <c r="P51" s="112" t="s">
        <v>304</v>
      </c>
    </row>
    <row r="52" spans="1:16" ht="18.75" customHeight="1" x14ac:dyDescent="0.3">
      <c r="A52" s="105" t="s">
        <v>820</v>
      </c>
      <c r="B52" s="105" t="s">
        <v>94</v>
      </c>
      <c r="C52" s="105" t="s">
        <v>814</v>
      </c>
      <c r="D52" s="105" t="s">
        <v>633</v>
      </c>
      <c r="E52" s="105" t="s">
        <v>821</v>
      </c>
      <c r="F52" s="105" t="s">
        <v>822</v>
      </c>
      <c r="G52" s="112">
        <v>2</v>
      </c>
      <c r="H52" s="112" t="s">
        <v>310</v>
      </c>
      <c r="I52" s="112">
        <v>30</v>
      </c>
      <c r="J52" s="113" t="s">
        <v>497</v>
      </c>
      <c r="K52" s="112" t="s">
        <v>498</v>
      </c>
      <c r="L52" s="112" t="s">
        <v>642</v>
      </c>
      <c r="M52" s="114" t="s">
        <v>647</v>
      </c>
      <c r="N52" s="113" t="s">
        <v>655</v>
      </c>
      <c r="O52" s="116" t="s">
        <v>646</v>
      </c>
      <c r="P52" s="112" t="s">
        <v>304</v>
      </c>
    </row>
    <row r="53" spans="1:16" ht="18.75" customHeight="1" x14ac:dyDescent="0.3">
      <c r="A53" s="105" t="s">
        <v>823</v>
      </c>
      <c r="B53" s="105" t="s">
        <v>94</v>
      </c>
      <c r="C53" s="105" t="s">
        <v>814</v>
      </c>
      <c r="D53" s="105" t="s">
        <v>633</v>
      </c>
      <c r="E53" s="105" t="s">
        <v>824</v>
      </c>
      <c r="F53" s="105" t="s">
        <v>825</v>
      </c>
      <c r="G53" s="112">
        <v>2</v>
      </c>
      <c r="H53" s="112" t="s">
        <v>310</v>
      </c>
      <c r="I53" s="112">
        <v>30</v>
      </c>
      <c r="J53" s="113" t="s">
        <v>499</v>
      </c>
      <c r="K53" s="112" t="s">
        <v>500</v>
      </c>
      <c r="L53" s="112" t="s">
        <v>642</v>
      </c>
      <c r="M53" s="114" t="s">
        <v>647</v>
      </c>
      <c r="N53" s="113" t="s">
        <v>655</v>
      </c>
      <c r="O53" s="116" t="s">
        <v>646</v>
      </c>
      <c r="P53" s="112" t="s">
        <v>304</v>
      </c>
    </row>
    <row r="54" spans="1:16" ht="18.75" customHeight="1" x14ac:dyDescent="0.3">
      <c r="A54" s="105" t="s">
        <v>826</v>
      </c>
      <c r="B54" s="105" t="s">
        <v>94</v>
      </c>
      <c r="C54" s="105" t="s">
        <v>814</v>
      </c>
      <c r="D54" s="105" t="s">
        <v>633</v>
      </c>
      <c r="E54" s="105" t="s">
        <v>827</v>
      </c>
      <c r="F54" s="105" t="s">
        <v>828</v>
      </c>
      <c r="G54" s="112">
        <v>2</v>
      </c>
      <c r="H54" s="112" t="s">
        <v>310</v>
      </c>
      <c r="I54" s="112">
        <v>30</v>
      </c>
      <c r="J54" s="113" t="s">
        <v>501</v>
      </c>
      <c r="K54" s="112" t="s">
        <v>502</v>
      </c>
      <c r="L54" s="112" t="s">
        <v>642</v>
      </c>
      <c r="M54" s="114" t="s">
        <v>647</v>
      </c>
      <c r="N54" s="113" t="s">
        <v>655</v>
      </c>
      <c r="O54" s="116" t="s">
        <v>646</v>
      </c>
      <c r="P54" s="112" t="s">
        <v>304</v>
      </c>
    </row>
    <row r="55" spans="1:16" ht="18.75" customHeight="1" x14ac:dyDescent="0.3">
      <c r="A55" s="105" t="s">
        <v>829</v>
      </c>
      <c r="B55" s="105" t="s">
        <v>633</v>
      </c>
      <c r="C55" s="105" t="s">
        <v>830</v>
      </c>
      <c r="D55" s="105" t="s">
        <v>633</v>
      </c>
      <c r="E55" s="105" t="s">
        <v>831</v>
      </c>
      <c r="F55" s="105" t="s">
        <v>832</v>
      </c>
      <c r="G55" s="112">
        <v>2</v>
      </c>
      <c r="H55" s="112" t="s">
        <v>310</v>
      </c>
      <c r="I55" s="112">
        <v>31</v>
      </c>
      <c r="J55" s="113" t="s">
        <v>503</v>
      </c>
      <c r="K55" s="112" t="s">
        <v>385</v>
      </c>
      <c r="L55" s="112" t="s">
        <v>504</v>
      </c>
      <c r="M55" s="114" t="s">
        <v>647</v>
      </c>
      <c r="N55" s="113" t="s">
        <v>656</v>
      </c>
      <c r="O55" s="116" t="s">
        <v>646</v>
      </c>
      <c r="P55" s="112" t="s">
        <v>304</v>
      </c>
    </row>
    <row r="56" spans="1:16" ht="18.75" customHeight="1" x14ac:dyDescent="0.3">
      <c r="A56" s="105" t="s">
        <v>833</v>
      </c>
      <c r="B56" s="105" t="s">
        <v>94</v>
      </c>
      <c r="C56" s="105" t="s">
        <v>830</v>
      </c>
      <c r="D56" s="105" t="s">
        <v>633</v>
      </c>
      <c r="E56" s="105" t="s">
        <v>834</v>
      </c>
      <c r="F56" s="105" t="s">
        <v>835</v>
      </c>
      <c r="G56" s="112">
        <v>2</v>
      </c>
      <c r="H56" s="112" t="s">
        <v>310</v>
      </c>
      <c r="I56" s="112">
        <v>31</v>
      </c>
      <c r="J56" s="113" t="s">
        <v>505</v>
      </c>
      <c r="K56" s="112" t="s">
        <v>506</v>
      </c>
      <c r="L56" s="112" t="s">
        <v>504</v>
      </c>
      <c r="M56" s="114" t="s">
        <v>647</v>
      </c>
      <c r="N56" s="113" t="s">
        <v>656</v>
      </c>
      <c r="O56" s="116" t="s">
        <v>646</v>
      </c>
      <c r="P56" s="112" t="s">
        <v>304</v>
      </c>
    </row>
    <row r="57" spans="1:16" ht="18.75" customHeight="1" x14ac:dyDescent="0.3">
      <c r="A57" s="105" t="s">
        <v>836</v>
      </c>
      <c r="B57" s="105" t="s">
        <v>94</v>
      </c>
      <c r="C57" s="105" t="s">
        <v>830</v>
      </c>
      <c r="D57" s="105" t="s">
        <v>633</v>
      </c>
      <c r="E57" s="105" t="s">
        <v>837</v>
      </c>
      <c r="F57" s="105" t="s">
        <v>838</v>
      </c>
      <c r="G57" s="112">
        <v>2</v>
      </c>
      <c r="H57" s="112" t="s">
        <v>310</v>
      </c>
      <c r="I57" s="112">
        <v>31</v>
      </c>
      <c r="J57" s="113" t="s">
        <v>507</v>
      </c>
      <c r="K57" s="112" t="s">
        <v>508</v>
      </c>
      <c r="L57" s="112" t="s">
        <v>504</v>
      </c>
      <c r="M57" s="114" t="s">
        <v>647</v>
      </c>
      <c r="N57" s="113" t="s">
        <v>656</v>
      </c>
      <c r="O57" s="116" t="s">
        <v>646</v>
      </c>
      <c r="P57" s="112" t="s">
        <v>304</v>
      </c>
    </row>
    <row r="58" spans="1:16" ht="18.75" customHeight="1" x14ac:dyDescent="0.3">
      <c r="A58" s="105" t="s">
        <v>839</v>
      </c>
      <c r="B58" s="105" t="s">
        <v>94</v>
      </c>
      <c r="C58" s="105" t="s">
        <v>830</v>
      </c>
      <c r="D58" s="105" t="s">
        <v>633</v>
      </c>
      <c r="E58" s="105" t="s">
        <v>840</v>
      </c>
      <c r="F58" s="105" t="s">
        <v>841</v>
      </c>
      <c r="G58" s="112">
        <v>2</v>
      </c>
      <c r="H58" s="112" t="s">
        <v>310</v>
      </c>
      <c r="I58" s="112">
        <v>31</v>
      </c>
      <c r="J58" s="113" t="s">
        <v>509</v>
      </c>
      <c r="K58" s="112" t="s">
        <v>510</v>
      </c>
      <c r="L58" s="112" t="s">
        <v>504</v>
      </c>
      <c r="M58" s="114" t="s">
        <v>647</v>
      </c>
      <c r="N58" s="113" t="s">
        <v>656</v>
      </c>
      <c r="O58" s="116" t="s">
        <v>646</v>
      </c>
      <c r="P58" s="112" t="s">
        <v>304</v>
      </c>
    </row>
    <row r="59" spans="1:16" ht="18.75" customHeight="1" x14ac:dyDescent="0.3">
      <c r="A59" s="105" t="s">
        <v>842</v>
      </c>
      <c r="B59" s="105" t="s">
        <v>124</v>
      </c>
      <c r="C59" s="105" t="s">
        <v>843</v>
      </c>
      <c r="D59" s="105" t="s">
        <v>124</v>
      </c>
      <c r="E59" s="105" t="s">
        <v>844</v>
      </c>
      <c r="F59" s="105" t="s">
        <v>845</v>
      </c>
      <c r="G59" s="112">
        <v>1</v>
      </c>
      <c r="H59" s="112" t="s">
        <v>310</v>
      </c>
      <c r="I59" s="112">
        <v>32</v>
      </c>
      <c r="J59" s="113" t="s">
        <v>511</v>
      </c>
      <c r="K59" s="112" t="s">
        <v>512</v>
      </c>
      <c r="L59" s="112" t="s">
        <v>513</v>
      </c>
      <c r="M59" s="114" t="s">
        <v>647</v>
      </c>
      <c r="N59" s="113" t="s">
        <v>652</v>
      </c>
      <c r="O59" s="116" t="s">
        <v>646</v>
      </c>
      <c r="P59" s="112" t="s">
        <v>292</v>
      </c>
    </row>
    <row r="60" spans="1:16" ht="18.75" customHeight="1" x14ac:dyDescent="0.3">
      <c r="A60" s="105" t="s">
        <v>846</v>
      </c>
      <c r="B60" s="105" t="s">
        <v>94</v>
      </c>
      <c r="C60" s="105" t="s">
        <v>843</v>
      </c>
      <c r="D60" s="105" t="s">
        <v>124</v>
      </c>
      <c r="E60" s="105" t="s">
        <v>847</v>
      </c>
      <c r="F60" s="105" t="s">
        <v>848</v>
      </c>
      <c r="G60" s="112">
        <v>1</v>
      </c>
      <c r="H60" s="112" t="s">
        <v>310</v>
      </c>
      <c r="I60" s="112">
        <v>32</v>
      </c>
      <c r="J60" s="113" t="s">
        <v>514</v>
      </c>
      <c r="K60" s="112" t="s">
        <v>418</v>
      </c>
      <c r="L60" s="112" t="s">
        <v>513</v>
      </c>
      <c r="M60" s="114" t="s">
        <v>647</v>
      </c>
      <c r="N60" s="113" t="s">
        <v>652</v>
      </c>
      <c r="O60" s="116" t="s">
        <v>646</v>
      </c>
      <c r="P60" s="112" t="s">
        <v>292</v>
      </c>
    </row>
    <row r="61" spans="1:16" ht="18.75" customHeight="1" x14ac:dyDescent="0.3">
      <c r="A61" s="105" t="s">
        <v>849</v>
      </c>
      <c r="B61" s="105" t="s">
        <v>94</v>
      </c>
      <c r="C61" s="105" t="s">
        <v>843</v>
      </c>
      <c r="D61" s="105" t="s">
        <v>124</v>
      </c>
      <c r="E61" s="105" t="s">
        <v>850</v>
      </c>
      <c r="F61" s="105" t="s">
        <v>851</v>
      </c>
      <c r="G61" s="112">
        <v>1</v>
      </c>
      <c r="H61" s="112" t="s">
        <v>310</v>
      </c>
      <c r="I61" s="112">
        <v>32</v>
      </c>
      <c r="J61" s="113" t="s">
        <v>515</v>
      </c>
      <c r="K61" s="112" t="s">
        <v>368</v>
      </c>
      <c r="L61" s="112" t="s">
        <v>513</v>
      </c>
      <c r="M61" s="114" t="s">
        <v>647</v>
      </c>
      <c r="N61" s="113" t="s">
        <v>652</v>
      </c>
      <c r="O61" s="116" t="s">
        <v>646</v>
      </c>
      <c r="P61" s="112" t="s">
        <v>292</v>
      </c>
    </row>
    <row r="62" spans="1:16" ht="18.75" customHeight="1" x14ac:dyDescent="0.3">
      <c r="A62" s="105" t="s">
        <v>852</v>
      </c>
      <c r="B62" s="105" t="s">
        <v>94</v>
      </c>
      <c r="C62" s="105" t="s">
        <v>843</v>
      </c>
      <c r="D62" s="105" t="s">
        <v>124</v>
      </c>
      <c r="E62" s="105" t="s">
        <v>853</v>
      </c>
      <c r="F62" s="105" t="s">
        <v>854</v>
      </c>
      <c r="G62" s="112">
        <v>1</v>
      </c>
      <c r="H62" s="112" t="s">
        <v>310</v>
      </c>
      <c r="I62" s="112">
        <v>32</v>
      </c>
      <c r="J62" s="113" t="s">
        <v>516</v>
      </c>
      <c r="K62" s="112" t="s">
        <v>517</v>
      </c>
      <c r="L62" s="112" t="s">
        <v>513</v>
      </c>
      <c r="M62" s="114" t="s">
        <v>647</v>
      </c>
      <c r="N62" s="113" t="s">
        <v>652</v>
      </c>
      <c r="O62" s="116" t="s">
        <v>646</v>
      </c>
      <c r="P62" s="112" t="s">
        <v>292</v>
      </c>
    </row>
    <row r="63" spans="1:16" ht="18.75" customHeight="1" x14ac:dyDescent="0.3">
      <c r="A63" s="105" t="s">
        <v>855</v>
      </c>
      <c r="B63" s="105" t="s">
        <v>94</v>
      </c>
      <c r="C63" s="105" t="s">
        <v>843</v>
      </c>
      <c r="D63" s="105" t="s">
        <v>124</v>
      </c>
      <c r="E63" s="105" t="s">
        <v>856</v>
      </c>
      <c r="F63" s="105" t="s">
        <v>857</v>
      </c>
      <c r="G63" s="112">
        <v>1</v>
      </c>
      <c r="H63" s="112" t="s">
        <v>310</v>
      </c>
      <c r="I63" s="112">
        <v>32</v>
      </c>
      <c r="J63" s="113" t="s">
        <v>518</v>
      </c>
      <c r="K63" s="112" t="s">
        <v>519</v>
      </c>
      <c r="L63" s="112" t="s">
        <v>513</v>
      </c>
      <c r="M63" s="114" t="s">
        <v>647</v>
      </c>
      <c r="N63" s="113" t="s">
        <v>652</v>
      </c>
      <c r="O63" s="116" t="s">
        <v>646</v>
      </c>
      <c r="P63" s="112" t="s">
        <v>292</v>
      </c>
    </row>
    <row r="64" spans="1:16" ht="18.75" customHeight="1" x14ac:dyDescent="0.3">
      <c r="A64" s="105" t="s">
        <v>858</v>
      </c>
      <c r="B64" s="105" t="s">
        <v>94</v>
      </c>
      <c r="C64" s="105" t="s">
        <v>843</v>
      </c>
      <c r="D64" s="105" t="s">
        <v>124</v>
      </c>
      <c r="E64" s="105" t="s">
        <v>859</v>
      </c>
      <c r="F64" s="105" t="s">
        <v>860</v>
      </c>
      <c r="G64" s="112">
        <v>1</v>
      </c>
      <c r="H64" s="112" t="s">
        <v>310</v>
      </c>
      <c r="I64" s="112">
        <v>32</v>
      </c>
      <c r="J64" s="113" t="s">
        <v>520</v>
      </c>
      <c r="K64" s="112" t="s">
        <v>384</v>
      </c>
      <c r="L64" s="112" t="s">
        <v>513</v>
      </c>
      <c r="M64" s="114" t="s">
        <v>647</v>
      </c>
      <c r="N64" s="113" t="s">
        <v>652</v>
      </c>
      <c r="O64" s="116" t="s">
        <v>646</v>
      </c>
      <c r="P64" s="112" t="s">
        <v>292</v>
      </c>
    </row>
    <row r="65" spans="1:16" ht="18.75" customHeight="1" x14ac:dyDescent="0.3">
      <c r="A65" s="105" t="s">
        <v>861</v>
      </c>
      <c r="B65" s="105" t="s">
        <v>94</v>
      </c>
      <c r="C65" s="105" t="s">
        <v>843</v>
      </c>
      <c r="D65" s="105" t="s">
        <v>124</v>
      </c>
      <c r="E65" s="105" t="s">
        <v>862</v>
      </c>
      <c r="F65" s="105" t="s">
        <v>863</v>
      </c>
      <c r="G65" s="112">
        <v>1</v>
      </c>
      <c r="H65" s="112" t="s">
        <v>310</v>
      </c>
      <c r="I65" s="112">
        <v>32</v>
      </c>
      <c r="J65" s="113" t="s">
        <v>521</v>
      </c>
      <c r="K65" s="112" t="s">
        <v>522</v>
      </c>
      <c r="L65" s="112" t="s">
        <v>513</v>
      </c>
      <c r="M65" s="114" t="s">
        <v>647</v>
      </c>
      <c r="N65" s="113" t="s">
        <v>652</v>
      </c>
      <c r="O65" s="116" t="s">
        <v>646</v>
      </c>
      <c r="P65" s="112" t="s">
        <v>292</v>
      </c>
    </row>
    <row r="66" spans="1:16" ht="18.75" customHeight="1" x14ac:dyDescent="0.3">
      <c r="A66" s="105" t="s">
        <v>864</v>
      </c>
      <c r="B66" s="105" t="s">
        <v>124</v>
      </c>
      <c r="C66" s="105" t="s">
        <v>865</v>
      </c>
      <c r="D66" s="105" t="s">
        <v>124</v>
      </c>
      <c r="E66" s="105" t="s">
        <v>866</v>
      </c>
      <c r="F66" s="105" t="s">
        <v>867</v>
      </c>
      <c r="G66" s="112">
        <v>1</v>
      </c>
      <c r="H66" s="112" t="s">
        <v>310</v>
      </c>
      <c r="I66" s="112">
        <v>33</v>
      </c>
      <c r="J66" s="113" t="s">
        <v>523</v>
      </c>
      <c r="K66" s="112" t="s">
        <v>524</v>
      </c>
      <c r="L66" s="112" t="s">
        <v>525</v>
      </c>
      <c r="M66" s="114" t="s">
        <v>647</v>
      </c>
      <c r="N66" s="113" t="s">
        <v>657</v>
      </c>
      <c r="O66" s="116" t="s">
        <v>646</v>
      </c>
      <c r="P66" s="112" t="s">
        <v>289</v>
      </c>
    </row>
    <row r="67" spans="1:16" ht="18.75" customHeight="1" x14ac:dyDescent="0.3">
      <c r="A67" s="105" t="s">
        <v>868</v>
      </c>
      <c r="B67" s="105" t="s">
        <v>94</v>
      </c>
      <c r="C67" s="105" t="s">
        <v>865</v>
      </c>
      <c r="D67" s="105" t="s">
        <v>124</v>
      </c>
      <c r="E67" s="105" t="s">
        <v>869</v>
      </c>
      <c r="F67" s="105" t="s">
        <v>870</v>
      </c>
      <c r="G67" s="112">
        <v>1</v>
      </c>
      <c r="H67" s="112" t="s">
        <v>310</v>
      </c>
      <c r="I67" s="112">
        <v>33</v>
      </c>
      <c r="J67" s="113" t="s">
        <v>526</v>
      </c>
      <c r="K67" s="112" t="s">
        <v>527</v>
      </c>
      <c r="L67" s="112" t="s">
        <v>525</v>
      </c>
      <c r="M67" s="114" t="s">
        <v>647</v>
      </c>
      <c r="N67" s="113" t="s">
        <v>657</v>
      </c>
      <c r="O67" s="116" t="s">
        <v>646</v>
      </c>
      <c r="P67" s="112" t="s">
        <v>289</v>
      </c>
    </row>
    <row r="68" spans="1:16" ht="18.75" customHeight="1" x14ac:dyDescent="0.3">
      <c r="A68" s="105" t="s">
        <v>871</v>
      </c>
      <c r="B68" s="105" t="s">
        <v>94</v>
      </c>
      <c r="C68" s="105" t="s">
        <v>865</v>
      </c>
      <c r="D68" s="105" t="s">
        <v>124</v>
      </c>
      <c r="E68" s="105" t="s">
        <v>872</v>
      </c>
      <c r="F68" s="105" t="s">
        <v>873</v>
      </c>
      <c r="G68" s="112">
        <v>1</v>
      </c>
      <c r="H68" s="112" t="s">
        <v>310</v>
      </c>
      <c r="I68" s="112">
        <v>33</v>
      </c>
      <c r="J68" s="113" t="s">
        <v>528</v>
      </c>
      <c r="K68" s="112" t="s">
        <v>389</v>
      </c>
      <c r="L68" s="112" t="s">
        <v>525</v>
      </c>
      <c r="M68" s="114" t="s">
        <v>647</v>
      </c>
      <c r="N68" s="113" t="s">
        <v>657</v>
      </c>
      <c r="O68" s="116" t="s">
        <v>646</v>
      </c>
      <c r="P68" s="112" t="s">
        <v>289</v>
      </c>
    </row>
    <row r="69" spans="1:16" ht="18.75" customHeight="1" x14ac:dyDescent="0.3">
      <c r="A69" s="105" t="s">
        <v>874</v>
      </c>
      <c r="B69" s="105" t="s">
        <v>94</v>
      </c>
      <c r="C69" s="105" t="s">
        <v>865</v>
      </c>
      <c r="D69" s="105" t="s">
        <v>124</v>
      </c>
      <c r="E69" s="105" t="s">
        <v>875</v>
      </c>
      <c r="F69" s="105" t="s">
        <v>876</v>
      </c>
      <c r="G69" s="112">
        <v>1</v>
      </c>
      <c r="H69" s="112" t="s">
        <v>310</v>
      </c>
      <c r="I69" s="112">
        <v>33</v>
      </c>
      <c r="J69" s="113" t="s">
        <v>529</v>
      </c>
      <c r="K69" s="112" t="s">
        <v>530</v>
      </c>
      <c r="L69" s="112" t="s">
        <v>525</v>
      </c>
      <c r="M69" s="114" t="s">
        <v>647</v>
      </c>
      <c r="N69" s="113" t="s">
        <v>657</v>
      </c>
      <c r="O69" s="116" t="s">
        <v>646</v>
      </c>
      <c r="P69" s="112" t="s">
        <v>289</v>
      </c>
    </row>
    <row r="70" spans="1:16" ht="18.75" customHeight="1" x14ac:dyDescent="0.3">
      <c r="A70" s="105" t="s">
        <v>877</v>
      </c>
      <c r="B70" s="105" t="s">
        <v>94</v>
      </c>
      <c r="C70" s="105" t="s">
        <v>865</v>
      </c>
      <c r="D70" s="105" t="s">
        <v>124</v>
      </c>
      <c r="E70" s="105" t="s">
        <v>878</v>
      </c>
      <c r="F70" s="105" t="s">
        <v>879</v>
      </c>
      <c r="G70" s="112">
        <v>1</v>
      </c>
      <c r="H70" s="112" t="s">
        <v>310</v>
      </c>
      <c r="I70" s="112">
        <v>33</v>
      </c>
      <c r="J70" s="113" t="s">
        <v>531</v>
      </c>
      <c r="K70" s="112" t="s">
        <v>532</v>
      </c>
      <c r="L70" s="112" t="s">
        <v>525</v>
      </c>
      <c r="M70" s="114" t="s">
        <v>647</v>
      </c>
      <c r="N70" s="113" t="s">
        <v>657</v>
      </c>
      <c r="O70" s="116" t="s">
        <v>646</v>
      </c>
      <c r="P70" s="112" t="s">
        <v>289</v>
      </c>
    </row>
    <row r="71" spans="1:16" ht="18.75" customHeight="1" x14ac:dyDescent="0.3">
      <c r="A71" s="105" t="s">
        <v>880</v>
      </c>
      <c r="B71" s="105" t="s">
        <v>94</v>
      </c>
      <c r="C71" s="105" t="s">
        <v>865</v>
      </c>
      <c r="D71" s="105" t="s">
        <v>124</v>
      </c>
      <c r="E71" s="105" t="s">
        <v>881</v>
      </c>
      <c r="F71" s="105" t="s">
        <v>882</v>
      </c>
      <c r="G71" s="112">
        <v>1</v>
      </c>
      <c r="H71" s="112" t="s">
        <v>310</v>
      </c>
      <c r="I71" s="112">
        <v>33</v>
      </c>
      <c r="J71" s="113" t="s">
        <v>533</v>
      </c>
      <c r="K71" s="112" t="s">
        <v>534</v>
      </c>
      <c r="L71" s="112" t="s">
        <v>525</v>
      </c>
      <c r="M71" s="114" t="s">
        <v>647</v>
      </c>
      <c r="N71" s="113" t="s">
        <v>657</v>
      </c>
      <c r="O71" s="116" t="s">
        <v>646</v>
      </c>
      <c r="P71" s="112" t="s">
        <v>289</v>
      </c>
    </row>
    <row r="72" spans="1:16" ht="18.75" customHeight="1" x14ac:dyDescent="0.3">
      <c r="A72" s="105" t="s">
        <v>883</v>
      </c>
      <c r="B72" s="105" t="s">
        <v>124</v>
      </c>
      <c r="C72" s="105" t="s">
        <v>884</v>
      </c>
      <c r="D72" s="105" t="s">
        <v>124</v>
      </c>
      <c r="E72" s="105" t="s">
        <v>885</v>
      </c>
      <c r="F72" s="105" t="s">
        <v>886</v>
      </c>
      <c r="G72" s="112">
        <v>1</v>
      </c>
      <c r="H72" s="112" t="s">
        <v>310</v>
      </c>
      <c r="I72" s="112">
        <v>34</v>
      </c>
      <c r="J72" s="113" t="s">
        <v>535</v>
      </c>
      <c r="K72" s="112" t="s">
        <v>536</v>
      </c>
      <c r="L72" s="112" t="s">
        <v>537</v>
      </c>
      <c r="M72" s="114" t="s">
        <v>644</v>
      </c>
      <c r="N72" s="113" t="s">
        <v>648</v>
      </c>
      <c r="O72" s="116" t="s">
        <v>653</v>
      </c>
      <c r="P72" s="112" t="s">
        <v>289</v>
      </c>
    </row>
    <row r="73" spans="1:16" ht="18.75" customHeight="1" x14ac:dyDescent="0.3">
      <c r="A73" s="105" t="s">
        <v>887</v>
      </c>
      <c r="B73" s="105" t="s">
        <v>94</v>
      </c>
      <c r="C73" s="105" t="s">
        <v>884</v>
      </c>
      <c r="D73" s="105" t="s">
        <v>124</v>
      </c>
      <c r="E73" s="105" t="s">
        <v>888</v>
      </c>
      <c r="F73" s="105" t="s">
        <v>889</v>
      </c>
      <c r="G73" s="112">
        <v>1</v>
      </c>
      <c r="H73" s="112" t="s">
        <v>310</v>
      </c>
      <c r="I73" s="112">
        <v>34</v>
      </c>
      <c r="J73" s="113" t="s">
        <v>538</v>
      </c>
      <c r="K73" s="112" t="s">
        <v>539</v>
      </c>
      <c r="L73" s="112" t="s">
        <v>537</v>
      </c>
      <c r="M73" s="114" t="s">
        <v>644</v>
      </c>
      <c r="N73" s="113" t="s">
        <v>648</v>
      </c>
      <c r="O73" s="116" t="s">
        <v>653</v>
      </c>
      <c r="P73" s="112" t="s">
        <v>289</v>
      </c>
    </row>
    <row r="74" spans="1:16" ht="18.75" customHeight="1" x14ac:dyDescent="0.3">
      <c r="A74" s="105" t="s">
        <v>890</v>
      </c>
      <c r="B74" s="105" t="s">
        <v>94</v>
      </c>
      <c r="C74" s="105" t="s">
        <v>884</v>
      </c>
      <c r="D74" s="105" t="s">
        <v>124</v>
      </c>
      <c r="E74" s="105" t="s">
        <v>891</v>
      </c>
      <c r="F74" s="105" t="s">
        <v>892</v>
      </c>
      <c r="G74" s="112">
        <v>1</v>
      </c>
      <c r="H74" s="112" t="s">
        <v>310</v>
      </c>
      <c r="I74" s="112">
        <v>34</v>
      </c>
      <c r="J74" s="113" t="s">
        <v>540</v>
      </c>
      <c r="K74" s="112" t="s">
        <v>541</v>
      </c>
      <c r="L74" s="112" t="s">
        <v>537</v>
      </c>
      <c r="M74" s="114" t="s">
        <v>644</v>
      </c>
      <c r="N74" s="113" t="s">
        <v>648</v>
      </c>
      <c r="O74" s="116" t="s">
        <v>653</v>
      </c>
      <c r="P74" s="112" t="s">
        <v>289</v>
      </c>
    </row>
    <row r="75" spans="1:16" ht="18.75" customHeight="1" x14ac:dyDescent="0.3">
      <c r="A75" s="105" t="s">
        <v>893</v>
      </c>
      <c r="B75" s="105" t="s">
        <v>94</v>
      </c>
      <c r="C75" s="105" t="s">
        <v>884</v>
      </c>
      <c r="D75" s="105" t="s">
        <v>124</v>
      </c>
      <c r="E75" s="105" t="s">
        <v>894</v>
      </c>
      <c r="F75" s="105" t="s">
        <v>895</v>
      </c>
      <c r="G75" s="112">
        <v>1</v>
      </c>
      <c r="H75" s="112" t="s">
        <v>310</v>
      </c>
      <c r="I75" s="112">
        <v>34</v>
      </c>
      <c r="J75" s="113" t="s">
        <v>542</v>
      </c>
      <c r="K75" s="112" t="s">
        <v>543</v>
      </c>
      <c r="L75" s="112" t="s">
        <v>537</v>
      </c>
      <c r="M75" s="114" t="s">
        <v>644</v>
      </c>
      <c r="N75" s="113" t="s">
        <v>648</v>
      </c>
      <c r="O75" s="116" t="s">
        <v>653</v>
      </c>
      <c r="P75" s="112" t="s">
        <v>289</v>
      </c>
    </row>
    <row r="76" spans="1:16" ht="18.75" customHeight="1" x14ac:dyDescent="0.3">
      <c r="A76" s="105" t="s">
        <v>896</v>
      </c>
      <c r="B76" s="105" t="s">
        <v>94</v>
      </c>
      <c r="C76" s="105" t="s">
        <v>884</v>
      </c>
      <c r="D76" s="105" t="s">
        <v>124</v>
      </c>
      <c r="E76" s="105" t="s">
        <v>897</v>
      </c>
      <c r="F76" s="105" t="s">
        <v>898</v>
      </c>
      <c r="G76" s="112">
        <v>1</v>
      </c>
      <c r="H76" s="112" t="s">
        <v>310</v>
      </c>
      <c r="I76" s="112">
        <v>34</v>
      </c>
      <c r="J76" s="113" t="s">
        <v>544</v>
      </c>
      <c r="K76" s="112" t="s">
        <v>545</v>
      </c>
      <c r="L76" s="112" t="s">
        <v>537</v>
      </c>
      <c r="M76" s="114" t="s">
        <v>644</v>
      </c>
      <c r="N76" s="113" t="s">
        <v>648</v>
      </c>
      <c r="O76" s="116" t="s">
        <v>653</v>
      </c>
      <c r="P76" s="112" t="s">
        <v>289</v>
      </c>
    </row>
    <row r="77" spans="1:16" ht="18.75" customHeight="1" x14ac:dyDescent="0.3">
      <c r="A77" s="105" t="s">
        <v>899</v>
      </c>
      <c r="B77" s="105" t="s">
        <v>633</v>
      </c>
      <c r="C77" s="105" t="s">
        <v>900</v>
      </c>
      <c r="D77" s="105" t="s">
        <v>633</v>
      </c>
      <c r="E77" s="105" t="s">
        <v>901</v>
      </c>
      <c r="F77" s="105" t="s">
        <v>902</v>
      </c>
      <c r="G77" s="112">
        <v>2</v>
      </c>
      <c r="H77" s="112" t="s">
        <v>310</v>
      </c>
      <c r="I77" s="112">
        <v>35</v>
      </c>
      <c r="J77" s="113" t="s">
        <v>546</v>
      </c>
      <c r="K77" s="112" t="s">
        <v>547</v>
      </c>
      <c r="L77" s="112" t="s">
        <v>548</v>
      </c>
      <c r="M77" s="114" t="s">
        <v>644</v>
      </c>
      <c r="N77" s="113" t="s">
        <v>654</v>
      </c>
      <c r="O77" s="116" t="s">
        <v>646</v>
      </c>
      <c r="P77" s="112" t="s">
        <v>292</v>
      </c>
    </row>
    <row r="78" spans="1:16" ht="18.75" customHeight="1" x14ac:dyDescent="0.3">
      <c r="A78" s="105" t="s">
        <v>903</v>
      </c>
      <c r="B78" s="105" t="s">
        <v>94</v>
      </c>
      <c r="C78" s="105" t="s">
        <v>900</v>
      </c>
      <c r="D78" s="105" t="s">
        <v>633</v>
      </c>
      <c r="E78" s="105" t="s">
        <v>904</v>
      </c>
      <c r="F78" s="105" t="s">
        <v>905</v>
      </c>
      <c r="G78" s="112">
        <v>2</v>
      </c>
      <c r="H78" s="112" t="s">
        <v>310</v>
      </c>
      <c r="I78" s="112">
        <v>35</v>
      </c>
      <c r="J78" s="113" t="s">
        <v>549</v>
      </c>
      <c r="K78" s="112" t="s">
        <v>550</v>
      </c>
      <c r="L78" s="112" t="s">
        <v>548</v>
      </c>
      <c r="M78" s="114" t="s">
        <v>644</v>
      </c>
      <c r="N78" s="113" t="s">
        <v>654</v>
      </c>
      <c r="O78" s="116" t="s">
        <v>646</v>
      </c>
      <c r="P78" s="112" t="s">
        <v>292</v>
      </c>
    </row>
    <row r="79" spans="1:16" ht="18.75" customHeight="1" x14ac:dyDescent="0.3">
      <c r="A79" s="105" t="s">
        <v>906</v>
      </c>
      <c r="B79" s="105" t="s">
        <v>94</v>
      </c>
      <c r="C79" s="105" t="s">
        <v>900</v>
      </c>
      <c r="D79" s="105" t="s">
        <v>633</v>
      </c>
      <c r="E79" s="105" t="s">
        <v>907</v>
      </c>
      <c r="F79" s="105" t="s">
        <v>908</v>
      </c>
      <c r="G79" s="112">
        <v>2</v>
      </c>
      <c r="H79" s="112" t="s">
        <v>310</v>
      </c>
      <c r="I79" s="112">
        <v>35</v>
      </c>
      <c r="J79" s="113" t="s">
        <v>551</v>
      </c>
      <c r="K79" s="112" t="s">
        <v>552</v>
      </c>
      <c r="L79" s="112" t="s">
        <v>548</v>
      </c>
      <c r="M79" s="114" t="s">
        <v>644</v>
      </c>
      <c r="N79" s="113" t="s">
        <v>654</v>
      </c>
      <c r="O79" s="116" t="s">
        <v>646</v>
      </c>
      <c r="P79" s="112" t="s">
        <v>292</v>
      </c>
    </row>
    <row r="80" spans="1:16" ht="18.75" customHeight="1" x14ac:dyDescent="0.3">
      <c r="A80" s="105" t="s">
        <v>909</v>
      </c>
      <c r="B80" s="105" t="s">
        <v>94</v>
      </c>
      <c r="C80" s="105" t="s">
        <v>900</v>
      </c>
      <c r="D80" s="105" t="s">
        <v>633</v>
      </c>
      <c r="E80" s="105" t="s">
        <v>910</v>
      </c>
      <c r="F80" s="105" t="s">
        <v>911</v>
      </c>
      <c r="G80" s="112">
        <v>2</v>
      </c>
      <c r="H80" s="112" t="s">
        <v>310</v>
      </c>
      <c r="I80" s="112">
        <v>35</v>
      </c>
      <c r="J80" s="113" t="s">
        <v>553</v>
      </c>
      <c r="K80" s="112" t="s">
        <v>392</v>
      </c>
      <c r="L80" s="112" t="s">
        <v>548</v>
      </c>
      <c r="M80" s="114" t="s">
        <v>644</v>
      </c>
      <c r="N80" s="113" t="s">
        <v>654</v>
      </c>
      <c r="O80" s="116" t="s">
        <v>646</v>
      </c>
      <c r="P80" s="112" t="s">
        <v>292</v>
      </c>
    </row>
    <row r="81" spans="1:16" ht="18.75" customHeight="1" x14ac:dyDescent="0.3">
      <c r="A81" s="105" t="s">
        <v>912</v>
      </c>
      <c r="B81" s="105" t="s">
        <v>94</v>
      </c>
      <c r="C81" s="105" t="s">
        <v>900</v>
      </c>
      <c r="D81" s="105" t="s">
        <v>633</v>
      </c>
      <c r="E81" s="105" t="s">
        <v>913</v>
      </c>
      <c r="F81" s="105" t="s">
        <v>914</v>
      </c>
      <c r="G81" s="112">
        <v>2</v>
      </c>
      <c r="H81" s="112" t="s">
        <v>310</v>
      </c>
      <c r="I81" s="112">
        <v>35</v>
      </c>
      <c r="J81" s="113" t="s">
        <v>554</v>
      </c>
      <c r="K81" s="112" t="s">
        <v>555</v>
      </c>
      <c r="L81" s="112" t="s">
        <v>548</v>
      </c>
      <c r="M81" s="114" t="s">
        <v>644</v>
      </c>
      <c r="N81" s="113" t="s">
        <v>654</v>
      </c>
      <c r="O81" s="116" t="s">
        <v>646</v>
      </c>
      <c r="P81" s="112" t="s">
        <v>292</v>
      </c>
    </row>
    <row r="82" spans="1:16" ht="18.75" customHeight="1" x14ac:dyDescent="0.3">
      <c r="A82" s="105" t="s">
        <v>915</v>
      </c>
      <c r="B82" s="105" t="s">
        <v>94</v>
      </c>
      <c r="C82" s="105" t="s">
        <v>900</v>
      </c>
      <c r="D82" s="105" t="s">
        <v>633</v>
      </c>
      <c r="E82" s="105" t="s">
        <v>916</v>
      </c>
      <c r="F82" s="105" t="s">
        <v>917</v>
      </c>
      <c r="G82" s="112">
        <v>2</v>
      </c>
      <c r="H82" s="112" t="s">
        <v>310</v>
      </c>
      <c r="I82" s="112">
        <v>35</v>
      </c>
      <c r="J82" s="113" t="s">
        <v>556</v>
      </c>
      <c r="K82" s="112" t="s">
        <v>557</v>
      </c>
      <c r="L82" s="112" t="s">
        <v>548</v>
      </c>
      <c r="M82" s="114" t="s">
        <v>644</v>
      </c>
      <c r="N82" s="113" t="s">
        <v>654</v>
      </c>
      <c r="O82" s="116" t="s">
        <v>646</v>
      </c>
      <c r="P82" s="112" t="s">
        <v>292</v>
      </c>
    </row>
    <row r="83" spans="1:16" ht="18.75" customHeight="1" x14ac:dyDescent="0.3">
      <c r="A83" s="105" t="s">
        <v>918</v>
      </c>
      <c r="B83" s="105" t="s">
        <v>633</v>
      </c>
      <c r="C83" s="105" t="s">
        <v>919</v>
      </c>
      <c r="D83" s="105" t="s">
        <v>633</v>
      </c>
      <c r="E83" s="105" t="s">
        <v>920</v>
      </c>
      <c r="F83" s="105" t="s">
        <v>921</v>
      </c>
      <c r="G83" s="112">
        <v>2</v>
      </c>
      <c r="H83" s="112" t="s">
        <v>310</v>
      </c>
      <c r="I83" s="112">
        <v>36</v>
      </c>
      <c r="J83" s="113" t="s">
        <v>558</v>
      </c>
      <c r="K83" s="112" t="s">
        <v>559</v>
      </c>
      <c r="L83" s="112" t="s">
        <v>560</v>
      </c>
      <c r="M83" s="114" t="s">
        <v>644</v>
      </c>
      <c r="N83" s="113" t="s">
        <v>658</v>
      </c>
      <c r="O83" s="113" t="s">
        <v>646</v>
      </c>
      <c r="P83" s="112" t="s">
        <v>292</v>
      </c>
    </row>
    <row r="84" spans="1:16" ht="18.75" customHeight="1" x14ac:dyDescent="0.3">
      <c r="A84" s="105" t="s">
        <v>922</v>
      </c>
      <c r="B84" s="105" t="s">
        <v>94</v>
      </c>
      <c r="C84" s="105" t="s">
        <v>919</v>
      </c>
      <c r="D84" s="105" t="s">
        <v>633</v>
      </c>
      <c r="E84" s="105" t="s">
        <v>923</v>
      </c>
      <c r="F84" s="105" t="s">
        <v>924</v>
      </c>
      <c r="G84" s="112">
        <v>2</v>
      </c>
      <c r="H84" s="112" t="s">
        <v>310</v>
      </c>
      <c r="I84" s="112">
        <v>36</v>
      </c>
      <c r="J84" s="113" t="s">
        <v>561</v>
      </c>
      <c r="K84" s="112" t="s">
        <v>562</v>
      </c>
      <c r="L84" s="112" t="s">
        <v>560</v>
      </c>
      <c r="M84" s="114" t="s">
        <v>644</v>
      </c>
      <c r="N84" s="113" t="s">
        <v>658</v>
      </c>
      <c r="O84" s="113" t="s">
        <v>646</v>
      </c>
      <c r="P84" s="112" t="s">
        <v>292</v>
      </c>
    </row>
    <row r="85" spans="1:16" ht="18.75" customHeight="1" x14ac:dyDescent="0.3">
      <c r="A85" s="105" t="s">
        <v>925</v>
      </c>
      <c r="B85" s="105" t="s">
        <v>94</v>
      </c>
      <c r="C85" s="105" t="s">
        <v>919</v>
      </c>
      <c r="D85" s="105" t="s">
        <v>633</v>
      </c>
      <c r="E85" s="105" t="s">
        <v>926</v>
      </c>
      <c r="F85" s="105" t="s">
        <v>927</v>
      </c>
      <c r="G85" s="112">
        <v>2</v>
      </c>
      <c r="H85" s="112" t="s">
        <v>310</v>
      </c>
      <c r="I85" s="112">
        <v>36</v>
      </c>
      <c r="J85" s="113" t="s">
        <v>563</v>
      </c>
      <c r="K85" s="112" t="s">
        <v>564</v>
      </c>
      <c r="L85" s="112" t="s">
        <v>560</v>
      </c>
      <c r="M85" s="114" t="s">
        <v>644</v>
      </c>
      <c r="N85" s="113" t="s">
        <v>658</v>
      </c>
      <c r="O85" s="113" t="s">
        <v>646</v>
      </c>
      <c r="P85" s="112" t="s">
        <v>292</v>
      </c>
    </row>
    <row r="86" spans="1:16" ht="18.75" customHeight="1" x14ac:dyDescent="0.3">
      <c r="A86" s="105" t="s">
        <v>928</v>
      </c>
      <c r="B86" s="105" t="s">
        <v>94</v>
      </c>
      <c r="C86" s="105" t="s">
        <v>919</v>
      </c>
      <c r="D86" s="105" t="s">
        <v>633</v>
      </c>
      <c r="E86" s="105" t="s">
        <v>929</v>
      </c>
      <c r="F86" s="105" t="s">
        <v>930</v>
      </c>
      <c r="G86" s="112">
        <v>2</v>
      </c>
      <c r="H86" s="112" t="s">
        <v>310</v>
      </c>
      <c r="I86" s="112">
        <v>36</v>
      </c>
      <c r="J86" s="113" t="s">
        <v>565</v>
      </c>
      <c r="K86" s="112" t="s">
        <v>566</v>
      </c>
      <c r="L86" s="112" t="s">
        <v>560</v>
      </c>
      <c r="M86" s="114" t="s">
        <v>644</v>
      </c>
      <c r="N86" s="113" t="s">
        <v>658</v>
      </c>
      <c r="O86" s="113" t="s">
        <v>646</v>
      </c>
      <c r="P86" s="112" t="s">
        <v>292</v>
      </c>
    </row>
    <row r="87" spans="1:16" ht="18.75" customHeight="1" x14ac:dyDescent="0.3">
      <c r="A87" s="105" t="s">
        <v>931</v>
      </c>
      <c r="B87" s="105" t="s">
        <v>94</v>
      </c>
      <c r="C87" s="105" t="s">
        <v>919</v>
      </c>
      <c r="D87" s="105" t="s">
        <v>633</v>
      </c>
      <c r="E87" s="105" t="s">
        <v>932</v>
      </c>
      <c r="F87" s="105" t="s">
        <v>933</v>
      </c>
      <c r="G87" s="112">
        <v>2</v>
      </c>
      <c r="H87" s="112" t="s">
        <v>310</v>
      </c>
      <c r="I87" s="112">
        <v>36</v>
      </c>
      <c r="J87" s="113" t="s">
        <v>567</v>
      </c>
      <c r="K87" s="112" t="s">
        <v>568</v>
      </c>
      <c r="L87" s="112" t="s">
        <v>560</v>
      </c>
      <c r="M87" s="114" t="s">
        <v>644</v>
      </c>
      <c r="N87" s="113" t="s">
        <v>658</v>
      </c>
      <c r="O87" s="113" t="s">
        <v>646</v>
      </c>
      <c r="P87" s="112" t="s">
        <v>292</v>
      </c>
    </row>
    <row r="88" spans="1:16" ht="18.75" customHeight="1" x14ac:dyDescent="0.3">
      <c r="A88" s="105" t="s">
        <v>934</v>
      </c>
      <c r="B88" s="105" t="s">
        <v>94</v>
      </c>
      <c r="C88" s="105" t="s">
        <v>919</v>
      </c>
      <c r="D88" s="105" t="s">
        <v>633</v>
      </c>
      <c r="E88" s="105" t="s">
        <v>935</v>
      </c>
      <c r="F88" s="105" t="s">
        <v>936</v>
      </c>
      <c r="G88" s="112">
        <v>2</v>
      </c>
      <c r="H88" s="112" t="s">
        <v>310</v>
      </c>
      <c r="I88" s="112">
        <v>36</v>
      </c>
      <c r="J88" s="113" t="s">
        <v>569</v>
      </c>
      <c r="K88" s="112" t="s">
        <v>570</v>
      </c>
      <c r="L88" s="112" t="s">
        <v>560</v>
      </c>
      <c r="M88" s="114" t="s">
        <v>644</v>
      </c>
      <c r="N88" s="113" t="s">
        <v>658</v>
      </c>
      <c r="O88" s="113" t="s">
        <v>646</v>
      </c>
      <c r="P88" s="112" t="s">
        <v>292</v>
      </c>
    </row>
    <row r="89" spans="1:16" ht="18.75" customHeight="1" x14ac:dyDescent="0.3">
      <c r="A89" s="105" t="s">
        <v>937</v>
      </c>
      <c r="B89" s="105" t="s">
        <v>94</v>
      </c>
      <c r="C89" s="105" t="s">
        <v>919</v>
      </c>
      <c r="D89" s="105" t="s">
        <v>633</v>
      </c>
      <c r="E89" s="105" t="s">
        <v>938</v>
      </c>
      <c r="F89" s="105" t="s">
        <v>939</v>
      </c>
      <c r="G89" s="112">
        <v>2</v>
      </c>
      <c r="H89" s="112" t="s">
        <v>310</v>
      </c>
      <c r="I89" s="112">
        <v>36</v>
      </c>
      <c r="J89" s="113" t="s">
        <v>571</v>
      </c>
      <c r="K89" s="112" t="s">
        <v>572</v>
      </c>
      <c r="L89" s="112" t="s">
        <v>560</v>
      </c>
      <c r="M89" s="114" t="s">
        <v>644</v>
      </c>
      <c r="N89" s="116" t="s">
        <v>658</v>
      </c>
      <c r="O89" s="113" t="s">
        <v>646</v>
      </c>
      <c r="P89" s="112" t="s">
        <v>292</v>
      </c>
    </row>
    <row r="90" spans="1:16" ht="18.75" customHeight="1" x14ac:dyDescent="0.3">
      <c r="A90" s="105" t="s">
        <v>940</v>
      </c>
      <c r="B90" s="105" t="s">
        <v>124</v>
      </c>
      <c r="C90" s="105" t="s">
        <v>941</v>
      </c>
      <c r="D90" s="105" t="s">
        <v>124</v>
      </c>
      <c r="E90" s="105" t="s">
        <v>942</v>
      </c>
      <c r="F90" s="105" t="s">
        <v>943</v>
      </c>
      <c r="G90" s="112">
        <v>1</v>
      </c>
      <c r="H90" s="112" t="s">
        <v>310</v>
      </c>
      <c r="I90" s="112">
        <v>37</v>
      </c>
      <c r="J90" s="113" t="s">
        <v>573</v>
      </c>
      <c r="K90" s="112" t="s">
        <v>574</v>
      </c>
      <c r="L90" s="112" t="s">
        <v>575</v>
      </c>
      <c r="M90" s="114" t="s">
        <v>647</v>
      </c>
      <c r="N90" s="113" t="s">
        <v>659</v>
      </c>
      <c r="O90" s="113" t="s">
        <v>646</v>
      </c>
      <c r="P90" s="112" t="s">
        <v>326</v>
      </c>
    </row>
    <row r="91" spans="1:16" ht="18.75" customHeight="1" x14ac:dyDescent="0.3">
      <c r="A91" s="105" t="s">
        <v>944</v>
      </c>
      <c r="B91" s="105" t="s">
        <v>94</v>
      </c>
      <c r="C91" s="105" t="s">
        <v>941</v>
      </c>
      <c r="D91" s="105" t="s">
        <v>124</v>
      </c>
      <c r="E91" s="105" t="s">
        <v>945</v>
      </c>
      <c r="F91" s="105" t="s">
        <v>946</v>
      </c>
      <c r="G91" s="112">
        <v>1</v>
      </c>
      <c r="H91" s="112" t="s">
        <v>310</v>
      </c>
      <c r="I91" s="112">
        <v>37</v>
      </c>
      <c r="J91" s="113" t="s">
        <v>576</v>
      </c>
      <c r="K91" s="112" t="s">
        <v>577</v>
      </c>
      <c r="L91" s="112" t="s">
        <v>575</v>
      </c>
      <c r="M91" s="114" t="s">
        <v>647</v>
      </c>
      <c r="N91" s="113" t="s">
        <v>659</v>
      </c>
      <c r="O91" s="113" t="s">
        <v>646</v>
      </c>
      <c r="P91" s="112" t="s">
        <v>326</v>
      </c>
    </row>
    <row r="92" spans="1:16" ht="18.75" customHeight="1" x14ac:dyDescent="0.3">
      <c r="A92" s="105" t="s">
        <v>947</v>
      </c>
      <c r="B92" s="105" t="s">
        <v>94</v>
      </c>
      <c r="C92" s="105" t="s">
        <v>941</v>
      </c>
      <c r="D92" s="105" t="s">
        <v>124</v>
      </c>
      <c r="E92" s="105" t="s">
        <v>948</v>
      </c>
      <c r="F92" s="105" t="s">
        <v>949</v>
      </c>
      <c r="G92" s="112">
        <v>1</v>
      </c>
      <c r="H92" s="112" t="s">
        <v>310</v>
      </c>
      <c r="I92" s="112">
        <v>37</v>
      </c>
      <c r="J92" s="113" t="s">
        <v>578</v>
      </c>
      <c r="K92" s="112" t="s">
        <v>579</v>
      </c>
      <c r="L92" s="112" t="s">
        <v>575</v>
      </c>
      <c r="M92" s="114" t="s">
        <v>647</v>
      </c>
      <c r="N92" s="113" t="s">
        <v>659</v>
      </c>
      <c r="O92" s="113" t="s">
        <v>646</v>
      </c>
      <c r="P92" s="112" t="s">
        <v>326</v>
      </c>
    </row>
    <row r="93" spans="1:16" ht="18.75" customHeight="1" x14ac:dyDescent="0.3">
      <c r="A93" s="105" t="s">
        <v>950</v>
      </c>
      <c r="B93" s="105" t="s">
        <v>94</v>
      </c>
      <c r="C93" s="105" t="s">
        <v>941</v>
      </c>
      <c r="D93" s="105" t="s">
        <v>124</v>
      </c>
      <c r="E93" s="105" t="s">
        <v>951</v>
      </c>
      <c r="F93" s="105" t="s">
        <v>952</v>
      </c>
      <c r="G93" s="112">
        <v>1</v>
      </c>
      <c r="H93" s="112" t="s">
        <v>310</v>
      </c>
      <c r="I93" s="112">
        <v>37</v>
      </c>
      <c r="J93" s="113" t="s">
        <v>580</v>
      </c>
      <c r="K93" s="112" t="s">
        <v>581</v>
      </c>
      <c r="L93" s="112" t="s">
        <v>575</v>
      </c>
      <c r="M93" s="114" t="s">
        <v>647</v>
      </c>
      <c r="N93" s="113" t="s">
        <v>659</v>
      </c>
      <c r="O93" s="113" t="s">
        <v>646</v>
      </c>
      <c r="P93" s="112" t="s">
        <v>326</v>
      </c>
    </row>
    <row r="94" spans="1:16" ht="18.75" customHeight="1" x14ac:dyDescent="0.3">
      <c r="A94" s="105" t="s">
        <v>953</v>
      </c>
      <c r="B94" s="105" t="s">
        <v>94</v>
      </c>
      <c r="C94" s="105" t="s">
        <v>941</v>
      </c>
      <c r="D94" s="105" t="s">
        <v>124</v>
      </c>
      <c r="E94" s="105" t="s">
        <v>954</v>
      </c>
      <c r="F94" s="105" t="s">
        <v>955</v>
      </c>
      <c r="G94" s="112">
        <v>1</v>
      </c>
      <c r="H94" s="112" t="s">
        <v>310</v>
      </c>
      <c r="I94" s="112">
        <v>37</v>
      </c>
      <c r="J94" s="113" t="s">
        <v>582</v>
      </c>
      <c r="K94" s="112" t="s">
        <v>583</v>
      </c>
      <c r="L94" s="112" t="s">
        <v>575</v>
      </c>
      <c r="M94" s="114" t="s">
        <v>647</v>
      </c>
      <c r="N94" s="113" t="s">
        <v>659</v>
      </c>
      <c r="O94" s="113" t="s">
        <v>646</v>
      </c>
      <c r="P94" s="112" t="s">
        <v>326</v>
      </c>
    </row>
    <row r="95" spans="1:16" ht="18.75" customHeight="1" x14ac:dyDescent="0.3">
      <c r="A95" s="105" t="s">
        <v>956</v>
      </c>
      <c r="B95" s="105" t="s">
        <v>94</v>
      </c>
      <c r="C95" s="105" t="s">
        <v>941</v>
      </c>
      <c r="D95" s="105" t="s">
        <v>124</v>
      </c>
      <c r="E95" s="105" t="s">
        <v>957</v>
      </c>
      <c r="F95" s="105" t="s">
        <v>958</v>
      </c>
      <c r="G95" s="112">
        <v>1</v>
      </c>
      <c r="H95" s="112" t="s">
        <v>310</v>
      </c>
      <c r="I95" s="112">
        <v>37</v>
      </c>
      <c r="J95" s="113" t="s">
        <v>584</v>
      </c>
      <c r="K95" s="112" t="s">
        <v>585</v>
      </c>
      <c r="L95" s="112" t="s">
        <v>575</v>
      </c>
      <c r="M95" s="114" t="s">
        <v>647</v>
      </c>
      <c r="N95" s="113" t="s">
        <v>659</v>
      </c>
      <c r="O95" s="113" t="s">
        <v>646</v>
      </c>
      <c r="P95" s="112" t="s">
        <v>326</v>
      </c>
    </row>
    <row r="96" spans="1:16" ht="18.75" customHeight="1" x14ac:dyDescent="0.3">
      <c r="A96" s="105" t="s">
        <v>959</v>
      </c>
      <c r="B96" s="105" t="s">
        <v>633</v>
      </c>
      <c r="C96" s="105" t="s">
        <v>960</v>
      </c>
      <c r="D96" s="105" t="s">
        <v>633</v>
      </c>
      <c r="E96" s="105" t="s">
        <v>961</v>
      </c>
      <c r="F96" s="105" t="s">
        <v>962</v>
      </c>
      <c r="G96" s="112">
        <v>2</v>
      </c>
      <c r="H96" s="112" t="s">
        <v>310</v>
      </c>
      <c r="I96" s="112">
        <v>38</v>
      </c>
      <c r="J96" s="113" t="s">
        <v>586</v>
      </c>
      <c r="K96" s="112" t="s">
        <v>587</v>
      </c>
      <c r="L96" s="112" t="s">
        <v>588</v>
      </c>
      <c r="M96" s="114" t="s">
        <v>644</v>
      </c>
      <c r="N96" s="113" t="s">
        <v>648</v>
      </c>
      <c r="O96" s="113" t="s">
        <v>646</v>
      </c>
      <c r="P96" s="112" t="s">
        <v>369</v>
      </c>
    </row>
    <row r="97" spans="1:16" ht="18.75" customHeight="1" x14ac:dyDescent="0.3">
      <c r="A97" s="105" t="s">
        <v>963</v>
      </c>
      <c r="B97" s="105" t="s">
        <v>94</v>
      </c>
      <c r="C97" s="105" t="s">
        <v>960</v>
      </c>
      <c r="D97" s="105" t="s">
        <v>633</v>
      </c>
      <c r="E97" s="105" t="s">
        <v>964</v>
      </c>
      <c r="F97" s="105" t="s">
        <v>965</v>
      </c>
      <c r="G97" s="112">
        <v>2</v>
      </c>
      <c r="H97" s="112" t="s">
        <v>310</v>
      </c>
      <c r="I97" s="112">
        <v>38</v>
      </c>
      <c r="J97" s="113" t="s">
        <v>589</v>
      </c>
      <c r="K97" s="112" t="s">
        <v>590</v>
      </c>
      <c r="L97" s="112" t="s">
        <v>588</v>
      </c>
      <c r="M97" s="114" t="s">
        <v>644</v>
      </c>
      <c r="N97" s="113" t="s">
        <v>648</v>
      </c>
      <c r="O97" s="113" t="s">
        <v>646</v>
      </c>
      <c r="P97" s="112" t="s">
        <v>369</v>
      </c>
    </row>
    <row r="98" spans="1:16" ht="18.75" customHeight="1" x14ac:dyDescent="0.3">
      <c r="A98" s="105" t="s">
        <v>966</v>
      </c>
      <c r="B98" s="105" t="s">
        <v>94</v>
      </c>
      <c r="C98" s="105" t="s">
        <v>960</v>
      </c>
      <c r="D98" s="105" t="s">
        <v>633</v>
      </c>
      <c r="E98" s="105" t="s">
        <v>967</v>
      </c>
      <c r="F98" s="105" t="s">
        <v>968</v>
      </c>
      <c r="G98" s="112">
        <v>2</v>
      </c>
      <c r="H98" s="112" t="s">
        <v>310</v>
      </c>
      <c r="I98" s="112">
        <v>38</v>
      </c>
      <c r="J98" s="113" t="s">
        <v>591</v>
      </c>
      <c r="K98" s="112" t="s">
        <v>592</v>
      </c>
      <c r="L98" s="112" t="s">
        <v>588</v>
      </c>
      <c r="M98" s="114" t="s">
        <v>644</v>
      </c>
      <c r="N98" s="113" t="s">
        <v>648</v>
      </c>
      <c r="O98" s="113" t="s">
        <v>646</v>
      </c>
      <c r="P98" s="112" t="s">
        <v>369</v>
      </c>
    </row>
    <row r="99" spans="1:16" ht="18.75" customHeight="1" x14ac:dyDescent="0.3">
      <c r="A99" s="105" t="s">
        <v>969</v>
      </c>
      <c r="B99" s="105" t="s">
        <v>94</v>
      </c>
      <c r="C99" s="105" t="s">
        <v>960</v>
      </c>
      <c r="D99" s="105" t="s">
        <v>633</v>
      </c>
      <c r="E99" s="105" t="s">
        <v>970</v>
      </c>
      <c r="F99" s="105" t="s">
        <v>971</v>
      </c>
      <c r="G99" s="112">
        <v>2</v>
      </c>
      <c r="H99" s="112" t="s">
        <v>310</v>
      </c>
      <c r="I99" s="112">
        <v>38</v>
      </c>
      <c r="J99" s="113" t="s">
        <v>593</v>
      </c>
      <c r="K99" s="112" t="s">
        <v>594</v>
      </c>
      <c r="L99" s="112" t="s">
        <v>588</v>
      </c>
      <c r="M99" s="114" t="s">
        <v>644</v>
      </c>
      <c r="N99" s="113" t="s">
        <v>648</v>
      </c>
      <c r="O99" s="113" t="s">
        <v>646</v>
      </c>
      <c r="P99" s="112" t="s">
        <v>369</v>
      </c>
    </row>
    <row r="100" spans="1:16" ht="18.75" customHeight="1" x14ac:dyDescent="0.3">
      <c r="A100" s="105" t="s">
        <v>972</v>
      </c>
      <c r="B100" s="105" t="s">
        <v>94</v>
      </c>
      <c r="C100" s="105" t="s">
        <v>960</v>
      </c>
      <c r="D100" s="105" t="s">
        <v>633</v>
      </c>
      <c r="E100" s="105" t="s">
        <v>973</v>
      </c>
      <c r="F100" s="105" t="s">
        <v>974</v>
      </c>
      <c r="G100" s="112">
        <v>2</v>
      </c>
      <c r="H100" s="112" t="s">
        <v>310</v>
      </c>
      <c r="I100" s="112">
        <v>38</v>
      </c>
      <c r="J100" s="113" t="s">
        <v>595</v>
      </c>
      <c r="K100" s="112" t="s">
        <v>596</v>
      </c>
      <c r="L100" s="112" t="s">
        <v>588</v>
      </c>
      <c r="M100" s="114" t="s">
        <v>644</v>
      </c>
      <c r="N100" s="113" t="s">
        <v>648</v>
      </c>
      <c r="O100" s="113" t="s">
        <v>646</v>
      </c>
      <c r="P100" s="112" t="s">
        <v>369</v>
      </c>
    </row>
    <row r="101" spans="1:16" ht="18.75" customHeight="1" x14ac:dyDescent="0.3">
      <c r="A101" s="105" t="s">
        <v>975</v>
      </c>
      <c r="B101" s="105" t="s">
        <v>124</v>
      </c>
      <c r="C101" s="105" t="s">
        <v>976</v>
      </c>
      <c r="D101" s="105" t="s">
        <v>124</v>
      </c>
      <c r="E101" s="105" t="s">
        <v>977</v>
      </c>
      <c r="F101" s="105" t="s">
        <v>978</v>
      </c>
      <c r="G101" s="112">
        <v>1</v>
      </c>
      <c r="H101" s="112" t="s">
        <v>310</v>
      </c>
      <c r="I101" s="112">
        <v>39</v>
      </c>
      <c r="J101" s="113" t="s">
        <v>597</v>
      </c>
      <c r="K101" s="112" t="s">
        <v>598</v>
      </c>
      <c r="L101" s="112" t="s">
        <v>643</v>
      </c>
      <c r="M101" s="114" t="s">
        <v>644</v>
      </c>
      <c r="N101" s="113" t="s">
        <v>645</v>
      </c>
      <c r="O101" s="113" t="s">
        <v>653</v>
      </c>
      <c r="P101" s="112" t="s">
        <v>289</v>
      </c>
    </row>
    <row r="102" spans="1:16" ht="18.75" customHeight="1" x14ac:dyDescent="0.3">
      <c r="A102" s="105" t="s">
        <v>979</v>
      </c>
      <c r="B102" s="105" t="s">
        <v>94</v>
      </c>
      <c r="C102" s="105" t="s">
        <v>976</v>
      </c>
      <c r="D102" s="105" t="s">
        <v>124</v>
      </c>
      <c r="E102" s="105" t="s">
        <v>980</v>
      </c>
      <c r="F102" s="105" t="s">
        <v>981</v>
      </c>
      <c r="G102" s="112">
        <v>1</v>
      </c>
      <c r="H102" s="112" t="s">
        <v>310</v>
      </c>
      <c r="I102" s="112">
        <v>39</v>
      </c>
      <c r="J102" s="113" t="s">
        <v>599</v>
      </c>
      <c r="K102" s="112" t="s">
        <v>600</v>
      </c>
      <c r="L102" s="112" t="s">
        <v>643</v>
      </c>
      <c r="M102" s="114" t="s">
        <v>644</v>
      </c>
      <c r="N102" s="113" t="s">
        <v>645</v>
      </c>
      <c r="O102" s="113" t="s">
        <v>653</v>
      </c>
      <c r="P102" s="112" t="s">
        <v>289</v>
      </c>
    </row>
    <row r="103" spans="1:16" ht="18.75" customHeight="1" x14ac:dyDescent="0.3">
      <c r="A103" s="105" t="s">
        <v>982</v>
      </c>
      <c r="B103" s="105" t="s">
        <v>94</v>
      </c>
      <c r="C103" s="105" t="s">
        <v>976</v>
      </c>
      <c r="D103" s="105" t="s">
        <v>124</v>
      </c>
      <c r="E103" s="105" t="s">
        <v>983</v>
      </c>
      <c r="F103" s="105" t="s">
        <v>984</v>
      </c>
      <c r="G103" s="112">
        <v>1</v>
      </c>
      <c r="H103" s="112" t="s">
        <v>310</v>
      </c>
      <c r="I103" s="112">
        <v>39</v>
      </c>
      <c r="J103" s="113" t="s">
        <v>601</v>
      </c>
      <c r="K103" s="112" t="s">
        <v>602</v>
      </c>
      <c r="L103" s="112" t="s">
        <v>643</v>
      </c>
      <c r="M103" s="114" t="s">
        <v>644</v>
      </c>
      <c r="N103" s="113" t="s">
        <v>645</v>
      </c>
      <c r="O103" s="113" t="s">
        <v>653</v>
      </c>
      <c r="P103" s="112" t="s">
        <v>289</v>
      </c>
    </row>
    <row r="104" spans="1:16" ht="18.75" customHeight="1" x14ac:dyDescent="0.3">
      <c r="A104" s="105" t="s">
        <v>985</v>
      </c>
      <c r="B104" s="105" t="s">
        <v>94</v>
      </c>
      <c r="C104" s="105" t="s">
        <v>976</v>
      </c>
      <c r="D104" s="105" t="s">
        <v>124</v>
      </c>
      <c r="E104" s="105" t="s">
        <v>986</v>
      </c>
      <c r="F104" s="105" t="s">
        <v>987</v>
      </c>
      <c r="G104" s="112">
        <v>1</v>
      </c>
      <c r="H104" s="112" t="s">
        <v>310</v>
      </c>
      <c r="I104" s="112">
        <v>39</v>
      </c>
      <c r="J104" s="113" t="s">
        <v>603</v>
      </c>
      <c r="K104" s="112" t="s">
        <v>604</v>
      </c>
      <c r="L104" s="112" t="s">
        <v>643</v>
      </c>
      <c r="M104" s="114" t="s">
        <v>644</v>
      </c>
      <c r="N104" s="113" t="s">
        <v>645</v>
      </c>
      <c r="O104" s="113" t="s">
        <v>653</v>
      </c>
      <c r="P104" s="112" t="s">
        <v>289</v>
      </c>
    </row>
  </sheetData>
  <sheetProtection sheet="1" objects="1" scenarios="1" autoFilter="0"/>
  <autoFilter ref="A1:P104"/>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2" workbookViewId="0">
      <selection activeCell="D18" sqref="D18"/>
    </sheetView>
  </sheetViews>
  <sheetFormatPr defaultColWidth="14.42578125" defaultRowHeight="15" customHeight="1" x14ac:dyDescent="0.2"/>
  <cols>
    <col min="1" max="1" width="13.5703125" customWidth="1"/>
    <col min="2" max="2" width="9.140625" customWidth="1"/>
  </cols>
  <sheetData>
    <row r="1" spans="1:2" ht="18.75" customHeight="1" x14ac:dyDescent="0.3">
      <c r="A1" s="106" t="s">
        <v>138</v>
      </c>
      <c r="B1" s="106"/>
    </row>
    <row r="2" spans="1:2" ht="18.75" customHeight="1" x14ac:dyDescent="0.3">
      <c r="A2" s="27" t="s">
        <v>605</v>
      </c>
      <c r="B2" s="27" t="s">
        <v>125</v>
      </c>
    </row>
    <row r="3" spans="1:2" ht="18.75" customHeight="1" x14ac:dyDescent="0.3">
      <c r="A3" s="27" t="s">
        <v>606</v>
      </c>
      <c r="B3" s="27" t="s">
        <v>126</v>
      </c>
    </row>
    <row r="4" spans="1:2" ht="18.75" customHeight="1" x14ac:dyDescent="0.3">
      <c r="A4" s="27" t="s">
        <v>607</v>
      </c>
      <c r="B4" s="27" t="s">
        <v>127</v>
      </c>
    </row>
    <row r="5" spans="1:2" ht="18.75" customHeight="1" x14ac:dyDescent="0.3">
      <c r="A5" s="27" t="s">
        <v>608</v>
      </c>
      <c r="B5" s="27" t="s">
        <v>128</v>
      </c>
    </row>
    <row r="6" spans="1:2" ht="18.75" customHeight="1" x14ac:dyDescent="0.3">
      <c r="A6" s="27" t="s">
        <v>609</v>
      </c>
      <c r="B6" s="27" t="s">
        <v>129</v>
      </c>
    </row>
    <row r="7" spans="1:2" ht="18.75" customHeight="1" x14ac:dyDescent="0.3">
      <c r="A7" s="27" t="s">
        <v>610</v>
      </c>
      <c r="B7" s="27" t="s">
        <v>130</v>
      </c>
    </row>
    <row r="8" spans="1:2" ht="18.75" customHeight="1" x14ac:dyDescent="0.3">
      <c r="A8" s="27" t="s">
        <v>611</v>
      </c>
      <c r="B8" s="27" t="s">
        <v>131</v>
      </c>
    </row>
    <row r="9" spans="1:2" ht="18.75" customHeight="1" x14ac:dyDescent="0.3">
      <c r="A9" s="27" t="s">
        <v>612</v>
      </c>
      <c r="B9" s="27" t="s">
        <v>132</v>
      </c>
    </row>
    <row r="10" spans="1:2" ht="18.75" customHeight="1" x14ac:dyDescent="0.3">
      <c r="A10" s="27" t="s">
        <v>613</v>
      </c>
      <c r="B10" s="27" t="s">
        <v>133</v>
      </c>
    </row>
    <row r="11" spans="1:2" ht="18.75" customHeight="1" x14ac:dyDescent="0.3">
      <c r="A11" s="27" t="s">
        <v>614</v>
      </c>
      <c r="B11" s="27" t="s">
        <v>134</v>
      </c>
    </row>
    <row r="12" spans="1:2" ht="18.75" customHeight="1" x14ac:dyDescent="0.3">
      <c r="A12" s="27" t="s">
        <v>615</v>
      </c>
      <c r="B12" s="27" t="s">
        <v>135</v>
      </c>
    </row>
    <row r="13" spans="1:2" ht="18.75" customHeight="1" x14ac:dyDescent="0.3">
      <c r="A13" s="27" t="s">
        <v>616</v>
      </c>
      <c r="B13" s="27" t="s">
        <v>617</v>
      </c>
    </row>
    <row r="14" spans="1:2" ht="18.75" customHeight="1" x14ac:dyDescent="0.3">
      <c r="A14" s="27" t="s">
        <v>618</v>
      </c>
      <c r="B14" s="27" t="s">
        <v>619</v>
      </c>
    </row>
    <row r="15" spans="1:2" ht="18.75" customHeight="1" x14ac:dyDescent="0.3">
      <c r="A15" s="27" t="s">
        <v>620</v>
      </c>
      <c r="B15" s="27" t="s">
        <v>621</v>
      </c>
    </row>
    <row r="16" spans="1:2" ht="18.75" customHeight="1" x14ac:dyDescent="0.3">
      <c r="A16" s="27" t="s">
        <v>622</v>
      </c>
      <c r="B16" s="27" t="s">
        <v>623</v>
      </c>
    </row>
    <row r="17" spans="1:2" ht="18.75" customHeight="1" x14ac:dyDescent="0.3">
      <c r="A17" s="27" t="s">
        <v>624</v>
      </c>
      <c r="B17" s="27"/>
    </row>
    <row r="18" spans="1:2" ht="18.75" customHeight="1" x14ac:dyDescent="0.3">
      <c r="A18" s="27" t="s">
        <v>625</v>
      </c>
      <c r="B18" s="27"/>
    </row>
    <row r="19" spans="1:2" ht="18.75" customHeight="1" x14ac:dyDescent="0.3">
      <c r="A19" s="27" t="s">
        <v>626</v>
      </c>
      <c r="B19" s="27"/>
    </row>
    <row r="20" spans="1:2" ht="18.75" customHeight="1" x14ac:dyDescent="0.3">
      <c r="A20" s="27" t="s">
        <v>627</v>
      </c>
      <c r="B20" s="27"/>
    </row>
    <row r="21" spans="1:2" ht="18.75" customHeight="1" x14ac:dyDescent="0.3">
      <c r="A21" s="27" t="s">
        <v>628</v>
      </c>
      <c r="B21" s="27"/>
    </row>
    <row r="22" spans="1:2" ht="18.75" customHeight="1" x14ac:dyDescent="0.3">
      <c r="A22" s="27" t="s">
        <v>629</v>
      </c>
      <c r="B22" s="27"/>
    </row>
    <row r="23" spans="1:2" ht="18.75" customHeight="1" x14ac:dyDescent="0.3">
      <c r="A23" s="27" t="s">
        <v>630</v>
      </c>
      <c r="B23" s="27"/>
    </row>
    <row r="24" spans="1:2" ht="18.75" customHeight="1" x14ac:dyDescent="0.3">
      <c r="A24" s="27" t="s">
        <v>631</v>
      </c>
      <c r="B24" s="27"/>
    </row>
    <row r="25" spans="1:2" ht="18.75" customHeight="1" x14ac:dyDescent="0.3">
      <c r="A25" s="27" t="s">
        <v>632</v>
      </c>
      <c r="B25" s="27"/>
    </row>
    <row r="26" spans="1:2" ht="18.75" customHeight="1" x14ac:dyDescent="0.3">
      <c r="A26" s="27" t="s">
        <v>124</v>
      </c>
      <c r="B26" s="27"/>
    </row>
    <row r="27" spans="1:2" ht="18.75" customHeight="1" x14ac:dyDescent="0.3">
      <c r="A27" s="27" t="s">
        <v>633</v>
      </c>
      <c r="B27" s="27"/>
    </row>
    <row r="28" spans="1:2" ht="18.75" customHeight="1" x14ac:dyDescent="0.3">
      <c r="A28" s="27" t="s">
        <v>634</v>
      </c>
      <c r="B28" s="27"/>
    </row>
    <row r="29" spans="1:2" ht="18.75" customHeight="1" x14ac:dyDescent="0.3">
      <c r="A29" s="27" t="s">
        <v>635</v>
      </c>
      <c r="B29" s="27"/>
    </row>
    <row r="30" spans="1:2" ht="18.75" customHeight="1" x14ac:dyDescent="0.3">
      <c r="A30" s="27" t="s">
        <v>636</v>
      </c>
      <c r="B30" s="27"/>
    </row>
    <row r="31" spans="1:2" ht="18.75" customHeight="1" x14ac:dyDescent="0.3">
      <c r="A31" s="27" t="s">
        <v>637</v>
      </c>
      <c r="B31" s="27"/>
    </row>
    <row r="32" spans="1:2" ht="18.75" customHeight="1" x14ac:dyDescent="0.3">
      <c r="A32" s="27" t="s">
        <v>638</v>
      </c>
      <c r="B32" s="27"/>
    </row>
    <row r="33" spans="1:2" ht="18.75" customHeight="1" x14ac:dyDescent="0.3">
      <c r="A33" s="27" t="s">
        <v>639</v>
      </c>
      <c r="B33" s="27"/>
    </row>
    <row r="34" spans="1:2" ht="18.75" customHeight="1" x14ac:dyDescent="0.3">
      <c r="A34" s="27" t="s">
        <v>640</v>
      </c>
      <c r="B34" s="27"/>
    </row>
    <row r="35" spans="1:2" ht="18.75" customHeight="1" x14ac:dyDescent="0.3">
      <c r="A35" s="27" t="s">
        <v>641</v>
      </c>
      <c r="B35" s="27"/>
    </row>
  </sheetData>
  <sheetProtection algorithmName="SHA-512" hashValue="cgf80aTIgzgN1vAS1WXaLT5KG9Nn1/FUZ4FuMBzcdxwKoRBG0zvzJw+1Z3FIEDwQ7dSnw9bfcZbpHT4iRbktJw==" saltValue="Q22OLvZ32744n9ahrMG72A==" spinCount="100000" sheet="1" objects="1" scenarios="1"/>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12</vt:i4>
      </vt:variant>
    </vt:vector>
  </HeadingPairs>
  <TitlesOfParts>
    <vt:vector size="30" baseType="lpstr">
      <vt:lpstr>HD t.chí</vt:lpstr>
      <vt:lpstr>HD chấm</vt:lpstr>
      <vt:lpstr>MẫuPC</vt:lpstr>
      <vt:lpstr>DiemHDBV</vt:lpstr>
      <vt:lpstr>N1</vt:lpstr>
      <vt:lpstr>N2</vt:lpstr>
      <vt:lpstr>N3</vt:lpstr>
      <vt:lpstr>N4</vt:lpstr>
      <vt:lpstr>N5</vt:lpstr>
      <vt:lpstr>N6</vt:lpstr>
      <vt:lpstr>N7</vt:lpstr>
      <vt:lpstr>N8</vt:lpstr>
      <vt:lpstr>N9</vt:lpstr>
      <vt:lpstr>N10</vt:lpstr>
      <vt:lpstr>N11</vt:lpstr>
      <vt:lpstr>Hoi dong</vt:lpstr>
      <vt:lpstr>Danh sach</vt:lpstr>
      <vt:lpstr>Ten nhom</vt:lpstr>
      <vt:lpstr>Nganh</vt:lpstr>
      <vt:lpstr>'N1'!Print_Area</vt:lpstr>
      <vt:lpstr>'N10'!Print_Area</vt:lpstr>
      <vt:lpstr>'N11'!Print_Area</vt:lpstr>
      <vt:lpstr>'N2'!Print_Area</vt:lpstr>
      <vt:lpstr>'N3'!Print_Area</vt:lpstr>
      <vt:lpstr>'N4'!Print_Area</vt:lpstr>
      <vt:lpstr>'N5'!Print_Area</vt:lpstr>
      <vt:lpstr>'N6'!Print_Area</vt:lpstr>
      <vt:lpstr>'N7'!Print_Area</vt:lpstr>
      <vt:lpstr>'N8'!Print_Area</vt:lpstr>
      <vt:lpstr>'N9'!Print_Area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ITmart.vn</cp:lastModifiedBy>
  <cp:revision/>
  <cp:lastPrinted>2020-12-19T08:25:44Z</cp:lastPrinted>
  <dcterms:created xsi:type="dcterms:W3CDTF">2020-12-03T08:38:21Z</dcterms:created>
  <dcterms:modified xsi:type="dcterms:W3CDTF">2020-12-21T08:24:36Z</dcterms:modified>
  <cp:category/>
  <cp:contentStatus/>
</cp:coreProperties>
</file>