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ites.ey.com/sites/BSP.HDB/Shared Documents/General/"/>
    </mc:Choice>
  </mc:AlternateContent>
  <xr:revisionPtr revIDLastSave="3530" documentId="8_{ED3EFCBB-FB39-41AF-939A-BA1381BFE484}" xr6:coauthVersionLast="47" xr6:coauthVersionMax="47" xr10:uidLastSave="{36855AF0-4121-448E-932A-6BA730858CF9}"/>
  <bookViews>
    <workbookView xWindow="828" yWindow="-108" windowWidth="22320" windowHeight="13176" tabRatio="864" firstSheet="16" activeTab="16" xr2:uid="{9E885986-C869-49AE-9D50-1236A9DE2650}"/>
  </bookViews>
  <sheets>
    <sheet name="HOME" sheetId="33" r:id="rId1"/>
    <sheet name="Input| BS| RB" sheetId="2" r:id="rId2"/>
    <sheet name="Input| PL| RB" sheetId="15" r:id="rId3"/>
    <sheet name="Input| BS| CMB" sheetId="3" r:id="rId4"/>
    <sheet name="Input| PL| CMB" sheetId="10" r:id="rId5"/>
    <sheet name="Input| BS| IB" sheetId="4" r:id="rId6"/>
    <sheet name="Input| PL| IB" sheetId="11" r:id="rId7"/>
    <sheet name="Input| BS| TT Thẻ" sheetId="5" r:id="rId8"/>
    <sheet name="Input| PL| TT Thẻ" sheetId="12" r:id="rId9"/>
    <sheet name="Input | BS| CIB" sheetId="6" r:id="rId10"/>
    <sheet name="Input| PL| CIB" sheetId="13" r:id="rId11"/>
    <sheet name="Input| BS| Treasury" sheetId="7" r:id="rId12"/>
    <sheet name="Input| PL| Treasury" sheetId="14" r:id="rId13"/>
    <sheet name="Input| BS| Capital" sheetId="19" r:id="rId14"/>
    <sheet name="Input| PL| Capital" sheetId="20" r:id="rId15"/>
    <sheet name="ALM| BS| Input|Tỷ lệ - Tỷ trọng" sheetId="25" r:id="rId16"/>
    <sheet name="ALM| BS| Process" sheetId="27" r:id="rId17"/>
    <sheet name="ALM|PL| Input" sheetId="31" r:id="rId18"/>
    <sheet name="ALM| Process| Tool " sheetId="32" r:id="rId19"/>
    <sheet name="ALM| PL| Process" sheetId="35" r:id="rId20"/>
    <sheet name="Total| BS" sheetId="36" r:id="rId21"/>
    <sheet name="Total| PL" sheetId="30"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1_năm">#REF!</definedName>
    <definedName name="_xlnm._FilterDatabase" localSheetId="16" hidden="1">'ALM| BS| Process'!$C$2:$N$119</definedName>
    <definedName name="_xlnm._FilterDatabase" localSheetId="19" hidden="1">'ALM| PL| Process'!$A$2:$N$253</definedName>
    <definedName name="_xlnm._FilterDatabase" localSheetId="11" hidden="1">'Input| BS| Treasury'!$C$2:$K$142</definedName>
    <definedName name="_xlnm._FilterDatabase" localSheetId="20" hidden="1">'Total| BS'!$A$2:$P$119</definedName>
    <definedName name="_IAC1" localSheetId="19">#REF!</definedName>
    <definedName name="_IAC1">#REF!</definedName>
    <definedName name="_IAC2" localSheetId="19">#REF!</definedName>
    <definedName name="_IAC2">#REF!</definedName>
    <definedName name="_IAC3" localSheetId="19">#REF!</definedName>
    <definedName name="_IAC3">#REF!</definedName>
    <definedName name="_IAC4">#REF!</definedName>
    <definedName name="_IAC5">#REF!</definedName>
    <definedName name="_PBA1">#REF!</definedName>
    <definedName name="_PBA2">#REF!</definedName>
    <definedName name="_PBA3">#REF!</definedName>
    <definedName name="_PBA4">#REF!</definedName>
    <definedName name="_PBA5">#REF!</definedName>
    <definedName name="_PMA1">#REF!</definedName>
    <definedName name="_PMA2">#REF!</definedName>
    <definedName name="_PMA3">#REF!</definedName>
    <definedName name="_PMA4">#REF!</definedName>
    <definedName name="_PMA5">#REF!</definedName>
    <definedName name="_RR1">#REF!</definedName>
    <definedName name="_RR2">#REF!</definedName>
    <definedName name="_RR3">#REF!</definedName>
    <definedName name="_RR4">#REF!</definedName>
    <definedName name="_RR5">#REF!</definedName>
    <definedName name="ACTIVITY_A">#REF!</definedName>
    <definedName name="ACTIVITY_B">#REF!</definedName>
    <definedName name="AP">#REF!</definedName>
    <definedName name="APayable">#REF!</definedName>
    <definedName name="APMAX">#REF!</definedName>
    <definedName name="AR">#REF!</definedName>
    <definedName name="AReceivable">#REF!</definedName>
    <definedName name="ARMAX">#REF!</definedName>
    <definedName name="asfd">[1]HIDDEN!#REF!</definedName>
    <definedName name="BF" localSheetId="19">#REF!</definedName>
    <definedName name="BF">#REF!</definedName>
    <definedName name="BFMAX" localSheetId="19">#REF!</definedName>
    <definedName name="BFMAX">#REF!</definedName>
    <definedName name="bla" localSheetId="19">#REF!</definedName>
    <definedName name="bla">#REF!</definedName>
    <definedName name="blablabla">[2]Hidden!$E$2:$E$4</definedName>
    <definedName name="bliblibli">'[3]Maturity Assessment'!$A$1:$K$3,'[3]Maturity Assessment'!$A$29:$K$48</definedName>
    <definedName name="Budget" localSheetId="19">#REF!</definedName>
    <definedName name="Budget">#REF!</definedName>
    <definedName name="Business" localSheetId="19">[4]Lists!#REF!</definedName>
    <definedName name="Business">[4]Lists!#REF!</definedName>
    <definedName name="Business2" localSheetId="19">[5]Lists!#REF!</definedName>
    <definedName name="Business2">[5]Lists!#REF!</definedName>
    <definedName name="CCLĐ" localSheetId="19">#REF!</definedName>
    <definedName name="CCLĐ">#REF!</definedName>
    <definedName name="Change_Role" localSheetId="19">#REF!</definedName>
    <definedName name="Change_Role">#REF!</definedName>
    <definedName name="ChangeRole" localSheetId="19">#REF!</definedName>
    <definedName name="ChangeRole">#REF!</definedName>
    <definedName name="Choice">#REF!</definedName>
    <definedName name="cleclecle">[1]HIDDEN!#REF!</definedName>
    <definedName name="cliclicli">[1]HIDDEN!#REF!</definedName>
    <definedName name="Cm" localSheetId="19">#REF!</definedName>
    <definedName name="Cm">#REF!</definedName>
    <definedName name="CManagement" localSheetId="19">#REF!</definedName>
    <definedName name="CManagement">#REF!</definedName>
    <definedName name="CMMAX" localSheetId="19">#REF!</definedName>
    <definedName name="CMMAX">#REF!</definedName>
    <definedName name="Contract">#REF!</definedName>
    <definedName name="_xlnm.Criteria">#REF!</definedName>
    <definedName name="d">'[6]Named Ranges'!$L$3:$L$102</definedName>
    <definedName name="Decision1" localSheetId="19">#REF!</definedName>
    <definedName name="Decision1">#REF!</definedName>
    <definedName name="Decision2" localSheetId="19">#REF!</definedName>
    <definedName name="Decision2">#REF!</definedName>
    <definedName name="Degree_of_Inluence_or_Impact" localSheetId="19">#REF!</definedName>
    <definedName name="Degree_of_Inluence_or_Impact">#REF!</definedName>
    <definedName name="Degree_of_Inluence_or_Support">#REF!</definedName>
    <definedName name="Degree_of_Support">#REF!</definedName>
    <definedName name="DELTADELTA">'[3]Maturity Assessment'!$A$1:$K$3,'[3]Maturity Assessment'!$A$29:$K$48</definedName>
    <definedName name="DEPARTMENT_COST" localSheetId="19">#REF!</definedName>
    <definedName name="DEPARTMENT_COST">#REF!</definedName>
    <definedName name="DependencyStatus">[7]Administration!$B$8:$B$9</definedName>
    <definedName name="Deutschland">[8]Staatenbeispiel!$B$1:$B$3</definedName>
    <definedName name="DIRECTOR_KEY_QS" localSheetId="19">#REF!</definedName>
    <definedName name="DIRECTOR_KEY_QS">#REF!</definedName>
    <definedName name="Druckbereich_PROCESS">'[9]5 Questionnaire'!$B$1:$J$4,'[9]5 Questionnaire'!$B$29:$J$44</definedName>
    <definedName name="Employment_Status">'[6]Named Ranges'!$D$3:$D$6</definedName>
    <definedName name="fa" localSheetId="19">#REF!</definedName>
    <definedName name="fa">#REF!</definedName>
    <definedName name="FAIM1" localSheetId="19">#REF!</definedName>
    <definedName name="FAIM1">#REF!</definedName>
    <definedName name="FAIM2" localSheetId="19">#REF!</definedName>
    <definedName name="FAIM2">#REF!</definedName>
    <definedName name="FAIM3">#REF!</definedName>
    <definedName name="FAIM4">#REF!</definedName>
    <definedName name="FAIM5">#REF!</definedName>
    <definedName name="FAMAX">#REF!</definedName>
    <definedName name="Fasset">#REF!</definedName>
    <definedName name="fdg">#REF!</definedName>
    <definedName name="FTE">#REF!</definedName>
    <definedName name="Function">'[6]Named Ranges'!$H$3:$H$6</definedName>
    <definedName name="GA" localSheetId="19">#REF!</definedName>
    <definedName name="GA">#REF!</definedName>
    <definedName name="GAMAX" localSheetId="19">#REF!</definedName>
    <definedName name="GAMAX">#REF!</definedName>
    <definedName name="GLedger" localSheetId="19">#REF!</definedName>
    <definedName name="GLedger">#REF!</definedName>
    <definedName name="HalfRatings">#REF!</definedName>
    <definedName name="Home">#REF!</definedName>
    <definedName name="Impact">#REF!</definedName>
    <definedName name="IN">#REF!</definedName>
    <definedName name="Industry">#REF!</definedName>
    <definedName name="Industry_List">#REF!</definedName>
    <definedName name="Industry_List2">[5]Lists!$C$2:$C$22</definedName>
    <definedName name="Influence" localSheetId="19">#REF!</definedName>
    <definedName name="Influence">#REF!</definedName>
    <definedName name="INSTRUCTIONS" localSheetId="19">#REF!</definedName>
    <definedName name="INSTRUCTIONS">#REF!</definedName>
    <definedName name="Inventory" localSheetId="19">#REF!</definedName>
    <definedName name="Inventory">#REF!</definedName>
    <definedName name="IPMAX">#REF!</definedName>
    <definedName name="Issue?">[10]Administration!#REF!</definedName>
    <definedName name="Italien">[8]Staatenbeispiel!$D$1:$D$3</definedName>
    <definedName name="KEY_MEASURES" localSheetId="19">#REF!</definedName>
    <definedName name="KEY_MEASURES">#REF!</definedName>
    <definedName name="Level">'[6]Named Ranges'!$J$3:$J$7</definedName>
    <definedName name="Location">'[6]Named Ranges'!$F$3:$F$18</definedName>
    <definedName name="Monat" localSheetId="19">#REF!</definedName>
    <definedName name="Monat">#REF!</definedName>
    <definedName name="MR" localSheetId="19">#REF!</definedName>
    <definedName name="MR">#REF!</definedName>
    <definedName name="Mreport" localSheetId="19">#REF!</definedName>
    <definedName name="Mreport">#REF!</definedName>
    <definedName name="MRMAX">#REF!</definedName>
    <definedName name="my">[11]Menu!#REF!</definedName>
    <definedName name="Name" localSheetId="19">#REF!</definedName>
    <definedName name="Name">#REF!</definedName>
    <definedName name="NameButton">"ButtonAllowUse"</definedName>
    <definedName name="nice1">[12]HIDDEN!#REF!</definedName>
    <definedName name="nice2">[12]HIDDEN!#REF!</definedName>
    <definedName name="nice3">[12]HIDDEN!#REF!</definedName>
    <definedName name="nice4">[12]HIDDEN!#REF!</definedName>
    <definedName name="nice5">[12]HIDDEN!#REF!</definedName>
    <definedName name="nice6">[12]HIDDEN!#REF!</definedName>
    <definedName name="nice7">[12]HIDDEN!#REF!</definedName>
    <definedName name="Number_of_Employees">'[6]Named Ranges'!$L$3:$L$102</definedName>
    <definedName name="OK" localSheetId="19">#REF!</definedName>
    <definedName name="OK">#REF!</definedName>
    <definedName name="P2P1" localSheetId="19">#REF!</definedName>
    <definedName name="P2P1">#REF!</definedName>
    <definedName name="P2P2" localSheetId="19">#REF!</definedName>
    <definedName name="P2P2">#REF!</definedName>
    <definedName name="P2P3">#REF!</definedName>
    <definedName name="P2P4">#REF!</definedName>
    <definedName name="P2P5">#REF!</definedName>
    <definedName name="PPMAX">#REF!</definedName>
    <definedName name="PR">#REF!</definedName>
    <definedName name="PrintAA">#REF!</definedName>
    <definedName name="PrintAP">#REF!</definedName>
    <definedName name="PrintAPA">#REF!</definedName>
    <definedName name="PrintBA">#REF!</definedName>
    <definedName name="PrintBC">#REF!</definedName>
    <definedName name="PrintBI">#REF!</definedName>
    <definedName name="PrintCA">#REF!</definedName>
    <definedName name="PrintCC">#REF!</definedName>
    <definedName name="PrintIA">#REF!</definedName>
    <definedName name="PrintOE">#REF!</definedName>
    <definedName name="PrintP">#REF!</definedName>
    <definedName name="PrintTA">#REF!</definedName>
    <definedName name="Priority">#REF!</definedName>
    <definedName name="Process">[4]Lists!#REF!</definedName>
    <definedName name="Process2">[5]Lists!#REF!</definedName>
    <definedName name="Processes" localSheetId="19">#REF!</definedName>
    <definedName name="Processes">#REF!</definedName>
    <definedName name="Procurement" localSheetId="19">#REF!</definedName>
    <definedName name="Procurement">#REF!</definedName>
    <definedName name="Profile" localSheetId="19">#REF!</definedName>
    <definedName name="Profile">#REF!</definedName>
    <definedName name="QRRptGovSQ" localSheetId="19">'[13]Question Repository'!#REF!</definedName>
    <definedName name="QRRptGovSQ">'[13]Question Repository'!#REF!</definedName>
    <definedName name="QRRptPrepSQ" localSheetId="19">'[13]Question Repository'!#REF!</definedName>
    <definedName name="QRRptPrepSQ">'[13]Question Repository'!#REF!</definedName>
    <definedName name="Question1">[14]PossibleA!$A$2:$A$3</definedName>
    <definedName name="Question10">[14]PossibleB1!$V$2:$V$4</definedName>
    <definedName name="Question11">[14]PossibleB2!$A$2:$A$5</definedName>
    <definedName name="Question12">[14]PossibleB2!$D$2:$D$5</definedName>
    <definedName name="Question13">[14]PossibleB2!$G$2:$G$8</definedName>
    <definedName name="Question14">[14]PossibleB2!$J$2:$J$8</definedName>
    <definedName name="Question15">[14]PossibleB2!$M$2:$M$5</definedName>
    <definedName name="Question16">[14]PossibleB2!$P$2:$P$4</definedName>
    <definedName name="Question17">[14]PossibleB2!$S$2:$S$4</definedName>
    <definedName name="Question18">[14]PossibleB2!$V$2:$V$5</definedName>
    <definedName name="Question19">[14]PossibleC1!$A$2:$A$4</definedName>
    <definedName name="Question2">[14]PossibleA!$D$2:$D$4</definedName>
    <definedName name="Question20">[14]PossibleC1!$D$2:$D$6</definedName>
    <definedName name="Question21">[14]PossibleC1!$G$2:$G$5</definedName>
    <definedName name="Question22">[14]PossibleC1!$J$2:$J$5</definedName>
    <definedName name="Question23">[14]PossibleC1!$M$2:$M$5</definedName>
    <definedName name="Question24">[14]PossibleC1!$P$2:$P$4</definedName>
    <definedName name="Question25">[14]PossibleC2!$A$2:$A$4</definedName>
    <definedName name="Question26">[14]PossibleC2!$D$2:$D$4</definedName>
    <definedName name="Question27">[14]PossibleC2!$G$2:$G$5</definedName>
    <definedName name="Question28">[14]PossibleD!$A$2:$A$3</definedName>
    <definedName name="Question29">[14]PossibleD!$D$2:$D$4</definedName>
    <definedName name="Question3">[14]PossibleA!$G$2:$G$4</definedName>
    <definedName name="Question30">[14]PossibleD!$G$2:$G$4</definedName>
    <definedName name="Question31">[14]PossibleD!$J$2:$J$4</definedName>
    <definedName name="Question32">[14]PossibleD!$M$2:$M$4</definedName>
    <definedName name="Question33a">[14]PossibleE!$A$2:$A$3</definedName>
    <definedName name="Question33b">[14]PossibleE!$D$2:$D$3</definedName>
    <definedName name="Question33c">[14]PossibleE!$G$2:$G$3</definedName>
    <definedName name="Question34">[14]PossibleE!$J$2:$J$3</definedName>
    <definedName name="Question35">[14]PossibleE!$M$2:$M$4</definedName>
    <definedName name="Question36">[14]PossibleE!$P$2:$P$6</definedName>
    <definedName name="Question37">[14]PossibleE!$S$2:$S$5</definedName>
    <definedName name="Question38">[14]PossibleE!$V$2:$V$6</definedName>
    <definedName name="Question4">[14]PossibleA!$J$2:$J$4</definedName>
    <definedName name="Question5">[14]PossibleA!$M$2:$M$5</definedName>
    <definedName name="Question6a">[14]PossibleB1!$A$2:$A$3</definedName>
    <definedName name="Question6b">[14]PossibleB1!$D$2:$D$3</definedName>
    <definedName name="Question6c">[14]PossibleB1!$G$2:$G$3</definedName>
    <definedName name="Question6d">[14]PossibleB1!$J$2:$J$3</definedName>
    <definedName name="Question7">[14]PossibleB1!$M$2:$M$4</definedName>
    <definedName name="Question8">[14]PossibleB1!$P$2:$P$5</definedName>
    <definedName name="Question9">[14]PossibleB1!$S$2:$S$5</definedName>
    <definedName name="Ratings" localSheetId="19">#REF!</definedName>
    <definedName name="Ratings">#REF!</definedName>
    <definedName name="relevant" localSheetId="19">#REF!</definedName>
    <definedName name="relevant">#REF!</definedName>
    <definedName name="Report_Version_3">"A1"</definedName>
    <definedName name="Russland">[8]Staatenbeispiel!$C$1:$C$3</definedName>
    <definedName name="SAPBEXdnldView" hidden="1">"40VVXKQ0X27H6B4DPPCB2SINY"</definedName>
    <definedName name="SAPBEXsysID" hidden="1">"PBW"</definedName>
    <definedName name="SR" localSheetId="19">#REF!</definedName>
    <definedName name="SR">#REF!</definedName>
    <definedName name="SRMAX" localSheetId="19">#REF!</definedName>
    <definedName name="SRMAX">#REF!</definedName>
    <definedName name="Staaten">[8]Staatenbeispiel!$A$1:$A$3</definedName>
    <definedName name="Status" localSheetId="19">#REF!</definedName>
    <definedName name="Status">#REF!</definedName>
    <definedName name="Status1">[15]Administration!$D$7:$D$11</definedName>
    <definedName name="Statutory" localSheetId="19">#REF!</definedName>
    <definedName name="Statutory">#REF!</definedName>
    <definedName name="Support" localSheetId="19">#REF!</definedName>
    <definedName name="Support">#REF!</definedName>
    <definedName name="TAE" localSheetId="19">#REF!</definedName>
    <definedName name="TAE">#REF!</definedName>
    <definedName name="TaxMgmt1">#REF!</definedName>
    <definedName name="TaxMgmt2">#REF!</definedName>
    <definedName name="TaxMgmt3">#REF!</definedName>
    <definedName name="TaxMgmt4">#REF!</definedName>
    <definedName name="TaxMgmt5">#REF!</definedName>
    <definedName name="Team">[16]Administration!$B$13:$B$16</definedName>
    <definedName name="TEMAX" localSheetId="19">#REF!</definedName>
    <definedName name="TEMAX">#REF!</definedName>
    <definedName name="Texpenses" localSheetId="19">#REF!</definedName>
    <definedName name="Texpenses">#REF!</definedName>
    <definedName name="Time_Allocation">'[6]Named Ranges'!$B$3:$B$103</definedName>
    <definedName name="TreasuryMgmt1" localSheetId="19">#REF!</definedName>
    <definedName name="TreasuryMgmt1">#REF!</definedName>
    <definedName name="TreasuryMgmt2" localSheetId="19">#REF!</definedName>
    <definedName name="TreasuryMgmt2">#REF!</definedName>
    <definedName name="TreasuryMgmt3" localSheetId="19">#REF!</definedName>
    <definedName name="TreasuryMgmt3">#REF!</definedName>
    <definedName name="TreasuryMgmt4">#REF!</definedName>
    <definedName name="TreasuryMgmt5">#REF!</definedName>
    <definedName name="TSCĐ">#REF!</definedName>
    <definedName name="TSCĐ1">#REF!</definedName>
    <definedName name="TTCAP">'[17]Strategic Planning'!#REF!</definedName>
    <definedName name="TTCAR" localSheetId="19">#REF!</definedName>
    <definedName name="TTCAR">#REF!</definedName>
    <definedName name="TTCBF" localSheetId="19">#REF!</definedName>
    <definedName name="TTCBF">#REF!</definedName>
    <definedName name="TTCCM" localSheetId="19">#REF!</definedName>
    <definedName name="TTCCM">#REF!</definedName>
    <definedName name="TTCFA">#REF!</definedName>
    <definedName name="TTCGA">#REF!</definedName>
    <definedName name="TTCINV">#REF!</definedName>
    <definedName name="TTCMR">#REF!</definedName>
    <definedName name="TTCPP">#REF!</definedName>
    <definedName name="TTCSR">#REF!</definedName>
    <definedName name="TTCTAE">#REF!</definedName>
    <definedName name="TTCTEA">#REF!</definedName>
    <definedName name="Vendor">#REF!</definedName>
    <definedName name="Vendors">#REF!</definedName>
    <definedName name="Workstream">[16]Administration!$B$7:$B$10</definedName>
    <definedName name="XDCBLON" localSheetId="19">#REF!</definedName>
    <definedName name="XDCBLON">#REF!</definedName>
    <definedName name="XDCBNHO" localSheetId="19">#REF!</definedName>
    <definedName name="XDCBNHO">#REF!</definedName>
    <definedName name="Yesno" localSheetId="19">#REF!</definedName>
    <definedName name="Yesno">#REF!</definedName>
    <definedName name="Yesno2" localSheetId="19">[5]Lists!#REF!</definedName>
    <definedName name="Yesno2">[5]Lists!#REF!</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3" i="30" l="1"/>
  <c r="J252" i="30"/>
  <c r="I252" i="30"/>
  <c r="I251" i="30"/>
  <c r="J250" i="30"/>
  <c r="I250" i="30"/>
  <c r="J249" i="30"/>
  <c r="I249" i="30"/>
  <c r="J248" i="30"/>
  <c r="I248" i="30"/>
  <c r="J247" i="30"/>
  <c r="I247" i="30"/>
  <c r="I246" i="30"/>
  <c r="J245" i="30"/>
  <c r="I245" i="30"/>
  <c r="J244" i="30"/>
  <c r="I244" i="30"/>
  <c r="J243" i="30"/>
  <c r="I243" i="30"/>
  <c r="J242" i="30"/>
  <c r="I242" i="30"/>
  <c r="J241" i="30"/>
  <c r="I241" i="30"/>
  <c r="J240" i="30"/>
  <c r="I240" i="30"/>
  <c r="J239" i="30"/>
  <c r="I239" i="30"/>
  <c r="J238" i="30"/>
  <c r="I238" i="30"/>
  <c r="J237" i="30"/>
  <c r="I237" i="30"/>
  <c r="I236" i="30"/>
  <c r="I235" i="30"/>
  <c r="J234" i="30"/>
  <c r="I234" i="30"/>
  <c r="J233" i="30"/>
  <c r="I233" i="30"/>
  <c r="J232" i="30"/>
  <c r="I232" i="30"/>
  <c r="J231" i="30"/>
  <c r="I231" i="30"/>
  <c r="I230" i="30"/>
  <c r="I229" i="30"/>
  <c r="I228" i="30"/>
  <c r="J227" i="30"/>
  <c r="I227" i="30"/>
  <c r="J226" i="30"/>
  <c r="I226" i="30"/>
  <c r="J225" i="30"/>
  <c r="I225" i="30"/>
  <c r="J224" i="30"/>
  <c r="I224" i="30"/>
  <c r="J223" i="30"/>
  <c r="I223" i="30"/>
  <c r="J222" i="30"/>
  <c r="I222" i="30"/>
  <c r="J221" i="30"/>
  <c r="I221" i="30"/>
  <c r="J220" i="30"/>
  <c r="I220" i="30"/>
  <c r="J219" i="30"/>
  <c r="I219" i="30"/>
  <c r="J218" i="30"/>
  <c r="I218" i="30"/>
  <c r="J217" i="30"/>
  <c r="I217" i="30"/>
  <c r="J216" i="30"/>
  <c r="I216" i="30"/>
  <c r="J215" i="30"/>
  <c r="I215" i="30"/>
  <c r="J214" i="30"/>
  <c r="I214" i="30"/>
  <c r="J213" i="30"/>
  <c r="I213" i="30"/>
  <c r="J212" i="30"/>
  <c r="I212" i="30"/>
  <c r="J211" i="30"/>
  <c r="I211" i="30"/>
  <c r="J210" i="30"/>
  <c r="I210" i="30"/>
  <c r="J209" i="30"/>
  <c r="I209" i="30"/>
  <c r="J208" i="30"/>
  <c r="I208" i="30"/>
  <c r="J207" i="30"/>
  <c r="I207" i="30"/>
  <c r="J206" i="30"/>
  <c r="I206" i="30"/>
  <c r="J205" i="30"/>
  <c r="I205" i="30"/>
  <c r="J204" i="30"/>
  <c r="I204" i="30"/>
  <c r="J203" i="30"/>
  <c r="I203" i="30"/>
  <c r="J202" i="30"/>
  <c r="I202" i="30"/>
  <c r="J201" i="30"/>
  <c r="I201" i="30"/>
  <c r="J200" i="30"/>
  <c r="I200" i="30"/>
  <c r="J199" i="30"/>
  <c r="I199" i="30"/>
  <c r="J198" i="30"/>
  <c r="I198" i="30"/>
  <c r="J197" i="30"/>
  <c r="I197" i="30"/>
  <c r="J196" i="30"/>
  <c r="I196" i="30"/>
  <c r="J195" i="30"/>
  <c r="I195" i="30"/>
  <c r="J194" i="30"/>
  <c r="I194" i="30"/>
  <c r="J193" i="30"/>
  <c r="I193" i="30"/>
  <c r="J192" i="30"/>
  <c r="I192" i="30"/>
  <c r="J191" i="30"/>
  <c r="I191" i="30"/>
  <c r="J190" i="30"/>
  <c r="I190" i="30"/>
  <c r="I189" i="30"/>
  <c r="J188" i="30"/>
  <c r="I188" i="30"/>
  <c r="I187" i="30"/>
  <c r="I186" i="30"/>
  <c r="I185" i="30"/>
  <c r="I184" i="30"/>
  <c r="I183" i="30"/>
  <c r="I182" i="30"/>
  <c r="I181" i="30"/>
  <c r="I180" i="30"/>
  <c r="I179" i="30"/>
  <c r="I178" i="30"/>
  <c r="I177" i="30"/>
  <c r="I176" i="30"/>
  <c r="I175" i="30"/>
  <c r="I174" i="30"/>
  <c r="I173" i="30"/>
  <c r="I172" i="30"/>
  <c r="J171" i="30"/>
  <c r="I171" i="30"/>
  <c r="I170" i="30"/>
  <c r="J169" i="30"/>
  <c r="I169" i="30"/>
  <c r="I168" i="30"/>
  <c r="I167" i="30"/>
  <c r="I166" i="30"/>
  <c r="I165" i="30"/>
  <c r="I164" i="30"/>
  <c r="I163" i="30"/>
  <c r="I162" i="30"/>
  <c r="I161" i="30"/>
  <c r="J160" i="30"/>
  <c r="I160" i="30"/>
  <c r="I159" i="30"/>
  <c r="I158" i="30"/>
  <c r="I157" i="30"/>
  <c r="J156" i="30"/>
  <c r="I156" i="30"/>
  <c r="I155" i="30"/>
  <c r="J154" i="30"/>
  <c r="I154" i="30"/>
  <c r="I153" i="30"/>
  <c r="I152" i="30"/>
  <c r="J151" i="30"/>
  <c r="I151" i="30"/>
  <c r="I150" i="30"/>
  <c r="I149" i="30"/>
  <c r="J148" i="30"/>
  <c r="I148" i="30"/>
  <c r="I147" i="30"/>
  <c r="I146" i="30"/>
  <c r="J145" i="30"/>
  <c r="I145" i="30"/>
  <c r="I144" i="30"/>
  <c r="I143" i="30"/>
  <c r="J142" i="30"/>
  <c r="I142" i="30"/>
  <c r="I141" i="30"/>
  <c r="I140" i="30"/>
  <c r="J139" i="30"/>
  <c r="I139" i="30"/>
  <c r="J138" i="30"/>
  <c r="I138" i="30"/>
  <c r="I137" i="30"/>
  <c r="I136" i="30"/>
  <c r="I135" i="30"/>
  <c r="I134" i="30"/>
  <c r="I133" i="30"/>
  <c r="I132" i="30"/>
  <c r="I131" i="30"/>
  <c r="I130" i="30"/>
  <c r="I129" i="30"/>
  <c r="I128" i="30"/>
  <c r="I127" i="30"/>
  <c r="J126" i="30"/>
  <c r="I126" i="30"/>
  <c r="I125" i="30"/>
  <c r="I124" i="30"/>
  <c r="I123" i="30"/>
  <c r="J122" i="30"/>
  <c r="I122" i="30"/>
  <c r="I121" i="30"/>
  <c r="I120" i="30"/>
  <c r="I119" i="30"/>
  <c r="I118" i="30"/>
  <c r="I117" i="30"/>
  <c r="I116" i="30"/>
  <c r="I115" i="30"/>
  <c r="I114" i="30"/>
  <c r="I113" i="30"/>
  <c r="I112" i="30"/>
  <c r="I111" i="30"/>
  <c r="I110" i="30"/>
  <c r="I109" i="30"/>
  <c r="I108" i="30"/>
  <c r="I107" i="30"/>
  <c r="I106" i="30"/>
  <c r="I105" i="30"/>
  <c r="I104" i="30"/>
  <c r="I103" i="30"/>
  <c r="I102" i="30"/>
  <c r="I101" i="30"/>
  <c r="I100" i="30"/>
  <c r="I99" i="30"/>
  <c r="I98" i="30"/>
  <c r="I97" i="30"/>
  <c r="I96" i="30"/>
  <c r="I95" i="30"/>
  <c r="I94" i="30"/>
  <c r="I93" i="30"/>
  <c r="I92" i="30"/>
  <c r="J91" i="30"/>
  <c r="I91" i="30"/>
  <c r="J90" i="30"/>
  <c r="I90" i="30"/>
  <c r="J89" i="30"/>
  <c r="I89" i="30"/>
  <c r="J88" i="30"/>
  <c r="I88" i="30"/>
  <c r="J87" i="30"/>
  <c r="I87" i="30"/>
  <c r="J86" i="30"/>
  <c r="I86" i="30"/>
  <c r="J85" i="30"/>
  <c r="I85" i="30"/>
  <c r="J84" i="30"/>
  <c r="I84" i="30"/>
  <c r="J83" i="30"/>
  <c r="I83" i="30"/>
  <c r="J82" i="30"/>
  <c r="I82" i="30"/>
  <c r="J81" i="30"/>
  <c r="I81" i="30"/>
  <c r="J80" i="30"/>
  <c r="I80" i="30"/>
  <c r="J79" i="30"/>
  <c r="I79" i="30"/>
  <c r="J78" i="30"/>
  <c r="I78" i="30"/>
  <c r="J77" i="30"/>
  <c r="I77" i="30"/>
  <c r="J76" i="30"/>
  <c r="I76" i="30"/>
  <c r="J75" i="30"/>
  <c r="I75" i="30"/>
  <c r="J74" i="30"/>
  <c r="I74" i="30"/>
  <c r="J73" i="30"/>
  <c r="I73" i="30"/>
  <c r="J72" i="30"/>
  <c r="I72" i="30"/>
  <c r="J71" i="30"/>
  <c r="I71" i="30"/>
  <c r="J70" i="30"/>
  <c r="I70" i="30"/>
  <c r="J69" i="30"/>
  <c r="I69" i="30"/>
  <c r="J68" i="30"/>
  <c r="I68" i="30"/>
  <c r="J67" i="30"/>
  <c r="I67" i="30"/>
  <c r="J66" i="30"/>
  <c r="I66" i="30"/>
  <c r="J65" i="30"/>
  <c r="I65" i="30"/>
  <c r="J64" i="30"/>
  <c r="I64" i="30"/>
  <c r="J63" i="30"/>
  <c r="I63" i="30"/>
  <c r="J62" i="30"/>
  <c r="I62" i="30"/>
  <c r="J61" i="30"/>
  <c r="I61" i="30"/>
  <c r="J60" i="30"/>
  <c r="I60" i="30"/>
  <c r="J59" i="30"/>
  <c r="I59" i="30"/>
  <c r="J58" i="30"/>
  <c r="I58" i="30"/>
  <c r="J57" i="30"/>
  <c r="I57" i="30"/>
  <c r="J56" i="30"/>
  <c r="I56" i="30"/>
  <c r="J55" i="30"/>
  <c r="I55" i="30"/>
  <c r="J54" i="30"/>
  <c r="I54" i="30"/>
  <c r="J53" i="30"/>
  <c r="I53" i="30"/>
  <c r="J52" i="30"/>
  <c r="I52" i="30"/>
  <c r="J51" i="30"/>
  <c r="I51" i="30"/>
  <c r="J50" i="30"/>
  <c r="I50" i="30"/>
  <c r="J49" i="30"/>
  <c r="I49" i="30"/>
  <c r="J48" i="30"/>
  <c r="I48" i="30"/>
  <c r="J47" i="30"/>
  <c r="I47" i="30"/>
  <c r="J46" i="30"/>
  <c r="I46" i="30"/>
  <c r="I45" i="30"/>
  <c r="I44" i="30"/>
  <c r="J43" i="30"/>
  <c r="I43" i="30"/>
  <c r="J42" i="30"/>
  <c r="I42" i="30"/>
  <c r="J41" i="30"/>
  <c r="I41" i="30"/>
  <c r="J40" i="30"/>
  <c r="I40" i="30"/>
  <c r="J39" i="30"/>
  <c r="I39" i="30"/>
  <c r="J38" i="30"/>
  <c r="I38" i="30"/>
  <c r="J37" i="30"/>
  <c r="I37" i="30"/>
  <c r="J36" i="30"/>
  <c r="I36" i="30"/>
  <c r="J35" i="30"/>
  <c r="I35" i="30"/>
  <c r="J34" i="30"/>
  <c r="I34" i="30"/>
  <c r="J33" i="30"/>
  <c r="I33" i="30"/>
  <c r="J32" i="30"/>
  <c r="I32" i="30"/>
  <c r="J31" i="30"/>
  <c r="I31" i="30"/>
  <c r="J30" i="30"/>
  <c r="I30" i="30"/>
  <c r="J29" i="30"/>
  <c r="I29" i="30"/>
  <c r="J28" i="30"/>
  <c r="I28" i="30"/>
  <c r="J27" i="30"/>
  <c r="I27" i="30"/>
  <c r="J26" i="30"/>
  <c r="I26" i="30"/>
  <c r="I25" i="30"/>
  <c r="J24" i="30"/>
  <c r="I24" i="30"/>
  <c r="J23" i="30"/>
  <c r="I23" i="30"/>
  <c r="J22" i="30"/>
  <c r="I22" i="30"/>
  <c r="J21" i="30"/>
  <c r="I21" i="30"/>
  <c r="J20" i="30"/>
  <c r="I20" i="30"/>
  <c r="J19" i="30"/>
  <c r="I19" i="30"/>
  <c r="J18" i="30"/>
  <c r="I18" i="30"/>
  <c r="J17" i="30"/>
  <c r="I17" i="30"/>
  <c r="J16" i="30"/>
  <c r="I16" i="30"/>
  <c r="J15" i="30"/>
  <c r="I15" i="30"/>
  <c r="J14" i="30"/>
  <c r="I14" i="30"/>
  <c r="J13" i="30"/>
  <c r="I13" i="30"/>
  <c r="J12" i="30"/>
  <c r="I12" i="30"/>
  <c r="J11" i="30"/>
  <c r="I11" i="30"/>
  <c r="J10" i="30"/>
  <c r="I10" i="30"/>
  <c r="J9" i="30"/>
  <c r="I9" i="30"/>
  <c r="J8" i="30"/>
  <c r="I8" i="30"/>
  <c r="J7" i="30"/>
  <c r="I7" i="30"/>
  <c r="J6" i="30"/>
  <c r="I6" i="30"/>
  <c r="J5" i="30"/>
  <c r="I5" i="30"/>
  <c r="I4" i="30"/>
  <c r="I3" i="30"/>
  <c r="H3" i="30"/>
  <c r="H253" i="30"/>
  <c r="H252" i="30"/>
  <c r="H251" i="30"/>
  <c r="H250" i="30"/>
  <c r="H249" i="30"/>
  <c r="H248" i="30"/>
  <c r="H247" i="30"/>
  <c r="H246" i="30"/>
  <c r="H245" i="30"/>
  <c r="H244" i="30"/>
  <c r="H243" i="30"/>
  <c r="H242" i="30"/>
  <c r="H241" i="30"/>
  <c r="H240" i="30"/>
  <c r="H239" i="30"/>
  <c r="H238" i="30"/>
  <c r="H237" i="30"/>
  <c r="H236" i="30"/>
  <c r="H235" i="30"/>
  <c r="H234" i="30"/>
  <c r="H233" i="30"/>
  <c r="H232" i="30"/>
  <c r="H231" i="30"/>
  <c r="H230" i="30"/>
  <c r="H229" i="30"/>
  <c r="H228" i="30"/>
  <c r="H227" i="30"/>
  <c r="H226" i="30"/>
  <c r="H225" i="30"/>
  <c r="H224" i="30"/>
  <c r="H223" i="30"/>
  <c r="H222" i="30"/>
  <c r="H221" i="30"/>
  <c r="H220" i="30"/>
  <c r="H219" i="30"/>
  <c r="H218" i="30"/>
  <c r="H217" i="30"/>
  <c r="H216" i="30"/>
  <c r="H215" i="30"/>
  <c r="H214" i="30"/>
  <c r="H213" i="30"/>
  <c r="H212" i="30"/>
  <c r="H211" i="30"/>
  <c r="H210" i="30"/>
  <c r="H209" i="30"/>
  <c r="H208" i="30"/>
  <c r="H207" i="30"/>
  <c r="H206" i="30"/>
  <c r="H205" i="30"/>
  <c r="H204" i="30"/>
  <c r="H203" i="30"/>
  <c r="H202" i="30"/>
  <c r="H201" i="30"/>
  <c r="H200" i="30"/>
  <c r="H199" i="30"/>
  <c r="H198" i="30"/>
  <c r="H197" i="30"/>
  <c r="H196" i="30"/>
  <c r="H195" i="30"/>
  <c r="H194" i="30"/>
  <c r="H193" i="30"/>
  <c r="H192" i="30"/>
  <c r="H191" i="30"/>
  <c r="H190" i="30"/>
  <c r="H189" i="30"/>
  <c r="H188" i="30"/>
  <c r="H187" i="30"/>
  <c r="H186" i="30"/>
  <c r="H185" i="30"/>
  <c r="H184" i="30"/>
  <c r="H183" i="30"/>
  <c r="H182" i="30"/>
  <c r="H181" i="30"/>
  <c r="H180" i="30"/>
  <c r="H179" i="30"/>
  <c r="H178" i="30"/>
  <c r="H177" i="30"/>
  <c r="H176" i="30"/>
  <c r="H175" i="30"/>
  <c r="H174" i="30"/>
  <c r="H173" i="30"/>
  <c r="H172" i="30"/>
  <c r="H171" i="30"/>
  <c r="H170" i="30"/>
  <c r="H169" i="30"/>
  <c r="H168" i="30"/>
  <c r="H167" i="30"/>
  <c r="H166" i="30"/>
  <c r="H165" i="30"/>
  <c r="H164" i="30"/>
  <c r="H163" i="30"/>
  <c r="H162" i="30"/>
  <c r="H161" i="30"/>
  <c r="H160" i="30"/>
  <c r="H159" i="30"/>
  <c r="H158" i="30"/>
  <c r="H157" i="30"/>
  <c r="H156" i="30"/>
  <c r="H155" i="30"/>
  <c r="H154" i="30"/>
  <c r="H153" i="30"/>
  <c r="H152" i="30"/>
  <c r="H151" i="30"/>
  <c r="H150" i="30"/>
  <c r="H149" i="30"/>
  <c r="H148" i="30"/>
  <c r="H147" i="30"/>
  <c r="H146" i="30"/>
  <c r="H145" i="30"/>
  <c r="H144" i="30"/>
  <c r="H143" i="30"/>
  <c r="H142" i="30"/>
  <c r="H141" i="30"/>
  <c r="H140" i="30"/>
  <c r="H139" i="30"/>
  <c r="H138" i="30"/>
  <c r="H137" i="30"/>
  <c r="H136" i="30"/>
  <c r="H135" i="30"/>
  <c r="H134" i="30"/>
  <c r="H133" i="30"/>
  <c r="H132" i="30"/>
  <c r="H131" i="30"/>
  <c r="H130" i="30"/>
  <c r="H129" i="30"/>
  <c r="H128" i="30"/>
  <c r="H127" i="30"/>
  <c r="H126" i="30"/>
  <c r="H125" i="30"/>
  <c r="H124" i="30"/>
  <c r="H123" i="30"/>
  <c r="H122" i="30"/>
  <c r="H121" i="30"/>
  <c r="H120" i="30"/>
  <c r="H119" i="30"/>
  <c r="H118" i="30"/>
  <c r="H117" i="30"/>
  <c r="H116" i="30"/>
  <c r="H115" i="30"/>
  <c r="H114" i="30"/>
  <c r="H113" i="30"/>
  <c r="H112" i="30"/>
  <c r="H111" i="30"/>
  <c r="H110" i="30"/>
  <c r="H109" i="30"/>
  <c r="H108" i="30"/>
  <c r="H107" i="30"/>
  <c r="H106" i="30"/>
  <c r="H105" i="30"/>
  <c r="H104" i="30"/>
  <c r="H103" i="30"/>
  <c r="H102" i="30"/>
  <c r="H101" i="30"/>
  <c r="H100" i="30"/>
  <c r="H99" i="30"/>
  <c r="H98" i="30"/>
  <c r="H97" i="30"/>
  <c r="H96" i="30"/>
  <c r="H95" i="30"/>
  <c r="H94" i="30"/>
  <c r="H93" i="30"/>
  <c r="H92" i="30"/>
  <c r="H91" i="30"/>
  <c r="H90" i="30"/>
  <c r="H89" i="30"/>
  <c r="H88" i="30"/>
  <c r="H87" i="30"/>
  <c r="H86" i="30"/>
  <c r="H85" i="30"/>
  <c r="H84" i="30"/>
  <c r="H83" i="30"/>
  <c r="H82" i="30"/>
  <c r="H81" i="30"/>
  <c r="H80" i="30"/>
  <c r="H79" i="30"/>
  <c r="H78" i="30"/>
  <c r="H77" i="30"/>
  <c r="H76" i="30"/>
  <c r="H75" i="30"/>
  <c r="H74" i="30"/>
  <c r="H73" i="30"/>
  <c r="H72" i="30"/>
  <c r="H71" i="30"/>
  <c r="H70" i="30"/>
  <c r="H69" i="30"/>
  <c r="H68" i="30"/>
  <c r="H67" i="30"/>
  <c r="H66" i="30"/>
  <c r="H65" i="30"/>
  <c r="H64" i="30"/>
  <c r="H63" i="30"/>
  <c r="H62" i="30"/>
  <c r="H61" i="30"/>
  <c r="H60" i="30"/>
  <c r="H59" i="30"/>
  <c r="H58" i="30"/>
  <c r="H57" i="30"/>
  <c r="H56" i="30"/>
  <c r="H55" i="30"/>
  <c r="H54" i="30"/>
  <c r="H53" i="30"/>
  <c r="H52" i="30"/>
  <c r="H51" i="30"/>
  <c r="H50" i="30"/>
  <c r="H49" i="30"/>
  <c r="H48" i="30"/>
  <c r="H47" i="30"/>
  <c r="H46" i="30"/>
  <c r="H45" i="30"/>
  <c r="H44" i="30"/>
  <c r="H43" i="30"/>
  <c r="H42" i="30"/>
  <c r="H41" i="30"/>
  <c r="H40" i="30"/>
  <c r="H39" i="30"/>
  <c r="H38" i="30"/>
  <c r="H37" i="30"/>
  <c r="H36" i="30"/>
  <c r="H35" i="30"/>
  <c r="H34" i="30"/>
  <c r="H33" i="30"/>
  <c r="H32" i="30"/>
  <c r="H31" i="30"/>
  <c r="H30" i="30"/>
  <c r="H29" i="30"/>
  <c r="H28" i="30"/>
  <c r="H27" i="30"/>
  <c r="H26" i="30"/>
  <c r="H25" i="30"/>
  <c r="H24" i="30"/>
  <c r="H23" i="30"/>
  <c r="H22" i="30"/>
  <c r="H21" i="30"/>
  <c r="H20" i="30"/>
  <c r="H19" i="30"/>
  <c r="H18" i="30"/>
  <c r="H17" i="30"/>
  <c r="H16" i="30"/>
  <c r="H15" i="30"/>
  <c r="H14" i="30"/>
  <c r="H13" i="30"/>
  <c r="H12" i="30"/>
  <c r="H11" i="30"/>
  <c r="H10" i="30"/>
  <c r="H9" i="30"/>
  <c r="H8" i="30"/>
  <c r="H7" i="30"/>
  <c r="H6" i="30"/>
  <c r="H5" i="30"/>
  <c r="H4" i="30"/>
  <c r="K45" i="14"/>
  <c r="K45" i="20"/>
  <c r="K188" i="35"/>
  <c r="R32" i="32"/>
  <c r="R33" i="32"/>
  <c r="R30" i="32"/>
  <c r="R29" i="32"/>
  <c r="L115" i="36"/>
  <c r="L107" i="36"/>
  <c r="L106" i="36"/>
  <c r="L103" i="36"/>
  <c r="L102" i="36"/>
  <c r="L101" i="36"/>
  <c r="L100" i="36"/>
  <c r="L99" i="36"/>
  <c r="L98" i="36"/>
  <c r="L97" i="36"/>
  <c r="L96" i="36"/>
  <c r="L94" i="36"/>
  <c r="L93" i="36"/>
  <c r="L92" i="36"/>
  <c r="L90" i="36"/>
  <c r="L89" i="36"/>
  <c r="L88" i="36"/>
  <c r="L87" i="36"/>
  <c r="L86" i="36"/>
  <c r="L85" i="36"/>
  <c r="L84" i="36"/>
  <c r="L83" i="36"/>
  <c r="L82" i="36"/>
  <c r="L81" i="36"/>
  <c r="L80" i="36"/>
  <c r="L78" i="36"/>
  <c r="L77" i="36"/>
  <c r="L76" i="36"/>
  <c r="L75" i="36"/>
  <c r="L74" i="36"/>
  <c r="L73" i="36"/>
  <c r="L72" i="36"/>
  <c r="L71" i="36"/>
  <c r="L70" i="36"/>
  <c r="L69" i="36"/>
  <c r="L68" i="36"/>
  <c r="L67" i="36"/>
  <c r="L66" i="36"/>
  <c r="L65" i="36"/>
  <c r="L64" i="36"/>
  <c r="L63" i="36"/>
  <c r="L62" i="36"/>
  <c r="L52" i="36"/>
  <c r="L51" i="36"/>
  <c r="L50" i="36"/>
  <c r="L49" i="36"/>
  <c r="L48" i="36"/>
  <c r="L47" i="36"/>
  <c r="L46" i="36"/>
  <c r="L45" i="36"/>
  <c r="L44" i="36"/>
  <c r="L43" i="36"/>
  <c r="L42" i="36"/>
  <c r="L41" i="36"/>
  <c r="L40" i="36"/>
  <c r="L39" i="36"/>
  <c r="L38" i="36"/>
  <c r="L37" i="36"/>
  <c r="L36" i="36"/>
  <c r="L35" i="36"/>
  <c r="L34" i="36"/>
  <c r="L33" i="36"/>
  <c r="L32" i="36"/>
  <c r="L31" i="36"/>
  <c r="L30" i="36"/>
  <c r="L29" i="36"/>
  <c r="L28" i="36"/>
  <c r="L27" i="36"/>
  <c r="L26" i="36"/>
  <c r="L25" i="36"/>
  <c r="L24" i="36"/>
  <c r="L23" i="36"/>
  <c r="L22" i="36"/>
  <c r="L21" i="36"/>
  <c r="L20" i="36"/>
  <c r="L19" i="36"/>
  <c r="L18" i="36"/>
  <c r="L17" i="36"/>
  <c r="L16" i="36"/>
  <c r="L15" i="36"/>
  <c r="L14" i="36"/>
  <c r="L13" i="36"/>
  <c r="L12" i="36"/>
  <c r="L10" i="36"/>
  <c r="L9" i="36"/>
  <c r="L7" i="36"/>
  <c r="L5" i="36"/>
  <c r="L4" i="36"/>
  <c r="L3" i="36"/>
  <c r="I117" i="36"/>
  <c r="H117" i="36"/>
  <c r="I116" i="36"/>
  <c r="H116" i="36"/>
  <c r="J115" i="36"/>
  <c r="I115" i="36"/>
  <c r="H115" i="36"/>
  <c r="I114" i="36"/>
  <c r="H114" i="36"/>
  <c r="I113" i="36"/>
  <c r="H113" i="36"/>
  <c r="I112" i="36"/>
  <c r="H112" i="36"/>
  <c r="I111" i="36"/>
  <c r="H111" i="36"/>
  <c r="I110" i="36"/>
  <c r="H110" i="36"/>
  <c r="I109" i="36"/>
  <c r="H109" i="36"/>
  <c r="I108" i="36"/>
  <c r="H108" i="36"/>
  <c r="J107" i="36"/>
  <c r="I107" i="36"/>
  <c r="H107" i="36"/>
  <c r="J106" i="36"/>
  <c r="I106" i="36"/>
  <c r="H106" i="36"/>
  <c r="J105" i="36"/>
  <c r="I105" i="36"/>
  <c r="H105" i="36"/>
  <c r="J104" i="36"/>
  <c r="I104" i="36"/>
  <c r="H104" i="36"/>
  <c r="J103" i="36"/>
  <c r="I103" i="36"/>
  <c r="H103" i="36"/>
  <c r="J102" i="36"/>
  <c r="I102" i="36"/>
  <c r="H102" i="36"/>
  <c r="J101" i="36"/>
  <c r="I101" i="36"/>
  <c r="H101" i="36"/>
  <c r="J100" i="36"/>
  <c r="I100" i="36"/>
  <c r="H100" i="36"/>
  <c r="J99" i="36"/>
  <c r="I99" i="36"/>
  <c r="H99" i="36"/>
  <c r="J98" i="36"/>
  <c r="I98" i="36"/>
  <c r="H98" i="36"/>
  <c r="J97" i="36"/>
  <c r="I97" i="36"/>
  <c r="H97" i="36"/>
  <c r="J96" i="36"/>
  <c r="I96" i="36"/>
  <c r="H96" i="36"/>
  <c r="J95" i="36"/>
  <c r="I95" i="36"/>
  <c r="H95" i="36"/>
  <c r="J94" i="36"/>
  <c r="I94" i="36"/>
  <c r="H94" i="36"/>
  <c r="J93" i="36"/>
  <c r="I93" i="36"/>
  <c r="H93" i="36"/>
  <c r="J92" i="36"/>
  <c r="I92" i="36"/>
  <c r="H92" i="36"/>
  <c r="J91" i="36"/>
  <c r="I91" i="36"/>
  <c r="H91" i="36"/>
  <c r="J90" i="36"/>
  <c r="I90" i="36"/>
  <c r="H90" i="36"/>
  <c r="J89" i="36"/>
  <c r="I89" i="36"/>
  <c r="H89" i="36"/>
  <c r="J88" i="36"/>
  <c r="I88" i="36"/>
  <c r="H88" i="36"/>
  <c r="J87" i="36"/>
  <c r="I87" i="36"/>
  <c r="H87" i="36"/>
  <c r="J86" i="36"/>
  <c r="I86" i="36"/>
  <c r="H86" i="36"/>
  <c r="J85" i="36"/>
  <c r="I85" i="36"/>
  <c r="H85" i="36"/>
  <c r="J84" i="36"/>
  <c r="I84" i="36"/>
  <c r="H84" i="36"/>
  <c r="J83" i="36"/>
  <c r="I83" i="36"/>
  <c r="H83" i="36"/>
  <c r="J82" i="36"/>
  <c r="I82" i="36"/>
  <c r="H82" i="36"/>
  <c r="J81" i="36"/>
  <c r="I81" i="36"/>
  <c r="H81" i="36"/>
  <c r="J80" i="36"/>
  <c r="I80" i="36"/>
  <c r="H80" i="36"/>
  <c r="I79" i="36"/>
  <c r="H79" i="36"/>
  <c r="J78" i="36"/>
  <c r="I78" i="36"/>
  <c r="H78" i="36"/>
  <c r="J77" i="36"/>
  <c r="I77" i="36"/>
  <c r="H77" i="36"/>
  <c r="J76" i="36"/>
  <c r="I76" i="36"/>
  <c r="H76" i="36"/>
  <c r="J75" i="36"/>
  <c r="I75" i="36"/>
  <c r="H75" i="36"/>
  <c r="J74" i="36"/>
  <c r="I74" i="36"/>
  <c r="H74" i="36"/>
  <c r="J73" i="36"/>
  <c r="I73" i="36"/>
  <c r="H73" i="36"/>
  <c r="J72" i="36"/>
  <c r="I72" i="36"/>
  <c r="H72" i="36"/>
  <c r="J71" i="36"/>
  <c r="I71" i="36"/>
  <c r="H71" i="36"/>
  <c r="J70" i="36"/>
  <c r="I70" i="36"/>
  <c r="H70" i="36"/>
  <c r="J69" i="36"/>
  <c r="I69" i="36"/>
  <c r="H69" i="36"/>
  <c r="J68" i="36"/>
  <c r="I68" i="36"/>
  <c r="H68" i="36"/>
  <c r="J67" i="36"/>
  <c r="I67" i="36"/>
  <c r="H67" i="36"/>
  <c r="J66" i="36"/>
  <c r="I66" i="36"/>
  <c r="H66" i="36"/>
  <c r="J65" i="36"/>
  <c r="I65" i="36"/>
  <c r="H65" i="36"/>
  <c r="J64" i="36"/>
  <c r="I64" i="36"/>
  <c r="H64" i="36"/>
  <c r="J63" i="36"/>
  <c r="I63" i="36"/>
  <c r="H63" i="36"/>
  <c r="J62" i="36"/>
  <c r="I62" i="36"/>
  <c r="H62" i="36"/>
  <c r="I61" i="36"/>
  <c r="H61" i="36"/>
  <c r="I60" i="36"/>
  <c r="H60" i="36"/>
  <c r="I59" i="36"/>
  <c r="H59" i="36"/>
  <c r="I58" i="36"/>
  <c r="H58" i="36"/>
  <c r="I57" i="36"/>
  <c r="H57" i="36"/>
  <c r="I56" i="36"/>
  <c r="H56" i="36"/>
  <c r="I55" i="36"/>
  <c r="H55" i="36"/>
  <c r="I54" i="36"/>
  <c r="H54" i="36"/>
  <c r="I53" i="36"/>
  <c r="H53" i="36"/>
  <c r="J52" i="36"/>
  <c r="I52" i="36"/>
  <c r="H52" i="36"/>
  <c r="J51" i="36"/>
  <c r="I51" i="36"/>
  <c r="H51" i="36"/>
  <c r="J50" i="36"/>
  <c r="I50" i="36"/>
  <c r="H50" i="36"/>
  <c r="J49" i="36"/>
  <c r="I49" i="36"/>
  <c r="H49" i="36"/>
  <c r="J48" i="36"/>
  <c r="I48" i="36"/>
  <c r="H48" i="36"/>
  <c r="J47" i="36"/>
  <c r="I47" i="36"/>
  <c r="H47" i="36"/>
  <c r="J46" i="36"/>
  <c r="I46" i="36"/>
  <c r="H46" i="36"/>
  <c r="J45" i="36"/>
  <c r="I45" i="36"/>
  <c r="H45" i="36"/>
  <c r="J44" i="36"/>
  <c r="I44" i="36"/>
  <c r="H44" i="36"/>
  <c r="J43" i="36"/>
  <c r="I43" i="36"/>
  <c r="H43" i="36"/>
  <c r="J42" i="36"/>
  <c r="I42" i="36"/>
  <c r="H42" i="36"/>
  <c r="J41" i="36"/>
  <c r="I41" i="36"/>
  <c r="H41" i="36"/>
  <c r="J40" i="36"/>
  <c r="I40" i="36"/>
  <c r="H40" i="36"/>
  <c r="J39" i="36"/>
  <c r="I39" i="36"/>
  <c r="H39" i="36"/>
  <c r="J38" i="36"/>
  <c r="I38" i="36"/>
  <c r="H38" i="36"/>
  <c r="J37" i="36"/>
  <c r="I37" i="36"/>
  <c r="H37" i="36"/>
  <c r="J36" i="36"/>
  <c r="I36" i="36"/>
  <c r="H36" i="36"/>
  <c r="J35" i="36"/>
  <c r="I35" i="36"/>
  <c r="H35" i="36"/>
  <c r="J34" i="36"/>
  <c r="I34" i="36"/>
  <c r="H34" i="36"/>
  <c r="J33" i="36"/>
  <c r="I33" i="36"/>
  <c r="H33" i="36"/>
  <c r="J32" i="36"/>
  <c r="I32" i="36"/>
  <c r="H32" i="36"/>
  <c r="J31" i="36"/>
  <c r="I31" i="36"/>
  <c r="H31" i="36"/>
  <c r="J30" i="36"/>
  <c r="I30" i="36"/>
  <c r="H30" i="36"/>
  <c r="J29" i="36"/>
  <c r="I29" i="36"/>
  <c r="H29" i="36"/>
  <c r="J28" i="36"/>
  <c r="I28" i="36"/>
  <c r="H28" i="36"/>
  <c r="J27" i="36"/>
  <c r="I27" i="36"/>
  <c r="H27" i="36"/>
  <c r="J26" i="36"/>
  <c r="I26" i="36"/>
  <c r="H26" i="36"/>
  <c r="J25" i="36"/>
  <c r="I25" i="36"/>
  <c r="H25" i="36"/>
  <c r="J24" i="36"/>
  <c r="I24" i="36"/>
  <c r="H24" i="36"/>
  <c r="J23" i="36"/>
  <c r="I23" i="36"/>
  <c r="H23" i="36"/>
  <c r="J22" i="36"/>
  <c r="I22" i="36"/>
  <c r="H22" i="36"/>
  <c r="J21" i="36"/>
  <c r="I21" i="36"/>
  <c r="H21" i="36"/>
  <c r="J20" i="36"/>
  <c r="I20" i="36"/>
  <c r="H20" i="36"/>
  <c r="J19" i="36"/>
  <c r="I19" i="36"/>
  <c r="H19" i="36"/>
  <c r="J18" i="36"/>
  <c r="I18" i="36"/>
  <c r="H18" i="36"/>
  <c r="J17" i="36"/>
  <c r="I17" i="36"/>
  <c r="H17" i="36"/>
  <c r="J16" i="36"/>
  <c r="I16" i="36"/>
  <c r="H16" i="36"/>
  <c r="J15" i="36"/>
  <c r="I15" i="36"/>
  <c r="H15" i="36"/>
  <c r="J14" i="36"/>
  <c r="I14" i="36"/>
  <c r="H14" i="36"/>
  <c r="J13" i="36"/>
  <c r="I13" i="36"/>
  <c r="H13" i="36"/>
  <c r="J12" i="36"/>
  <c r="I12" i="36"/>
  <c r="H12" i="36"/>
  <c r="J11" i="36"/>
  <c r="I11" i="36"/>
  <c r="H11" i="36"/>
  <c r="J10" i="36"/>
  <c r="I10" i="36"/>
  <c r="H10" i="36"/>
  <c r="J9" i="36"/>
  <c r="I9" i="36"/>
  <c r="H9" i="36"/>
  <c r="J8" i="36"/>
  <c r="I8" i="36"/>
  <c r="H8" i="36"/>
  <c r="J7" i="36"/>
  <c r="I7" i="36"/>
  <c r="H7" i="36"/>
  <c r="J6" i="36"/>
  <c r="I6" i="36"/>
  <c r="H6" i="36"/>
  <c r="J5" i="36"/>
  <c r="I5" i="36"/>
  <c r="H5" i="36"/>
  <c r="J4" i="36"/>
  <c r="I4" i="36"/>
  <c r="H4" i="36"/>
  <c r="J3" i="36"/>
  <c r="I3" i="36"/>
  <c r="H3" i="36"/>
  <c r="N115" i="27"/>
  <c r="P115" i="27"/>
  <c r="K163" i="35"/>
  <c r="J163" i="30" s="1"/>
  <c r="K160" i="35"/>
  <c r="K156" i="35"/>
  <c r="K149" i="35"/>
  <c r="J149" i="30" s="1"/>
  <c r="K146" i="35"/>
  <c r="J146" i="30" s="1"/>
  <c r="R26" i="32"/>
  <c r="R25" i="32"/>
  <c r="R24" i="32"/>
  <c r="R23" i="32"/>
  <c r="R22" i="32"/>
  <c r="R21" i="32"/>
  <c r="R20" i="32"/>
  <c r="R19" i="32"/>
  <c r="R18" i="32"/>
  <c r="R15" i="32"/>
  <c r="R14" i="32"/>
  <c r="R13" i="32"/>
  <c r="R12" i="32"/>
  <c r="R11" i="32"/>
  <c r="R10" i="32"/>
  <c r="R9" i="32"/>
  <c r="R8" i="32"/>
  <c r="F15" i="32"/>
  <c r="F16" i="32"/>
  <c r="F17" i="32"/>
  <c r="F18" i="32"/>
  <c r="F20" i="32"/>
  <c r="F22" i="32"/>
  <c r="F14" i="32"/>
  <c r="F13" i="32"/>
  <c r="L6" i="5"/>
  <c r="L11" i="5" s="1"/>
  <c r="Q11" i="5" s="1"/>
  <c r="K6" i="5"/>
  <c r="J6" i="5"/>
  <c r="I6" i="5"/>
  <c r="H6" i="5"/>
  <c r="Q114" i="5"/>
  <c r="Q105" i="5"/>
  <c r="Q104" i="5"/>
  <c r="Q100" i="5"/>
  <c r="Q92" i="5"/>
  <c r="Q91" i="5"/>
  <c r="Q89" i="5"/>
  <c r="Q85" i="5"/>
  <c r="Q82" i="5"/>
  <c r="Q78" i="5"/>
  <c r="Q71" i="5"/>
  <c r="Q68" i="5"/>
  <c r="Q65" i="5"/>
  <c r="Q64" i="5"/>
  <c r="Q61" i="5"/>
  <c r="Q57" i="5"/>
  <c r="Q54" i="5"/>
  <c r="Q53" i="5"/>
  <c r="Q49" i="5"/>
  <c r="Q48" i="5"/>
  <c r="Q46" i="5"/>
  <c r="Q42" i="5"/>
  <c r="Q38" i="5"/>
  <c r="Q33" i="5"/>
  <c r="Q29" i="5"/>
  <c r="Q28" i="5"/>
  <c r="Q27" i="5"/>
  <c r="Q23" i="5"/>
  <c r="Q18" i="5"/>
  <c r="Q14" i="5"/>
  <c r="Q13" i="5"/>
  <c r="Q49" i="6"/>
  <c r="Q114" i="6"/>
  <c r="Q105" i="6"/>
  <c r="Q104" i="6"/>
  <c r="Q100" i="6"/>
  <c r="Q92" i="6"/>
  <c r="Q91" i="6"/>
  <c r="Q89" i="6"/>
  <c r="Q85" i="6"/>
  <c r="Q82" i="6"/>
  <c r="Q78" i="6"/>
  <c r="Q71" i="6"/>
  <c r="Q68" i="6"/>
  <c r="Q65" i="6"/>
  <c r="Q64" i="6"/>
  <c r="Q61" i="6"/>
  <c r="Q57" i="6"/>
  <c r="Q54" i="6"/>
  <c r="Q53" i="6"/>
  <c r="Q48" i="6"/>
  <c r="Q46" i="6"/>
  <c r="Q42" i="6"/>
  <c r="Q38" i="6"/>
  <c r="Q33" i="6"/>
  <c r="Q29" i="6"/>
  <c r="Q28" i="6"/>
  <c r="Q27" i="6"/>
  <c r="Q23" i="6"/>
  <c r="Q18" i="6"/>
  <c r="Q14" i="6"/>
  <c r="Q13" i="6"/>
  <c r="Q11" i="6"/>
  <c r="Q6" i="6"/>
  <c r="L11" i="6"/>
  <c r="L79" i="6" s="1"/>
  <c r="L11" i="19"/>
  <c r="J11" i="19"/>
  <c r="I11" i="19"/>
  <c r="H11" i="19"/>
  <c r="N8" i="27"/>
  <c r="L79" i="5" l="1"/>
  <c r="Q79" i="5" s="1"/>
  <c r="Q6" i="5"/>
  <c r="Q79" i="6"/>
  <c r="J116" i="27" l="1"/>
  <c r="I116" i="27"/>
  <c r="I115" i="27"/>
  <c r="L102" i="27"/>
  <c r="I77" i="25"/>
  <c r="H77" i="25"/>
  <c r="I76" i="25"/>
  <c r="H76" i="25"/>
  <c r="L22" i="27"/>
  <c r="L21" i="27"/>
  <c r="L17" i="27"/>
  <c r="L87" i="27"/>
  <c r="L86" i="27"/>
  <c r="I102" i="25"/>
  <c r="H102" i="25"/>
  <c r="H94" i="25"/>
  <c r="I94" i="25"/>
  <c r="L8" i="27"/>
  <c r="I73" i="25"/>
  <c r="H73" i="25"/>
  <c r="I52" i="25"/>
  <c r="H52" i="25"/>
  <c r="H37" i="25"/>
  <c r="I37" i="25"/>
  <c r="I22" i="25"/>
  <c r="H22" i="25"/>
  <c r="I10" i="25"/>
  <c r="H10" i="25"/>
  <c r="I15" i="25"/>
  <c r="H9" i="25"/>
  <c r="I9" i="25"/>
  <c r="H8" i="25"/>
  <c r="I8" i="25"/>
  <c r="H7" i="25"/>
  <c r="T116" i="19"/>
  <c r="H118" i="19"/>
  <c r="H119" i="19" s="1"/>
  <c r="S116" i="19"/>
  <c r="R116" i="19"/>
  <c r="H114" i="19"/>
  <c r="I115" i="19" s="1"/>
  <c r="I114" i="19" s="1"/>
  <c r="L107" i="19"/>
  <c r="J107" i="19"/>
  <c r="I107" i="19"/>
  <c r="H107" i="19"/>
  <c r="S116" i="7"/>
  <c r="T116" i="7"/>
  <c r="R116" i="7"/>
  <c r="I116" i="7"/>
  <c r="H107" i="7"/>
  <c r="H118" i="7" s="1"/>
  <c r="I107" i="7"/>
  <c r="J107" i="7"/>
  <c r="H114" i="7"/>
  <c r="I115" i="7"/>
  <c r="I114" i="7" s="1"/>
  <c r="J115" i="7" s="1"/>
  <c r="J114" i="7" s="1"/>
  <c r="J116" i="7"/>
  <c r="K116" i="7"/>
  <c r="J115" i="19" l="1"/>
  <c r="J114" i="19" s="1"/>
  <c r="I118" i="19"/>
  <c r="I119" i="19" s="1"/>
  <c r="J118" i="7"/>
  <c r="J119" i="7" s="1"/>
  <c r="I118" i="7"/>
  <c r="H119" i="7"/>
  <c r="I119" i="7"/>
  <c r="L115" i="19" l="1"/>
  <c r="L114" i="19" s="1"/>
  <c r="L118" i="19" s="1"/>
  <c r="L119" i="19" s="1"/>
  <c r="J118" i="19"/>
  <c r="J119" i="19" s="1"/>
  <c r="L116" i="7" l="1"/>
  <c r="L115" i="7"/>
  <c r="L114" i="7" s="1"/>
  <c r="L118" i="7" s="1"/>
  <c r="L119" i="7" s="1"/>
  <c r="L107" i="7"/>
  <c r="L107" i="2" l="1"/>
  <c r="L108" i="2"/>
  <c r="L109" i="2"/>
  <c r="L110" i="2"/>
  <c r="L111" i="2"/>
  <c r="L112" i="2"/>
  <c r="L113" i="2"/>
  <c r="L115" i="2"/>
  <c r="L114" i="2" s="1"/>
  <c r="L118" i="2" s="1"/>
  <c r="L119" i="2" s="1"/>
  <c r="L117" i="2"/>
  <c r="L116" i="6"/>
  <c r="K116" i="6"/>
  <c r="T116" i="6" s="1"/>
  <c r="J116" i="6"/>
  <c r="S116" i="6" s="1"/>
  <c r="I116" i="6"/>
  <c r="R116" i="6" s="1"/>
  <c r="L116" i="5"/>
  <c r="K116" i="5"/>
  <c r="T116" i="5" s="1"/>
  <c r="J116" i="5"/>
  <c r="S116" i="5" s="1"/>
  <c r="I116" i="5"/>
  <c r="R116" i="5" s="1"/>
  <c r="L116" i="4"/>
  <c r="K116" i="4"/>
  <c r="J116" i="4"/>
  <c r="I116" i="4"/>
  <c r="I115" i="4"/>
  <c r="S116" i="4"/>
  <c r="R116" i="4"/>
  <c r="T116" i="3"/>
  <c r="S116" i="3"/>
  <c r="R116" i="3"/>
  <c r="P119" i="19"/>
  <c r="O119" i="19"/>
  <c r="P118" i="19"/>
  <c r="O118" i="19"/>
  <c r="S115" i="19"/>
  <c r="R115" i="19"/>
  <c r="P114" i="19"/>
  <c r="O114" i="19"/>
  <c r="Q107" i="19"/>
  <c r="P107" i="19"/>
  <c r="O107" i="19"/>
  <c r="Q105" i="19"/>
  <c r="P105" i="19"/>
  <c r="O105" i="19"/>
  <c r="Q104" i="19"/>
  <c r="P104" i="19"/>
  <c r="O104" i="19"/>
  <c r="Q100" i="19"/>
  <c r="P100" i="19"/>
  <c r="O100" i="19"/>
  <c r="Q92" i="19"/>
  <c r="P92" i="19"/>
  <c r="O92" i="19"/>
  <c r="Q91" i="19"/>
  <c r="P91" i="19"/>
  <c r="O91" i="19"/>
  <c r="Q89" i="19"/>
  <c r="P89" i="19"/>
  <c r="O89" i="19"/>
  <c r="Q85" i="19"/>
  <c r="P85" i="19"/>
  <c r="O85" i="19"/>
  <c r="Q82" i="19"/>
  <c r="P82" i="19"/>
  <c r="O82" i="19"/>
  <c r="Q79" i="19"/>
  <c r="P79" i="19"/>
  <c r="O79" i="19"/>
  <c r="Q78" i="19"/>
  <c r="P78" i="19"/>
  <c r="O78" i="19"/>
  <c r="Q71" i="19"/>
  <c r="P71" i="19"/>
  <c r="O71" i="19"/>
  <c r="Q68" i="19"/>
  <c r="P68" i="19"/>
  <c r="O68" i="19"/>
  <c r="Q65" i="19"/>
  <c r="P65" i="19"/>
  <c r="O65" i="19"/>
  <c r="Q64" i="19"/>
  <c r="P64" i="19"/>
  <c r="O64" i="19"/>
  <c r="Q61" i="19"/>
  <c r="P61" i="19"/>
  <c r="O61" i="19"/>
  <c r="Q57" i="19"/>
  <c r="P57" i="19"/>
  <c r="O57" i="19"/>
  <c r="Q54" i="19"/>
  <c r="P54" i="19"/>
  <c r="O54" i="19"/>
  <c r="Q53" i="19"/>
  <c r="P53" i="19"/>
  <c r="O53" i="19"/>
  <c r="Q49" i="19"/>
  <c r="P49" i="19"/>
  <c r="O49" i="19"/>
  <c r="Q48" i="19"/>
  <c r="P48" i="19"/>
  <c r="O48" i="19"/>
  <c r="Q46" i="19"/>
  <c r="P46" i="19"/>
  <c r="O46" i="19"/>
  <c r="Q42" i="19"/>
  <c r="P42" i="19"/>
  <c r="O42" i="19"/>
  <c r="Q38" i="19"/>
  <c r="P38" i="19"/>
  <c r="O38" i="19"/>
  <c r="Q33" i="19"/>
  <c r="P33" i="19"/>
  <c r="O33" i="19"/>
  <c r="Q29" i="19"/>
  <c r="P29" i="19"/>
  <c r="O29" i="19"/>
  <c r="Q28" i="19"/>
  <c r="P28" i="19"/>
  <c r="O28" i="19"/>
  <c r="Q27" i="19"/>
  <c r="P27" i="19"/>
  <c r="O27" i="19"/>
  <c r="Q23" i="19"/>
  <c r="P23" i="19"/>
  <c r="O23" i="19"/>
  <c r="Q18" i="19"/>
  <c r="P18" i="19"/>
  <c r="O18" i="19"/>
  <c r="Q14" i="19"/>
  <c r="P14" i="19"/>
  <c r="O14" i="19"/>
  <c r="Q13" i="19"/>
  <c r="P13" i="19"/>
  <c r="O13" i="19"/>
  <c r="Q11" i="19"/>
  <c r="P11" i="19"/>
  <c r="O11" i="19"/>
  <c r="Q6" i="19"/>
  <c r="P6" i="19"/>
  <c r="O6" i="19"/>
  <c r="R115" i="7"/>
  <c r="Q107" i="7"/>
  <c r="P107" i="7"/>
  <c r="O107" i="7"/>
  <c r="Q105" i="7"/>
  <c r="P105" i="7"/>
  <c r="O105" i="7"/>
  <c r="Q104" i="7"/>
  <c r="P104" i="7"/>
  <c r="O104" i="7"/>
  <c r="Q100" i="7"/>
  <c r="P100" i="7"/>
  <c r="O100" i="7"/>
  <c r="Q92" i="7"/>
  <c r="P92" i="7"/>
  <c r="O92" i="7"/>
  <c r="Q91" i="7"/>
  <c r="P91" i="7"/>
  <c r="O91" i="7"/>
  <c r="Q89" i="7"/>
  <c r="P89" i="7"/>
  <c r="O89" i="7"/>
  <c r="Q85" i="7"/>
  <c r="P85" i="7"/>
  <c r="O85" i="7"/>
  <c r="Q82" i="7"/>
  <c r="P82" i="7"/>
  <c r="O82" i="7"/>
  <c r="Q79" i="7"/>
  <c r="P79" i="7"/>
  <c r="O79" i="7"/>
  <c r="Q78" i="7"/>
  <c r="P78" i="7"/>
  <c r="O78" i="7"/>
  <c r="Q71" i="7"/>
  <c r="P71" i="7"/>
  <c r="O71" i="7"/>
  <c r="Q68" i="7"/>
  <c r="P68" i="7"/>
  <c r="O68" i="7"/>
  <c r="Q65" i="7"/>
  <c r="P65" i="7"/>
  <c r="O65" i="7"/>
  <c r="Q64" i="7"/>
  <c r="P64" i="7"/>
  <c r="O64" i="7"/>
  <c r="Q61" i="7"/>
  <c r="P61" i="7"/>
  <c r="O61" i="7"/>
  <c r="Q57" i="7"/>
  <c r="P57" i="7"/>
  <c r="O57" i="7"/>
  <c r="Q54" i="7"/>
  <c r="P54" i="7"/>
  <c r="O54" i="7"/>
  <c r="Q53" i="7"/>
  <c r="P53" i="7"/>
  <c r="O53" i="7"/>
  <c r="Q49" i="7"/>
  <c r="P49" i="7"/>
  <c r="O49" i="7"/>
  <c r="Q48" i="7"/>
  <c r="P48" i="7"/>
  <c r="O48" i="7"/>
  <c r="Q46" i="7"/>
  <c r="P46" i="7"/>
  <c r="O46" i="7"/>
  <c r="Q42" i="7"/>
  <c r="P42" i="7"/>
  <c r="O42" i="7"/>
  <c r="Q38" i="7"/>
  <c r="P38" i="7"/>
  <c r="O38" i="7"/>
  <c r="Q33" i="7"/>
  <c r="P33" i="7"/>
  <c r="O33" i="7"/>
  <c r="Q29" i="7"/>
  <c r="P29" i="7"/>
  <c r="O29" i="7"/>
  <c r="Q28" i="7"/>
  <c r="P28" i="7"/>
  <c r="O28" i="7"/>
  <c r="Q27" i="7"/>
  <c r="P27" i="7"/>
  <c r="O27" i="7"/>
  <c r="Q23" i="7"/>
  <c r="P23" i="7"/>
  <c r="O23" i="7"/>
  <c r="Q18" i="7"/>
  <c r="P18" i="7"/>
  <c r="O18" i="7"/>
  <c r="Q14" i="7"/>
  <c r="P14" i="7"/>
  <c r="O14" i="7"/>
  <c r="Q13" i="7"/>
  <c r="P13" i="7"/>
  <c r="O13" i="7"/>
  <c r="Q11" i="7"/>
  <c r="P11" i="7"/>
  <c r="O11" i="7"/>
  <c r="Q6" i="7"/>
  <c r="P6" i="7"/>
  <c r="O6" i="7"/>
  <c r="P49" i="6"/>
  <c r="O49" i="6"/>
  <c r="P48" i="6"/>
  <c r="O48" i="6"/>
  <c r="P23" i="6"/>
  <c r="O23" i="6"/>
  <c r="P18" i="6"/>
  <c r="O18" i="6"/>
  <c r="P14" i="6"/>
  <c r="O14" i="6"/>
  <c r="P13" i="6"/>
  <c r="O13" i="6"/>
  <c r="P6" i="6"/>
  <c r="O6" i="6"/>
  <c r="P49" i="5"/>
  <c r="O49" i="5"/>
  <c r="R115" i="4"/>
  <c r="Q107" i="4"/>
  <c r="P107" i="4"/>
  <c r="O107" i="4"/>
  <c r="Q105" i="4"/>
  <c r="P105" i="4"/>
  <c r="O105" i="4"/>
  <c r="Q104" i="4"/>
  <c r="P104" i="4"/>
  <c r="O104" i="4"/>
  <c r="Q100" i="4"/>
  <c r="P100" i="4"/>
  <c r="O100" i="4"/>
  <c r="Q92" i="4"/>
  <c r="P92" i="4"/>
  <c r="O92" i="4"/>
  <c r="Q91" i="4"/>
  <c r="P91" i="4"/>
  <c r="O91" i="4"/>
  <c r="Q89" i="4"/>
  <c r="P89" i="4"/>
  <c r="O89" i="4"/>
  <c r="Q85" i="4"/>
  <c r="P85" i="4"/>
  <c r="O85" i="4"/>
  <c r="Q82" i="4"/>
  <c r="P82" i="4"/>
  <c r="O82" i="4"/>
  <c r="Q79" i="4"/>
  <c r="P79" i="4"/>
  <c r="O79" i="4"/>
  <c r="Q78" i="4"/>
  <c r="P78" i="4"/>
  <c r="O78" i="4"/>
  <c r="Q71" i="4"/>
  <c r="P71" i="4"/>
  <c r="O71" i="4"/>
  <c r="Q68" i="4"/>
  <c r="P68" i="4"/>
  <c r="O68" i="4"/>
  <c r="Q65" i="4"/>
  <c r="P65" i="4"/>
  <c r="O65" i="4"/>
  <c r="Q64" i="4"/>
  <c r="P64" i="4"/>
  <c r="O64" i="4"/>
  <c r="Q61" i="4"/>
  <c r="P61" i="4"/>
  <c r="O61" i="4"/>
  <c r="Q57" i="4"/>
  <c r="P57" i="4"/>
  <c r="O57" i="4"/>
  <c r="Q54" i="4"/>
  <c r="P54" i="4"/>
  <c r="O54" i="4"/>
  <c r="Q53" i="4"/>
  <c r="P53" i="4"/>
  <c r="O53" i="4"/>
  <c r="Q49" i="4"/>
  <c r="P49" i="4"/>
  <c r="O49" i="4"/>
  <c r="Q48" i="4"/>
  <c r="P48" i="4"/>
  <c r="O48" i="4"/>
  <c r="Q46" i="4"/>
  <c r="P46" i="4"/>
  <c r="O46" i="4"/>
  <c r="Q42" i="4"/>
  <c r="P42" i="4"/>
  <c r="O42" i="4"/>
  <c r="Q38" i="4"/>
  <c r="P38" i="4"/>
  <c r="O38" i="4"/>
  <c r="Q33" i="4"/>
  <c r="P33" i="4"/>
  <c r="O33" i="4"/>
  <c r="Q29" i="4"/>
  <c r="P29" i="4"/>
  <c r="O29" i="4"/>
  <c r="Q28" i="4"/>
  <c r="P28" i="4"/>
  <c r="O28" i="4"/>
  <c r="Q27" i="4"/>
  <c r="P27" i="4"/>
  <c r="O27" i="4"/>
  <c r="Q23" i="4"/>
  <c r="P23" i="4"/>
  <c r="O23" i="4"/>
  <c r="Q18" i="4"/>
  <c r="P18" i="4"/>
  <c r="O18" i="4"/>
  <c r="Q14" i="4"/>
  <c r="P14" i="4"/>
  <c r="O14" i="4"/>
  <c r="Q13" i="4"/>
  <c r="P13" i="4"/>
  <c r="O13" i="4"/>
  <c r="Q11" i="4"/>
  <c r="P11" i="4"/>
  <c r="O11" i="4"/>
  <c r="Q6" i="4"/>
  <c r="P6" i="4"/>
  <c r="O6" i="4"/>
  <c r="Q107" i="3"/>
  <c r="P107" i="3"/>
  <c r="O107" i="3"/>
  <c r="Q105" i="3"/>
  <c r="P105" i="3"/>
  <c r="O105" i="3"/>
  <c r="Q104" i="3"/>
  <c r="P104" i="3"/>
  <c r="O104" i="3"/>
  <c r="Q100" i="3"/>
  <c r="P100" i="3"/>
  <c r="O100" i="3"/>
  <c r="Q92" i="3"/>
  <c r="P92" i="3"/>
  <c r="O92" i="3"/>
  <c r="Q91" i="3"/>
  <c r="P91" i="3"/>
  <c r="O91" i="3"/>
  <c r="Q89" i="3"/>
  <c r="P89" i="3"/>
  <c r="O89" i="3"/>
  <c r="Q85" i="3"/>
  <c r="P85" i="3"/>
  <c r="O85" i="3"/>
  <c r="Q82" i="3"/>
  <c r="P82" i="3"/>
  <c r="O82" i="3"/>
  <c r="Q79" i="3"/>
  <c r="P79" i="3"/>
  <c r="O79" i="3"/>
  <c r="Q78" i="3"/>
  <c r="P78" i="3"/>
  <c r="O78" i="3"/>
  <c r="Q71" i="3"/>
  <c r="P71" i="3"/>
  <c r="O71" i="3"/>
  <c r="Q68" i="3"/>
  <c r="P68" i="3"/>
  <c r="O68" i="3"/>
  <c r="Q65" i="3"/>
  <c r="P65" i="3"/>
  <c r="O65" i="3"/>
  <c r="Q64" i="3"/>
  <c r="P64" i="3"/>
  <c r="O64" i="3"/>
  <c r="Q61" i="3"/>
  <c r="P61" i="3"/>
  <c r="O61" i="3"/>
  <c r="Q57" i="3"/>
  <c r="P57" i="3"/>
  <c r="O57" i="3"/>
  <c r="Q54" i="3"/>
  <c r="P54" i="3"/>
  <c r="O54" i="3"/>
  <c r="Q53" i="3"/>
  <c r="P53" i="3"/>
  <c r="O53" i="3"/>
  <c r="Q49" i="3"/>
  <c r="P49" i="3"/>
  <c r="O49" i="3"/>
  <c r="Q48" i="3"/>
  <c r="P48" i="3"/>
  <c r="O48" i="3"/>
  <c r="Q46" i="3"/>
  <c r="P46" i="3"/>
  <c r="O46" i="3"/>
  <c r="Q42" i="3"/>
  <c r="P42" i="3"/>
  <c r="O42" i="3"/>
  <c r="Q38" i="3"/>
  <c r="P38" i="3"/>
  <c r="O38" i="3"/>
  <c r="Q33" i="3"/>
  <c r="P33" i="3"/>
  <c r="O33" i="3"/>
  <c r="Q29" i="3"/>
  <c r="P29" i="3"/>
  <c r="O29" i="3"/>
  <c r="Q28" i="3"/>
  <c r="P28" i="3"/>
  <c r="O28" i="3"/>
  <c r="Q27" i="3"/>
  <c r="P27" i="3"/>
  <c r="O27" i="3"/>
  <c r="Q23" i="3"/>
  <c r="P23" i="3"/>
  <c r="O23" i="3"/>
  <c r="Q18" i="3"/>
  <c r="P18" i="3"/>
  <c r="O18" i="3"/>
  <c r="Q14" i="3"/>
  <c r="P14" i="3"/>
  <c r="O14" i="3"/>
  <c r="Q13" i="3"/>
  <c r="P13" i="3"/>
  <c r="O13" i="3"/>
  <c r="Q11" i="3"/>
  <c r="P11" i="3"/>
  <c r="O11" i="3"/>
  <c r="Q6" i="3"/>
  <c r="P6" i="3"/>
  <c r="O6" i="3"/>
  <c r="R116" i="2"/>
  <c r="S116" i="2"/>
  <c r="H118" i="2"/>
  <c r="T116" i="2"/>
  <c r="I115" i="2"/>
  <c r="Q6" i="2"/>
  <c r="Q11" i="2"/>
  <c r="Q13" i="2"/>
  <c r="Q14" i="2"/>
  <c r="Q18" i="2"/>
  <c r="Q23" i="2"/>
  <c r="Q27" i="2"/>
  <c r="Q28" i="2"/>
  <c r="Q29" i="2"/>
  <c r="Q33" i="2"/>
  <c r="Q38" i="2"/>
  <c r="Q42" i="2"/>
  <c r="Q46" i="2"/>
  <c r="Q48" i="2"/>
  <c r="Q49" i="2"/>
  <c r="Q53" i="2"/>
  <c r="Q54" i="2"/>
  <c r="Q57" i="2"/>
  <c r="Q61" i="2"/>
  <c r="Q64" i="2"/>
  <c r="Q65" i="2"/>
  <c r="Q68" i="2"/>
  <c r="Q71" i="2"/>
  <c r="Q78" i="2"/>
  <c r="Q79" i="2"/>
  <c r="Q82" i="2"/>
  <c r="Q85" i="2"/>
  <c r="Q89" i="2"/>
  <c r="Q91" i="2"/>
  <c r="Q92" i="2"/>
  <c r="Q100" i="2"/>
  <c r="Q104" i="2"/>
  <c r="Q105" i="2"/>
  <c r="Q107" i="2"/>
  <c r="R115" i="2" l="1"/>
  <c r="I114" i="2"/>
  <c r="S115" i="2" l="1"/>
  <c r="J115" i="2"/>
  <c r="J114" i="2" s="1"/>
  <c r="I118" i="2"/>
  <c r="I119" i="2" s="1"/>
  <c r="K115" i="2" l="1"/>
  <c r="J118" i="2"/>
  <c r="Q114" i="2" l="1"/>
  <c r="T115" i="2"/>
  <c r="J119" i="2"/>
  <c r="P118" i="2"/>
  <c r="K114" i="2"/>
  <c r="K118" i="2"/>
  <c r="K119" i="2" s="1"/>
  <c r="I103" i="25" l="1"/>
  <c r="L30" i="27"/>
  <c r="H103" i="25"/>
  <c r="K42" i="30" l="1"/>
  <c r="N117" i="27"/>
  <c r="J117" i="36" s="1"/>
  <c r="N113" i="27"/>
  <c r="J113" i="36" s="1"/>
  <c r="N112" i="27"/>
  <c r="J112" i="36" s="1"/>
  <c r="N111" i="27"/>
  <c r="J111" i="36" s="1"/>
  <c r="N110" i="27"/>
  <c r="J110" i="36" s="1"/>
  <c r="N109" i="27"/>
  <c r="J109" i="36" s="1"/>
  <c r="N108" i="27"/>
  <c r="J108" i="36" s="1"/>
  <c r="N107" i="27"/>
  <c r="P99" i="27"/>
  <c r="P98" i="27"/>
  <c r="P97" i="27"/>
  <c r="P96" i="27"/>
  <c r="P94" i="27"/>
  <c r="P93" i="27"/>
  <c r="P92" i="27"/>
  <c r="P90" i="27"/>
  <c r="P88" i="27"/>
  <c r="P84" i="27"/>
  <c r="P83" i="27"/>
  <c r="P82" i="27"/>
  <c r="P81" i="27"/>
  <c r="P80" i="27"/>
  <c r="P75" i="27"/>
  <c r="P74" i="27"/>
  <c r="P72" i="27"/>
  <c r="P70" i="27"/>
  <c r="P69" i="27"/>
  <c r="P68" i="27"/>
  <c r="P67" i="27"/>
  <c r="P66" i="27"/>
  <c r="P65" i="27"/>
  <c r="P64" i="27"/>
  <c r="P63" i="27"/>
  <c r="P62" i="27"/>
  <c r="P52" i="27"/>
  <c r="P47" i="27"/>
  <c r="P31" i="27"/>
  <c r="P20" i="27"/>
  <c r="P19" i="27"/>
  <c r="P18" i="27"/>
  <c r="P16" i="27"/>
  <c r="P15" i="27"/>
  <c r="P14" i="27"/>
  <c r="P12" i="27"/>
  <c r="P7" i="27"/>
  <c r="P5" i="27"/>
  <c r="P4" i="27"/>
  <c r="N102" i="27"/>
  <c r="P102" i="27" s="1"/>
  <c r="N99" i="27"/>
  <c r="N98" i="27"/>
  <c r="N97" i="27"/>
  <c r="N96" i="27"/>
  <c r="N95" i="27"/>
  <c r="N94" i="27"/>
  <c r="N93" i="27"/>
  <c r="N92" i="27"/>
  <c r="N91" i="27"/>
  <c r="N90" i="27"/>
  <c r="N88" i="27"/>
  <c r="N87" i="27"/>
  <c r="P87" i="27" s="1"/>
  <c r="N86" i="27"/>
  <c r="P86" i="27" s="1"/>
  <c r="N84" i="27"/>
  <c r="N83" i="27"/>
  <c r="N82" i="27"/>
  <c r="N81" i="27"/>
  <c r="N80" i="27"/>
  <c r="N75" i="27"/>
  <c r="N74" i="27"/>
  <c r="N72" i="27"/>
  <c r="N70" i="27"/>
  <c r="N69" i="27"/>
  <c r="N68" i="27"/>
  <c r="N67" i="27"/>
  <c r="N66" i="27"/>
  <c r="N65" i="27"/>
  <c r="N64" i="27"/>
  <c r="N63" i="27"/>
  <c r="N62" i="27"/>
  <c r="N52" i="27"/>
  <c r="N47" i="27"/>
  <c r="N35" i="27"/>
  <c r="N34" i="27"/>
  <c r="N31" i="27"/>
  <c r="N30" i="27"/>
  <c r="P30" i="27" s="1"/>
  <c r="N22" i="27"/>
  <c r="P22" i="27" s="1"/>
  <c r="N21" i="27"/>
  <c r="P21" i="27" s="1"/>
  <c r="N20" i="27"/>
  <c r="N19" i="27"/>
  <c r="N18" i="27"/>
  <c r="N17" i="27"/>
  <c r="P17" i="27" s="1"/>
  <c r="N16" i="27"/>
  <c r="N15" i="27"/>
  <c r="N14" i="27"/>
  <c r="N12" i="27"/>
  <c r="N7" i="27"/>
  <c r="N5" i="27"/>
  <c r="N4" i="27"/>
  <c r="P35" i="27" l="1"/>
  <c r="P34" i="27"/>
  <c r="F21" i="32"/>
  <c r="J48" i="5"/>
  <c r="I48" i="5"/>
  <c r="H48" i="5"/>
  <c r="J48" i="3"/>
  <c r="I48" i="3"/>
  <c r="H48" i="3"/>
  <c r="O48" i="5" l="1"/>
  <c r="P48" i="5"/>
  <c r="K166" i="35"/>
  <c r="J166" i="30" s="1"/>
  <c r="K236" i="35" l="1"/>
  <c r="J236" i="30" s="1"/>
  <c r="K235" i="35"/>
  <c r="J235" i="30" s="1"/>
  <c r="K230" i="35"/>
  <c r="J230" i="30" s="1"/>
  <c r="K229" i="35"/>
  <c r="J229" i="30" s="1"/>
  <c r="K189" i="35"/>
  <c r="J189" i="30" s="1"/>
  <c r="K152" i="35"/>
  <c r="J152" i="30" s="1"/>
  <c r="K180" i="35" l="1"/>
  <c r="J180" i="30" s="1"/>
  <c r="K178" i="35"/>
  <c r="J178" i="30" s="1"/>
  <c r="K176" i="35"/>
  <c r="J176" i="30" s="1"/>
  <c r="K174" i="35"/>
  <c r="J174" i="30" s="1"/>
  <c r="K167" i="35"/>
  <c r="J167" i="30" s="1"/>
  <c r="K164" i="35"/>
  <c r="J164" i="30" s="1"/>
  <c r="K161" i="35"/>
  <c r="J161" i="30" s="1"/>
  <c r="K157" i="35"/>
  <c r="J157" i="30" s="1"/>
  <c r="K153" i="35"/>
  <c r="J153" i="30" s="1"/>
  <c r="K150" i="35"/>
  <c r="J150" i="30" s="1"/>
  <c r="K147" i="35"/>
  <c r="J147" i="30" s="1"/>
  <c r="K144" i="35"/>
  <c r="J144" i="30" s="1"/>
  <c r="K141" i="35"/>
  <c r="J141" i="30" s="1"/>
  <c r="K134" i="35"/>
  <c r="J134" i="30" s="1"/>
  <c r="K132" i="35"/>
  <c r="J132" i="30" s="1"/>
  <c r="K130" i="35"/>
  <c r="J130" i="30" s="1"/>
  <c r="K128" i="35"/>
  <c r="J128" i="30" s="1"/>
  <c r="K125" i="35"/>
  <c r="J125" i="30" s="1"/>
  <c r="O53" i="2" l="1"/>
  <c r="P53" i="2"/>
  <c r="O54" i="2"/>
  <c r="P54" i="2"/>
  <c r="O57" i="2"/>
  <c r="P57" i="2"/>
  <c r="O61" i="2"/>
  <c r="P61" i="2"/>
  <c r="O64" i="2"/>
  <c r="P64" i="2"/>
  <c r="O65" i="2"/>
  <c r="P65" i="2"/>
  <c r="O68" i="2"/>
  <c r="P68" i="2"/>
  <c r="O71" i="2"/>
  <c r="P71" i="2"/>
  <c r="O78" i="2"/>
  <c r="P78" i="2"/>
  <c r="O79" i="2"/>
  <c r="P79" i="2"/>
  <c r="O82" i="2"/>
  <c r="P82" i="2"/>
  <c r="O85" i="2"/>
  <c r="P85" i="2"/>
  <c r="O89" i="2"/>
  <c r="P89" i="2"/>
  <c r="O91" i="2"/>
  <c r="P91" i="2"/>
  <c r="O92" i="2"/>
  <c r="P92" i="2"/>
  <c r="O100" i="2"/>
  <c r="P100" i="2"/>
  <c r="O104" i="2"/>
  <c r="P104" i="2"/>
  <c r="O105" i="2"/>
  <c r="P105" i="2"/>
  <c r="O107" i="2"/>
  <c r="P107" i="2"/>
  <c r="O114" i="2"/>
  <c r="P114" i="2"/>
  <c r="O118" i="2"/>
  <c r="O119" i="2"/>
  <c r="P119" i="2"/>
  <c r="O48" i="2"/>
  <c r="P48" i="2"/>
  <c r="O49" i="2"/>
  <c r="P49" i="2"/>
  <c r="O46" i="2"/>
  <c r="P46" i="2"/>
  <c r="O42" i="2"/>
  <c r="P42" i="2"/>
  <c r="O38" i="2"/>
  <c r="P38" i="2"/>
  <c r="O33" i="2"/>
  <c r="P33" i="2"/>
  <c r="O27" i="2"/>
  <c r="P27" i="2"/>
  <c r="O28" i="2"/>
  <c r="P28" i="2"/>
  <c r="O29" i="2"/>
  <c r="P29" i="2"/>
  <c r="O23" i="2"/>
  <c r="P23" i="2"/>
  <c r="O18" i="2"/>
  <c r="P18" i="2"/>
  <c r="O13" i="2"/>
  <c r="P13" i="2"/>
  <c r="O14" i="2"/>
  <c r="P14" i="2"/>
  <c r="O11" i="2"/>
  <c r="P11" i="2"/>
  <c r="O6" i="2"/>
  <c r="P6" i="2"/>
  <c r="K124" i="35"/>
  <c r="J124" i="30" s="1"/>
  <c r="K121" i="35"/>
  <c r="J121" i="30" s="1"/>
  <c r="K120" i="35"/>
  <c r="J120" i="30" s="1"/>
  <c r="K118" i="35"/>
  <c r="J118" i="30" s="1"/>
  <c r="K115" i="35"/>
  <c r="J115" i="30" s="1"/>
  <c r="K119" i="35" l="1"/>
  <c r="J119" i="30" s="1"/>
  <c r="K123" i="35"/>
  <c r="J123" i="30" s="1"/>
  <c r="K165" i="35"/>
  <c r="J165" i="30" s="1"/>
  <c r="K5" i="35" l="1"/>
  <c r="K247" i="35"/>
  <c r="K228" i="35" l="1"/>
  <c r="J228" i="30" s="1"/>
  <c r="K186" i="35" l="1"/>
  <c r="J186" i="30" s="1"/>
  <c r="K170" i="35"/>
  <c r="J170" i="30" s="1"/>
  <c r="K112" i="35"/>
  <c r="J112" i="30" s="1"/>
  <c r="K109" i="35"/>
  <c r="J109" i="30" s="1"/>
  <c r="K99" i="35"/>
  <c r="J99" i="30" s="1"/>
  <c r="K183" i="35"/>
  <c r="J183" i="30" s="1"/>
  <c r="K106" i="35"/>
  <c r="J106" i="30" s="1"/>
  <c r="K103" i="35"/>
  <c r="J103" i="30" s="1"/>
  <c r="K137" i="35"/>
  <c r="J137" i="30" s="1"/>
  <c r="K96" i="35"/>
  <c r="J96" i="30" s="1"/>
  <c r="P114" i="7" l="1"/>
  <c r="H114" i="6"/>
  <c r="I115" i="6" s="1"/>
  <c r="R115" i="6" s="1"/>
  <c r="J107" i="6"/>
  <c r="P107" i="6" s="1"/>
  <c r="I107" i="6"/>
  <c r="O107" i="6" s="1"/>
  <c r="H107" i="6"/>
  <c r="H118" i="6" s="1"/>
  <c r="J100" i="6"/>
  <c r="P100" i="6" s="1"/>
  <c r="I100" i="6"/>
  <c r="O100" i="6" s="1"/>
  <c r="H100" i="6"/>
  <c r="J92" i="6"/>
  <c r="P92" i="6" s="1"/>
  <c r="I92" i="6"/>
  <c r="O92" i="6" s="1"/>
  <c r="H92" i="6"/>
  <c r="H91" i="6" s="1"/>
  <c r="H104" i="6" s="1"/>
  <c r="J85" i="6"/>
  <c r="P85" i="6" s="1"/>
  <c r="I85" i="6"/>
  <c r="O85" i="6" s="1"/>
  <c r="H85" i="6"/>
  <c r="J82" i="6"/>
  <c r="P82" i="6" s="1"/>
  <c r="I82" i="6"/>
  <c r="O82" i="6" s="1"/>
  <c r="H82" i="6"/>
  <c r="J71" i="6"/>
  <c r="I71" i="6"/>
  <c r="H71" i="6"/>
  <c r="J68" i="6"/>
  <c r="I68" i="6"/>
  <c r="H68" i="6"/>
  <c r="J65" i="6"/>
  <c r="I65" i="6"/>
  <c r="H65" i="6"/>
  <c r="H64" i="6" s="1"/>
  <c r="J57" i="6"/>
  <c r="I57" i="6"/>
  <c r="H57" i="6"/>
  <c r="J54" i="6"/>
  <c r="I54" i="6"/>
  <c r="H54" i="6"/>
  <c r="J42" i="6"/>
  <c r="I42" i="6"/>
  <c r="H42" i="6"/>
  <c r="J38" i="6"/>
  <c r="I38" i="6"/>
  <c r="H38" i="6"/>
  <c r="J33" i="6"/>
  <c r="I33" i="6"/>
  <c r="H33" i="6"/>
  <c r="J29" i="6"/>
  <c r="I29" i="6"/>
  <c r="H29" i="6"/>
  <c r="J11" i="6"/>
  <c r="I11" i="6"/>
  <c r="H11" i="6"/>
  <c r="H114" i="5"/>
  <c r="I115" i="5" s="1"/>
  <c r="R115" i="5" s="1"/>
  <c r="J107" i="5"/>
  <c r="P107" i="5" s="1"/>
  <c r="I107" i="5"/>
  <c r="O107" i="5" s="1"/>
  <c r="H107" i="5"/>
  <c r="J100" i="5"/>
  <c r="P100" i="5" s="1"/>
  <c r="I100" i="5"/>
  <c r="O100" i="5" s="1"/>
  <c r="H100" i="5"/>
  <c r="J92" i="5"/>
  <c r="P92" i="5" s="1"/>
  <c r="I92" i="5"/>
  <c r="O92" i="5" s="1"/>
  <c r="H92" i="5"/>
  <c r="H91" i="5"/>
  <c r="J85" i="5"/>
  <c r="P85" i="5" s="1"/>
  <c r="I85" i="5"/>
  <c r="O85" i="5" s="1"/>
  <c r="H85" i="5"/>
  <c r="J82" i="5"/>
  <c r="P82" i="5" s="1"/>
  <c r="I82" i="5"/>
  <c r="O82" i="5" s="1"/>
  <c r="H82" i="5"/>
  <c r="J71" i="5"/>
  <c r="P71" i="5" s="1"/>
  <c r="I71" i="5"/>
  <c r="O71" i="5" s="1"/>
  <c r="H71" i="5"/>
  <c r="J68" i="5"/>
  <c r="P68" i="5" s="1"/>
  <c r="I68" i="5"/>
  <c r="O68" i="5" s="1"/>
  <c r="H68" i="5"/>
  <c r="J65" i="5"/>
  <c r="P65" i="5" s="1"/>
  <c r="I65" i="5"/>
  <c r="O65" i="5" s="1"/>
  <c r="H65" i="5"/>
  <c r="J57" i="5"/>
  <c r="P57" i="5" s="1"/>
  <c r="I57" i="5"/>
  <c r="O57" i="5" s="1"/>
  <c r="H57" i="5"/>
  <c r="J54" i="5"/>
  <c r="P54" i="5" s="1"/>
  <c r="I54" i="5"/>
  <c r="O54" i="5" s="1"/>
  <c r="H54" i="5"/>
  <c r="J42" i="5"/>
  <c r="P42" i="5" s="1"/>
  <c r="I42" i="5"/>
  <c r="O42" i="5" s="1"/>
  <c r="H42" i="5"/>
  <c r="J38" i="5"/>
  <c r="P38" i="5" s="1"/>
  <c r="I38" i="5"/>
  <c r="O38" i="5" s="1"/>
  <c r="H38" i="5"/>
  <c r="J33" i="5"/>
  <c r="P33" i="5" s="1"/>
  <c r="I33" i="5"/>
  <c r="O33" i="5" s="1"/>
  <c r="H33" i="5"/>
  <c r="J29" i="5"/>
  <c r="P29" i="5" s="1"/>
  <c r="I29" i="5"/>
  <c r="O29" i="5" s="1"/>
  <c r="H29" i="5"/>
  <c r="H28" i="5"/>
  <c r="H27" i="5" s="1"/>
  <c r="J23" i="5"/>
  <c r="I23" i="5"/>
  <c r="H23" i="5"/>
  <c r="J18" i="5"/>
  <c r="I18" i="5"/>
  <c r="H18" i="5"/>
  <c r="J14" i="5"/>
  <c r="I14" i="5"/>
  <c r="H14" i="5"/>
  <c r="H11" i="5"/>
  <c r="I114" i="4"/>
  <c r="J115" i="4" s="1"/>
  <c r="J114" i="4" s="1"/>
  <c r="H114" i="4"/>
  <c r="J107" i="4"/>
  <c r="I107" i="4"/>
  <c r="H107" i="4"/>
  <c r="H118" i="4" s="1"/>
  <c r="J100" i="4"/>
  <c r="I100" i="4"/>
  <c r="H100" i="4"/>
  <c r="J92" i="4"/>
  <c r="I92" i="4"/>
  <c r="H92" i="4"/>
  <c r="H91" i="4" s="1"/>
  <c r="H104" i="4" s="1"/>
  <c r="J91" i="4"/>
  <c r="I91" i="4"/>
  <c r="J85" i="4"/>
  <c r="I85" i="4"/>
  <c r="H85" i="4"/>
  <c r="J82" i="4"/>
  <c r="I82" i="4"/>
  <c r="H82" i="4"/>
  <c r="J71" i="4"/>
  <c r="I71" i="4"/>
  <c r="H71" i="4"/>
  <c r="J68" i="4"/>
  <c r="I68" i="4"/>
  <c r="H68" i="4"/>
  <c r="J65" i="4"/>
  <c r="I65" i="4"/>
  <c r="H65" i="4"/>
  <c r="H64" i="4" s="1"/>
  <c r="H78" i="4" s="1"/>
  <c r="J57" i="4"/>
  <c r="I57" i="4"/>
  <c r="H57" i="4"/>
  <c r="J54" i="4"/>
  <c r="I54" i="4"/>
  <c r="H54" i="4"/>
  <c r="J48" i="4"/>
  <c r="I48" i="4"/>
  <c r="H48" i="4"/>
  <c r="J42" i="4"/>
  <c r="I42" i="4"/>
  <c r="H42" i="4"/>
  <c r="J38" i="4"/>
  <c r="I38" i="4"/>
  <c r="H38" i="4"/>
  <c r="J33" i="4"/>
  <c r="I33" i="4"/>
  <c r="H33" i="4"/>
  <c r="J29" i="4"/>
  <c r="I29" i="4"/>
  <c r="H29" i="4"/>
  <c r="H28" i="4" s="1"/>
  <c r="H27" i="4" s="1"/>
  <c r="J23" i="4"/>
  <c r="I23" i="4"/>
  <c r="H23" i="4"/>
  <c r="J18" i="4"/>
  <c r="I18" i="4"/>
  <c r="H18" i="4"/>
  <c r="J14" i="4"/>
  <c r="I14" i="4"/>
  <c r="H14" i="4"/>
  <c r="J6" i="4"/>
  <c r="I6" i="4"/>
  <c r="H6" i="4"/>
  <c r="H11" i="4" s="1"/>
  <c r="H114" i="3"/>
  <c r="I115" i="3" s="1"/>
  <c r="J107" i="3"/>
  <c r="I107" i="3"/>
  <c r="H107" i="3"/>
  <c r="J100" i="3"/>
  <c r="I100" i="3"/>
  <c r="H100" i="3"/>
  <c r="J92" i="3"/>
  <c r="J91" i="3" s="1"/>
  <c r="I92" i="3"/>
  <c r="H92" i="3"/>
  <c r="H91" i="3" s="1"/>
  <c r="H104" i="3" s="1"/>
  <c r="J85" i="3"/>
  <c r="I85" i="3"/>
  <c r="H85" i="3"/>
  <c r="J82" i="3"/>
  <c r="I82" i="3"/>
  <c r="H82" i="3"/>
  <c r="J71" i="3"/>
  <c r="I71" i="3"/>
  <c r="H71" i="3"/>
  <c r="J68" i="3"/>
  <c r="I68" i="3"/>
  <c r="H68" i="3"/>
  <c r="J65" i="3"/>
  <c r="I65" i="3"/>
  <c r="H65" i="3"/>
  <c r="J57" i="3"/>
  <c r="I57" i="3"/>
  <c r="H57" i="3"/>
  <c r="J54" i="3"/>
  <c r="I54" i="3"/>
  <c r="H54" i="3"/>
  <c r="H53" i="3" s="1"/>
  <c r="H61" i="3" s="1"/>
  <c r="J42" i="3"/>
  <c r="I42" i="3"/>
  <c r="H42" i="3"/>
  <c r="J38" i="3"/>
  <c r="I38" i="3"/>
  <c r="H38" i="3"/>
  <c r="J33" i="3"/>
  <c r="I33" i="3"/>
  <c r="H33" i="3"/>
  <c r="J29" i="3"/>
  <c r="I29" i="3"/>
  <c r="H29" i="3"/>
  <c r="J23" i="3"/>
  <c r="I23" i="3"/>
  <c r="H23" i="3"/>
  <c r="J18" i="3"/>
  <c r="I18" i="3"/>
  <c r="H18" i="3"/>
  <c r="J14" i="3"/>
  <c r="I14" i="3"/>
  <c r="H14" i="3"/>
  <c r="J6" i="3"/>
  <c r="I6" i="3"/>
  <c r="H6" i="3"/>
  <c r="H11" i="3" s="1"/>
  <c r="H104" i="5" l="1"/>
  <c r="P14" i="5"/>
  <c r="P18" i="5"/>
  <c r="O18" i="5"/>
  <c r="J53" i="5"/>
  <c r="P53" i="5" s="1"/>
  <c r="H89" i="5"/>
  <c r="O14" i="5"/>
  <c r="O23" i="5"/>
  <c r="I114" i="5"/>
  <c r="P23" i="5"/>
  <c r="P6" i="5"/>
  <c r="O6" i="5"/>
  <c r="H89" i="6"/>
  <c r="O38" i="6"/>
  <c r="P68" i="6"/>
  <c r="H78" i="6"/>
  <c r="O71" i="6"/>
  <c r="O42" i="6"/>
  <c r="I114" i="6"/>
  <c r="J115" i="6" s="1"/>
  <c r="J114" i="6" s="1"/>
  <c r="L115" i="6" s="1"/>
  <c r="L114" i="6" s="1"/>
  <c r="O57" i="6"/>
  <c r="O29" i="6"/>
  <c r="P42" i="6"/>
  <c r="O33" i="6"/>
  <c r="P65" i="6"/>
  <c r="P38" i="6"/>
  <c r="P71" i="6"/>
  <c r="O65" i="6"/>
  <c r="P33" i="6"/>
  <c r="O54" i="6"/>
  <c r="P57" i="6"/>
  <c r="P29" i="6"/>
  <c r="P54" i="6"/>
  <c r="O68" i="6"/>
  <c r="P11" i="6"/>
  <c r="O11" i="6"/>
  <c r="O114" i="7"/>
  <c r="S115" i="7"/>
  <c r="T115" i="6"/>
  <c r="P114" i="6"/>
  <c r="O114" i="6"/>
  <c r="S115" i="6"/>
  <c r="J115" i="5"/>
  <c r="O114" i="5"/>
  <c r="S115" i="4"/>
  <c r="O114" i="4"/>
  <c r="R115" i="3"/>
  <c r="H118" i="3"/>
  <c r="H28" i="6"/>
  <c r="H27" i="6" s="1"/>
  <c r="H46" i="6" s="1"/>
  <c r="H53" i="6"/>
  <c r="H61" i="6" s="1"/>
  <c r="H118" i="5"/>
  <c r="J28" i="4"/>
  <c r="I28" i="4"/>
  <c r="J13" i="4"/>
  <c r="H13" i="4"/>
  <c r="H53" i="4"/>
  <c r="H64" i="3"/>
  <c r="H78" i="3" s="1"/>
  <c r="I114" i="3"/>
  <c r="J115" i="3" s="1"/>
  <c r="H13" i="3"/>
  <c r="O118" i="7"/>
  <c r="P118" i="7"/>
  <c r="H105" i="6"/>
  <c r="H119" i="6"/>
  <c r="I91" i="6"/>
  <c r="O91" i="6" s="1"/>
  <c r="J28" i="6"/>
  <c r="I89" i="6"/>
  <c r="O89" i="6" s="1"/>
  <c r="I64" i="6"/>
  <c r="J89" i="6"/>
  <c r="P89" i="6" s="1"/>
  <c r="I118" i="6"/>
  <c r="O118" i="6" s="1"/>
  <c r="I28" i="6"/>
  <c r="I27" i="6" s="1"/>
  <c r="I53" i="6"/>
  <c r="J64" i="6"/>
  <c r="J118" i="6"/>
  <c r="P118" i="6" s="1"/>
  <c r="J53" i="6"/>
  <c r="J91" i="6"/>
  <c r="P91" i="6" s="1"/>
  <c r="J11" i="5"/>
  <c r="P11" i="5" s="1"/>
  <c r="I64" i="5"/>
  <c r="O64" i="5" s="1"/>
  <c r="I89" i="5"/>
  <c r="O89" i="5" s="1"/>
  <c r="J13" i="5"/>
  <c r="I53" i="5"/>
  <c r="O53" i="5" s="1"/>
  <c r="J64" i="5"/>
  <c r="P64" i="5" s="1"/>
  <c r="J89" i="5"/>
  <c r="P89" i="5" s="1"/>
  <c r="I13" i="5"/>
  <c r="I28" i="5"/>
  <c r="O28" i="5" s="1"/>
  <c r="I91" i="5"/>
  <c r="O91" i="5" s="1"/>
  <c r="I118" i="5"/>
  <c r="O118" i="5" s="1"/>
  <c r="H13" i="5"/>
  <c r="H46" i="5" s="1"/>
  <c r="J28" i="5"/>
  <c r="P28" i="5" s="1"/>
  <c r="H53" i="5"/>
  <c r="H64" i="5"/>
  <c r="H78" i="5" s="1"/>
  <c r="J91" i="5"/>
  <c r="P91" i="5" s="1"/>
  <c r="I11" i="5"/>
  <c r="O11" i="5" s="1"/>
  <c r="I27" i="4"/>
  <c r="J89" i="4"/>
  <c r="I104" i="4"/>
  <c r="I53" i="4"/>
  <c r="J104" i="4"/>
  <c r="I64" i="4"/>
  <c r="J27" i="4"/>
  <c r="J64" i="4"/>
  <c r="I118" i="4"/>
  <c r="O118" i="4" s="1"/>
  <c r="I13" i="4"/>
  <c r="J118" i="4"/>
  <c r="P118" i="4" s="1"/>
  <c r="J46" i="4"/>
  <c r="I11" i="4"/>
  <c r="J53" i="4"/>
  <c r="H89" i="4"/>
  <c r="J11" i="4"/>
  <c r="I89" i="4"/>
  <c r="J53" i="3"/>
  <c r="J64" i="3"/>
  <c r="I13" i="3"/>
  <c r="J13" i="3"/>
  <c r="I28" i="3"/>
  <c r="H89" i="3"/>
  <c r="H119" i="3" s="1"/>
  <c r="I53" i="3"/>
  <c r="H28" i="3"/>
  <c r="H27" i="3" s="1"/>
  <c r="H46" i="3" s="1"/>
  <c r="H79" i="3" s="1"/>
  <c r="I11" i="3"/>
  <c r="J28" i="3"/>
  <c r="I89" i="3"/>
  <c r="I91" i="3"/>
  <c r="I64" i="3"/>
  <c r="J11" i="3"/>
  <c r="J89" i="3"/>
  <c r="J104" i="3"/>
  <c r="J61" i="5"/>
  <c r="P61" i="5" s="1"/>
  <c r="I61" i="3"/>
  <c r="J104" i="5"/>
  <c r="P104" i="5" s="1"/>
  <c r="H61" i="5"/>
  <c r="H119" i="5"/>
  <c r="H105" i="5"/>
  <c r="J105" i="4"/>
  <c r="H61" i="4"/>
  <c r="H119" i="4"/>
  <c r="H105" i="4"/>
  <c r="I105" i="4"/>
  <c r="H46" i="4"/>
  <c r="I61" i="4"/>
  <c r="H79" i="4"/>
  <c r="H105" i="3"/>
  <c r="J105" i="5" l="1"/>
  <c r="P105" i="5" s="1"/>
  <c r="O13" i="5"/>
  <c r="I61" i="5"/>
  <c r="O61" i="5" s="1"/>
  <c r="P13" i="5"/>
  <c r="H79" i="6"/>
  <c r="P53" i="6"/>
  <c r="O64" i="6"/>
  <c r="P28" i="6"/>
  <c r="P64" i="6"/>
  <c r="O27" i="6"/>
  <c r="O28" i="6"/>
  <c r="O53" i="6"/>
  <c r="S115" i="5"/>
  <c r="J114" i="5"/>
  <c r="L115" i="5" s="1"/>
  <c r="L114" i="5" s="1"/>
  <c r="P114" i="4"/>
  <c r="L115" i="4"/>
  <c r="L114" i="4" s="1"/>
  <c r="I118" i="3"/>
  <c r="O118" i="3" s="1"/>
  <c r="J114" i="3"/>
  <c r="P114" i="3" s="1"/>
  <c r="K115" i="3"/>
  <c r="S115" i="3"/>
  <c r="O114" i="3"/>
  <c r="J119" i="4"/>
  <c r="P119" i="4" s="1"/>
  <c r="I119" i="4"/>
  <c r="O119" i="4" s="1"/>
  <c r="J105" i="3"/>
  <c r="O119" i="7"/>
  <c r="P119" i="7"/>
  <c r="J78" i="6"/>
  <c r="I78" i="6"/>
  <c r="I61" i="6"/>
  <c r="J61" i="6"/>
  <c r="I104" i="6"/>
  <c r="O104" i="6" s="1"/>
  <c r="I119" i="6"/>
  <c r="J27" i="6"/>
  <c r="I46" i="6"/>
  <c r="J104" i="6"/>
  <c r="J78" i="5"/>
  <c r="P78" i="5" s="1"/>
  <c r="I78" i="5"/>
  <c r="O78" i="5" s="1"/>
  <c r="J27" i="5"/>
  <c r="P27" i="5" s="1"/>
  <c r="I27" i="5"/>
  <c r="O27" i="5" s="1"/>
  <c r="I46" i="5"/>
  <c r="O46" i="5" s="1"/>
  <c r="I104" i="5"/>
  <c r="O104" i="5" s="1"/>
  <c r="I46" i="4"/>
  <c r="I78" i="4"/>
  <c r="J78" i="4"/>
  <c r="J61" i="4"/>
  <c r="I104" i="3"/>
  <c r="I27" i="3"/>
  <c r="I46" i="3" s="1"/>
  <c r="I79" i="3" s="1"/>
  <c r="J27" i="3"/>
  <c r="J78" i="3"/>
  <c r="I78" i="3"/>
  <c r="J61" i="3"/>
  <c r="H79" i="5"/>
  <c r="L95" i="27"/>
  <c r="P27" i="6" l="1"/>
  <c r="O61" i="6"/>
  <c r="O46" i="6"/>
  <c r="P61" i="6"/>
  <c r="O78" i="6"/>
  <c r="J119" i="6"/>
  <c r="P104" i="6"/>
  <c r="P78" i="6"/>
  <c r="P114" i="5"/>
  <c r="J118" i="5"/>
  <c r="L115" i="3"/>
  <c r="J118" i="3"/>
  <c r="J46" i="5"/>
  <c r="P46" i="5" s="1"/>
  <c r="J79" i="4"/>
  <c r="J46" i="6"/>
  <c r="J105" i="6"/>
  <c r="P105" i="6" s="1"/>
  <c r="I79" i="6"/>
  <c r="I105" i="6"/>
  <c r="O105" i="6" s="1"/>
  <c r="I79" i="5"/>
  <c r="O79" i="5" s="1"/>
  <c r="I119" i="5"/>
  <c r="I105" i="5"/>
  <c r="O105" i="5" s="1"/>
  <c r="I79" i="4"/>
  <c r="I105" i="3"/>
  <c r="I119" i="3"/>
  <c r="O119" i="3" s="1"/>
  <c r="J46" i="3"/>
  <c r="I36" i="25"/>
  <c r="I35" i="25"/>
  <c r="H36" i="25"/>
  <c r="H35" i="25"/>
  <c r="I34" i="25"/>
  <c r="H34" i="25"/>
  <c r="I30" i="25"/>
  <c r="H30" i="25"/>
  <c r="I32" i="25"/>
  <c r="H32" i="25"/>
  <c r="I31" i="25"/>
  <c r="H31" i="25"/>
  <c r="H101" i="25"/>
  <c r="I101" i="25"/>
  <c r="L96" i="27"/>
  <c r="L97" i="27"/>
  <c r="L98" i="27"/>
  <c r="L99" i="27"/>
  <c r="L94" i="27"/>
  <c r="L93" i="27"/>
  <c r="L38" i="27"/>
  <c r="N38" i="27" s="1"/>
  <c r="P38" i="27" s="1"/>
  <c r="L37" i="27"/>
  <c r="N37" i="27" s="1"/>
  <c r="P37" i="27" s="1"/>
  <c r="L32" i="27"/>
  <c r="N32" i="27" s="1"/>
  <c r="P32" i="27" s="1"/>
  <c r="L7" i="27"/>
  <c r="O119" i="5" l="1"/>
  <c r="P119" i="6"/>
  <c r="P46" i="6"/>
  <c r="O119" i="6"/>
  <c r="O79" i="6"/>
  <c r="P118" i="5"/>
  <c r="J119" i="5"/>
  <c r="P119" i="5" s="1"/>
  <c r="P118" i="3"/>
  <c r="J119" i="3"/>
  <c r="P119" i="3" s="1"/>
  <c r="L114" i="3"/>
  <c r="L118" i="3" s="1"/>
  <c r="L119" i="3" s="1"/>
  <c r="T115" i="3"/>
  <c r="J79" i="5"/>
  <c r="P79" i="5" s="1"/>
  <c r="J79" i="6"/>
  <c r="J79" i="3"/>
  <c r="H16" i="25"/>
  <c r="H15" i="25"/>
  <c r="H99" i="25"/>
  <c r="H98" i="25"/>
  <c r="H97" i="25"/>
  <c r="H96" i="25"/>
  <c r="H95" i="25"/>
  <c r="H93" i="25"/>
  <c r="H87" i="25"/>
  <c r="H86" i="25"/>
  <c r="H75" i="25"/>
  <c r="H72" i="25"/>
  <c r="H63" i="25"/>
  <c r="H14" i="25"/>
  <c r="H5" i="25"/>
  <c r="H4" i="25"/>
  <c r="I4" i="25"/>
  <c r="I72" i="25"/>
  <c r="H20" i="25"/>
  <c r="H19" i="25"/>
  <c r="I16" i="25"/>
  <c r="I20" i="25"/>
  <c r="I19" i="25"/>
  <c r="H30" i="32"/>
  <c r="H32" i="32" s="1"/>
  <c r="H33" i="32" s="1"/>
  <c r="H19" i="32"/>
  <c r="H20" i="32" s="1"/>
  <c r="H21" i="32" s="1"/>
  <c r="H22" i="32" s="1"/>
  <c r="H23" i="32" s="1"/>
  <c r="H24" i="32" s="1"/>
  <c r="H25" i="32" s="1"/>
  <c r="H26" i="32" s="1"/>
  <c r="H9" i="32"/>
  <c r="H10" i="32" s="1"/>
  <c r="H11" i="32" s="1"/>
  <c r="H12" i="32" s="1"/>
  <c r="H13" i="32" s="1"/>
  <c r="H14" i="32" s="1"/>
  <c r="H15" i="32" s="1"/>
  <c r="P79" i="6" l="1"/>
  <c r="F24" i="32"/>
  <c r="I99" i="25"/>
  <c r="I98" i="25"/>
  <c r="I97" i="25"/>
  <c r="I96" i="25"/>
  <c r="I95" i="25"/>
  <c r="I93" i="25"/>
  <c r="I87" i="25"/>
  <c r="I86" i="25"/>
  <c r="I75" i="25"/>
  <c r="I63" i="25"/>
  <c r="I18" i="25"/>
  <c r="I14" i="25"/>
  <c r="I7" i="25"/>
  <c r="I5" i="25"/>
  <c r="J3" i="31"/>
  <c r="L75" i="27"/>
  <c r="L74" i="27"/>
  <c r="L63" i="27"/>
  <c r="L18" i="27"/>
  <c r="L70" i="27"/>
  <c r="L69" i="27"/>
  <c r="L67" i="27"/>
  <c r="L66" i="27"/>
  <c r="L60" i="27"/>
  <c r="N60" i="27" s="1"/>
  <c r="L56" i="27"/>
  <c r="N56" i="27" s="1"/>
  <c r="L55" i="27"/>
  <c r="N55" i="27" s="1"/>
  <c r="L76" i="27"/>
  <c r="N76" i="27" s="1"/>
  <c r="P76" i="27" s="1"/>
  <c r="L72" i="27"/>
  <c r="L59" i="27"/>
  <c r="N59" i="27" s="1"/>
  <c r="L58" i="27"/>
  <c r="N58" i="27" s="1"/>
  <c r="L52" i="27"/>
  <c r="L9" i="27"/>
  <c r="N9" i="27" s="1"/>
  <c r="P9" i="27" s="1"/>
  <c r="L5" i="27"/>
  <c r="L4" i="27"/>
  <c r="L107" i="27"/>
  <c r="L82" i="27"/>
  <c r="J60" i="36" l="1"/>
  <c r="P60" i="27"/>
  <c r="L60" i="36" s="1"/>
  <c r="J56" i="36"/>
  <c r="P56" i="27"/>
  <c r="L56" i="36" s="1"/>
  <c r="J55" i="36"/>
  <c r="P55" i="27"/>
  <c r="L55" i="36" s="1"/>
  <c r="J59" i="36"/>
  <c r="P59" i="27"/>
  <c r="L59" i="36" s="1"/>
  <c r="J58" i="36"/>
  <c r="P58" i="27"/>
  <c r="L58" i="36" s="1"/>
  <c r="J4" i="31"/>
  <c r="J5" i="31" s="1"/>
  <c r="L19" i="27"/>
  <c r="L20" i="27"/>
  <c r="L57" i="27"/>
  <c r="N57" i="27" s="1"/>
  <c r="L92" i="27"/>
  <c r="L68" i="27"/>
  <c r="L65" i="27"/>
  <c r="L54" i="27"/>
  <c r="N54" i="27" s="1"/>
  <c r="L49" i="27"/>
  <c r="N49" i="27" s="1"/>
  <c r="P49" i="27" s="1"/>
  <c r="L42" i="27"/>
  <c r="N42" i="27" s="1"/>
  <c r="P42" i="27" s="1"/>
  <c r="J54" i="36" l="1"/>
  <c r="P54" i="27"/>
  <c r="L54" i="36" s="1"/>
  <c r="J57" i="36"/>
  <c r="P57" i="27"/>
  <c r="L57" i="36" s="1"/>
  <c r="L35" i="27"/>
  <c r="L34" i="27"/>
  <c r="L36" i="27"/>
  <c r="N36" i="27" s="1"/>
  <c r="K15" i="32"/>
  <c r="L85" i="27"/>
  <c r="L48" i="27"/>
  <c r="N48" i="27" s="1"/>
  <c r="P48" i="27" s="1"/>
  <c r="L53" i="27"/>
  <c r="N53" i="27" s="1"/>
  <c r="L14" i="27"/>
  <c r="L64" i="27"/>
  <c r="J53" i="36" l="1"/>
  <c r="P53" i="27"/>
  <c r="L53" i="36" s="1"/>
  <c r="P36" i="27"/>
  <c r="L103" i="27"/>
  <c r="N103" i="27" s="1"/>
  <c r="P103" i="27" s="1"/>
  <c r="N85" i="27"/>
  <c r="P85" i="27" s="1"/>
  <c r="K9" i="32"/>
  <c r="L13" i="27"/>
  <c r="N13" i="27" s="1"/>
  <c r="P13" i="27" s="1"/>
  <c r="L15" i="27"/>
  <c r="L16" i="27"/>
  <c r="L61" i="27"/>
  <c r="N61" i="27" s="1"/>
  <c r="L89" i="27"/>
  <c r="N89" i="27" s="1"/>
  <c r="P89" i="27" s="1"/>
  <c r="L33" i="27"/>
  <c r="N33" i="27" s="1"/>
  <c r="P33" i="27" s="1"/>
  <c r="P61" i="27" l="1"/>
  <c r="L61" i="36" s="1"/>
  <c r="J61" i="36"/>
  <c r="L31" i="27"/>
  <c r="L29" i="27" l="1"/>
  <c r="N29" i="27" s="1"/>
  <c r="P29" i="27" s="1"/>
  <c r="L28" i="27" l="1"/>
  <c r="N28" i="27" s="1"/>
  <c r="P28" i="27" s="1"/>
  <c r="L27" i="27" l="1"/>
  <c r="N27" i="27" s="1"/>
  <c r="P27" i="27" s="1"/>
  <c r="L46" i="27" l="1"/>
  <c r="N46" i="27" s="1"/>
  <c r="P46" i="27" s="1"/>
  <c r="T115" i="19"/>
  <c r="T115" i="7"/>
  <c r="L113" i="6"/>
  <c r="L112" i="6"/>
  <c r="L111" i="6"/>
  <c r="L110" i="6"/>
  <c r="L109" i="6"/>
  <c r="L108" i="6"/>
  <c r="L107" i="6"/>
  <c r="L107" i="5"/>
  <c r="L108" i="5"/>
  <c r="L109" i="5"/>
  <c r="L110" i="5"/>
  <c r="L111" i="5"/>
  <c r="L112" i="5"/>
  <c r="L113" i="5"/>
  <c r="T115" i="5"/>
  <c r="L117" i="5"/>
  <c r="L107" i="4"/>
  <c r="L108" i="4"/>
  <c r="L109" i="4"/>
  <c r="L110" i="4"/>
  <c r="L111" i="4"/>
  <c r="L112" i="4"/>
  <c r="L113" i="4"/>
  <c r="T115" i="4"/>
  <c r="T116" i="4"/>
  <c r="L117" i="4"/>
  <c r="L118" i="4"/>
  <c r="L119" i="4"/>
  <c r="L107" i="3"/>
  <c r="L108" i="3"/>
  <c r="L109" i="3"/>
  <c r="L110" i="3"/>
  <c r="L111" i="3"/>
  <c r="L112" i="3"/>
  <c r="L113" i="3"/>
  <c r="Q114" i="3"/>
  <c r="L117" i="3"/>
  <c r="Q107" i="5" l="1"/>
  <c r="L118" i="5"/>
  <c r="L119" i="5" s="1"/>
  <c r="Q107" i="6"/>
  <c r="L118" i="6"/>
  <c r="L119" i="6" s="1"/>
  <c r="Q114" i="19"/>
  <c r="Q114" i="7"/>
  <c r="Q114" i="4"/>
  <c r="K12" i="32"/>
  <c r="K11" i="32"/>
  <c r="K13" i="32"/>
  <c r="K8" i="32"/>
  <c r="A4" i="19"/>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K10" i="32" l="1"/>
  <c r="B4" i="32" l="1"/>
  <c r="K26" i="32" s="1"/>
  <c r="K33" i="32" s="1"/>
  <c r="J8" i="32" l="1"/>
  <c r="L8" i="32" s="1"/>
  <c r="J9" i="32" l="1"/>
  <c r="L9" i="32" s="1"/>
  <c r="K18" i="32"/>
  <c r="K136" i="35"/>
  <c r="J136" i="30" s="1"/>
  <c r="K187" i="35"/>
  <c r="J187" i="30" s="1"/>
  <c r="K135" i="35" l="1"/>
  <c r="J135" i="30" s="1"/>
  <c r="K19" i="32"/>
  <c r="K95" i="35"/>
  <c r="J95" i="30" s="1"/>
  <c r="J10" i="32"/>
  <c r="L10" i="32" s="1"/>
  <c r="K20" i="32" l="1"/>
  <c r="K127" i="35"/>
  <c r="J127" i="30" s="1"/>
  <c r="K94" i="35"/>
  <c r="J94" i="30" s="1"/>
  <c r="J11" i="32"/>
  <c r="L11" i="32" s="1"/>
  <c r="K21" i="32" l="1"/>
  <c r="K129" i="35"/>
  <c r="J129" i="30" s="1"/>
  <c r="J12" i="32"/>
  <c r="L12" i="32" s="1"/>
  <c r="K22" i="32" s="1"/>
  <c r="J13" i="32" l="1"/>
  <c r="L13" i="32" s="1"/>
  <c r="K131" i="35"/>
  <c r="J131" i="30" s="1"/>
  <c r="J14" i="32" l="1"/>
  <c r="K23" i="32"/>
  <c r="K133" i="35"/>
  <c r="J133" i="30" s="1"/>
  <c r="L91" i="27"/>
  <c r="L101" i="27" l="1"/>
  <c r="N101" i="27" s="1"/>
  <c r="P101" i="27" s="1"/>
  <c r="L100" i="27" l="1"/>
  <c r="N100" i="27" s="1"/>
  <c r="P100" i="27" s="1"/>
  <c r="L104" i="27" l="1"/>
  <c r="N104" i="27" s="1"/>
  <c r="L105" i="27" l="1"/>
  <c r="N105" i="27" s="1"/>
  <c r="K168" i="35" l="1"/>
  <c r="J168" i="30" s="1"/>
  <c r="H114" i="27" l="1"/>
  <c r="H118" i="27"/>
  <c r="H119" i="27" s="1"/>
  <c r="I114" i="27"/>
  <c r="J115" i="27" l="1"/>
  <c r="J114" i="27"/>
  <c r="I118" i="27"/>
  <c r="H118" i="36" s="1"/>
  <c r="I119" i="27" l="1"/>
  <c r="H119" i="36" s="1"/>
  <c r="J118" i="27"/>
  <c r="I118" i="36" s="1"/>
  <c r="J119" i="27" l="1"/>
  <c r="I119" i="36" s="1"/>
  <c r="P107" i="27"/>
  <c r="P108" i="27"/>
  <c r="L108" i="36" s="1"/>
  <c r="P109" i="27"/>
  <c r="L109" i="36" s="1"/>
  <c r="P110" i="27"/>
  <c r="L110" i="36" s="1"/>
  <c r="P111" i="27"/>
  <c r="L111" i="36" s="1"/>
  <c r="P112" i="27"/>
  <c r="L112" i="36" s="1"/>
  <c r="P113" i="27"/>
  <c r="L113" i="36" s="1"/>
  <c r="P117" i="27"/>
  <c r="L117" i="36" s="1"/>
  <c r="L10" i="27" l="1"/>
  <c r="N10" i="27" s="1"/>
  <c r="L6" i="27"/>
  <c r="L11" i="27" l="1"/>
  <c r="L73" i="27"/>
  <c r="P10" i="27"/>
  <c r="K248" i="35" s="1"/>
  <c r="L77" i="27" l="1"/>
  <c r="N77" i="27" s="1"/>
  <c r="N73" i="27"/>
  <c r="P77" i="27" l="1"/>
  <c r="P73" i="27"/>
  <c r="L71" i="27"/>
  <c r="L78" i="27" l="1"/>
  <c r="N71" i="27"/>
  <c r="K162" i="35" l="1"/>
  <c r="J162" i="30" s="1"/>
  <c r="K155" i="35"/>
  <c r="J155" i="30" s="1"/>
  <c r="N78" i="27"/>
  <c r="L79" i="27"/>
  <c r="K159" i="35"/>
  <c r="J159" i="30" s="1"/>
  <c r="B8" i="32"/>
  <c r="P71" i="27"/>
  <c r="P78" i="27" s="1"/>
  <c r="K158" i="35" l="1"/>
  <c r="J158" i="30" s="1"/>
  <c r="L114" i="27"/>
  <c r="L118" i="27"/>
  <c r="L119" i="27" l="1"/>
  <c r="N6" i="27" l="1"/>
  <c r="N11" i="27" l="1"/>
  <c r="N79" i="27" l="1"/>
  <c r="J79" i="36" s="1"/>
  <c r="P6" i="27" l="1"/>
  <c r="P8" i="27"/>
  <c r="P11" i="27"/>
  <c r="P79" i="27"/>
  <c r="P91" i="27"/>
  <c r="P95" i="27"/>
  <c r="P104" i="27"/>
  <c r="P105" i="27"/>
  <c r="N114" i="27"/>
  <c r="P114" i="27"/>
  <c r="N116" i="27"/>
  <c r="P116" i="27"/>
  <c r="N118" i="27"/>
  <c r="P118" i="27"/>
  <c r="N119" i="27"/>
  <c r="P119" i="27"/>
  <c r="K3" i="35"/>
  <c r="K4" i="35"/>
  <c r="K25" i="35"/>
  <c r="K44" i="35"/>
  <c r="K45" i="35"/>
  <c r="K92" i="35"/>
  <c r="K93" i="35"/>
  <c r="K97" i="35"/>
  <c r="K98" i="35"/>
  <c r="K100" i="35"/>
  <c r="K101" i="35"/>
  <c r="K102" i="35"/>
  <c r="K104" i="35"/>
  <c r="K105" i="35"/>
  <c r="K107" i="35"/>
  <c r="K108" i="35"/>
  <c r="K110" i="35"/>
  <c r="K111" i="35"/>
  <c r="K113" i="35"/>
  <c r="K114" i="35"/>
  <c r="K116" i="35"/>
  <c r="K117" i="35"/>
  <c r="K140" i="35"/>
  <c r="K143" i="35"/>
  <c r="K172" i="35"/>
  <c r="K173" i="35"/>
  <c r="K175" i="35"/>
  <c r="K177" i="35"/>
  <c r="K179" i="35"/>
  <c r="K181" i="35"/>
  <c r="K182" i="35"/>
  <c r="K184" i="35"/>
  <c r="K185" i="35"/>
  <c r="K246" i="35"/>
  <c r="K251" i="35"/>
  <c r="K253" i="35"/>
  <c r="B5" i="32"/>
  <c r="B6" i="32"/>
  <c r="B7" i="32"/>
  <c r="B9" i="32"/>
  <c r="K14" i="32"/>
  <c r="L14" i="32"/>
  <c r="J15" i="32"/>
  <c r="L15" i="32"/>
  <c r="J18" i="32"/>
  <c r="L18" i="32"/>
  <c r="F19" i="32"/>
  <c r="J19" i="32"/>
  <c r="L19" i="32"/>
  <c r="J20" i="32"/>
  <c r="L20" i="32"/>
  <c r="J21" i="32"/>
  <c r="L21" i="32"/>
  <c r="J22" i="32"/>
  <c r="L22" i="32"/>
  <c r="F23" i="32"/>
  <c r="J23" i="32"/>
  <c r="L23" i="32"/>
  <c r="J24" i="32"/>
  <c r="K24" i="32"/>
  <c r="L24" i="32"/>
  <c r="J25" i="32"/>
  <c r="K25" i="32"/>
  <c r="L25" i="32"/>
  <c r="J26" i="32"/>
  <c r="L26" i="32"/>
  <c r="J29" i="32"/>
  <c r="K29" i="32"/>
  <c r="L29" i="32"/>
  <c r="J30" i="32"/>
  <c r="K30" i="32"/>
  <c r="L30" i="32"/>
  <c r="J32" i="32"/>
  <c r="K32" i="32"/>
  <c r="L32" i="32"/>
  <c r="J33" i="32"/>
  <c r="L33" i="32"/>
  <c r="L6" i="36"/>
  <c r="K8" i="36"/>
  <c r="L8" i="36"/>
  <c r="L11" i="36"/>
  <c r="L79" i="36"/>
  <c r="L91" i="36"/>
  <c r="K95" i="36"/>
  <c r="L95" i="36"/>
  <c r="L104" i="36"/>
  <c r="L105" i="36"/>
  <c r="J114" i="36"/>
  <c r="L114" i="36"/>
  <c r="J116" i="36"/>
  <c r="L116" i="36"/>
  <c r="J118" i="36"/>
  <c r="L118" i="36"/>
  <c r="J119" i="36"/>
  <c r="L119" i="36"/>
  <c r="L120" i="36"/>
  <c r="J3" i="30"/>
  <c r="J4" i="30"/>
  <c r="J25" i="30"/>
  <c r="J44" i="30"/>
  <c r="J45" i="30"/>
  <c r="J92" i="30"/>
  <c r="J93" i="30"/>
  <c r="J97" i="30"/>
  <c r="J98" i="30"/>
  <c r="J100" i="30"/>
  <c r="J101" i="30"/>
  <c r="J102" i="30"/>
  <c r="J104" i="30"/>
  <c r="J105" i="30"/>
  <c r="J107" i="30"/>
  <c r="J108" i="30"/>
  <c r="J110" i="30"/>
  <c r="J111" i="30"/>
  <c r="J113" i="30"/>
  <c r="J114" i="30"/>
  <c r="J116" i="30"/>
  <c r="J117" i="30"/>
  <c r="J140" i="30"/>
  <c r="J143" i="30"/>
  <c r="J172" i="30"/>
  <c r="J173" i="30"/>
  <c r="J175" i="30"/>
  <c r="J177" i="30"/>
  <c r="J179" i="30"/>
  <c r="J181" i="30"/>
  <c r="J182" i="30"/>
  <c r="J184" i="30"/>
  <c r="J185" i="30"/>
  <c r="J246" i="30"/>
  <c r="J251" i="30"/>
  <c r="J253" i="30"/>
  <c r="K25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tc={69ADB577-79C1-4E8D-9248-11783C2BC7F4}</author>
  </authors>
  <commentList>
    <comment ref="B5" authorId="0" shapeId="0" xr:uid="{69ADB577-79C1-4E8D-9248-11783C2BC7F4}">
      <text>
        <t>[Threaded comment]
Your version of Excel allows you to read this threaded comment; however, any edits to it will get removed if the file is opened in a newer version of Excel. Learn more: https://go.microsoft.com/fwlink/?linkid=870924
Comment:
    Các số này bên TT1 sẽ tự proceed ra số liệu gồm 2021, 2022, BQ2023</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tc={BD631A0E-A11C-4BB0-87BB-0AB3475FD127}</author>
  </authors>
  <commentList>
    <comment ref="O115" authorId="0" shapeId="0" xr:uid="{BD631A0E-A11C-4BB0-87BB-0AB3475FD127}">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tc={1E748385-3CE5-4D7B-85EE-FC7A0A746066}</author>
  </authors>
  <commentList>
    <comment ref="J1" authorId="0" shapeId="0" xr:uid="{1E748385-3CE5-4D7B-85EE-FC7A0A746066}">
      <text>
        <t>[Threaded comment]
Your version of Excel allows you to read this threaded comment; however, any edits to it will get removed if the file is opened in a newer version of Excel. Learn more: https://go.microsoft.com/fwlink/?linkid=870924
Comment:
    Theem cột 2023 tuowng tuwj Comment sheet PnL|Treasury e nhé
Reply:
    done ạ</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tc={F097C9D0-05EE-4E99-9DD2-9BA7B0F71B87}</author>
    <author>tc={BD973B56-7BCD-4975-8D20-93BB33FBF92A}</author>
    <author>tc={43125992-B829-4588-8D60-C8C4DBED4340}</author>
    <author>tc={1E065653-0E43-4AEA-BC68-962439577C7F}</author>
    <author>tc={9AA659F7-5770-4092-8847-3BD1D42282BB}</author>
    <author>tc={0BD7C359-B3DE-4ED7-BA8B-71FE3BF42A6E}</author>
    <author>tc={E5CAD311-BA31-466F-90A1-8473D1E46CA1}</author>
    <author>tc={FD5C278D-A278-4FB6-BCE4-B63EB5F335BB}</author>
    <author>tc={5747B01C-E6DA-4861-9E19-4A992232AD75}</author>
    <author>tc={4190429E-D55E-4B2F-B6C5-74D2C1F1A219}</author>
    <author>tc={ED742454-6B6E-46AF-8E6A-8E808F26E295}</author>
    <author>tc={53701CC3-B82E-43AD-8F80-C63D0E089C17}</author>
    <author>tc={178D7C91-1976-4B8A-A1D9-4FD8C5535F12}</author>
    <author>tc={BAA5CC89-6443-45B0-8F15-4E735081C293}</author>
    <author>tc={A8B2D234-B2F5-4841-95F0-E7A66B3184DF}</author>
    <author>tc={20DD53EB-BE4D-4789-9965-AFE80E2381B4}</author>
    <author>tc={2B5E9360-DB87-40AD-BFCB-BAFACA329F6D}</author>
    <author>tc={0CC372D9-A292-4CE4-A59E-97AD7DBA7040}</author>
  </authors>
  <commentList>
    <comment ref="L2" authorId="0" shapeId="0" xr:uid="{F097C9D0-05EE-4E99-9DD2-9BA7B0F71B87}">
      <text>
        <t>[Threaded comment]
Your version of Excel allows you to read this threaded comment; however, any edits to it will get removed if the file is opened in a newer version of Excel. Learn more: https://go.microsoft.com/fwlink/?linkid=870924
Comment:
    E thêm giúp chị ghi chú màu sắc ở đây, màu xanh là NH nhập tay. Màu xám là số liệu hiển thị sẵn trên tool để benchmark
Reply:
    done ạ</t>
      </text>
    </comment>
    <comment ref="H7" authorId="1" shapeId="0" xr:uid="{BD973B56-7BCD-4975-8D20-93BB33FBF92A}">
      <text>
        <t>[Threaded comment]
Your version of Excel allows you to read this threaded comment; however, any edits to it will get removed if the file is opened in a newer version of Excel. Learn more: https://go.microsoft.com/fwlink/?linkid=870924
Comment:
    Suwar lại công thức bị ref nha. Do xóa mà chưa link lại r
Reply:
    done ạ</t>
      </text>
    </comment>
    <comment ref="J8" authorId="2" shapeId="0" xr:uid="{43125992-B829-4588-8D60-C8C4DBED4340}">
      <text>
        <t>[Threaded comment]
Your version of Excel allows you to read this threaded comment; however, any edits to it will get removed if the file is opened in a newer version of Excel. Learn more: https://go.microsoft.com/fwlink/?linkid=870924
Comment:
    Đoạn này file cũ link số cứng chị thấy ko hợp lý lắm vì sau mình cân nguồn BS toàn hàng là có cân vào đây r. Khoản mục này should be cugnx tăng trưởng như bt, rồi balancing ở bước sau. Như đang link thế này là balancing 2 lần. 
&gt;&gt;&gt; E sửa lại cả côt H, I, J theo tăng trưởng giúp chị
Reply:
    done ạ</t>
      </text>
    </comment>
    <comment ref="H9" authorId="3" shapeId="0" xr:uid="{1E065653-0E43-4AEA-BC68-962439577C7F}">
      <text>
        <t>[Threaded comment]
Your version of Excel allows you to read this threaded comment; however, any edits to it will get removed if the file is opened in a newer version of Excel. Learn more: https://go.microsoft.com/fwlink/?linkid=870924
Comment:
    kéo công thức tỷ lệ tăng trưởng e nhé
Reply:
    done chị</t>
      </text>
    </comment>
    <comment ref="H10" authorId="4" shapeId="0" xr:uid="{9AA659F7-5770-4092-8847-3BD1D42282BB}">
      <text>
        <t>[Threaded comment]
Your version of Excel allows you to read this threaded comment; however, any edits to it will get removed if the file is opened in a newer version of Excel. Learn more: https://go.microsoft.com/fwlink/?linkid=870924
Comment:
    đặt công thức tỷ trọng trên tổng khoản mục này (lúc chưa net khoản dự phòng)
Reply:
    done ạ</t>
      </text>
    </comment>
    <comment ref="I19" authorId="5" shapeId="0" xr:uid="{0BD7C359-B3DE-4ED7-BA8B-71FE3BF42A6E}">
      <text>
        <t>[Threaded comment]
Your version of Excel allows you to read this threaded comment; however, any edits to it will get removed if the file is opened in a newer version of Excel. Learn more: https://go.microsoft.com/fwlink/?linkid=870924
Comment:
    đổi lại công thức thành tỷ trọng nhé
Reply:
    Done ạ</t>
      </text>
    </comment>
    <comment ref="H22" authorId="6" shapeId="0" xr:uid="{E5CAD311-BA31-466F-90A1-8473D1E46CA1}">
      <text>
        <t>[Threaded comment]
Your version of Excel allows you to read this threaded comment; however, any edits to it will get removed if the file is opened in a newer version of Excel. Learn more: https://go.microsoft.com/fwlink/?linkid=870924
Comment:
    theem công thức dòng này nhé
Reply:
    done ạ</t>
      </text>
    </comment>
    <comment ref="H30" authorId="7" shapeId="0" xr:uid="{FD5C278D-A278-4FB6-BCE4-B63EB5F335BB}">
      <text>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text>
    </comment>
    <comment ref="I30" authorId="8" shapeId="0" xr:uid="{5747B01C-E6DA-4861-9E19-4A992232AD75}">
      <text>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text>
    </comment>
    <comment ref="H34" authorId="9" shapeId="0" xr:uid="{4190429E-D55E-4B2F-B6C5-74D2C1F1A219}">
      <text>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text>
    </comment>
    <comment ref="I34" authorId="10" shapeId="0" xr:uid="{ED742454-6B6E-46AF-8E6A-8E808F26E295}">
      <text>
        <t>[Threaded comment]
Your version of Excel allows you to read this threaded comment; however, any edits to it will get removed if the file is opened in a newer version of Excel. Learn more: https://go.microsoft.com/fwlink/?linkid=870924
Comment:
    check lại công thức  tỷ lệ dự phòng
Reply:
    Done ạ</t>
      </text>
    </comment>
    <comment ref="H37" authorId="11" shapeId="0" xr:uid="{53701CC3-B82E-43AD-8F80-C63D0E089C17}">
      <text>
        <t>[Threaded comment]
Your version of Excel allows you to read this threaded comment; however, any edits to it will get removed if the file is opened in a newer version of Excel. Learn more: https://go.microsoft.com/fwlink/?linkid=870924
Comment:
    theem công thwucs nhé e ơi, cái nào gạch thì ALM mới ko có - ko cần link công thức. Còn khoản này có phải link đủ nhá
Reply:
    em đã thêm ạ</t>
      </text>
    </comment>
    <comment ref="H52" authorId="12" shapeId="0" xr:uid="{178D7C91-1976-4B8A-A1D9-4FD8C5535F12}">
      <text>
        <t>[Threaded comment]
Your version of Excel allows you to read this threaded comment; however, any edits to it will get removed if the file is opened in a newer version of Excel. Learn more: https://go.microsoft.com/fwlink/?linkid=870924
Comment:
    theme công thwucs tăng trưởng để NH benchmark nhé
Reply:
    em đã thêm</t>
      </text>
    </comment>
    <comment ref="H73" authorId="13" shapeId="0" xr:uid="{BAA5CC89-6443-45B0-8F15-4E735081C293}">
      <text>
        <t>[Threaded comment]
Your version of Excel allows you to read this threaded comment; however, any edits to it will get removed if the file is opened in a newer version of Excel. Learn more: https://go.microsoft.com/fwlink/?linkid=870924
Comment:
    check lại công thức
Reply:
    Done ạ
Reply:
    E link thiếu TP VAMC rồi. E hiểu TP này nó ý nghĩa là gì chưa e?
Reply:
    Để consistent với pnl cần link cả chỉ tiêu 63 - CCTc phái sinh nữa nhá
Reply:
    ok ạ</t>
      </text>
    </comment>
    <comment ref="J94" authorId="14" shapeId="0" xr:uid="{A8B2D234-B2F5-4841-95F0-E7A66B3184DF}">
      <text>
        <t>[Threaded comment]
Your version of Excel allows you to read this threaded comment; however, any edits to it will get removed if the file is opened in a newer version of Excel. Learn more: https://go.microsoft.com/fwlink/?linkid=870924
Comment:
    tuowng tự comment dòng 8 nhé
Reply:
    ok ạ</t>
      </text>
    </comment>
    <comment ref="G101" authorId="15" shapeId="0" xr:uid="{20DD53EB-BE4D-4789-9965-AFE80E2381B4}">
      <text>
        <t>[Threaded comment]
Your version of Excel allows you to read this threaded comment; however, any edits to it will get removed if the file is opened in a newer version of Excel. Learn more: https://go.microsoft.com/fwlink/?linkid=870924
Comment:
    sửa wording tương ứng nhá</t>
      </text>
    </comment>
    <comment ref="J101" authorId="16" shapeId="0" xr:uid="{2B5E9360-DB87-40AD-BFCB-BAFACA329F6D}">
      <text>
        <t>[Threaded comment]
Your version of Excel allows you to read this threaded comment; however, any edits to it will get removed if the file is opened in a newer version of Excel. Learn more: https://go.microsoft.com/fwlink/?linkid=870924
Comment:
    check lại công thức cột H , i nhé
Reply:
    DONE Ạ</t>
      </text>
    </comment>
    <comment ref="H102" authorId="17" shapeId="0" xr:uid="{0CC372D9-A292-4CE4-A59E-97AD7DBA7040}">
      <text>
        <t>[Threaded comment]
Your version of Excel allows you to read this threaded comment; however, any edits to it will get removed if the file is opened in a newer version of Excel. Learn more: https://go.microsoft.com/fwlink/?linkid=870924
Comment:
    sửa lại theo tỷ lệ tăng trưởng như a Thông bảo nhé
Reply:
    done ạ</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tc={1E96279F-8505-4956-9F68-7F6C854808B5}</author>
    <author>tc={1B609E4A-4B00-4914-97DE-6E8A17DCBF43}</author>
    <author>tc={71657051-99A6-44A4-90AE-B0B6AD93697B}</author>
    <author>tc={BB8BD164-49DC-46E4-B073-41991243AFF1}</author>
    <author>tc={6F3E028B-4A3C-4755-817C-6E3D8070500B}</author>
    <author>tc={A7F16E54-AECB-4ECD-A232-9355382DD773}</author>
    <author>tc={3A6E5C79-16CD-45A5-A489-64AB07A137F4}</author>
    <author>tc={7ED9D7F8-9630-4C85-B8AE-EB20D78614C8}</author>
    <author>tc={C4D70B26-D5EF-4E36-AA01-6155121B531D}</author>
    <author>tc={7250B0D2-745F-4C8D-8D14-F6FE5915F6AA}</author>
    <author>tc={DC8505FD-AF55-47D7-8BC0-AF4D6F95E30B}</author>
    <author>tc={42CFB471-1545-41A3-898F-A4A88478A816}</author>
    <author>tc={B4A89240-0AB0-45E8-949A-860CD1FEBDE5}</author>
    <author>tc={D0E9438D-BFBD-4615-AE21-E1CA87CB26EF}</author>
  </authors>
  <commentList>
    <comment ref="P1" authorId="0" shapeId="0" xr:uid="{1E96279F-8505-4956-9F68-7F6C854808B5}">
      <text>
        <t>[Threaded comment]
Your version of Excel allows you to read this threaded comment; however, any edits to it will get removed if the file is opened in a newer version of Excel. Learn more: https://go.microsoft.com/fwlink/?linkid=870924
Comment:
    Dùng cái này để cộng lên Báo cáo toàn hàng đi cân nguồn.</t>
      </text>
    </comment>
    <comment ref="L17" authorId="1" shapeId="0" xr:uid="{1B609E4A-4B00-4914-97DE-6E8A17DCBF43}">
      <text>
        <t>[Threaded comment]
Your version of Excel allows you to read this threaded comment; however, any edits to it will get removed if the file is opened in a newer version of Excel. Learn more: https://go.microsoft.com/fwlink/?linkid=870924
Comment:
    balancing cho tổng bằng 13,954 đi e
Reply:
    done ạ</t>
      </text>
    </comment>
    <comment ref="L21" authorId="2" shapeId="0" xr:uid="{71657051-99A6-44A4-90AE-B0B6AD93697B}">
      <text>
        <t>[Threaded comment]
Your version of Excel allows you to read this threaded comment; however, any edits to it will get removed if the file is opened in a newer version of Excel. Learn more: https://go.microsoft.com/fwlink/?linkid=870924
Comment:
    dongf J21 trống mà. E balancing cho tổng 3 mục = 10,291 nhé
Reply:
    done ạ</t>
      </text>
    </comment>
    <comment ref="L22" authorId="3" shapeId="0" xr:uid="{BB8BD164-49DC-46E4-B073-41991243AFF1}">
      <text>
        <t>[Threaded comment]
Your version of Excel allows you to read this threaded comment; however, any edits to it will get removed if the file is opened in a newer version of Excel. Learn more: https://go.microsoft.com/fwlink/?linkid=870924
Comment:
    sao ko link công thức e ơi. e bổ sung nhé
Reply:
    done ạ</t>
      </text>
    </comment>
    <comment ref="H23" authorId="4" shapeId="0" xr:uid="{6F3E028B-4A3C-4755-817C-6E3D8070500B}">
      <text>
        <t>[Threaded comment]
Your version of Excel allows you to read this threaded comment; however, any edits to it will get removed if the file is opened in a newer version of Excel. Learn more: https://go.microsoft.com/fwlink/?linkid=870924
Comment:
    ALM ko cos e gachj did
Reply:
    done ạ</t>
      </text>
    </comment>
    <comment ref="H34" authorId="5" shapeId="0" xr:uid="{A7F16E54-AECB-4ECD-A232-9355382DD773}">
      <text>
        <t>[Threaded comment]
Your version of Excel allows you to read this threaded comment; however, any edits to it will get removed if the file is opened in a newer version of Excel. Learn more: https://go.microsoft.com/fwlink/?linkid=870924
Comment:
    E bổ sung link số nhé</t>
      </text>
    </comment>
    <comment ref="L55" authorId="6" shapeId="0" xr:uid="{3A6E5C79-16CD-45A5-A489-64AB07A137F4}">
      <text>
        <t>[Threaded comment]
Your version of Excel allows you to read this threaded comment; however, any edits to it will get removed if the file is opened in a newer version of Excel. Learn more: https://go.microsoft.com/fwlink/?linkid=870924
Comment:
    Tatas car dự phòng đâu forecast theo tăng trưởng e nhỉ? e link lại theo tỷ trọng nhé</t>
      </text>
    </comment>
    <comment ref="L77" authorId="7" shapeId="0" xr:uid="{7ED9D7F8-9630-4C85-B8AE-EB20D78614C8}">
      <text>
        <t>[Threaded comment]
Your version of Excel allows you to read this threaded comment; however, any edits to it will get removed if the file is opened in a newer version of Excel. Learn more: https://go.microsoft.com/fwlink/?linkid=870924
Comment:
    Dự phòng sao dấu dương được nhỉ. e check lại công thức nhé. chưa hợp lý đâu e ạ
Reply:
    em sửa lại rồi ạ</t>
      </text>
    </comment>
    <comment ref="L86" authorId="8" shapeId="0" xr:uid="{C4D70B26-D5EF-4E36-AA01-6155121B531D}">
      <text>
        <t>[Threaded comment]
Your version of Excel allows you to read this threaded comment; however, any edits to it will get removed if the file is opened in a newer version of Excel. Learn more: https://go.microsoft.com/fwlink/?linkid=870924
Comment:
    sao ko link số e nhỉ. Dòng dưới cũng thế
Reply:
    em đã sửa ạ</t>
      </text>
    </comment>
    <comment ref="L101" authorId="9" shapeId="0" xr:uid="{7250B0D2-745F-4C8D-8D14-F6FE5915F6AA}">
      <text>
        <t>[Threaded comment]
Your version of Excel allows you to read this threaded comment; however, any edits to it will get removed if the file is opened in a newer version of Excel. Learn more: https://go.microsoft.com/fwlink/?linkid=870924
Comment:
    neues been nayf link dòng 82 thì sheet tỷ lệ-tỷ trọng cột quá khứ cũng phải link nhé
Reply:
    bên sheet tỉ lệ tỉ trọng em có link dòng 82 c ạ</t>
      </text>
    </comment>
    <comment ref="L102" authorId="10" shapeId="0" xr:uid="{DC8505FD-AF55-47D7-8BC0-AF4D6F95E30B}">
      <text>
        <t>[Threaded comment]
Your version of Excel allows you to read this threaded comment; however, any edits to it will get removed if the file is opened in a newer version of Excel. Learn more: https://go.microsoft.com/fwlink/?linkid=870924
Comment:
    link theo tỷ lệ gioogns a Thông bảo
Reply:
    em đã sửa ạ</t>
      </text>
    </comment>
    <comment ref="L115" authorId="11" shapeId="0" xr:uid="{42CFB471-1545-41A3-898F-A4A88478A816}">
      <text>
        <t>[Threaded comment]
Your version of Excel allows you to read this threaded comment; however, any edits to it will get removed if the file is opened in a newer version of Excel. Learn more: https://go.microsoft.com/fwlink/?linkid=870924
Comment:
    oo này như a Thông bảo ko điền, sang cột BQ mới có giá trị hoặc link số. E gạch cột này giúp chị
Reply:
    Em đã sửa ạ</t>
      </text>
    </comment>
    <comment ref="P115" authorId="12" shapeId="0" xr:uid="{B4A89240-0AB0-45E8-949A-860CD1FEBDE5}">
      <text>
        <t>[Threaded comment]
Your version of Excel allows you to read this threaded comment; however, any edits to it will get removed if the file is opened in a newer version of Excel. Learn more: https://go.microsoft.com/fwlink/?linkid=870924
Comment:
    e phải link vào ô J114 mới kết chueyenr đúng lợi nhuận CPP nhé. Nếu khác số ô J114 thì phải giải thích là nó chuyển vào quỹ nào r/kế hoạch trả cổ tức ntn. Còn thường là = nhau
Reply:
    Done ạ</t>
      </text>
    </comment>
    <comment ref="P116" authorId="13" shapeId="0" xr:uid="{D0E9438D-BFBD-4615-AE21-E1CA87CB26EF}">
      <text>
        <t>[Threaded comment]
Your version of Excel allows you to read this threaded comment; however, any edits to it will get removed if the file is opened in a newer version of Excel. Learn more: https://go.microsoft.com/fwlink/?linkid=870924
Comment:
    e link vào PnL tính từ BSBQ nhé
Reply:
    Done ạ</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tc={56D2982F-0B1B-493B-8D01-B092DC5781DC}</author>
    <author>tc={82CE3904-FDC0-46CB-9CAB-2A22CE0333CE}</author>
    <author>tc={E44D11EA-2594-482F-8EFB-F4CC766D4096}</author>
    <author>tc={CF2B9FD3-DF64-40B5-AB81-8A5FD2DF2186}</author>
    <author>tc={0DDDB3C6-1299-468D-BA0F-6E056601DF9F}</author>
    <author>tc={E70CABE2-596D-4105-8E67-E96B76ADC983}</author>
    <author>tc={8995F12E-94F7-40E2-81A8-8737C0D4537C}</author>
    <author>tc={EB70B67D-06E2-40DD-B0FE-0842CC0103D5}</author>
    <author>tc={933A768A-8981-483D-986D-73A45B3E5499}</author>
  </authors>
  <commentList>
    <comment ref="B8" authorId="0" shapeId="0" xr:uid="{56D2982F-0B1B-493B-8D01-B092DC5781DC}">
      <text>
        <t>[Threaded comment]
Your version of Excel allows you to read this threaded comment; however, any edits to it will get removed if the file is opened in a newer version of Excel. Learn more: https://go.microsoft.com/fwlink/?linkid=870924
Comment:
    tài sản có lớn hơn tsn thì nguồn thừa chứ sao thiếu nhỉ. e check lại dấu nhé
Reply:
    TSC lớn hơn TSN thì nguồn thiếu chứ ạ</t>
      </text>
    </comment>
    <comment ref="R8" authorId="1" shapeId="0" xr:uid="{82CE3904-FDC0-46CB-9CAB-2A22CE0333CE}">
      <text>
        <t>[Threaded comment]
Your version of Excel allows you to read this threaded comment; however, any edits to it will get removed if the file is opened in a newer version of Excel. Learn more: https://go.microsoft.com/fwlink/?linkid=870924
Comment:
    Chỗ này e sumif ra sheet Input COF-VOF nhé, ko để số cứng ntn đâu á
Reply:
    em đã sửa ạ</t>
      </text>
    </comment>
    <comment ref="F13" authorId="2" shapeId="0" xr:uid="{E44D11EA-2594-482F-8EFB-F4CC766D4096}">
      <text>
        <t>[Threaded comment]
Your version of Excel allows you to read this threaded comment; however, any edits to it will get removed if the file is opened in a newer version of Excel. Learn more: https://go.microsoft.com/fwlink/?linkid=870924
Comment:
    check lại link cột này đugns cột Forecast BQ nhé
Reply:
    đúng r ạ</t>
      </text>
    </comment>
    <comment ref="F14" authorId="3" shapeId="0" xr:uid="{CF2B9FD3-DF64-40B5-AB81-8A5FD2DF2186}">
      <text>
        <t>[Threaded comment]
Your version of Excel allows you to read this threaded comment; however, any edits to it will get removed if the file is opened in a newer version of Excel. Learn more: https://go.microsoft.com/fwlink/?linkid=870924
Comment:
    Oh link cột P chứ e
Reply:
    em đã sửa ạ</t>
      </text>
    </comment>
    <comment ref="F15" authorId="4" shapeId="0" xr:uid="{0DDDB3C6-1299-468D-BA0F-6E056601DF9F}">
      <text>
        <t>[Threaded comment]
Your version of Excel allows you to read this threaded comment; however, any edits to it will get removed if the file is opened in a newer version of Excel. Learn more: https://go.microsoft.com/fwlink/?linkid=870924
Comment:
    check lại nhé. Nếu MM receiv thì là dấu (+) do MM nhận được nguồn thừa từ TT1</t>
      </text>
    </comment>
    <comment ref="F19" authorId="5" shapeId="0" xr:uid="{E70CABE2-596D-4105-8E67-E96B76ADC983}">
      <text>
        <t>[Threaded comment]
Your version of Excel allows you to read this threaded comment; however, any edits to it will get removed if the file is opened in a newer version of Excel. Learn more: https://go.microsoft.com/fwlink/?linkid=870924
Comment:
    link cột sau cân nguồn nhé. Check lịa tất cả ALM
Reply:
    em đã sửa ạ</t>
      </text>
    </comment>
    <comment ref="F21" authorId="6" shapeId="0" xr:uid="{8995F12E-94F7-40E2-81A8-8737C0D4537C}">
      <text>
        <t>[Threaded comment]
Your version of Excel allows you to read this threaded comment; however, any edits to it will get removed if the file is opened in a newer version of Excel. Learn more: https://go.microsoft.com/fwlink/?linkid=870924
Comment:
    check lại công thức nhé
Reply:
    done ạ</t>
      </text>
    </comment>
    <comment ref="F22" authorId="7" shapeId="0" xr:uid="{EB70B67D-06E2-40DD-B0FE-0842CC0103D5}">
      <text>
        <t>[Threaded comment]
Your version of Excel allows you to read this threaded comment; however, any edits to it will get removed if the file is opened in a newer version of Excel. Learn more: https://go.microsoft.com/fwlink/?linkid=870924
Comment:
    check lại công thức
Reply:
    em check lại r ạ</t>
      </text>
    </comment>
    <comment ref="K32" authorId="8" shapeId="0" xr:uid="{933A768A-8981-483D-986D-73A45B3E5499}">
      <text>
        <t>[Threaded comment]
Your version of Excel allows you to read this threaded comment; however, any edits to it will get removed if the file is opened in a newer version of Excel. Learn more: https://go.microsoft.com/fwlink/?linkid=870924
Comment:
    e check lại công thức này nhé
Reply:
    em sửa r ạ</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tc={D30D6C20-9631-4EA2-A33B-5FEC5D71E029}</author>
    <author>tc={E8C86176-E4C7-4BE4-ACF8-A7B361F80A75}</author>
    <author>tc={510B76FB-9823-4404-A12B-C1D6F4AD911B}</author>
    <author>tc={1FBD2DD7-BBB4-4CA0-8005-08D7F9D96E49}</author>
    <author>tc={0C57FB50-175E-4D32-835E-022E830B0089}</author>
  </authors>
  <commentList>
    <comment ref="M5" authorId="0" shapeId="0" xr:uid="{D30D6C20-9631-4EA2-A33B-5FEC5D71E029}">
      <text>
        <t>[Threaded comment]
Your version of Excel allows you to read this threaded comment; however, any edits to it will get removed if the file is opened in a newer version of Excel. Learn more: https://go.microsoft.com/fwlink/?linkid=870924
Comment:
    chij ddang ko nhớ vì sao NHNN mà lại là TT1, chị nhớ nó là TT2 mới đúng. Check hỏi lại a Thông point này e nhé
Reply:
    Tiền gửi NHNN là dự trữ bắt buộc
hoặc tiền gửi tại đó phục vụ mục đích đặc thù nên map vào TT1 ạ.</t>
      </text>
    </comment>
    <comment ref="M37" authorId="1" shapeId="0" xr:uid="{E8C86176-E4C7-4BE4-ACF8-A7B361F80A75}">
      <text>
        <t>[Threaded comment]
Your version of Excel allows you to read this threaded comment; however, any edits to it will get removed if the file is opened in a newer version of Excel. Learn more: https://go.microsoft.com/fwlink/?linkid=870924
Comment:
    sao VAMC là tt1 nhưng dự phòng là TT2 &gt;&gt;&gt; Check lại với NH này xem concept họ có để hết dự phòng là VCSH ko hay phân về từng thị trường e nhé
Reply:
    Dự phòng là VCSH hết mà ạ</t>
      </text>
    </comment>
    <comment ref="M61" authorId="2" shapeId="0" xr:uid="{510B76FB-9823-4404-A12B-C1D6F4AD911B}">
      <text>
        <t>[Threaded comment]
Your version of Excel allows you to read this threaded comment; however, any edits to it will get removed if the file is opened in a newer version of Excel. Learn more: https://go.microsoft.com/fwlink/?linkid=870924
Comment:
    check lại xem concept dự phòng ntn. Chị nhớ có bank cho hết dự phòng vòa VCSH</t>
      </text>
    </comment>
    <comment ref="K95" authorId="3" shapeId="0" xr:uid="{1FBD2DD7-BBB4-4CA0-8005-08D7F9D96E49}">
      <text>
        <t>[Threaded comment]
Your version of Excel allows you to read this threaded comment; however, any edits to it will get removed if the file is opened in a newer version of Excel. Learn more: https://go.microsoft.com/fwlink/?linkid=870924
Comment:
    gioongs sheet input ALM
Reply:
    gioongs ALM</t>
      </text>
    </comment>
    <comment ref="L115" authorId="4" shapeId="0" xr:uid="{0C57FB50-175E-4D32-835E-022E830B0089}">
      <text>
        <t>[Threaded comment]
Your version of Excel allows you to read this threaded comment; however, any edits to it will get removed if the file is opened in a newer version of Excel. Learn more: https://go.microsoft.com/fwlink/?linkid=870924
Comment:
    đặt công thức checking tại cột P với PnL toàn hàng để bảo = PnL các khối cộng lên nhé.
Reply:
    done ạ</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tc={CDD6E552-ECFD-4602-A1C1-0160666C247C}</author>
    <author>tc={4FE1BEF8-98F5-404B-BDF1-76166339F104}</author>
  </authors>
  <commentList>
    <comment ref="J6" authorId="0" shapeId="0" xr:uid="{CDD6E552-ECFD-4602-A1C1-0160666C247C}">
      <text>
        <t>[Threaded comment]
Your version of Excel allows you to read this threaded comment; however, any edits to it will get removed if the file is opened in a newer version of Excel. Learn more: https://go.microsoft.com/fwlink/?linkid=870924
Comment:
    sao link tay ntn. chị bảo coding lại PnL của tất cả các khối r sumif thì mới đảm bảo ko thiếu chứ nhỉ
Reply:
    em đã update công thức</t>
      </text>
    </comment>
    <comment ref="J253" authorId="1" shapeId="0" xr:uid="{4FE1BEF8-98F5-404B-BDF1-76166339F104}">
      <text>
        <t>[Threaded comment]
Your version of Excel allows you to read this threaded comment; however, any edits to it will get removed if the file is opened in a newer version of Excel. Learn more: https://go.microsoft.com/fwlink/?linkid=870924
Comment:
    đặt checking với BS
Reply:
    done ạ</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tc={F4CF4743-839C-41BC-8F97-8B866F48BF47}</author>
  </authors>
  <commentList>
    <comment ref="O115" authorId="0" shapeId="0" xr:uid="{F4CF4743-839C-41BC-8F97-8B866F48BF47}">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tc={EEBAA23F-22C2-4CE8-AABF-66DA181512D0}</author>
  </authors>
  <commentList>
    <comment ref="M1" authorId="0" shapeId="0" xr:uid="{EEBAA23F-22C2-4CE8-AABF-66DA181512D0}">
      <text>
        <t>[Threaded comment]
Your version of Excel allows you to read this threaded comment; however, any edits to it will get removed if the file is opened in a newer version of Excel. Learn more: https://go.microsoft.com/fwlink/?linkid=870924
Comment:
    Copy cột casting PnL ở file treasury vào đây nehs. đảm bảo tổng khoản mục = các tiểu mục con cộng lại. Cái này ko ưu tiên, e sửa các điểm khác trước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tc={BF106607-F025-4E74-AAF4-D1A6E4330171}</author>
  </authors>
  <commentList>
    <comment ref="O115" authorId="0" shapeId="0" xr:uid="{BF106607-F025-4E74-AAF4-D1A6E4330171}">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tc={AF4813B8-C123-420B-B80D-22E049FEC471}</author>
  </authors>
  <commentList>
    <comment ref="O115" authorId="0" shapeId="0" xr:uid="{AF4813B8-C123-420B-B80D-22E049FEC471}">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tc={7640E38C-440F-4988-A05A-73D6C549E52E}</author>
  </authors>
  <commentList>
    <comment ref="O115" authorId="0" shapeId="0" xr:uid="{7640E38C-440F-4988-A05A-73D6C549E52E}">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tc={9E7D66C5-6170-4649-9A30-889DAA3C6B46}</author>
  </authors>
  <commentList>
    <comment ref="O115" authorId="0" shapeId="0" xr:uid="{9E7D66C5-6170-4649-9A30-889DAA3C6B46}">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tc={2C9C7605-5AF4-4559-98FE-B450A332F15B}</author>
  </authors>
  <commentList>
    <comment ref="O115" authorId="0" shapeId="0" xr:uid="{2C9C7605-5AF4-4559-98FE-B450A332F15B}">
      <text>
        <t>[Threaded comment]
Your version of Excel allows you to read this threaded comment; however, any edits to it will get removed if the file is opened in a newer version of Excel. Learn more: https://go.microsoft.com/fwlink/?linkid=870924
Comment:
    Đặt thêm công thức checking LNCPP năm trước kết chuyển cho từng cột và checking LN năm nay với PnL
Reply:
    done ạ</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tc={C80C74C5-F093-4CD5-B2A6-EBF1178BF78C}</author>
  </authors>
  <commentList>
    <comment ref="J1" authorId="0" shapeId="0" xr:uid="{C80C74C5-F093-4CD5-B2A6-EBF1178BF78C}">
      <text>
        <t>[Threaded comment]
Your version of Excel allows you to read this threaded comment; however, any edits to it will get removed if the file is opened in a newer version of Excel. Learn more: https://go.microsoft.com/fwlink/?linkid=870924
Comment:
    Theem coojt Forecast 2023 theo số BQ, Khối này should be tính ở phần riêng r. mình chỉ lên số ở đây thui</t>
      </text>
    </comment>
  </commentList>
</comments>
</file>

<file path=xl/sharedStrings.xml><?xml version="1.0" encoding="utf-8"?>
<sst xmlns="http://schemas.openxmlformats.org/spreadsheetml/2006/main" count="4840" uniqueCount="565">
  <si>
    <t>Đvt: tỷ đồng</t>
  </si>
  <si>
    <t>Historical data</t>
  </si>
  <si>
    <t>Forecast data</t>
  </si>
  <si>
    <t>BS bình quân</t>
  </si>
  <si>
    <t>STT dòng</t>
  </si>
  <si>
    <t>BẢNG CÂN ĐỐI</t>
  </si>
  <si>
    <t>I</t>
  </si>
  <si>
    <t>CASH (Tiền mặt)</t>
  </si>
  <si>
    <t>Tiền mặt, vàng bạc, đá quý</t>
  </si>
  <si>
    <t>Tiền gửi NHNN</t>
  </si>
  <si>
    <t>Tiền gửi và cho vay tại các TCTD khác</t>
  </si>
  <si>
    <t>Tiền gửi Nostro</t>
  </si>
  <si>
    <t>Tiền gửi tại TCTD</t>
  </si>
  <si>
    <t>Cho vay TCTD</t>
  </si>
  <si>
    <t>Dự phòng rủi ro</t>
  </si>
  <si>
    <t>Tổng tiền mặt (I)</t>
  </si>
  <si>
    <t>II</t>
  </si>
  <si>
    <t>SECURITIES (Trái phiểu &amp; cổ phiếu)</t>
  </si>
  <si>
    <t>Chứng khoán nợ</t>
  </si>
  <si>
    <t>TPCP</t>
  </si>
  <si>
    <t>Trading</t>
  </si>
  <si>
    <t>AFS</t>
  </si>
  <si>
    <t>HTM</t>
  </si>
  <si>
    <t>TP TCTD</t>
  </si>
  <si>
    <t>TP đặc biệt VAMC</t>
  </si>
  <si>
    <t>Chứng khoán vốn</t>
  </si>
  <si>
    <t>Dự phòng</t>
  </si>
  <si>
    <t>Dự phòng Chứng khoán nợ</t>
  </si>
  <si>
    <t>Dự phòng chứng khoán vốn</t>
  </si>
  <si>
    <t>Góp vốn, đầu tư dài hạn</t>
  </si>
  <si>
    <t>Đầu tư vào công ty con</t>
  </si>
  <si>
    <t>Đầu tư dài hạn khác (góp vốn mua cổ phần)</t>
  </si>
  <si>
    <t>Dự phòng giảm giá đầu tư dài hạn</t>
  </si>
  <si>
    <t>Tổng trái phiếu &amp; cổ phiếu (II)</t>
  </si>
  <si>
    <t>III</t>
  </si>
  <si>
    <t>LOAN &amp; LEASE (III)</t>
  </si>
  <si>
    <t>Tổng dư nợ</t>
  </si>
  <si>
    <t>Cho vay khách hàng</t>
  </si>
  <si>
    <t>TPDN</t>
  </si>
  <si>
    <t>Dư phòng rủi ro tín dụng</t>
  </si>
  <si>
    <t>Dự phòng rủi ro cho vay khách hàng</t>
  </si>
  <si>
    <t>DPRR chung Cho vay khách hàng</t>
  </si>
  <si>
    <t>DPRR cụ thể Cho vay khách hàng</t>
  </si>
  <si>
    <t>Dự phòng rủi ro TPDN</t>
  </si>
  <si>
    <t>DPRR chung TPDN</t>
  </si>
  <si>
    <t>DPRR cụ thể TPDN</t>
  </si>
  <si>
    <t>Dự phòng giảm giá CKDN</t>
  </si>
  <si>
    <t>Tổng dư nợ tín dụng (III)</t>
  </si>
  <si>
    <t>IV</t>
  </si>
  <si>
    <t>MISCELLANEOUS ASSETS (TS khác) (IV)</t>
  </si>
  <si>
    <t>Các công cụ tài chính phái sinh</t>
  </si>
  <si>
    <t>Tài sản cố định</t>
  </si>
  <si>
    <t>TSCĐ hữu hình</t>
  </si>
  <si>
    <t>Nguyên giá</t>
  </si>
  <si>
    <t>Khấu hao</t>
  </si>
  <si>
    <t>TSCĐ vô hình</t>
  </si>
  <si>
    <t xml:space="preserve">Tài sản có khác </t>
  </si>
  <si>
    <t>Các khoản phải thu</t>
  </si>
  <si>
    <t>Các khoản lãi, phí phải thu</t>
  </si>
  <si>
    <t>Tài sản thuế TNDN hoãn lại</t>
  </si>
  <si>
    <t>Khoản phải thu từ thư tín dụng</t>
  </si>
  <si>
    <t>Các khoản dự thu khác</t>
  </si>
  <si>
    <t>Dự phòng TS khác</t>
  </si>
  <si>
    <t>Tổng tài sản khác (IV)</t>
  </si>
  <si>
    <t>TỔNG TÀI SẢN (I + II + III + IV)</t>
  </si>
  <si>
    <t>V</t>
  </si>
  <si>
    <t xml:space="preserve">DEPOSIT (Huy động) </t>
  </si>
  <si>
    <t>Tiền gửi Khách hàng</t>
  </si>
  <si>
    <t>CASA</t>
  </si>
  <si>
    <t>Term deposit</t>
  </si>
  <si>
    <t>Phát hành giấy tờ có giá</t>
  </si>
  <si>
    <t>Phát hành CD</t>
  </si>
  <si>
    <t>Phát hành Trái phiếu HDB</t>
  </si>
  <si>
    <t>Vốn ủy thác</t>
  </si>
  <si>
    <t>Tổng huy động khách hàng (V)</t>
  </si>
  <si>
    <t>VI</t>
  </si>
  <si>
    <t>NON DEPOSIT BORROWING (Ngoài huy động)</t>
  </si>
  <si>
    <t>Tiền gửi và vay các TCTD khác</t>
  </si>
  <si>
    <t>Tiền gửi của TCTD</t>
  </si>
  <si>
    <t>KKH</t>
  </si>
  <si>
    <t>CKH</t>
  </si>
  <si>
    <t>Tiền vay TCTD</t>
  </si>
  <si>
    <t>Nhận vốn vay nước ngoài</t>
  </si>
  <si>
    <t>Tiền vay TCTD - Upas LC</t>
  </si>
  <si>
    <t>Các khoản nợ Chính phủ và NHNN</t>
  </si>
  <si>
    <t>Các khoản nợ khác</t>
  </si>
  <si>
    <t>Các khoản lãi và phí phải trả</t>
  </si>
  <si>
    <t>Thuế TNDN hoãn lại phải trả</t>
  </si>
  <si>
    <t>Các khoản phải trả và công nợ khác</t>
  </si>
  <si>
    <t>Tổng nguồn NGOÀI huy động khách hàng (VI)</t>
  </si>
  <si>
    <t>Tổng nợ phải trả (V + VI)</t>
  </si>
  <si>
    <t>VII</t>
  </si>
  <si>
    <t>EQUITY CAPITAL (Vốn CSH) (VII)</t>
  </si>
  <si>
    <t>Vốn của tổ chức tín dụng</t>
  </si>
  <si>
    <t>Vốn điều lệ</t>
  </si>
  <si>
    <t>Vốn đầu tư XDCB, MSTS</t>
  </si>
  <si>
    <t>Thặng dư vốn CP</t>
  </si>
  <si>
    <t>Cổ phiếu quỹ</t>
  </si>
  <si>
    <t>Quỹ của tổ chức tín dụng</t>
  </si>
  <si>
    <t>Chênh lệch tỷ giá hối đoái</t>
  </si>
  <si>
    <t>Lợi nhuận chưa phân phối</t>
  </si>
  <si>
    <t>Lợi nhuận giữ lại năm trước</t>
  </si>
  <si>
    <t>Lợi nhuận giữ lại năm nay</t>
  </si>
  <si>
    <t>Tổng Vốn CSH (VII)</t>
  </si>
  <si>
    <t>TỔNG NỢ PHẢI TRẢ VÀ VỐN CSH (V + VI + VII)</t>
  </si>
  <si>
    <t>Treasury</t>
  </si>
  <si>
    <t>Dòng tham chiếu</t>
  </si>
  <si>
    <t>BS</t>
  </si>
  <si>
    <t>N1</t>
  </si>
  <si>
    <t>NQH</t>
  </si>
  <si>
    <t>Các công cụ tài chính phái sinh và cam kết FX</t>
  </si>
  <si>
    <t>TD</t>
  </si>
  <si>
    <t>Cổ tức trả cho cổ đông</t>
  </si>
  <si>
    <t>x</t>
  </si>
  <si>
    <t>CAPITAL</t>
  </si>
  <si>
    <t>INPUT KẾ HOẠCH</t>
  </si>
  <si>
    <t>P&amp;L</t>
  </si>
  <si>
    <t>TỔNG THU THUẦN</t>
  </si>
  <si>
    <t>Thu thuần từ lãi</t>
  </si>
  <si>
    <t>Thu thuần Cho vay</t>
  </si>
  <si>
    <t>a</t>
  </si>
  <si>
    <t>Thu thuần Cho vay trong hạn</t>
  </si>
  <si>
    <t>QMBQ CV</t>
  </si>
  <si>
    <t>NIM CV</t>
  </si>
  <si>
    <t>b</t>
  </si>
  <si>
    <t>Chi phí mua vốn NQH</t>
  </si>
  <si>
    <t>NQH BQ</t>
  </si>
  <si>
    <t xml:space="preserve">LS FTP </t>
  </si>
  <si>
    <t>Nhập lãi suất FTP lịch sử</t>
  </si>
  <si>
    <t>c</t>
  </si>
  <si>
    <t>Chi phí mua vốn TSC</t>
  </si>
  <si>
    <t>TSC BQ</t>
  </si>
  <si>
    <t>d</t>
  </si>
  <si>
    <t>Thu lãi quá hạn</t>
  </si>
  <si>
    <t>e</t>
  </si>
  <si>
    <t>Thoái lãi</t>
  </si>
  <si>
    <t>f</t>
  </si>
  <si>
    <t>Thu từ hoạt động tín dụng khác</t>
  </si>
  <si>
    <t>Phí trả nợ trước hạn</t>
  </si>
  <si>
    <t>Phí tín dụng</t>
  </si>
  <si>
    <t>g</t>
  </si>
  <si>
    <t>Nợ chuyển HO</t>
  </si>
  <si>
    <t>BQ</t>
  </si>
  <si>
    <t>Thu thuần Huy động</t>
  </si>
  <si>
    <t>Thu thuần TGKH</t>
  </si>
  <si>
    <t>QMBQ TGKH KKH</t>
  </si>
  <si>
    <t>NIM TGKH KKH</t>
  </si>
  <si>
    <t>QMBQ TGKH CKH</t>
  </si>
  <si>
    <t>NIM TGKH CKH</t>
  </si>
  <si>
    <t>Thu thuần GTCG</t>
  </si>
  <si>
    <t>QMBQ GTCG</t>
  </si>
  <si>
    <t>NIM GTCG</t>
  </si>
  <si>
    <t>Thu thuần UTĐT</t>
  </si>
  <si>
    <t>QMBQ UTĐT</t>
  </si>
  <si>
    <t>NIM UTĐT</t>
  </si>
  <si>
    <t>Thu nhập bán vốn TSN</t>
  </si>
  <si>
    <t>TSN BQ</t>
  </si>
  <si>
    <t>Lợi nhuận ALM mua bán các khối</t>
  </si>
  <si>
    <t>Lợi nhuận</t>
  </si>
  <si>
    <t>Lãi suất VOF</t>
  </si>
  <si>
    <t>Thu thuần khác huy động</t>
  </si>
  <si>
    <t>Thoái dự chi tiền gửi</t>
  </si>
  <si>
    <t>Thu Liên ngân hàng &amp; Đầu tư</t>
  </si>
  <si>
    <t>Thu Liên ngân hàng</t>
  </si>
  <si>
    <t>Thu từ desk MM</t>
  </si>
  <si>
    <t>QMBQ TT2 nhận gửi tiền trên MM</t>
  </si>
  <si>
    <t>Chi phí TT2 nhận gửi tiền trên MM</t>
  </si>
  <si>
    <t>QMBQ TT2 đi gửi tiền trên MM</t>
  </si>
  <si>
    <t>Thu nhập TT2 đi gửi tiền trên MM</t>
  </si>
  <si>
    <t>QMBQ TT2 Treasury bán vốn cho ALM</t>
  </si>
  <si>
    <t>Thu nhập TT2 Treasury bán vốn cho ALM</t>
  </si>
  <si>
    <t>QMBQ TT2 Treasury mua vốn từ ALM</t>
  </si>
  <si>
    <t>Chi phí TT2 Treasury mua vốn từ ALM</t>
  </si>
  <si>
    <t>QM desk MM bán vốn cho desk TPCP</t>
  </si>
  <si>
    <t>Chi phí</t>
  </si>
  <si>
    <t>QM desk MM bán vốn cho desk TP TCTD</t>
  </si>
  <si>
    <t>QM desk MM bán vốn cho desk FX</t>
  </si>
  <si>
    <t>Thu Đầu tư</t>
  </si>
  <si>
    <t>Thu từ TPCP</t>
  </si>
  <si>
    <t>QMBQ TPCP Trading</t>
  </si>
  <si>
    <t>Lãi suất dự thu</t>
  </si>
  <si>
    <t>QMBQ TPCP AFS</t>
  </si>
  <si>
    <t>QMBQ TPCP HTM</t>
  </si>
  <si>
    <t>QM mua bán vốn giữa desk TPCP và desk MM</t>
  </si>
  <si>
    <t>QM mua bán vốn giữa desk TPCP và ALM</t>
  </si>
  <si>
    <t>Thu từ TP TCTD</t>
  </si>
  <si>
    <t>QMBQ TP TCTD Trading</t>
  </si>
  <si>
    <t>QMBQ TP TCTD AFS</t>
  </si>
  <si>
    <t>QMBQ TP TCTD HTM</t>
  </si>
  <si>
    <t>QM mua bán vốn giữa desk TP TCTD và desk MM</t>
  </si>
  <si>
    <t>QM mua bán vốn giữa desk TP TCTD và ALM</t>
  </si>
  <si>
    <t>Thu từ TPDN</t>
  </si>
  <si>
    <t>TPDN BQ</t>
  </si>
  <si>
    <t>NIM TPDN</t>
  </si>
  <si>
    <t>Đầu tư TT2 từ nguồn thừa TT1 và nhận thêm nguồn TT2</t>
  </si>
  <si>
    <t>1.4.1</t>
  </si>
  <si>
    <t>Đầu tư TPCP</t>
  </si>
  <si>
    <t>Đầu tư TPCP từ nguồn thừa TT1</t>
  </si>
  <si>
    <t>QM</t>
  </si>
  <si>
    <t>NIM</t>
  </si>
  <si>
    <t>Đầu tư TPCP từ nguồn thừa VCSH</t>
  </si>
  <si>
    <t>1.4.2</t>
  </si>
  <si>
    <t>Đầu tư TT2</t>
  </si>
  <si>
    <t>Đầu tư MM từ nguồn thừa TT1</t>
  </si>
  <si>
    <t>- NIM = LSBQ đầu tư MM trên TT2 của ALM - VOF TT1
- Lãi suất VOF sử dụng là bình quân thực tế trong quá khứ của tất cả các kỳ hạn.</t>
  </si>
  <si>
    <t>Đầu tư TPTCTD từ nguồn thừa TT1</t>
  </si>
  <si>
    <t>- NIM = LSBQ đầu tư TP TCTD trên TT2 của ALM - VOF TT1
- Lãi suất VOF sử dụng là bình quân thực tế trong quá khứ của tất cả các kỳ hạn.</t>
  </si>
  <si>
    <t>Đầu tư MM từ nguồn thừa VCSH</t>
  </si>
  <si>
    <t>Đầu tư TPTCTD từ nguồn thừa VCSH</t>
  </si>
  <si>
    <t>Đầu tư MM/TPTCTD từ nguồn thừa TT2</t>
  </si>
  <si>
    <t>Thu nhập</t>
  </si>
  <si>
    <t>1.4.3</t>
  </si>
  <si>
    <t>Nhận thêm nguồn TT2</t>
  </si>
  <si>
    <t>Thu ALM</t>
  </si>
  <si>
    <t>1.5.1</t>
  </si>
  <si>
    <t>Thu từ mua bán vốn trên TT1</t>
  </si>
  <si>
    <t>1.5.2</t>
  </si>
  <si>
    <t>Thu từ mua bán vốn với Treasury (dùng nguồn TT1)</t>
  </si>
  <si>
    <t>Desk MM_Quy mô</t>
  </si>
  <si>
    <t>Desk MM_NIM</t>
  </si>
  <si>
    <t>Desk TPCP_Quy mô</t>
  </si>
  <si>
    <t>Desk TPCP_NIM</t>
  </si>
  <si>
    <t>Desk TP TCTD_Quy mô</t>
  </si>
  <si>
    <t>Desk TP TCTD_NIM</t>
  </si>
  <si>
    <t>Desk FX_Quy mô</t>
  </si>
  <si>
    <t>Desk FX_NIM</t>
  </si>
  <si>
    <t>1.5.3</t>
  </si>
  <si>
    <t>Thu từ bán vốn với CIB nghiệp vụ tái tài trợ UPAS LC (dùng nguồn TT1)</t>
  </si>
  <si>
    <t>1.5.4</t>
  </si>
  <si>
    <t>Các khoản phí hoa hồng trả cho các khối</t>
  </si>
  <si>
    <t>1.5.4.1</t>
  </si>
  <si>
    <t>Khoản phí hoa hồng lấy vốn TT1 đầu tư TT2</t>
  </si>
  <si>
    <t>Số dư TT1 đầu tư TT2</t>
  </si>
  <si>
    <t>Tỷ trọng chi phí hoa hồng để lấy vốn TT1 đầu tư TT2</t>
  </si>
  <si>
    <t>1.5.4.2</t>
  </si>
  <si>
    <t>Khoản phí hoa hồng lấy vốn TT2 đầu tư TT2</t>
  </si>
  <si>
    <t>Số dư TT2 đầu tư TT2</t>
  </si>
  <si>
    <t>Tỷ trọng chi phí hoa hồng để lấy vốn TT2 đầu tư TT2</t>
  </si>
  <si>
    <t>1.5.4.3</t>
  </si>
  <si>
    <t>Khoản phí hoa hồng trả cho Treasury phát hành GTCG</t>
  </si>
  <si>
    <t>Số dư Treasury phát hành GTCG cho ALM</t>
  </si>
  <si>
    <t>Tỷ trọng chi phí hoa hồng trả Treasury phát hành GTCG cho ALM</t>
  </si>
  <si>
    <t>1.5.4.4</t>
  </si>
  <si>
    <t>Khoản phí hoa hồng trả cho CIB vay vốn nước ngoài</t>
  </si>
  <si>
    <t>Số dư CIB vay vốn nước ngoài cho ALM</t>
  </si>
  <si>
    <t>Tỷ trọng chi phí hoa hồng trả bán vốn vay nước ngoài cho CIB</t>
  </si>
  <si>
    <t>1.5.4.5</t>
  </si>
  <si>
    <t>Khoản phí hoa hồng trả cho Treasury trading FX SWAP</t>
  </si>
  <si>
    <t>Số dư Treasury trading FX SWAP</t>
  </si>
  <si>
    <t>Tỷ trọng chi phí hoa hồng trả Treasury trading FX SWAP</t>
  </si>
  <si>
    <t>1.5.5</t>
  </si>
  <si>
    <t>Mua bán chênh lệch tổng tài sản Nợ-Có khác từ ĐVKD trên TT1&amp;TT2 (trừ khối ALM)</t>
  </si>
  <si>
    <t>1.5.5.1</t>
  </si>
  <si>
    <t>Trường hợp mua bán chênh lệch tổng tài sản Nợ - Có khác từ các ĐVKD trên TT1&amp;TT2 tự funding</t>
  </si>
  <si>
    <t>1.5.5.2</t>
  </si>
  <si>
    <t>Trường hợp mua bán chênh lệch tổng tài sản Nợ - Có khác từ các ĐVKD trên TT1&amp;TT2 bằng nguồn Capital (Phần netoff)</t>
  </si>
  <si>
    <t>Trường hợp 1: TSN&gt;TSC</t>
  </si>
  <si>
    <t>Trường hợp 2: TSN&lt;TSC</t>
  </si>
  <si>
    <t>1.5.6</t>
  </si>
  <si>
    <t>Điều chỉnh NIM TT1 cho các khoản mục khác</t>
  </si>
  <si>
    <t>Trường hợp sử dụng nguồn VCSH thừa cho TT1</t>
  </si>
  <si>
    <t>Trường hợp sử dụng nguồn VCSH thừa cho cân TT2</t>
  </si>
  <si>
    <t>1.7.1</t>
  </si>
  <si>
    <t>Thu từ mua bán vốn với Treasury (dùng nguồn VCSH)</t>
  </si>
  <si>
    <t xml:space="preserve">Phần ALM và Treasury tự thỏa thuận </t>
  </si>
  <si>
    <t>1.7.2</t>
  </si>
  <si>
    <t>Thu từ bán vốn với CIB nghiệp vụ tái tài trợ UPAS LC (dùng nguồn VCSH)</t>
  </si>
  <si>
    <t>Đầu tư TT1 từ nguồn thừa TT2</t>
  </si>
  <si>
    <t>ALM mua bán vốn với Capital</t>
  </si>
  <si>
    <t>- NIM = LS COF TT2 - LS VOF VCSH
- Lãi suất VOF/COF sử dụng là bình quân thực tế trong quá khứ của tất cả các kỳ hạn.</t>
  </si>
  <si>
    <t>1.10</t>
  </si>
  <si>
    <t>Thu thuần bảo lãnh</t>
  </si>
  <si>
    <t>Chi thuần cho Upas LC</t>
  </si>
  <si>
    <t>Bình quân số dư Upas LC tại T-1 và T0</t>
  </si>
  <si>
    <t>Chi lãi cho tiền gửi của NH phát hành Upas LC</t>
  </si>
  <si>
    <t>Điều chỉnh UPAS LC</t>
  </si>
  <si>
    <t>Thu ngoài lãi</t>
  </si>
  <si>
    <t>Thu thuần dịch vụ</t>
  </si>
  <si>
    <t>Thu từ KDNH</t>
  </si>
  <si>
    <t>QM FX Sales mua bán với khối KHCN</t>
  </si>
  <si>
    <t>Margin FX Sales mua bán với khối KHCN</t>
  </si>
  <si>
    <t>QM FX Sales mua bán với khối KHDN</t>
  </si>
  <si>
    <t>Margin FX Sales mua bán với khối KHDN</t>
  </si>
  <si>
    <t>QM FX Sales mua bán với khối KHDNL</t>
  </si>
  <si>
    <t>Margin FX Sales mua bán với khối KHDNL</t>
  </si>
  <si>
    <t>QM FX Sales mua bán các sản phẩm phái sinh khác</t>
  </si>
  <si>
    <t>Margin FX Sales mua bán các sản phẩm phái sinh khác</t>
  </si>
  <si>
    <t>Thu từ KDCK</t>
  </si>
  <si>
    <t>TPCP Trading BQ</t>
  </si>
  <si>
    <t>Margin TPCP</t>
  </si>
  <si>
    <t>TPCP AFS BQ</t>
  </si>
  <si>
    <t>TPCP HTM BQ</t>
  </si>
  <si>
    <t>QMBQ TT2 Trading</t>
  </si>
  <si>
    <t>Margin TT2 Treasury</t>
  </si>
  <si>
    <t>QMBQ TT2 AFS</t>
  </si>
  <si>
    <t>Margin TT2</t>
  </si>
  <si>
    <t>QMBQ TT2 HTM</t>
  </si>
  <si>
    <t>Thu từ KDCK TPDN</t>
  </si>
  <si>
    <t>Quy mô bán TPDN</t>
  </si>
  <si>
    <t>NIM bán TPDN</t>
  </si>
  <si>
    <t>Chi phí dự phòng Chứng khoán</t>
  </si>
  <si>
    <t>Chi phí dự phòng chung TPDN</t>
  </si>
  <si>
    <t>Chi phí dự phòng cụ thể TPDN</t>
  </si>
  <si>
    <t>Chi phí dự phòng giảm giá</t>
  </si>
  <si>
    <t>Thu từ công cụ phái sinh</t>
  </si>
  <si>
    <t>QMBQ TT2 Treasury trading FX</t>
  </si>
  <si>
    <t>Margin TT2 Treasury trading FX</t>
  </si>
  <si>
    <t>QM mua bán vốn giữa desk FX và desk MM</t>
  </si>
  <si>
    <t>QM mua bán vốn giữa desk FX và ALM</t>
  </si>
  <si>
    <t>QM PSLS - IRS</t>
  </si>
  <si>
    <t>Thu thuần khác</t>
  </si>
  <si>
    <t>Thu XLRR</t>
  </si>
  <si>
    <t>Thu thanh lý tài sản</t>
  </si>
  <si>
    <t>Thu khác</t>
  </si>
  <si>
    <t>Thu nhập từ góp vốn, mua cổ phần</t>
  </si>
  <si>
    <t>CPHĐ</t>
  </si>
  <si>
    <t>Chi phí trực tiếp tại ĐVKD</t>
  </si>
  <si>
    <t>Chi phí trực tiếp tại HO</t>
  </si>
  <si>
    <t>Chi phí phân bổ tại ĐVKD</t>
  </si>
  <si>
    <t>Tổng thu thuần từ HĐKD trước CPDP</t>
  </si>
  <si>
    <t>CPDP</t>
  </si>
  <si>
    <t>Dự phòng rủi ro tiền gửi và cho vay các TCTD khác</t>
  </si>
  <si>
    <t>Chi phí dự phòng chung</t>
  </si>
  <si>
    <t>Chi phí dự phòng cụ thể</t>
  </si>
  <si>
    <t>Lợi nhuận trước thuế</t>
  </si>
  <si>
    <t>VAT</t>
  </si>
  <si>
    <t>Lợi nhuận sau thuế</t>
  </si>
  <si>
    <t>NIM TGKH CKH (gồm thoái lãi)</t>
  </si>
  <si>
    <t>1.5.7</t>
  </si>
  <si>
    <t>P&amp;L Treasury</t>
  </si>
  <si>
    <t>- Điền giá trị âm (-)
- Chi phí = Lãi suất nhận vốn (bid)
- Chi phí (T0 kỳ kế hoạch) = Chi phí (T-1) * Mức tăng trưởng Chi phí từ năm T-2 sang T-1.
- Mức tăng trưởng T0 giả định tối thiểu bằng năm trước hoặc do TC điều chỉnh phù hợp chiến lược NH.</t>
  </si>
  <si>
    <t>- Điền giá trị dương (+)
- Thu nhập = Lãi suất gửi vốn (ask)
- Thu nhập (T0 kỳ kế hoạch) = Thu nhập (T-1) * Mức tăng trưởng Thu nhập từ năm T-2 sang T-1.
- Mức tăng trưởng T0 giả định tối thiểu bằng năm trước hoặc do TC điều chỉnh phù hợp chiến lược NH.</t>
  </si>
  <si>
    <t>- Điền giá trị dương (+)
- Mức tăng trưởng T0 giả định tối thiểu bằng năm trước hoặc do TC điều chỉnh phù hợp chiến lược NH.
- Thu nhập (T-1) = Lãi suất VOF TT2
- Thu nhập (T0 kỳ kế hoạch) = Thu nhập (T-1) * Mức tăng trưởng thu nhập từ năm T-2 sang T-1.</t>
  </si>
  <si>
    <t>- Điền giá trị âm (-)
- Chi phí (T-1) = Lãi suất COF TT2
- Chi phí (T0 kỳ kế hoạch) = Chi phí (T-1) * Mức tăng trưởng Chi phí từ năm T-2 sang T-1.
- Mức tăng trưởng T0 giả định tối thiểu bằng năm trước hoặc do TC điều chỉnh phù hợp chiến lược NH.</t>
  </si>
  <si>
    <t>Quy mô bình quân T0 = số dư cuối kỳ T-1  + (số dư cuối kỳ T0 - số dư cuối kỳ T-1) * % Hệ số tăng trưởng bình quân</t>
  </si>
  <si>
    <t>- Điền giá trị dương (+)
- Giá phụ thuộc vào nội bộ của Khối NV
- Nguyên tắc:
+ Dựa trên doanh số các bên
+ Dựa trên chiến lược Treasury tài trợ lẫn nhau giữa các desks
- Chi phí = Lãi suất bán vốn của MM bán cho các desk kinh doanh nội bộ Khối NV</t>
  </si>
  <si>
    <t>- Điền giá trị dương (+)
- Mức tăng trưởng T0 giả định tối thiểu bằng năm trước hoặc do TC điều chỉnh phù hợp chiến lược NH.
- Lãi suất dự thu (T0 kỳ kế hoạch) = Lãi suất dự thu (T-1) * Mức tăng trưởng Thu từ năm T-2 sang T-1.</t>
  </si>
  <si>
    <r>
      <t>- Điền giá trị dương (+)
- Mức tăng trưởng T0 giả định tối thiểu bằng năm trước hoặc do TC điều chỉnh phù hợp chiến lược NH.
- Lãi suất dự thu (T0 kỳ kế hoạch) = Lãi suất dự thu (T-1) * Mức tăng trưởng Thu từ năm T-2 sang T-1.
-</t>
    </r>
    <r>
      <rPr>
        <b/>
        <sz val="11"/>
        <rFont val="Calibri"/>
        <family val="2"/>
        <scheme val="minor"/>
      </rPr>
      <t xml:space="preserve"> Bao gồm toàn bộ dự thu coupon của tk703 (không phân biệt tài trợ từ nguồn MM/ALM)</t>
    </r>
  </si>
  <si>
    <t>- Giá phụ thuộc vào nội bộ của Khối NV
- Nguyên tắc:
+ Dựa trên doanh số các bên
+ Dựa trên chiến lược Treasury tài trợ lẫn nhau giữa các desks
- Chi phí = Lãi suất bán vốn của MM bán cho các desk kinh doanh nội bộ Khối NV</t>
  </si>
  <si>
    <t>Trường hợp NH tách được nguồn từ ALM theo từng loại TPCP hoặc TP TCTD, điền vào line 200 và 211. Trường hợp NH chưa tách được, điền 1 line và điền line còn lại = 0</t>
  </si>
  <si>
    <t>- Điền giá trị âm (-)
- Chi phí = LS mua vốn của ALM (COF Curve TT2) 
- Mức tăng trưởng T0 giả định tối thiểu bằng năm trước hoặc do TC điều chỉnh phù hợp chiến lược NH.
- Chi phí (T0 kỳ kế hoạch) = Chi phí (T-1) * Mức tăng trưởng NIM từ năm T-2 sang T-1.</t>
  </si>
  <si>
    <t>Bao gồm các giao dịch FX Spot, FX Forward, FX Swap, trạng thái ngoại tệ (bao gồm vàng)</t>
  </si>
  <si>
    <t>Margin được xác định từ kết quả PnL lịch sử:
- Margin = Profit / (doanh số bán + mua)
- Profit = Thu nhập - Chi phí</t>
  </si>
  <si>
    <t>Bao gồm các giao dịch phái sinh hàng hóa và các GD phái sinh khác</t>
  </si>
  <si>
    <t>Margin được xác định từ kết quả PnL lịch sử:
- Margin = Profit / doanh số 
- Profit = Thu nhập - Chi phí</t>
  </si>
  <si>
    <t>- Dựa trên dữ liệu lịch sử, xác định 'profit/số dư thực hiện' để áp dụng cho kỳ budget. Trong đó: Profit = bán - mua
- Giả định giữ mức biến động giữa các năm của margin để xác định margin kỳ budget</t>
  </si>
  <si>
    <t>Bao gồm các giao dịch FX Spot, FX Forward, trạng thái ngoại tệ (bao gồm vàng).</t>
  </si>
  <si>
    <t>Margin đầu tư được xác định từ kết quả PnL lịch sử:
- Margin = Profit / (doanh số bán + mua)
- Profit = Thu nhập - Chi phí</t>
  </si>
  <si>
    <t>- Điền giá trị âm (-)
- Chi phí = LS mua vốn của ALM (COF Curve TT2) 
Theo thông lệ kênh FX không phải là kênh tối ưu để phân bổ vốn dư thừa từ ALM.
- Mức tăng trưởng T0 giả định tối thiểu bằng năm trước hoặc do TC điều chỉnh phù hợp chiến lược NH.
- Chi phí (T0 kỳ kế hoạch) = Chi phí (T-1) * Mức tăng trưởng NIM từ năm T-2 sang T-1.</t>
  </si>
  <si>
    <t>% Thu XLRR / Số dư ngoại bảng đầu kỳ</t>
  </si>
  <si>
    <t>Giá trị</t>
  </si>
  <si>
    <t>% Trích DP chung / Tăng ròng số dư cho vay khách hàng</t>
  </si>
  <si>
    <t>% Trích DP cụ thể / Số dư NQH CK</t>
  </si>
  <si>
    <t>QMBQ TGKH</t>
  </si>
  <si>
    <t>NIM TGKH</t>
  </si>
  <si>
    <t>- Điền giá trị dương (+)
- Mức tăng trưởng T0 giả định tối thiểu bằng năm trước hoặc do TC điều chỉnh phù hợp chiến lược NH.
- Lãi suất dự thu (T0 kỳ kế hoạch) = Lãi suất dự thu (T-1) * Mức tăng trưởng Thu từ năm T-2 sang T-1.
- Bao gồm toàn bộ dự thu coupon của tk703 (không phân biệt tài trợ từ nguồn MM/ALM)</t>
  </si>
  <si>
    <t>- NIM = LS coupon đầu tư TPCP của ALM - VOF TT1
- Lãi suất VOF sử dụng là bình quân thực tế trong quá khứ của tất cả các kỳ hạn.</t>
  </si>
  <si>
    <t>Đầu tư MM/TPTCTD</t>
  </si>
  <si>
    <t>- Thu nhập = LSBQ đầu tư trên TT2 của ALM
- Lãi suất VOF sử dụng là bình quân thực tế trong quá khứ của tất cả các kỳ hạn.</t>
  </si>
  <si>
    <t>- Chi phí = Lãi suất phải trả khi nhận gửi TT2 của ALM 
- Lãi suất VOF sử dụng là bình quân thực tế trong quá khứ của tất cả các kỳ hạn.</t>
  </si>
  <si>
    <t>Thu/chi thuần từ cơ chế FTP</t>
  </si>
  <si>
    <t>Phần TT1 tự funding</t>
  </si>
  <si>
    <t>Sử dụng nguồn TT1:
Bình quân sử dụng nguồn TT1 tại kỳ T0 và (T-1), bao gồm: vay TT1 + TPDN + TP.VAMC + tiền mặt tại quỹ và SBV</t>
  </si>
  <si>
    <t>- NIM ALM TT1 = COF TT1 - VOF TT1 = Phần bù FTP cho chi phí bảo hiểm tiền gửi và dự trữ bắt buộc.
- Lãi suất VOF/COF sử dụng là bình quân thực tế trong quá khứ của tất cả các kỳ hạn.</t>
  </si>
  <si>
    <t>- NIM (T-1) = LS COF TT2 - LS VOF TT1.
- Lãi suất VOF/COF sử dụng là bình quân thực tế trong quá khứ của tất cả các kỳ hạn.</t>
  </si>
  <si>
    <t>Bao gồm: Chi phí trả cho Khối Treasury khi Treasury phát hành GTCG cho ALM, Chi trả cho CIB nhận vốn vay nước ngoài, ...</t>
  </si>
  <si>
    <t>Tỷ trọng chi phí hoa hồng = phí hoa hồng / vốn TT1 đầu tư TT2</t>
  </si>
  <si>
    <t>Tỷ trọng chi phí hoa hồng = phí hoa hồng / số vốn TT2 đầu tư TT2</t>
  </si>
  <si>
    <t>Tỷ trọng chi phí hoa hồng = phí hoa hồng / số dư GTCG</t>
  </si>
  <si>
    <t>Tỷ trọng chi phí hoa hồng = phí hoa hồng / số dư vay vốn nước ngoài</t>
  </si>
  <si>
    <t>Tỷ trọng chi phí hoa hồng = phí hoa hồng / số dư FX SWAP</t>
  </si>
  <si>
    <t>TH1: Nếu TSN &gt; TSC, QM = QM TSC
TH2: Nếu TSN &lt; TSC, QM = QM TSN</t>
  </si>
  <si>
    <t>- NIM ALM TT1 = COF TT1 (TSC) - VOF TT1 (TSN) = Phần bù FTP cho chi phí bảo hiểm tiền gửi và dự trữ bắt buộc.
(Sử dụng nguồn Capital)
- Lãi suất VOF/COF sử dụng là bình quân thực tế trong quá khứ của tất cả các kỳ hạn.</t>
  </si>
  <si>
    <t>Phần net off = TSN -TSC</t>
  </si>
  <si>
    <t>- NIM ALM TT1 = COF TT1 (cho vay) - VOF TT1
- Lãi suất VOF/COF sử dụng là bình quân thực tế trong quá khứ của tất cả các kỳ hạn.</t>
  </si>
  <si>
    <t>Phần net off = TSC -TSN</t>
  </si>
  <si>
    <t>- NIM ALM TT1 = COF TT1 - VOF VCSH
- Lãi suất VOF/COF sử dụng là bình quân thực tế trong quá khứ của tất cả các kỳ hạn.</t>
  </si>
  <si>
    <t>Ví dụ Nợ quá hạn, ...
Số dư = số dư quá hạn
NIM = COF quá hạn - VOF trong hạn.
- Lãi suất VOF/COF sử dụng là bình quân thực tế trong quá khứ của tất cả các kỳ hạn.</t>
  </si>
  <si>
    <t>sau khi đã funding cho phần netoff TSN-TSC</t>
  </si>
  <si>
    <t>Phát sinh trong trường hợp sử dụng nguồn TT1 &gt; Nguồn TT1 và VCSH dư nguồn sau khi tài trợ góp vốn đầu tư dài hạn, tài sản nợ-có khác</t>
  </si>
  <si>
    <t>Trường hợp sử dụng nguồn VCSH thừa cho cân nguồn TT2</t>
  </si>
  <si>
    <t>- NIM (T-1) = LS COF TT1 - LS VOF TT2.
- Lãi suất VOF/COF sử dụng là bình quân thực tế trong quá khứ của tất cả các kỳ hạn.</t>
  </si>
  <si>
    <t>Thu từ KDNH từ FX Sales</t>
  </si>
  <si>
    <t xml:space="preserve">QMBQ TT2 Treasury trading FX </t>
  </si>
  <si>
    <t>LỢI NHUẬN SAU THUẾ</t>
  </si>
  <si>
    <t>ALM</t>
  </si>
  <si>
    <t>Mô tả cách tính</t>
  </si>
  <si>
    <t>Đầu tư TT2 từ nguồn thừa TT1/VCSH và nhận thêm nguồn TT2</t>
  </si>
  <si>
    <t>- NIM = Yield đầu tư TPCP của ALM - VOF TT1
- Lãi suất VOF sử dụng là bình quân thực tế trong quá khứ của tất cả các kỳ hạn.</t>
  </si>
  <si>
    <t>- NIM = Yield đầu tư TPCP của ALM - VOF VCSH
- Lãi suất VOF sử dụng là bình quân thực tế trong quá khứ của tất cả các kỳ hạn.</t>
  </si>
  <si>
    <t>- NIM = LSBQ đầu tư MM trên TT2 của ALM - VOF VCSH
- Lãi suất VOF sử dụng là bình quân thực tế trong quá khứ của tất cả các kỳ hạn.</t>
  </si>
  <si>
    <t>- NIM = LSBQ đầu tư TP TCTD trên TT2 của ALM - VOF VCSH
- Lãi suất VOF sử dụng là bình quân thực tế trong quá khứ của tất cả các kỳ hạn.</t>
  </si>
  <si>
    <t>Đầu tư MM từ nhận nguồn thừa TT2</t>
  </si>
  <si>
    <t>Đầu tư TPTCTD từ nhận nguồn thừa TT2</t>
  </si>
  <si>
    <t>QM = QMBQ TT2 Treasury mua vốn cho ALM - QMBQ TT2 Treasury bán vốn cho ALM (lấy số liệu từ sheet Treasury)</t>
  </si>
  <si>
    <t>- NIM (T-1) = ((QM Treasury mua vốn * LS COF TT2 - QM Treasury bán vốn * LS VOF TT2)/(QM Treasury mua vốn - QM bán vốn))-LS VOF TT1.
- Lãi suất VOF/COF sử dụng là bình quân thực tế trong quá khứ của tất cả các kỳ hạn.</t>
  </si>
  <si>
    <t>QM = QM mua bán vốn giữa desk TPCP và ALM (lấy số liệu từ sheet Treasury)</t>
  </si>
  <si>
    <t>QM = QM mua bán vốn giữa desk TP TCTD và ALM (lấy số liệu từ sheet Treasury)</t>
  </si>
  <si>
    <t>QM = QM mua bán vốn giữa desk FX và ALM (lấy số liệu từ sheet Treasury)</t>
  </si>
  <si>
    <t>Khoản phí hoa hồng trả cho Treasury trading FX</t>
  </si>
  <si>
    <t>Số dư Treasury trading FX</t>
  </si>
  <si>
    <t>Tỷ trọng chi phí hoa hồng trả Treasury trading FX</t>
  </si>
  <si>
    <t>TH1: NIM ALM TT1 = COF TT1 (TSC khác) - VOF TT1 (TSN khác) = Phần bù FTP cho chi phí bảo hiểm tiền gửi và dự trữ bắt buộc.
TH2: NIM ALM TT1 = COF TT1 (TSN khác) - VOF TT1 (TSC khác) = Phần bù FTP cho chi phí bảo hiểm tiền gửi và dự trữ bắt buộc.
(Sử dụng nguồn Capital)
- Lãi suất VOF/COF sử dụng là bình quân thực tế trong quá khứ của tất cả các kỳ hạn.
Note: NIM có thể lấy bằng cách chia ngược lội nhuận/ số dư (mua-bán)</t>
  </si>
  <si>
    <t>QM = QMBQ TT2 Treasury mua vốn cho ALM - QMBQ TT2 Treasury bán vốn cho ALM (lấy số liệu từ sheet Treasury) - Phần ALM mua bán vs desk MM dùng nguồn TT1</t>
  </si>
  <si>
    <t>- NIM (T-1) = ((QM Treasury mua vốn * LS COF TT2 - QM Treasury bán vốn * LS VOF TT2)/(QM Treasury mua vốn - QM bán vốn))-LS VOF VCSH.
- Lãi suất VOF/COF sử dụng là bình quân thực tế trong quá khứ của tất cả các kỳ hạn.</t>
  </si>
  <si>
    <t>QM = QM mua bán vốn giữa desk TPCP và ALM (lấy số liệu từ sheet Treasury) - Phần ALM mua bán vs desk TPCP dùng nguồn TT1</t>
  </si>
  <si>
    <t>QM = QM mua bán vốn giữa desk TP TCTD và ALM (lấy số liệu từ sheet Treasury) - Phần ALM mua bán vs desk TP TCTD dùng nguồn TT1</t>
  </si>
  <si>
    <t>QM = QM mua bán vốn giữa desk FX và ALM (lấy số liệu từ sheet Treasury) - Phần ALM mua bán vs desk FX dùng nguồn TT1</t>
  </si>
  <si>
    <t>- NIM (T-1) = LS COF TT2 - LS VOF VCSH.
- Lãi suất VOF/COF sử dụng là bình quân thực tế trong quá khứ của tất cả các kỳ hạn.</t>
  </si>
  <si>
    <t>QMBQ trading FX</t>
  </si>
  <si>
    <t>Bao gồm các giao dịch FX Spot, FX Forward, FX Swaps trạng thái ngoại tệ (bao gồm vàng).</t>
  </si>
  <si>
    <t>Margin trading FX</t>
  </si>
  <si>
    <t>Thu nhập/Chi phí</t>
  </si>
  <si>
    <t>- Thu nhập/Chi phí =Thu nhập/Chi phí khi hedging với KH theo kế hoạch</t>
  </si>
  <si>
    <t>BS (ALM)</t>
  </si>
  <si>
    <t xml:space="preserve">% Tăng trưởng </t>
  </si>
  <si>
    <t>% Tỷ trọng / Tổng TPCP</t>
  </si>
  <si>
    <t>% Tỷ trọng / Tổng TP TCTD</t>
  </si>
  <si>
    <t>- % Tỷ trọng quỹ dự phòng / số dư danh mục
- Giá trị quỹ dự phòng được xác định tham chiếu trên dữ liệu lịch sử của tỷ trọng quỹ dự phòng trên Tổng số dư của danh mục.</t>
  </si>
  <si>
    <t>% Tỷ lệ/ Tổng Tiền gửi và cho vay tại các TCTD khác, TPCP, TPTCTD</t>
  </si>
  <si>
    <t>% Tỷ lệ/ Tiền gửi và vay các TCTD khác &amp; phát hành GTCG</t>
  </si>
  <si>
    <t>% Tỷ lệ/ Tiền gửi và vay các TCTD khác, các khoản nợ Chính phủ và NHNN và các công cụ tài chính phái sinh</t>
  </si>
  <si>
    <t>STT</t>
  </si>
  <si>
    <t>COF|VOF</t>
  </si>
  <si>
    <t>Nguồn</t>
  </si>
  <si>
    <t>LS đầu tư</t>
  </si>
  <si>
    <t>MM</t>
  </si>
  <si>
    <t>COF</t>
  </si>
  <si>
    <t>TT1</t>
  </si>
  <si>
    <t>VOF</t>
  </si>
  <si>
    <t>VCSH</t>
  </si>
  <si>
    <t>TT2</t>
  </si>
  <si>
    <t>Loại (COF/VOF/LS đầu tư/LS huy động)</t>
  </si>
  <si>
    <t>Thu từ mua bán vốn với Treasury &amp; Thu từ mua bán vốn với CIB tái tài trợ UPAS LC (dùng nguồn TT1)</t>
  </si>
  <si>
    <t>Phần ALM và Treasury tự thỏa thuận (bao gồm nguồn dư thừa TT1 sử dụng trên TT2)</t>
  </si>
  <si>
    <t>QM Treasury mua vốn với Desk MM</t>
  </si>
  <si>
    <t>QM Treasury mua vốn với Desk TPCP</t>
  </si>
  <si>
    <t>QM Treasury mua vốn với Desk FX</t>
  </si>
  <si>
    <t>QM Treasury mua vốn với Desk TPTCTD</t>
  </si>
  <si>
    <t>QM Treasury bán vốn với Desk MM</t>
  </si>
  <si>
    <t>QM Treasury bán vốn với Desk TPCP</t>
  </si>
  <si>
    <t>QM Treasury bán vốn với Desk FX</t>
  </si>
  <si>
    <t>QM Treasury bán vốn với Desk TPTCTD</t>
  </si>
  <si>
    <t>Tỷ trọng chi phí hoa hồng = phí hoa hồng / số dư FX</t>
  </si>
  <si>
    <t>Giá trị điều chỉnh</t>
  </si>
  <si>
    <t>QMBQ TT2 trading FX</t>
  </si>
  <si>
    <t>- Bao gồm doanh số mua + doanh số bán
- Điền % tăng trưởng doanh số so với năm trước</t>
  </si>
  <si>
    <t>Margin TT2 trading FX</t>
  </si>
  <si>
    <t>Before balancing</t>
  </si>
  <si>
    <t>After balancing</t>
  </si>
  <si>
    <t>BS (BOTTOMUP TOÀN HÀNG TRƯỚC CÂN)</t>
  </si>
  <si>
    <t>SD nguon</t>
  </si>
  <si>
    <t>Nguon</t>
  </si>
  <si>
    <t>INPUT</t>
  </si>
  <si>
    <t>CALCULATION</t>
  </si>
  <si>
    <t>Bankwide</t>
  </si>
  <si>
    <t>M1 surplus/deficit</t>
  </si>
  <si>
    <t>M2 surplus/deficit</t>
  </si>
  <si>
    <t>AMOUNT</t>
  </si>
  <si>
    <t>Out interest</t>
  </si>
  <si>
    <t>IN interest</t>
  </si>
  <si>
    <t>Capital surplus/deficit</t>
  </si>
  <si>
    <t>Code</t>
  </si>
  <si>
    <t>Description</t>
  </si>
  <si>
    <t>Source of fund</t>
  </si>
  <si>
    <t>Receipt of fund</t>
  </si>
  <si>
    <t>Amount</t>
  </si>
  <si>
    <t>Type</t>
  </si>
  <si>
    <t>VOF/COF/Lending interest/Borrowing interest</t>
  </si>
  <si>
    <t>TOTAL</t>
  </si>
  <si>
    <t>I. M1</t>
  </si>
  <si>
    <t>CIB</t>
  </si>
  <si>
    <t>M1</t>
  </si>
  <si>
    <t>Division</t>
  </si>
  <si>
    <t>Desk</t>
  </si>
  <si>
    <t>BS/PL</t>
  </si>
  <si>
    <t>ALM self-invest in GovBond</t>
  </si>
  <si>
    <t>GovBond</t>
  </si>
  <si>
    <t>MM funded for ALM - MM received fund from ALM</t>
  </si>
  <si>
    <t>- NIM (T-1) = ((QM Treasury mua vốn * LS COF TT2 - QM Treasury bán vốn * LS VOF TT2)/(QM Treasury mua vốn - QM bán vốn))-LS VOF TT1.
- LSBQ đầu tư trên TT2 sử dụng là bình quân thực tế trong quá khứ của tất cả các kỳ hạn.</t>
  </si>
  <si>
    <t>Govbond Desk funded/received fund for/from ALM</t>
  </si>
  <si>
    <t>PL</t>
  </si>
  <si>
    <t>220 - 222</t>
  </si>
  <si>
    <t>FIbond Desk funded/received fund for/from ALM</t>
  </si>
  <si>
    <t>FX Desk funded/received fund for/from ALM</t>
  </si>
  <si>
    <t>FIBond</t>
  </si>
  <si>
    <t>ALM self-invest  in MM</t>
  </si>
  <si>
    <t>FX</t>
  </si>
  <si>
    <t>ALM self-invest in FIBond</t>
  </si>
  <si>
    <t>II. Capital</t>
  </si>
  <si>
    <t>Other asset - Other liability</t>
  </si>
  <si>
    <t>All division in M1</t>
  </si>
  <si>
    <t>206-179</t>
  </si>
  <si>
    <t>100-71</t>
  </si>
  <si>
    <t>Deposit &amp; Loan (excluding LC Upas)</t>
  </si>
  <si>
    <t>91-97</t>
  </si>
  <si>
    <t>Derivative financial instruments</t>
  </si>
  <si>
    <t>III. M2</t>
  </si>
  <si>
    <t>III.1. M2 deficit</t>
  </si>
  <si>
    <t>- Thu nhập = LSBQ đầu tư trên TT2 của ALM
- LSBQ đầu tư trên TT2 sử dụng là bình quân thực tế trong quá khứ của tất cả các kỳ hạn.</t>
  </si>
  <si>
    <t>III.1. M2 surplus</t>
  </si>
  <si>
    <t>M2 (Deposit &amp; Loan (excluding LC Upas) - Derivative financial instruments)</t>
  </si>
  <si>
    <t>- Chi phí = Lãi suất phải trả khi nhận gửi TT2 của ALM
- LSBQ đầu tư trên TT2 sử dụng là bình quân thực tế trong quá khứ của tất cả các kỳ hạn.</t>
  </si>
  <si>
    <t>Phân loại TT1| TT2| VCSH</t>
  </si>
  <si>
    <t>Nguon| SD nguon</t>
  </si>
  <si>
    <t>Others</t>
  </si>
  <si>
    <t>TSN-TSC</t>
  </si>
  <si>
    <t>Đã include trong chỉ tiêu 332</t>
  </si>
  <si>
    <t>Data Date (Ngày lấy dữ liệu):</t>
  </si>
  <si>
    <t>Phương án FTP đang sử dụng:</t>
  </si>
  <si>
    <t>Mục tiêu</t>
  </si>
  <si>
    <t>Tên bảng dữ liệu</t>
  </si>
  <si>
    <t>DỮ LIỆU ĐẦU VÀO</t>
  </si>
  <si>
    <t>VÙNG TÍNH TOÁN</t>
  </si>
  <si>
    <t>Worksheet chạy tự động</t>
  </si>
  <si>
    <t>PL Bình quân</t>
  </si>
  <si>
    <t>Input| BS| RB</t>
  </si>
  <si>
    <t>Input| BS| CMB</t>
  </si>
  <si>
    <t>Input| BS| IB</t>
  </si>
  <si>
    <t>Input| BS| TT Thẻ</t>
  </si>
  <si>
    <t>Input| BS| CIB</t>
  </si>
  <si>
    <t>Input| BS| Treasury</t>
  </si>
  <si>
    <t>Input| BS| Capital</t>
  </si>
  <si>
    <t>Input| PL| RB</t>
  </si>
  <si>
    <t>Input| PL| CMB</t>
  </si>
  <si>
    <t>Input| PL| IB</t>
  </si>
  <si>
    <t>Input| PL| TT Thẻ</t>
  </si>
  <si>
    <t>Input| PL| CIB</t>
  </si>
  <si>
    <t>Input| PL| Treasury</t>
  </si>
  <si>
    <t>Input| PL| Capital</t>
  </si>
  <si>
    <t>ALM| BS| Process</t>
  </si>
  <si>
    <t>ALM| Process| Tool</t>
  </si>
  <si>
    <t>Total| BS</t>
  </si>
  <si>
    <t>ALM| PL| Process</t>
  </si>
  <si>
    <t>Total| PL</t>
  </si>
  <si>
    <t>- Chi phí = Lãi suất phải trả khi nhận gửi TT2 của ALM 
- LSBQ đầu tư trên TT2 sử dụng là bình quân thực tế trong quá khứ của tất cả các kỳ hạn.</t>
  </si>
  <si>
    <t>Balancing</t>
  </si>
  <si>
    <t>Mô tả</t>
  </si>
  <si>
    <t>ALM|BS| Input|Tỷ lệ - Tỷ trọng</t>
  </si>
  <si>
    <t>ALM|PL| Input COF-VOF</t>
  </si>
  <si>
    <t>Ngân hàng nhập tỷ lệ tăng trưởng hoặc tỷ trọng các khoản mục chi tiết để forecast BS</t>
  </si>
  <si>
    <t>Ngân hàng nhập Lãi suất đầu tư, huy động, COF, VOF để tính PnL</t>
  </si>
  <si>
    <t>Phương án FTP cũ</t>
  </si>
  <si>
    <t>Type of input</t>
  </si>
  <si>
    <t>Interface</t>
  </si>
  <si>
    <t>Manual</t>
  </si>
  <si>
    <t>Profit and Loss ALM BQ</t>
  </si>
  <si>
    <t>Xác định Quy mô funding và NIM tương ứng thứ tự funding</t>
  </si>
  <si>
    <t>Balance sheet  toàn hàng</t>
  </si>
  <si>
    <t>Balance sheet ALM BQ</t>
  </si>
  <si>
    <t>Navigation</t>
  </si>
  <si>
    <t>Dữ liệu từ OFFSAA của của ngân hàng (lấy BS phụ thuộc vào vùng option chọn Phương án FTP cũ/Phương án FTP mới)</t>
  </si>
  <si>
    <t>link</t>
  </si>
  <si>
    <t/>
  </si>
  <si>
    <t>Code PL AM</t>
  </si>
  <si>
    <t>Phân loại nguồn/sử dụng nguồn</t>
  </si>
  <si>
    <t>BS BQ sau cân nguồn</t>
  </si>
  <si>
    <t xml:space="preserve">PL </t>
  </si>
  <si>
    <t xml:space="preserve">Casting BS </t>
  </si>
  <si>
    <t>Casting BS-PL</t>
  </si>
  <si>
    <t>Ghi chú</t>
  </si>
  <si>
    <t xml:space="preserve">Vùng dữ liệu NH nhập </t>
  </si>
  <si>
    <t>Vùng dữ liệu hiển thị sẵn trên tool</t>
  </si>
  <si>
    <t xml:space="preserve">Vùng dữ liệu không áp dụng </t>
  </si>
  <si>
    <t>% Tỷ trọng / Tổng TG &amp; cho vay tại TCTD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</si>
</sst>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0.0"/>
    <numFmt numFmtId="166" formatCode="0.0%"/>
    <numFmt numFmtId="167" formatCode="_(* #,##0.0_);_(* \(#,##0.0\);_(* &quot;-&quot;?_);_(@_)"/>
    <numFmt numFmtId="168" formatCode="0.000%"/>
    <numFmt numFmtId="169" formatCode="_-* #,##0.00_-;\-* #,##0.00_-;_-* &quot;-&quot;??_-;_-@_-"/>
    <numFmt numFmtId="170" formatCode="_(* #,##0.000_);_(* \(#,##0.000\);_(* &quot;-&quot;??_);_(@_)"/>
  </numFmts>
  <fonts count="3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i/>
      <sz val="8"/>
      <color theme="1"/>
      <name val="Calibri"/>
      <family val="2"/>
      <scheme val="minor"/>
    </font>
    <font>
      <sz val="8"/>
      <color theme="1"/>
      <name val="Calibri"/>
      <family val="2"/>
      <scheme val="minor"/>
    </font>
    <font>
      <b/>
      <sz val="11"/>
      <name val="Calibri"/>
      <family val="2"/>
      <scheme val="minor"/>
    </font>
    <font>
      <b/>
      <sz val="11"/>
      <color rgb="FF005B96"/>
      <name val="Calibri"/>
      <family val="2"/>
      <scheme val="minor"/>
    </font>
    <font>
      <b/>
      <i/>
      <sz val="11"/>
      <color rgb="FFC00000"/>
      <name val="Calibri"/>
      <family val="2"/>
      <scheme val="minor"/>
    </font>
    <font>
      <b/>
      <sz val="11"/>
      <color rgb="FFFF0000"/>
      <name val="Calibri"/>
      <family val="2"/>
      <scheme val="minor"/>
    </font>
    <font>
      <sz val="11"/>
      <color rgb="FF0000FF"/>
      <name val="Calibri"/>
      <family val="2"/>
      <scheme val="minor"/>
    </font>
    <font>
      <sz val="11"/>
      <color rgb="FF00B050"/>
      <name val="Calibri"/>
      <family val="2"/>
      <scheme val="minor"/>
    </font>
    <font>
      <sz val="11"/>
      <color rgb="FF005B96"/>
      <name val="Calibri"/>
      <family val="2"/>
      <scheme val="minor"/>
    </font>
    <font>
      <sz val="11"/>
      <color indexed="8"/>
      <name val="Calibri"/>
      <family val="2"/>
      <scheme val="minor"/>
    </font>
    <font>
      <b/>
      <i/>
      <sz val="11"/>
      <color theme="1"/>
      <name val="Calibri"/>
      <family val="2"/>
      <scheme val="minor"/>
    </font>
    <font>
      <b/>
      <sz val="11"/>
      <color rgb="FF0000FF"/>
      <name val="Calibri"/>
      <family val="2"/>
      <scheme val="minor"/>
    </font>
    <font>
      <i/>
      <sz val="11"/>
      <name val="Calibri"/>
      <family val="2"/>
      <scheme val="minor"/>
    </font>
    <font>
      <b/>
      <i/>
      <sz val="11"/>
      <color rgb="FFFF0000"/>
      <name val="Calibri"/>
      <family val="2"/>
      <scheme val="minor"/>
    </font>
    <font>
      <b/>
      <sz val="11"/>
      <color indexed="8"/>
      <name val="Calibri"/>
      <family val="2"/>
      <scheme val="minor"/>
    </font>
    <font>
      <i/>
      <sz val="11"/>
      <color indexed="8"/>
      <name val="Calibri"/>
      <family val="2"/>
      <scheme val="minor"/>
    </font>
    <font>
      <b/>
      <sz val="12"/>
      <color indexed="8"/>
      <name val="Calibri"/>
      <family val="2"/>
      <scheme val="minor"/>
    </font>
    <font>
      <sz val="12"/>
      <color rgb="FF000000"/>
      <name val="Calibri"/>
      <family val="2"/>
      <scheme val="minor"/>
    </font>
    <font>
      <b/>
      <sz val="8"/>
      <color theme="1"/>
      <name val="Calibri"/>
      <family val="2"/>
      <scheme val="minor"/>
    </font>
    <font>
      <sz val="8"/>
      <name val="Calibri"/>
      <family val="2"/>
      <scheme val="minor"/>
    </font>
    <font>
      <sz val="11"/>
      <color theme="0"/>
      <name val="Calibri"/>
      <family val="2"/>
      <scheme val="minor"/>
    </font>
    <font>
      <b/>
      <sz val="20"/>
      <color theme="1"/>
      <name val="Calibri"/>
      <family val="2"/>
      <scheme val="minor"/>
    </font>
    <font>
      <b/>
      <sz val="20"/>
      <color theme="0"/>
      <name val="Calibri"/>
      <family val="2"/>
      <scheme val="minor"/>
    </font>
    <font>
      <i/>
      <u/>
      <sz val="11"/>
      <color theme="1"/>
      <name val="Calibri"/>
      <family val="2"/>
      <scheme val="minor"/>
    </font>
    <font>
      <i/>
      <sz val="11"/>
      <color rgb="FFFF0000"/>
      <name val="Calibri"/>
      <family val="2"/>
      <scheme val="minor"/>
    </font>
    <font>
      <b/>
      <sz val="12"/>
      <color rgb="FF000000"/>
      <name val="Calibri"/>
      <family val="2"/>
      <scheme val="minor"/>
    </font>
    <font>
      <u/>
      <sz val="11"/>
      <color theme="10"/>
      <name val="Calibri"/>
      <family val="2"/>
      <scheme val="minor"/>
    </font>
    <font>
      <b/>
      <sz val="11"/>
      <color rgb="FFFFFF00"/>
      <name val="Arial"/>
      <family val="2"/>
    </font>
    <font>
      <sz val="8"/>
      <color rgb="FF005B96"/>
      <name val="Calibri"/>
      <family val="2"/>
      <scheme val="minor"/>
    </font>
  </fonts>
  <fills count="54">
    <fill>
      <patternFill patternType="none"/>
    </fill>
    <fill>
      <patternFill patternType="gray125"/>
    </fill>
    <fill>
      <patternFill patternType="solid">
        <fgColor rgb="FF011F4B"/>
        <bgColor indexed="64"/>
      </patternFill>
    </fill>
    <fill>
      <patternFill patternType="solid">
        <fgColor rgb="FF005B96"/>
        <bgColor indexed="64"/>
      </patternFill>
    </fill>
    <fill>
      <patternFill patternType="solid">
        <fgColor theme="0"/>
        <bgColor indexed="64"/>
      </patternFill>
    </fill>
    <fill>
      <patternFill patternType="solid">
        <fgColor rgb="FF03396C"/>
        <bgColor indexed="64"/>
      </patternFill>
    </fill>
    <fill>
      <patternFill patternType="solid">
        <fgColor rgb="FF6497B1"/>
        <bgColor indexed="64"/>
      </patternFill>
    </fill>
    <fill>
      <patternFill patternType="solid">
        <fgColor rgb="FFB3CDE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2060"/>
        <bgColor indexed="64"/>
      </patternFill>
    </fill>
    <fill>
      <patternFill patternType="solid">
        <fgColor theme="8" tint="0.79998168889431442"/>
        <bgColor indexed="64"/>
      </patternFill>
    </fill>
    <fill>
      <patternFill patternType="solid">
        <fgColor rgb="FFE9EDF7"/>
        <bgColor indexed="64"/>
      </patternFill>
    </fill>
    <fill>
      <patternFill patternType="solid">
        <fgColor theme="7" tint="0.59999389629810485"/>
        <bgColor indexed="64"/>
      </patternFill>
    </fill>
    <fill>
      <patternFill patternType="solid">
        <fgColor theme="1"/>
        <bgColor indexed="64"/>
      </patternFill>
    </fill>
    <fill>
      <patternFill patternType="lightGray"/>
    </fill>
    <fill>
      <patternFill patternType="solid">
        <fgColor theme="0" tint="-0.14999847407452621"/>
        <bgColor indexed="64"/>
      </patternFill>
    </fill>
    <fill>
      <patternFill patternType="lightGray">
        <bgColor theme="0" tint="-0.14999847407452621"/>
      </patternFill>
    </fill>
    <fill>
      <patternFill patternType="solid">
        <fgColor rgb="FFFFD9D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rgb="FFFFE5E5"/>
        <bgColor indexed="64"/>
      </patternFill>
    </fill>
    <fill>
      <patternFill patternType="solid">
        <fgColor rgb="FFFF9393"/>
        <bgColor indexed="64"/>
      </patternFill>
    </fill>
    <fill>
      <patternFill patternType="solid">
        <fgColor rgb="FFFFB9B9"/>
        <bgColor indexed="64"/>
      </patternFill>
    </fill>
    <fill>
      <patternFill patternType="solid">
        <fgColor rgb="FFFFC000"/>
        <bgColor indexed="64"/>
      </patternFill>
    </fill>
    <fill>
      <patternFill patternType="solid">
        <fgColor theme="6"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rgb="FF00B0F0"/>
        <bgColor indexed="64"/>
      </patternFill>
    </fill>
    <fill>
      <patternFill patternType="solid">
        <fgColor rgb="FFC00000"/>
        <bgColor indexed="64"/>
      </patternFill>
    </fill>
    <fill>
      <patternFill patternType="solid">
        <fgColor rgb="FF92D050"/>
        <bgColor indexed="64"/>
      </patternFill>
    </fill>
    <fill>
      <patternFill patternType="solid">
        <fgColor rgb="FFFF0000"/>
        <bgColor indexed="64"/>
      </patternFill>
    </fill>
    <fill>
      <patternFill patternType="solid">
        <fgColor rgb="FFFF8B8B"/>
        <bgColor indexed="64"/>
      </patternFill>
    </fill>
    <fill>
      <patternFill patternType="lightGray">
        <bgColor theme="1"/>
      </patternFill>
    </fill>
    <fill>
      <patternFill patternType="solid">
        <fgColor theme="2" tint="-0.499984740745262"/>
        <bgColor indexed="64"/>
      </patternFill>
    </fill>
    <fill>
      <patternFill patternType="lightGray">
        <bgColor theme="4" tint="0.79998168889431442"/>
      </patternFill>
    </fill>
    <fill>
      <patternFill patternType="solid">
        <fgColor theme="7" tint="-0.499984740745262"/>
        <bgColor indexed="64"/>
      </patternFill>
    </fill>
    <fill>
      <patternFill patternType="lightGray">
        <bgColor rgb="FFFFE5E5"/>
      </patternFill>
    </fill>
    <fill>
      <patternFill patternType="lightGray">
        <bgColor rgb="FFFFD9D9"/>
      </patternFill>
    </fill>
    <fill>
      <patternFill patternType="lightGray">
        <bgColor rgb="FFFFB9B9"/>
      </patternFill>
    </fill>
    <fill>
      <patternFill patternType="lightGray">
        <bgColor theme="7" tint="0.39997558519241921"/>
      </patternFill>
    </fill>
    <fill>
      <patternFill patternType="lightGray">
        <bgColor theme="9" tint="0.39997558519241921"/>
      </patternFill>
    </fill>
    <fill>
      <patternFill patternType="lightGray">
        <bgColor theme="8" tint="0.59999389629810485"/>
      </patternFill>
    </fill>
    <fill>
      <patternFill patternType="solid">
        <fgColor theme="8" tint="-0.249977111117893"/>
        <bgColor indexed="64"/>
      </patternFill>
    </fill>
  </fills>
  <borders count="4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diagonal/>
    </border>
    <border>
      <left style="thin">
        <color indexed="64"/>
      </left>
      <right/>
      <top style="hair">
        <color indexed="64"/>
      </top>
      <bottom/>
      <diagonal/>
    </border>
    <border>
      <left/>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style="thin">
        <color indexed="64"/>
      </top>
      <bottom style="thin">
        <color indexed="64"/>
      </bottom>
      <diagonal/>
    </border>
    <border>
      <left style="hair">
        <color indexed="64"/>
      </left>
      <right style="hair">
        <color indexed="64"/>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style="hair">
        <color auto="1"/>
      </right>
      <top style="hair">
        <color auto="1"/>
      </top>
      <bottom style="hair">
        <color auto="1"/>
      </bottom>
      <diagonal/>
    </border>
    <border>
      <left style="hair">
        <color auto="1"/>
      </left>
      <right style="hair">
        <color auto="1"/>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style="hair">
        <color auto="1"/>
      </right>
      <top/>
      <bottom style="hair">
        <color auto="1"/>
      </bottom>
      <diagonal/>
    </border>
    <border>
      <left style="hair">
        <color auto="1"/>
      </left>
      <right style="thin">
        <color indexed="64"/>
      </right>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hair">
        <color auto="1"/>
      </right>
      <top style="thin">
        <color indexed="64"/>
      </top>
      <bottom style="hair">
        <color auto="1"/>
      </bottom>
      <diagonal/>
    </border>
    <border>
      <left style="hair">
        <color auto="1"/>
      </left>
      <right/>
      <top style="thin">
        <color indexed="64"/>
      </top>
      <bottom style="hair">
        <color auto="1"/>
      </bottom>
      <diagonal/>
    </border>
    <border>
      <left style="hair">
        <color auto="1"/>
      </left>
      <right/>
      <top style="thin">
        <color indexed="64"/>
      </top>
      <bottom/>
      <diagonal/>
    </border>
    <border>
      <left style="hair">
        <color auto="1"/>
      </left>
      <right/>
      <top style="hair">
        <color auto="1"/>
      </top>
      <bottom style="thin">
        <color indexed="64"/>
      </bottom>
      <diagonal/>
    </border>
    <border>
      <left style="thin">
        <color indexed="64"/>
      </left>
      <right style="hair">
        <color auto="1"/>
      </right>
      <top/>
      <bottom style="thin">
        <color indexed="64"/>
      </bottom>
      <diagonal/>
    </border>
    <border>
      <left style="thin">
        <color indexed="64"/>
      </left>
      <right style="hair">
        <color indexed="64"/>
      </right>
      <top style="thin">
        <color indexed="64"/>
      </top>
      <bottom style="hair">
        <color auto="1"/>
      </bottom>
      <diagonal/>
    </border>
    <border>
      <left style="hair">
        <color indexed="64"/>
      </left>
      <right style="hair">
        <color indexed="64"/>
      </right>
      <top style="thin">
        <color indexed="64"/>
      </top>
      <bottom style="hair">
        <color auto="1"/>
      </bottom>
      <diagonal/>
    </border>
    <border>
      <left/>
      <right style="thin">
        <color indexed="64"/>
      </right>
      <top style="hair">
        <color auto="1"/>
      </top>
      <bottom style="hair">
        <color auto="1"/>
      </bottom>
      <diagonal/>
    </border>
    <border>
      <left/>
      <right style="hair">
        <color auto="1"/>
      </right>
      <top style="hair">
        <color auto="1"/>
      </top>
      <bottom style="thin">
        <color indexed="64"/>
      </bottom>
      <diagonal/>
    </border>
    <border>
      <left/>
      <right style="thin">
        <color indexed="64"/>
      </right>
      <top style="hair">
        <color auto="1"/>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9" fontId="1" fillId="0" borderId="0" applyFont="0" applyFill="0" applyBorder="0" applyAlignment="0" applyProtection="0"/>
    <xf numFmtId="0" fontId="33" fillId="0" borderId="0" applyNumberFormat="0" applyFill="0" applyBorder="0" applyAlignment="0" applyProtection="0"/>
  </cellStyleXfs>
  <cellXfs count="880">
    <xf numFmtId="0" fontId="0" fillId="0" borderId="0" xfId="0"/>
    <xf numFmtId="0" fontId="5" fillId="0" borderId="0" xfId="0" applyFont="1" applyAlignment="1">
      <alignment horizontal="left" vertical="center"/>
    </xf>
    <xf numFmtId="0" fontId="0" fillId="0" borderId="0" xfId="0" applyAlignment="1">
      <alignment vertical="center"/>
    </xf>
    <xf numFmtId="9" fontId="6" fillId="0" borderId="0" xfId="2" applyFont="1" applyAlignment="1">
      <alignment vertical="center"/>
    </xf>
    <xf numFmtId="0" fontId="7" fillId="0" borderId="0" xfId="0" applyFont="1" applyAlignment="1">
      <alignment horizontal="center" vertical="top" wrapText="1"/>
    </xf>
    <xf numFmtId="0" fontId="2" fillId="2" borderId="1" xfId="0" applyFont="1" applyFill="1" applyBorder="1" applyAlignment="1">
      <alignment horizontal="center" vertical="center"/>
    </xf>
    <xf numFmtId="0" fontId="2" fillId="2" borderId="2" xfId="0" applyFont="1" applyFill="1" applyBorder="1" applyAlignment="1">
      <alignment vertical="center"/>
    </xf>
    <xf numFmtId="0" fontId="2" fillId="2" borderId="2" xfId="0" applyFont="1" applyFill="1" applyBorder="1" applyAlignment="1">
      <alignment vertical="top"/>
    </xf>
    <xf numFmtId="0" fontId="2" fillId="2" borderId="3" xfId="0" applyFont="1" applyFill="1" applyBorder="1" applyAlignment="1">
      <alignment vertical="top"/>
    </xf>
    <xf numFmtId="0" fontId="8" fillId="0" borderId="0" xfId="0" applyFont="1" applyAlignment="1">
      <alignment horizontal="center" vertical="top"/>
    </xf>
    <xf numFmtId="0" fontId="0" fillId="0" borderId="0" xfId="0" applyAlignment="1">
      <alignment horizontal="center"/>
    </xf>
    <xf numFmtId="0" fontId="2" fillId="3" borderId="4" xfId="0" applyFont="1" applyFill="1" applyBorder="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4" fillId="0" borderId="4" xfId="0" applyFont="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xf numFmtId="0" fontId="0" fillId="0" borderId="4" xfId="0" applyBorder="1" applyAlignment="1">
      <alignment horizontal="center" vertical="center"/>
    </xf>
    <xf numFmtId="0" fontId="0" fillId="0" borderId="0" xfId="0" applyAlignment="1">
      <alignment horizontal="left" vertical="center"/>
    </xf>
    <xf numFmtId="164" fontId="2" fillId="3" borderId="0" xfId="1" applyNumberFormat="1" applyFont="1" applyFill="1" applyBorder="1" applyAlignment="1">
      <alignment vertical="center"/>
    </xf>
    <xf numFmtId="0" fontId="11" fillId="0" borderId="0" xfId="0" applyFont="1" applyAlignment="1">
      <alignment vertical="center"/>
    </xf>
    <xf numFmtId="0" fontId="4" fillId="0" borderId="0" xfId="0" applyFont="1" applyAlignment="1">
      <alignment horizontal="left" vertical="center"/>
    </xf>
    <xf numFmtId="0" fontId="3" fillId="0" borderId="4" xfId="0" applyFont="1" applyBorder="1" applyAlignment="1">
      <alignment horizontal="center" vertical="center"/>
    </xf>
    <xf numFmtId="0" fontId="3" fillId="0" borderId="0" xfId="0" applyFont="1" applyAlignment="1">
      <alignment vertical="center"/>
    </xf>
    <xf numFmtId="0" fontId="12" fillId="0" borderId="0" xfId="0" applyFont="1" applyAlignment="1">
      <alignment horizontal="left" vertical="center"/>
    </xf>
    <xf numFmtId="0" fontId="9" fillId="0" borderId="0" xfId="0" applyFont="1" applyAlignment="1">
      <alignment horizontal="left" vertical="center"/>
    </xf>
    <xf numFmtId="0" fontId="0" fillId="4" borderId="0" xfId="0" applyFill="1"/>
    <xf numFmtId="0" fontId="10" fillId="0" borderId="0" xfId="0" applyFont="1" applyAlignment="1">
      <alignment vertical="center"/>
    </xf>
    <xf numFmtId="0" fontId="14" fillId="0" borderId="4" xfId="0" applyFont="1" applyBorder="1" applyAlignment="1">
      <alignment horizontal="center"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2" fillId="5" borderId="0" xfId="0" applyFont="1" applyFill="1" applyAlignment="1">
      <alignment vertical="center"/>
    </xf>
    <xf numFmtId="0" fontId="0" fillId="0" borderId="0" xfId="0" applyAlignment="1">
      <alignment horizontal="center" vertical="center"/>
    </xf>
    <xf numFmtId="164" fontId="0" fillId="0" borderId="0" xfId="1" applyNumberFormat="1" applyFont="1" applyAlignment="1">
      <alignment vertical="center"/>
    </xf>
    <xf numFmtId="0" fontId="2" fillId="3" borderId="1" xfId="0" applyFont="1" applyFill="1" applyBorder="1" applyAlignment="1">
      <alignment horizontal="center" vertical="center"/>
    </xf>
    <xf numFmtId="0" fontId="2" fillId="3" borderId="2" xfId="0" applyFont="1" applyFill="1" applyBorder="1" applyAlignment="1">
      <alignment vertical="center"/>
    </xf>
    <xf numFmtId="0" fontId="4" fillId="0" borderId="0" xfId="0" applyFont="1" applyAlignment="1">
      <alignment horizontal="center" vertical="center"/>
    </xf>
    <xf numFmtId="0" fontId="12" fillId="0" borderId="4" xfId="0" applyFont="1" applyBorder="1" applyAlignment="1">
      <alignment horizontal="center" vertical="center"/>
    </xf>
    <xf numFmtId="0" fontId="9" fillId="0" borderId="0" xfId="0" applyFont="1" applyAlignment="1">
      <alignment vertical="center"/>
    </xf>
    <xf numFmtId="0" fontId="12" fillId="0" borderId="0" xfId="0" applyFont="1" applyAlignment="1">
      <alignment vertical="center"/>
    </xf>
    <xf numFmtId="0" fontId="0" fillId="0" borderId="0" xfId="0" applyAlignment="1">
      <alignment horizontal="left" vertical="top"/>
    </xf>
    <xf numFmtId="0" fontId="9" fillId="0" borderId="4" xfId="0" applyFont="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vertical="center"/>
    </xf>
    <xf numFmtId="164" fontId="0" fillId="0" borderId="0" xfId="0" applyNumberFormat="1" applyAlignment="1">
      <alignment vertical="center"/>
    </xf>
    <xf numFmtId="0" fontId="6" fillId="0" borderId="0" xfId="0" applyFont="1" applyAlignment="1">
      <alignment vertical="center"/>
    </xf>
    <xf numFmtId="0" fontId="5" fillId="0" borderId="0" xfId="0" applyFont="1" applyAlignment="1">
      <alignment horizontal="left"/>
    </xf>
    <xf numFmtId="0" fontId="7" fillId="4" borderId="0" xfId="0" applyFont="1" applyFill="1" applyAlignment="1">
      <alignment horizontal="center" vertical="center" wrapText="1"/>
    </xf>
    <xf numFmtId="0" fontId="2" fillId="2" borderId="2" xfId="0" applyFont="1" applyFill="1" applyBorder="1" applyAlignment="1">
      <alignment horizontal="center"/>
    </xf>
    <xf numFmtId="0" fontId="8" fillId="0" borderId="0" xfId="0" applyFont="1" applyAlignment="1">
      <alignment horizontal="center"/>
    </xf>
    <xf numFmtId="164" fontId="2" fillId="3" borderId="5" xfId="1" applyNumberFormat="1" applyFont="1" applyFill="1" applyBorder="1" applyAlignment="1">
      <alignment vertical="center" wrapText="1"/>
    </xf>
    <xf numFmtId="0" fontId="2"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5" fillId="0" borderId="4" xfId="0" applyFont="1" applyBorder="1" applyAlignment="1">
      <alignment horizontal="center" vertical="center"/>
    </xf>
    <xf numFmtId="0" fontId="0" fillId="0" borderId="4" xfId="0" applyBorder="1" applyAlignment="1">
      <alignment horizontal="center" vertical="center" wrapText="1"/>
    </xf>
    <xf numFmtId="0" fontId="4" fillId="0" borderId="4" xfId="0" applyFont="1" applyBorder="1" applyAlignment="1">
      <alignment vertical="top" wrapText="1"/>
    </xf>
    <xf numFmtId="0" fontId="21" fillId="0" borderId="4" xfId="0" applyFont="1" applyBorder="1" applyAlignment="1">
      <alignment vertical="top" wrapText="1"/>
    </xf>
    <xf numFmtId="0" fontId="0" fillId="0" borderId="0" xfId="0" applyAlignment="1">
      <alignment vertical="top"/>
    </xf>
    <xf numFmtId="0" fontId="4" fillId="0" borderId="4" xfId="0" applyFont="1" applyBorder="1" applyAlignment="1">
      <alignment vertical="top"/>
    </xf>
    <xf numFmtId="0" fontId="0" fillId="0" borderId="4" xfId="0" applyBorder="1" applyAlignment="1">
      <alignment vertical="top"/>
    </xf>
    <xf numFmtId="0" fontId="4" fillId="0" borderId="4" xfId="0" applyFont="1" applyBorder="1" applyAlignment="1">
      <alignment horizontal="center" vertical="top"/>
    </xf>
    <xf numFmtId="49" fontId="9" fillId="0" borderId="0" xfId="1" applyNumberFormat="1" applyFont="1" applyFill="1" applyBorder="1" applyAlignment="1">
      <alignment vertical="top" wrapText="1"/>
    </xf>
    <xf numFmtId="49" fontId="6" fillId="0" borderId="0" xfId="1" applyNumberFormat="1" applyFont="1" applyFill="1" applyBorder="1" applyAlignment="1">
      <alignment vertical="top"/>
    </xf>
    <xf numFmtId="49" fontId="6" fillId="0" borderId="0" xfId="1" applyNumberFormat="1" applyFont="1" applyFill="1" applyBorder="1" applyAlignment="1">
      <alignment vertical="top" wrapText="1"/>
    </xf>
    <xf numFmtId="49" fontId="6" fillId="0" borderId="0" xfId="1" quotePrefix="1" applyNumberFormat="1" applyFont="1" applyFill="1" applyBorder="1" applyAlignment="1">
      <alignment vertical="top" wrapText="1"/>
    </xf>
    <xf numFmtId="164" fontId="0" fillId="0" borderId="0" xfId="1" applyNumberFormat="1" applyFont="1"/>
    <xf numFmtId="0" fontId="4" fillId="4" borderId="4" xfId="0" applyFont="1" applyFill="1" applyBorder="1" applyAlignment="1">
      <alignment horizontal="center" vertical="center"/>
    </xf>
    <xf numFmtId="164" fontId="2" fillId="3" borderId="5" xfId="1" applyNumberFormat="1" applyFont="1" applyFill="1" applyBorder="1" applyAlignment="1">
      <alignment vertical="center"/>
    </xf>
    <xf numFmtId="0" fontId="2" fillId="0" borderId="4" xfId="0" applyFont="1" applyBorder="1" applyAlignment="1">
      <alignment horizontal="center" vertical="center"/>
    </xf>
    <xf numFmtId="0" fontId="2" fillId="4"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vertical="center"/>
    </xf>
    <xf numFmtId="0" fontId="2" fillId="3" borderId="7" xfId="0" applyFont="1" applyFill="1" applyBorder="1" applyAlignment="1">
      <alignment vertical="center" wrapText="1"/>
    </xf>
    <xf numFmtId="164" fontId="0" fillId="0" borderId="0" xfId="1" applyNumberFormat="1" applyFont="1" applyAlignment="1">
      <alignment horizontal="center"/>
    </xf>
    <xf numFmtId="0" fontId="10" fillId="0" borderId="4" xfId="0" applyFont="1" applyBorder="1" applyAlignment="1">
      <alignment horizontal="center" vertical="center"/>
    </xf>
    <xf numFmtId="0" fontId="5" fillId="0" borderId="0" xfId="0" applyFont="1" applyAlignment="1">
      <alignment horizontal="right" vertical="center"/>
    </xf>
    <xf numFmtId="0" fontId="6" fillId="4" borderId="0" xfId="0" applyFont="1" applyFill="1" applyAlignment="1">
      <alignment vertical="center"/>
    </xf>
    <xf numFmtId="0" fontId="21" fillId="0" borderId="10" xfId="0" applyFont="1" applyBorder="1" applyAlignment="1">
      <alignment vertical="top" wrapText="1"/>
    </xf>
    <xf numFmtId="0" fontId="0" fillId="0" borderId="11" xfId="0" applyBorder="1" applyAlignment="1">
      <alignment vertical="top"/>
    </xf>
    <xf numFmtId="49" fontId="4" fillId="0" borderId="11" xfId="0" applyNumberFormat="1" applyFont="1" applyBorder="1" applyAlignment="1">
      <alignment horizontal="left" vertical="top"/>
    </xf>
    <xf numFmtId="0" fontId="5" fillId="0" borderId="11" xfId="0" applyFont="1" applyBorder="1" applyAlignment="1">
      <alignment horizontal="left" vertical="top" wrapText="1"/>
    </xf>
    <xf numFmtId="49" fontId="0" fillId="0" borderId="0" xfId="0" applyNumberFormat="1" applyAlignment="1">
      <alignment vertical="top" wrapText="1"/>
    </xf>
    <xf numFmtId="165" fontId="4" fillId="7" borderId="4" xfId="0" quotePrefix="1" applyNumberFormat="1" applyFont="1" applyFill="1" applyBorder="1" applyAlignment="1">
      <alignment horizontal="center" vertical="center"/>
    </xf>
    <xf numFmtId="2" fontId="4" fillId="7" borderId="4" xfId="0" applyNumberFormat="1" applyFont="1" applyFill="1" applyBorder="1" applyAlignment="1">
      <alignment horizontal="center" vertical="center"/>
    </xf>
    <xf numFmtId="0" fontId="25" fillId="0" borderId="0" xfId="0" applyFont="1" applyAlignment="1">
      <alignment horizontal="center" vertical="top"/>
    </xf>
    <xf numFmtId="49" fontId="5" fillId="0" borderId="0" xfId="0" applyNumberFormat="1" applyFont="1" applyAlignment="1">
      <alignment horizontal="left" vertical="top"/>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2" fillId="0" borderId="0" xfId="0" applyFont="1" applyAlignment="1">
      <alignment vertical="top"/>
    </xf>
    <xf numFmtId="164" fontId="4" fillId="0" borderId="0" xfId="1" applyNumberFormat="1" applyFont="1" applyFill="1" applyAlignment="1">
      <alignment vertical="top"/>
    </xf>
    <xf numFmtId="49" fontId="0" fillId="0" borderId="0" xfId="0" applyNumberFormat="1" applyAlignment="1">
      <alignment vertical="top"/>
    </xf>
    <xf numFmtId="0" fontId="9" fillId="0" borderId="0" xfId="0" applyFont="1" applyAlignment="1">
      <alignment vertical="top"/>
    </xf>
    <xf numFmtId="43" fontId="4" fillId="0" borderId="0" xfId="1" applyFont="1" applyAlignment="1">
      <alignment vertical="top"/>
    </xf>
    <xf numFmtId="164" fontId="0" fillId="0" borderId="0" xfId="1" applyNumberFormat="1" applyFont="1" applyAlignment="1">
      <alignment vertical="top"/>
    </xf>
    <xf numFmtId="164" fontId="0" fillId="0" borderId="0" xfId="0" applyNumberFormat="1" applyAlignment="1">
      <alignment vertical="top"/>
    </xf>
    <xf numFmtId="0" fontId="6" fillId="0" borderId="0" xfId="0" applyFont="1" applyAlignment="1">
      <alignment vertical="top"/>
    </xf>
    <xf numFmtId="164" fontId="0" fillId="0" borderId="0" xfId="1" applyNumberFormat="1" applyFont="1" applyFill="1" applyAlignment="1">
      <alignment vertical="top"/>
    </xf>
    <xf numFmtId="167" fontId="0" fillId="0" borderId="0" xfId="0" applyNumberFormat="1" applyAlignment="1">
      <alignment vertical="top"/>
    </xf>
    <xf numFmtId="43" fontId="0" fillId="0" borderId="0" xfId="0" applyNumberFormat="1" applyAlignment="1">
      <alignment vertical="top"/>
    </xf>
    <xf numFmtId="0" fontId="3" fillId="0" borderId="0" xfId="0" applyFont="1" applyAlignment="1">
      <alignment vertical="top"/>
    </xf>
    <xf numFmtId="43" fontId="0" fillId="0" borderId="0" xfId="1" applyFont="1" applyAlignment="1">
      <alignment vertical="top"/>
    </xf>
    <xf numFmtId="0" fontId="2" fillId="12" borderId="6" xfId="0" applyFont="1" applyFill="1" applyBorder="1" applyAlignment="1">
      <alignment horizontal="center" vertical="center"/>
    </xf>
    <xf numFmtId="0" fontId="2" fillId="12" borderId="7" xfId="0" applyFont="1" applyFill="1" applyBorder="1" applyAlignment="1">
      <alignment vertical="center"/>
    </xf>
    <xf numFmtId="164" fontId="2" fillId="12" borderId="7" xfId="1" applyNumberFormat="1" applyFont="1" applyFill="1" applyBorder="1" applyAlignment="1">
      <alignment vertical="center"/>
    </xf>
    <xf numFmtId="164" fontId="2" fillId="12" borderId="8" xfId="1" applyNumberFormat="1" applyFont="1" applyFill="1" applyBorder="1" applyAlignment="1">
      <alignment vertical="center"/>
    </xf>
    <xf numFmtId="164" fontId="2" fillId="3" borderId="0" xfId="1" applyNumberFormat="1" applyFont="1" applyFill="1" applyBorder="1" applyAlignment="1">
      <alignment vertical="center" wrapText="1"/>
    </xf>
    <xf numFmtId="164" fontId="2" fillId="6" borderId="0" xfId="1" applyNumberFormat="1" applyFont="1" applyFill="1" applyBorder="1" applyAlignment="1">
      <alignment vertical="center" wrapText="1"/>
    </xf>
    <xf numFmtId="164" fontId="4" fillId="7" borderId="0" xfId="1" applyNumberFormat="1" applyFont="1" applyFill="1" applyBorder="1"/>
    <xf numFmtId="0" fontId="2" fillId="6" borderId="0" xfId="0" applyFont="1" applyFill="1" applyAlignment="1">
      <alignment vertical="center"/>
    </xf>
    <xf numFmtId="0" fontId="2" fillId="6" borderId="0" xfId="0" applyFont="1" applyFill="1" applyAlignment="1">
      <alignment vertical="center" wrapText="1"/>
    </xf>
    <xf numFmtId="0" fontId="0" fillId="7" borderId="0" xfId="0" applyFill="1"/>
    <xf numFmtId="0" fontId="4" fillId="7" borderId="0" xfId="0" applyFont="1" applyFill="1" applyAlignment="1">
      <alignment horizontal="left"/>
    </xf>
    <xf numFmtId="0" fontId="6" fillId="7" borderId="0" xfId="0" applyFont="1" applyFill="1" applyAlignment="1">
      <alignment horizontal="left" indent="3"/>
    </xf>
    <xf numFmtId="0" fontId="4" fillId="0" borderId="0" xfId="0" applyFont="1" applyAlignment="1">
      <alignment horizontal="left"/>
    </xf>
    <xf numFmtId="0" fontId="5" fillId="0" borderId="0" xfId="0" applyFont="1"/>
    <xf numFmtId="0" fontId="5" fillId="0" borderId="0" xfId="0" applyFont="1" applyAlignment="1">
      <alignment horizontal="left" indent="2"/>
    </xf>
    <xf numFmtId="0" fontId="0" fillId="0" borderId="0" xfId="0" applyAlignment="1">
      <alignment horizontal="left"/>
    </xf>
    <xf numFmtId="0" fontId="4" fillId="0" borderId="0" xfId="0" applyFont="1" applyAlignment="1">
      <alignment horizontal="left" indent="3"/>
    </xf>
    <xf numFmtId="0" fontId="5" fillId="0" borderId="0" xfId="0" applyFont="1" applyAlignment="1">
      <alignment horizontal="left" indent="4"/>
    </xf>
    <xf numFmtId="0" fontId="5" fillId="0" borderId="0" xfId="0" applyFont="1" applyAlignment="1">
      <alignment horizontal="left" indent="5"/>
    </xf>
    <xf numFmtId="0" fontId="4" fillId="0" borderId="0" xfId="0" applyFont="1" applyAlignment="1">
      <alignment horizontal="left" wrapText="1"/>
    </xf>
    <xf numFmtId="0" fontId="0" fillId="0" borderId="0" xfId="0" applyAlignment="1">
      <alignment horizontal="left" wrapText="1"/>
    </xf>
    <xf numFmtId="0" fontId="4" fillId="0" borderId="0" xfId="0" applyFont="1" applyAlignment="1">
      <alignment vertical="top" wrapText="1"/>
    </xf>
    <xf numFmtId="0" fontId="0" fillId="0" borderId="0" xfId="0" applyAlignment="1">
      <alignment wrapText="1"/>
    </xf>
    <xf numFmtId="0" fontId="5" fillId="0" borderId="0" xfId="0" applyFont="1" applyAlignment="1">
      <alignment horizontal="left" wrapText="1"/>
    </xf>
    <xf numFmtId="0" fontId="22" fillId="0" borderId="0" xfId="0" applyFont="1" applyAlignment="1">
      <alignment horizontal="left" vertical="top" wrapText="1"/>
    </xf>
    <xf numFmtId="0" fontId="20" fillId="0" borderId="0" xfId="0" applyFont="1" applyAlignment="1">
      <alignment horizontal="left" wrapText="1"/>
    </xf>
    <xf numFmtId="0" fontId="6" fillId="0" borderId="0" xfId="0" applyFont="1" applyAlignment="1">
      <alignment horizontal="left" wrapText="1"/>
    </xf>
    <xf numFmtId="0" fontId="5" fillId="0" borderId="0" xfId="0" applyFont="1" applyAlignment="1">
      <alignment horizontal="left" vertical="top" wrapText="1"/>
    </xf>
    <xf numFmtId="0" fontId="19" fillId="0" borderId="0" xfId="0" applyFont="1" applyAlignment="1">
      <alignment horizontal="left" vertical="top" wrapText="1"/>
    </xf>
    <xf numFmtId="0" fontId="9" fillId="0" borderId="0" xfId="0" applyFont="1" applyAlignment="1">
      <alignment horizontal="left" vertical="top" wrapText="1"/>
    </xf>
    <xf numFmtId="0" fontId="22" fillId="0" borderId="0" xfId="0" applyFont="1" applyAlignment="1">
      <alignment vertical="top" wrapText="1"/>
    </xf>
    <xf numFmtId="49" fontId="4" fillId="0" borderId="0" xfId="0" applyNumberFormat="1" applyFont="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quotePrefix="1" applyAlignment="1">
      <alignment horizontal="left" wrapText="1"/>
    </xf>
    <xf numFmtId="0" fontId="4" fillId="0" borderId="0" xfId="0" applyFont="1" applyAlignment="1">
      <alignment horizontal="left" indent="1"/>
    </xf>
    <xf numFmtId="0" fontId="4" fillId="0" borderId="0" xfId="0" applyFont="1" applyAlignment="1">
      <alignment horizontal="left" wrapText="1" indent="1"/>
    </xf>
    <xf numFmtId="0" fontId="17" fillId="0" borderId="0" xfId="0" applyFont="1" applyAlignment="1">
      <alignment horizontal="left" wrapText="1" indent="2"/>
    </xf>
    <xf numFmtId="0" fontId="5" fillId="0" borderId="0" xfId="0" applyFont="1" applyAlignment="1">
      <alignment horizontal="left" wrapText="1" indent="2"/>
    </xf>
    <xf numFmtId="0" fontId="4" fillId="7" borderId="0" xfId="0" applyFont="1" applyFill="1" applyAlignment="1">
      <alignment horizontal="center" vertical="center"/>
    </xf>
    <xf numFmtId="0" fontId="4" fillId="7" borderId="0" xfId="0" applyFont="1" applyFill="1" applyAlignment="1">
      <alignment horizontal="left" vertical="center"/>
    </xf>
    <xf numFmtId="0" fontId="4" fillId="7" borderId="0" xfId="0" applyFont="1" applyFill="1" applyAlignment="1">
      <alignment vertical="center"/>
    </xf>
    <xf numFmtId="49" fontId="6" fillId="7" borderId="0" xfId="0" quotePrefix="1" applyNumberFormat="1" applyFont="1" applyFill="1" applyAlignment="1">
      <alignment vertical="top" wrapText="1"/>
    </xf>
    <xf numFmtId="0" fontId="4" fillId="7" borderId="0" xfId="0" applyFont="1" applyFill="1" applyAlignment="1">
      <alignment horizontal="center"/>
    </xf>
    <xf numFmtId="0" fontId="4" fillId="4" borderId="0" xfId="0" applyFont="1" applyFill="1" applyAlignment="1">
      <alignment horizontal="left"/>
    </xf>
    <xf numFmtId="49" fontId="6" fillId="0" borderId="0" xfId="0" applyNumberFormat="1" applyFont="1" applyAlignment="1">
      <alignment horizontal="left" vertical="top" wrapText="1"/>
    </xf>
    <xf numFmtId="0" fontId="4" fillId="7" borderId="0" xfId="0" applyFont="1" applyFill="1" applyAlignment="1">
      <alignment horizontal="left" indent="1"/>
    </xf>
    <xf numFmtId="0" fontId="0" fillId="0" borderId="0" xfId="0" applyAlignment="1">
      <alignment horizontal="left" indent="2"/>
    </xf>
    <xf numFmtId="49" fontId="4" fillId="0" borderId="0" xfId="0" applyNumberFormat="1" applyFont="1" applyAlignment="1">
      <alignment horizontal="left"/>
    </xf>
    <xf numFmtId="0" fontId="23" fillId="0" borderId="0" xfId="0" applyFont="1"/>
    <xf numFmtId="0" fontId="24" fillId="0" borderId="0" xfId="0" applyFont="1"/>
    <xf numFmtId="0" fontId="4" fillId="7" borderId="0" xfId="0" applyFont="1" applyFill="1"/>
    <xf numFmtId="0" fontId="2" fillId="0" borderId="0" xfId="0" applyFont="1" applyAlignment="1">
      <alignment vertical="center"/>
    </xf>
    <xf numFmtId="0" fontId="2" fillId="0" borderId="0" xfId="0" applyFont="1" applyAlignment="1">
      <alignment vertical="center" wrapText="1"/>
    </xf>
    <xf numFmtId="0" fontId="2" fillId="4" borderId="0" xfId="0" applyFont="1" applyFill="1" applyAlignment="1">
      <alignment vertical="center"/>
    </xf>
    <xf numFmtId="0" fontId="0" fillId="4" borderId="0" xfId="0" applyFill="1" applyAlignment="1">
      <alignment horizontal="left" vertical="top"/>
    </xf>
    <xf numFmtId="0" fontId="2" fillId="4" borderId="0" xfId="0" applyFont="1" applyFill="1" applyAlignment="1">
      <alignment vertical="center" wrapText="1"/>
    </xf>
    <xf numFmtId="0" fontId="6" fillId="0" borderId="0" xfId="0" applyFont="1" applyAlignment="1">
      <alignment horizontal="left" indent="3"/>
    </xf>
    <xf numFmtId="164" fontId="2" fillId="3" borderId="4" xfId="1" applyNumberFormat="1" applyFont="1" applyFill="1" applyBorder="1" applyAlignment="1">
      <alignment vertical="center" wrapText="1"/>
    </xf>
    <xf numFmtId="164" fontId="2" fillId="6" borderId="4" xfId="1" applyNumberFormat="1" applyFont="1" applyFill="1" applyBorder="1" applyAlignment="1">
      <alignment vertical="center" wrapText="1"/>
    </xf>
    <xf numFmtId="164" fontId="4" fillId="7" borderId="4" xfId="1" applyNumberFormat="1" applyFont="1" applyFill="1" applyBorder="1"/>
    <xf numFmtId="164" fontId="6" fillId="0" borderId="0" xfId="1" applyNumberFormat="1" applyFont="1" applyAlignment="1">
      <alignment vertical="center"/>
    </xf>
    <xf numFmtId="0" fontId="2" fillId="2" borderId="0" xfId="0" applyFont="1" applyFill="1" applyAlignment="1">
      <alignment vertical="top"/>
    </xf>
    <xf numFmtId="164" fontId="2" fillId="12" borderId="0" xfId="1" applyNumberFormat="1" applyFont="1" applyFill="1" applyBorder="1" applyAlignment="1">
      <alignment vertical="center"/>
    </xf>
    <xf numFmtId="0" fontId="5" fillId="0" borderId="0" xfId="0" applyFont="1" applyAlignment="1">
      <alignment vertical="top"/>
    </xf>
    <xf numFmtId="9" fontId="9" fillId="9" borderId="0" xfId="2" applyFont="1" applyFill="1" applyAlignment="1">
      <alignment vertical="center"/>
    </xf>
    <xf numFmtId="0" fontId="2" fillId="3" borderId="0" xfId="0" applyFont="1" applyFill="1" applyAlignment="1">
      <alignment vertical="top"/>
    </xf>
    <xf numFmtId="0" fontId="2" fillId="3" borderId="0" xfId="0" applyFont="1" applyFill="1" applyAlignment="1">
      <alignment vertical="top" wrapText="1"/>
    </xf>
    <xf numFmtId="0" fontId="10" fillId="0" borderId="0" xfId="0" applyFont="1" applyAlignment="1">
      <alignment vertical="top"/>
    </xf>
    <xf numFmtId="0" fontId="11" fillId="0" borderId="0" xfId="0" applyFont="1" applyAlignment="1">
      <alignment vertical="top"/>
    </xf>
    <xf numFmtId="0" fontId="10" fillId="0" borderId="7" xfId="0" applyFont="1" applyBorder="1" applyAlignment="1">
      <alignment vertical="top"/>
    </xf>
    <xf numFmtId="49" fontId="0" fillId="0" borderId="7" xfId="0" applyNumberFormat="1" applyBorder="1" applyAlignment="1">
      <alignment vertical="top"/>
    </xf>
    <xf numFmtId="0" fontId="0" fillId="16" borderId="0" xfId="0" applyFill="1"/>
    <xf numFmtId="43" fontId="8" fillId="0" borderId="0" xfId="1" applyFont="1" applyFill="1" applyAlignment="1">
      <alignment horizontal="center" vertical="top"/>
    </xf>
    <xf numFmtId="43" fontId="2" fillId="5" borderId="7" xfId="1" applyFont="1" applyFill="1" applyBorder="1" applyAlignment="1">
      <alignment vertical="top"/>
    </xf>
    <xf numFmtId="0" fontId="2" fillId="3" borderId="2" xfId="0" applyFont="1" applyFill="1" applyBorder="1" applyAlignment="1">
      <alignment vertical="top"/>
    </xf>
    <xf numFmtId="0" fontId="5" fillId="0" borderId="0" xfId="0" applyFont="1" applyAlignment="1">
      <alignment horizontal="right" vertical="top"/>
    </xf>
    <xf numFmtId="0" fontId="4" fillId="0" borderId="0" xfId="0" applyFont="1" applyAlignment="1">
      <alignment horizontal="center" vertical="top"/>
    </xf>
    <xf numFmtId="0" fontId="5" fillId="0" borderId="0" xfId="0" applyFont="1" applyAlignment="1">
      <alignment horizontal="left" vertical="top" indent="2"/>
    </xf>
    <xf numFmtId="0" fontId="9" fillId="0" borderId="4" xfId="0" applyFont="1" applyBorder="1" applyAlignment="1">
      <alignment vertical="top"/>
    </xf>
    <xf numFmtId="164" fontId="0" fillId="13" borderId="5" xfId="1" applyNumberFormat="1" applyFont="1" applyFill="1" applyBorder="1" applyAlignment="1">
      <alignment vertical="top"/>
    </xf>
    <xf numFmtId="0" fontId="2" fillId="5" borderId="7" xfId="0" applyFont="1" applyFill="1" applyBorder="1" applyAlignment="1">
      <alignment vertical="top"/>
    </xf>
    <xf numFmtId="164" fontId="2" fillId="5" borderId="7" xfId="1" applyNumberFormat="1" applyFont="1" applyFill="1" applyBorder="1" applyAlignment="1">
      <alignment vertical="center"/>
    </xf>
    <xf numFmtId="164" fontId="2" fillId="5" borderId="8" xfId="1" applyNumberFormat="1" applyFont="1" applyFill="1" applyBorder="1" applyAlignment="1">
      <alignment vertical="top"/>
    </xf>
    <xf numFmtId="43" fontId="4" fillId="0" borderId="0" xfId="0" applyNumberFormat="1" applyFont="1" applyAlignment="1">
      <alignment vertical="top"/>
    </xf>
    <xf numFmtId="0" fontId="0" fillId="0" borderId="0" xfId="0" applyAlignment="1">
      <alignment horizontal="left" vertical="top" wrapText="1"/>
    </xf>
    <xf numFmtId="0" fontId="0" fillId="0" borderId="4" xfId="0" applyBorder="1" applyAlignment="1">
      <alignment vertical="top" wrapText="1"/>
    </xf>
    <xf numFmtId="164" fontId="8" fillId="0" borderId="0" xfId="0" applyNumberFormat="1" applyFont="1" applyAlignment="1">
      <alignment horizontal="center" vertical="top"/>
    </xf>
    <xf numFmtId="0" fontId="0" fillId="0" borderId="0" xfId="0" applyAlignment="1">
      <alignment vertical="top" wrapText="1"/>
    </xf>
    <xf numFmtId="164" fontId="0" fillId="0" borderId="0" xfId="0" applyNumberFormat="1" applyAlignment="1">
      <alignment horizontal="left" vertical="top"/>
    </xf>
    <xf numFmtId="0" fontId="26" fillId="0" borderId="0" xfId="0" applyFont="1" applyAlignment="1">
      <alignment horizontal="center" vertical="top"/>
    </xf>
    <xf numFmtId="0" fontId="6" fillId="0" borderId="4" xfId="0" applyFont="1" applyBorder="1" applyAlignment="1">
      <alignment vertical="top"/>
    </xf>
    <xf numFmtId="0" fontId="6" fillId="0" borderId="0" xfId="0" applyFont="1" applyAlignment="1">
      <alignment horizontal="left" vertical="top"/>
    </xf>
    <xf numFmtId="49" fontId="4" fillId="0" borderId="4" xfId="0" applyNumberFormat="1" applyFont="1" applyBorder="1" applyAlignment="1">
      <alignment horizontal="center" vertical="top"/>
    </xf>
    <xf numFmtId="49" fontId="0" fillId="0" borderId="4" xfId="0" applyNumberFormat="1" applyBorder="1" applyAlignment="1">
      <alignment horizontal="center" vertical="top"/>
    </xf>
    <xf numFmtId="0" fontId="0" fillId="16" borderId="0" xfId="0" applyFill="1" applyAlignment="1">
      <alignment vertical="top"/>
    </xf>
    <xf numFmtId="0" fontId="2" fillId="3" borderId="4" xfId="0" applyFont="1" applyFill="1" applyBorder="1" applyAlignment="1">
      <alignment horizontal="center" vertical="top"/>
    </xf>
    <xf numFmtId="0" fontId="0" fillId="0" borderId="4" xfId="0" applyBorder="1" applyAlignment="1">
      <alignment horizontal="center" vertical="top"/>
    </xf>
    <xf numFmtId="0" fontId="10" fillId="0" borderId="4" xfId="0" applyFont="1" applyBorder="1" applyAlignment="1">
      <alignment horizontal="center" vertical="top"/>
    </xf>
    <xf numFmtId="0" fontId="10" fillId="0" borderId="6" xfId="0" applyFont="1" applyBorder="1" applyAlignment="1">
      <alignment horizontal="center" vertical="top"/>
    </xf>
    <xf numFmtId="43" fontId="2" fillId="5" borderId="6" xfId="1" applyFont="1" applyFill="1" applyBorder="1" applyAlignment="1">
      <alignment horizontal="center" vertical="top"/>
    </xf>
    <xf numFmtId="0" fontId="2" fillId="3" borderId="1" xfId="0" applyFont="1" applyFill="1" applyBorder="1" applyAlignment="1">
      <alignment horizontal="center" vertical="top"/>
    </xf>
    <xf numFmtId="0" fontId="9" fillId="0" borderId="4" xfId="0" applyFont="1" applyBorder="1" applyAlignment="1">
      <alignment horizontal="center" vertical="top"/>
    </xf>
    <xf numFmtId="0" fontId="2" fillId="5" borderId="6" xfId="0" applyFont="1" applyFill="1" applyBorder="1" applyAlignment="1">
      <alignment horizontal="center" vertical="top"/>
    </xf>
    <xf numFmtId="0" fontId="2" fillId="2" borderId="0" xfId="0" applyFont="1" applyFill="1" applyAlignment="1">
      <alignment vertical="center"/>
    </xf>
    <xf numFmtId="164" fontId="2" fillId="3" borderId="9" xfId="1" applyNumberFormat="1" applyFont="1" applyFill="1" applyBorder="1" applyAlignment="1">
      <alignment vertical="center" wrapText="1"/>
    </xf>
    <xf numFmtId="164" fontId="9" fillId="3" borderId="5" xfId="1" applyNumberFormat="1" applyFont="1" applyFill="1" applyBorder="1" applyAlignment="1">
      <alignment vertical="center" wrapText="1"/>
    </xf>
    <xf numFmtId="164" fontId="2" fillId="5" borderId="8" xfId="1" applyNumberFormat="1" applyFont="1" applyFill="1" applyBorder="1" applyAlignment="1">
      <alignment vertical="center"/>
    </xf>
    <xf numFmtId="0" fontId="4" fillId="16" borderId="0" xfId="0" applyFont="1" applyFill="1" applyAlignment="1">
      <alignment vertical="top"/>
    </xf>
    <xf numFmtId="10" fontId="4" fillId="0" borderId="0" xfId="2" applyNumberFormat="1" applyFont="1" applyAlignment="1">
      <alignment vertical="top"/>
    </xf>
    <xf numFmtId="0" fontId="0" fillId="0" borderId="0" xfId="0" applyAlignment="1">
      <alignment horizontal="center" vertical="top"/>
    </xf>
    <xf numFmtId="0" fontId="8" fillId="0" borderId="0" xfId="0" applyFont="1" applyAlignment="1">
      <alignment horizontal="center" vertical="center"/>
    </xf>
    <xf numFmtId="164" fontId="0" fillId="0" borderId="5" xfId="1" applyNumberFormat="1" applyFont="1" applyBorder="1" applyAlignment="1">
      <alignment vertical="center"/>
    </xf>
    <xf numFmtId="0" fontId="0" fillId="0" borderId="15" xfId="0" applyBorder="1"/>
    <xf numFmtId="0" fontId="2" fillId="2" borderId="2" xfId="0" applyFont="1" applyFill="1" applyBorder="1" applyAlignment="1">
      <alignment vertical="top" wrapText="1"/>
    </xf>
    <xf numFmtId="9" fontId="0" fillId="13" borderId="5" xfId="2" applyFont="1" applyFill="1" applyBorder="1" applyAlignment="1">
      <alignment vertical="top"/>
    </xf>
    <xf numFmtId="9" fontId="4" fillId="0" borderId="0" xfId="2" applyFont="1" applyAlignment="1">
      <alignment vertical="top"/>
    </xf>
    <xf numFmtId="164" fontId="0" fillId="17" borderId="15" xfId="1" applyNumberFormat="1" applyFont="1" applyFill="1" applyBorder="1" applyAlignment="1">
      <alignment vertical="top"/>
    </xf>
    <xf numFmtId="9" fontId="0" fillId="13" borderId="5" xfId="1" applyNumberFormat="1" applyFont="1" applyFill="1" applyBorder="1" applyAlignment="1">
      <alignment vertical="top"/>
    </xf>
    <xf numFmtId="49" fontId="0" fillId="0" borderId="15" xfId="0" applyNumberFormat="1" applyBorder="1" applyAlignment="1">
      <alignment vertical="top" wrapText="1"/>
    </xf>
    <xf numFmtId="164" fontId="0" fillId="17" borderId="4" xfId="1" applyNumberFormat="1" applyFont="1" applyFill="1" applyBorder="1" applyAlignment="1">
      <alignment vertical="top"/>
    </xf>
    <xf numFmtId="166" fontId="0" fillId="13" borderId="5" xfId="2" applyNumberFormat="1" applyFont="1" applyFill="1" applyBorder="1" applyAlignment="1">
      <alignment vertical="top"/>
    </xf>
    <xf numFmtId="49" fontId="4" fillId="0" borderId="15" xfId="0" applyNumberFormat="1" applyFont="1" applyBorder="1" applyAlignment="1">
      <alignment vertical="top" wrapText="1"/>
    </xf>
    <xf numFmtId="0" fontId="10" fillId="0" borderId="0" xfId="0" applyFont="1" applyAlignment="1">
      <alignment vertical="top" wrapText="1"/>
    </xf>
    <xf numFmtId="0" fontId="15" fillId="0" borderId="7" xfId="0" applyFont="1" applyBorder="1" applyAlignment="1">
      <alignment vertical="top" wrapText="1"/>
    </xf>
    <xf numFmtId="49" fontId="6" fillId="0" borderId="15" xfId="0" applyNumberFormat="1" applyFont="1" applyBorder="1" applyAlignment="1">
      <alignment vertical="top" wrapText="1"/>
    </xf>
    <xf numFmtId="0" fontId="15" fillId="0" borderId="0" xfId="0" applyFont="1" applyAlignment="1">
      <alignment vertical="top" wrapText="1"/>
    </xf>
    <xf numFmtId="43" fontId="2" fillId="5" borderId="7" xfId="1" applyFont="1" applyFill="1" applyBorder="1" applyAlignment="1">
      <alignment vertical="top" wrapText="1"/>
    </xf>
    <xf numFmtId="0" fontId="2" fillId="3" borderId="2" xfId="0" applyFont="1" applyFill="1" applyBorder="1" applyAlignment="1">
      <alignment vertical="top" wrapText="1"/>
    </xf>
    <xf numFmtId="9" fontId="1" fillId="13" borderId="5" xfId="2" applyFont="1" applyFill="1" applyBorder="1" applyAlignment="1">
      <alignment vertical="top"/>
    </xf>
    <xf numFmtId="0" fontId="10" fillId="0" borderId="7" xfId="0" applyFont="1" applyBorder="1" applyAlignment="1">
      <alignment vertical="top" wrapText="1"/>
    </xf>
    <xf numFmtId="0" fontId="2" fillId="5" borderId="7" xfId="0" applyFont="1" applyFill="1" applyBorder="1" applyAlignment="1">
      <alignment vertical="top" wrapText="1"/>
    </xf>
    <xf numFmtId="0" fontId="4" fillId="0" borderId="17" xfId="0" applyFont="1" applyBorder="1" applyAlignment="1">
      <alignment vertical="top"/>
    </xf>
    <xf numFmtId="0" fontId="6" fillId="0" borderId="0" xfId="0" applyFont="1" applyAlignment="1">
      <alignment horizontal="left" vertical="top" wrapText="1"/>
    </xf>
    <xf numFmtId="0" fontId="6" fillId="0" borderId="15" xfId="0" quotePrefix="1" applyFont="1" applyBorder="1" applyAlignment="1">
      <alignment horizontal="left" vertical="top" wrapText="1"/>
    </xf>
    <xf numFmtId="0" fontId="9" fillId="0" borderId="0" xfId="0" applyFont="1" applyAlignment="1">
      <alignment horizontal="left" vertical="top"/>
    </xf>
    <xf numFmtId="2" fontId="4" fillId="0" borderId="4" xfId="0" applyNumberFormat="1" applyFont="1" applyBorder="1" applyAlignment="1">
      <alignment vertical="top"/>
    </xf>
    <xf numFmtId="0" fontId="6" fillId="0" borderId="0" xfId="0" applyFont="1" applyAlignment="1">
      <alignment horizontal="right" vertical="top"/>
    </xf>
    <xf numFmtId="0" fontId="9" fillId="0" borderId="6" xfId="0" applyFont="1" applyBorder="1" applyAlignment="1">
      <alignment vertical="top"/>
    </xf>
    <xf numFmtId="0" fontId="9" fillId="0" borderId="7" xfId="0" applyFont="1" applyBorder="1" applyAlignment="1">
      <alignment horizontal="left" vertical="top"/>
    </xf>
    <xf numFmtId="0" fontId="6" fillId="0" borderId="7" xfId="0" applyFont="1" applyBorder="1" applyAlignment="1">
      <alignment horizontal="left" vertical="top" wrapText="1"/>
    </xf>
    <xf numFmtId="49" fontId="6" fillId="0" borderId="16" xfId="0" applyNumberFormat="1" applyFont="1" applyBorder="1" applyAlignment="1">
      <alignmen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6" fillId="0" borderId="15" xfId="1" applyNumberFormat="1" applyFont="1" applyFill="1" applyBorder="1" applyAlignment="1">
      <alignment vertical="top" wrapText="1"/>
    </xf>
    <xf numFmtId="49" fontId="5" fillId="0" borderId="0" xfId="0" applyNumberFormat="1" applyFont="1" applyAlignment="1">
      <alignment horizontal="left" vertical="top" wrapText="1"/>
    </xf>
    <xf numFmtId="49" fontId="0" fillId="0" borderId="6" xfId="0" applyNumberFormat="1" applyBorder="1" applyAlignment="1">
      <alignment horizontal="center" vertical="top"/>
    </xf>
    <xf numFmtId="49" fontId="5" fillId="0" borderId="7" xfId="0" applyNumberFormat="1" applyFont="1" applyBorder="1" applyAlignment="1">
      <alignment horizontal="left" vertical="top" wrapText="1"/>
    </xf>
    <xf numFmtId="0" fontId="0" fillId="0" borderId="16" xfId="0" quotePrefix="1" applyBorder="1" applyAlignment="1">
      <alignment wrapText="1"/>
    </xf>
    <xf numFmtId="49" fontId="2" fillId="3" borderId="4" xfId="0" applyNumberFormat="1" applyFont="1" applyFill="1" applyBorder="1" applyAlignment="1">
      <alignment vertical="top" wrapText="1"/>
    </xf>
    <xf numFmtId="49" fontId="2" fillId="3" borderId="12" xfId="0" applyNumberFormat="1" applyFont="1" applyFill="1" applyBorder="1" applyAlignment="1">
      <alignment vertical="top" wrapText="1"/>
    </xf>
    <xf numFmtId="49" fontId="2" fillId="3" borderId="13" xfId="0" applyNumberFormat="1" applyFont="1" applyFill="1" applyBorder="1" applyAlignment="1">
      <alignment vertical="top" wrapText="1"/>
    </xf>
    <xf numFmtId="0" fontId="2" fillId="3" borderId="14" xfId="0" applyFont="1" applyFill="1" applyBorder="1" applyAlignment="1">
      <alignment vertical="top" wrapText="1"/>
    </xf>
    <xf numFmtId="49" fontId="2" fillId="5" borderId="6" xfId="1" applyNumberFormat="1" applyFont="1" applyFill="1" applyBorder="1" applyAlignment="1">
      <alignment vertical="top" wrapText="1"/>
    </xf>
    <xf numFmtId="43" fontId="2" fillId="5" borderId="14" xfId="1" applyFont="1" applyFill="1" applyBorder="1" applyAlignment="1">
      <alignment vertical="top"/>
    </xf>
    <xf numFmtId="0" fontId="2" fillId="13" borderId="14" xfId="0" applyFont="1" applyFill="1" applyBorder="1" applyAlignment="1">
      <alignment vertical="top" wrapText="1"/>
    </xf>
    <xf numFmtId="0" fontId="5" fillId="0" borderId="4" xfId="0" applyFont="1" applyBorder="1" applyAlignment="1">
      <alignment horizontal="left" vertical="top" wrapText="1"/>
    </xf>
    <xf numFmtId="49" fontId="0" fillId="0" borderId="4" xfId="0" applyNumberFormat="1" applyBorder="1" applyAlignment="1">
      <alignment vertical="top" wrapText="1"/>
    </xf>
    <xf numFmtId="0" fontId="0" fillId="0" borderId="4" xfId="0" quotePrefix="1" applyBorder="1" applyAlignment="1">
      <alignment vertical="top" wrapText="1"/>
    </xf>
    <xf numFmtId="49" fontId="0" fillId="0" borderId="4" xfId="0" quotePrefix="1" applyNumberFormat="1" applyBorder="1" applyAlignment="1">
      <alignment vertical="top" wrapText="1"/>
    </xf>
    <xf numFmtId="49" fontId="4" fillId="0" borderId="4" xfId="0" applyNumberFormat="1" applyFont="1" applyBorder="1" applyAlignment="1">
      <alignment vertical="top" wrapText="1"/>
    </xf>
    <xf numFmtId="49" fontId="6" fillId="0" borderId="4" xfId="0" applyNumberFormat="1" applyFont="1" applyBorder="1" applyAlignment="1">
      <alignment vertical="top" wrapText="1"/>
    </xf>
    <xf numFmtId="49" fontId="2" fillId="3" borderId="1" xfId="0" applyNumberFormat="1" applyFont="1" applyFill="1" applyBorder="1" applyAlignment="1">
      <alignment vertical="top" wrapText="1"/>
    </xf>
    <xf numFmtId="49" fontId="2" fillId="5" borderId="6" xfId="0" applyNumberFormat="1" applyFont="1" applyFill="1" applyBorder="1" applyAlignment="1">
      <alignment vertical="top" wrapText="1"/>
    </xf>
    <xf numFmtId="164" fontId="4" fillId="19" borderId="5" xfId="1" applyNumberFormat="1" applyFont="1" applyFill="1" applyBorder="1" applyAlignment="1">
      <alignment vertical="top"/>
    </xf>
    <xf numFmtId="49" fontId="2" fillId="3" borderId="14" xfId="0" applyNumberFormat="1" applyFont="1" applyFill="1" applyBorder="1" applyAlignment="1">
      <alignment vertical="top" wrapText="1"/>
    </xf>
    <xf numFmtId="164" fontId="0" fillId="19" borderId="5" xfId="1" applyNumberFormat="1" applyFont="1" applyFill="1" applyBorder="1" applyAlignment="1">
      <alignment vertical="top"/>
    </xf>
    <xf numFmtId="43" fontId="3" fillId="0" borderId="5" xfId="1" applyFont="1" applyBorder="1" applyAlignment="1">
      <alignment vertical="top"/>
    </xf>
    <xf numFmtId="0" fontId="0" fillId="4" borderId="0" xfId="0" applyFill="1" applyAlignment="1">
      <alignment vertical="top"/>
    </xf>
    <xf numFmtId="164" fontId="6" fillId="16" borderId="0" xfId="1" applyNumberFormat="1" applyFont="1" applyFill="1" applyBorder="1" applyAlignment="1">
      <alignment vertical="center"/>
    </xf>
    <xf numFmtId="164" fontId="9" fillId="16" borderId="0" xfId="1" applyNumberFormat="1" applyFont="1" applyFill="1" applyBorder="1" applyAlignment="1">
      <alignment vertical="center"/>
    </xf>
    <xf numFmtId="164" fontId="4" fillId="16" borderId="0" xfId="1" applyNumberFormat="1" applyFont="1" applyFill="1" applyBorder="1" applyAlignment="1">
      <alignment vertical="center"/>
    </xf>
    <xf numFmtId="164" fontId="13" fillId="16" borderId="0" xfId="1" applyNumberFormat="1" applyFont="1" applyFill="1" applyBorder="1"/>
    <xf numFmtId="164" fontId="13" fillId="16" borderId="0" xfId="1" applyNumberFormat="1" applyFont="1" applyFill="1" applyBorder="1" applyAlignment="1">
      <alignment vertical="center"/>
    </xf>
    <xf numFmtId="164" fontId="0" fillId="16" borderId="0" xfId="1" applyNumberFormat="1" applyFont="1" applyFill="1" applyBorder="1"/>
    <xf numFmtId="164" fontId="18" fillId="16" borderId="0" xfId="1" applyNumberFormat="1" applyFont="1" applyFill="1" applyBorder="1"/>
    <xf numFmtId="164" fontId="1" fillId="16" borderId="0" xfId="1" applyNumberFormat="1" applyFont="1" applyFill="1" applyBorder="1" applyAlignment="1">
      <alignment vertical="center"/>
    </xf>
    <xf numFmtId="0" fontId="6" fillId="16" borderId="0" xfId="0" applyFont="1" applyFill="1" applyAlignment="1">
      <alignment vertical="center"/>
    </xf>
    <xf numFmtId="0" fontId="4" fillId="0" borderId="19" xfId="0" applyFont="1" applyBorder="1"/>
    <xf numFmtId="0" fontId="0" fillId="0" borderId="20" xfId="0" applyBorder="1"/>
    <xf numFmtId="0" fontId="0" fillId="0" borderId="17" xfId="0" applyBorder="1"/>
    <xf numFmtId="0" fontId="0" fillId="0" borderId="18" xfId="0" applyBorder="1"/>
    <xf numFmtId="164" fontId="6" fillId="20" borderId="0" xfId="1" applyNumberFormat="1" applyFont="1" applyFill="1" applyBorder="1" applyAlignment="1">
      <alignment vertical="center"/>
    </xf>
    <xf numFmtId="164" fontId="9" fillId="20" borderId="0" xfId="1" applyNumberFormat="1" applyFont="1" applyFill="1" applyBorder="1" applyAlignment="1">
      <alignment vertical="center"/>
    </xf>
    <xf numFmtId="164" fontId="10" fillId="20" borderId="0" xfId="1" applyNumberFormat="1" applyFont="1" applyFill="1" applyBorder="1" applyAlignment="1">
      <alignment vertical="center"/>
    </xf>
    <xf numFmtId="164" fontId="4" fillId="20" borderId="0" xfId="1" applyNumberFormat="1" applyFont="1" applyFill="1" applyBorder="1" applyAlignment="1">
      <alignment vertical="center"/>
    </xf>
    <xf numFmtId="164" fontId="0" fillId="20" borderId="0" xfId="1" applyNumberFormat="1" applyFont="1" applyFill="1" applyBorder="1" applyAlignment="1">
      <alignment vertical="center"/>
    </xf>
    <xf numFmtId="164" fontId="14" fillId="20" borderId="0" xfId="1" applyNumberFormat="1" applyFont="1" applyFill="1" applyBorder="1" applyAlignment="1">
      <alignment vertical="center"/>
    </xf>
    <xf numFmtId="164" fontId="1" fillId="20" borderId="0" xfId="1" applyNumberFormat="1" applyFont="1" applyFill="1" applyBorder="1" applyAlignment="1">
      <alignment vertical="center"/>
    </xf>
    <xf numFmtId="164" fontId="5" fillId="20" borderId="0" xfId="1" applyNumberFormat="1" applyFont="1" applyFill="1" applyBorder="1" applyAlignment="1">
      <alignment vertical="center"/>
    </xf>
    <xf numFmtId="164" fontId="6" fillId="23" borderId="5" xfId="1" applyNumberFormat="1" applyFont="1" applyFill="1" applyBorder="1" applyAlignment="1">
      <alignment vertical="center"/>
    </xf>
    <xf numFmtId="164" fontId="9" fillId="23" borderId="5" xfId="1" applyNumberFormat="1" applyFont="1" applyFill="1" applyBorder="1" applyAlignment="1">
      <alignment vertical="center"/>
    </xf>
    <xf numFmtId="164" fontId="10" fillId="23" borderId="5" xfId="1" applyNumberFormat="1" applyFont="1" applyFill="1" applyBorder="1" applyAlignment="1">
      <alignment vertical="center"/>
    </xf>
    <xf numFmtId="164" fontId="4" fillId="23" borderId="5" xfId="1" applyNumberFormat="1" applyFont="1" applyFill="1" applyBorder="1" applyAlignment="1">
      <alignment vertical="center"/>
    </xf>
    <xf numFmtId="164" fontId="13" fillId="23" borderId="5" xfId="1" applyNumberFormat="1" applyFont="1" applyFill="1" applyBorder="1" applyAlignment="1">
      <alignment vertical="center"/>
    </xf>
    <xf numFmtId="164" fontId="0" fillId="23" borderId="5" xfId="1" applyNumberFormat="1" applyFont="1" applyFill="1" applyBorder="1" applyAlignment="1">
      <alignment vertical="center"/>
    </xf>
    <xf numFmtId="164" fontId="6" fillId="27" borderId="0" xfId="1" applyNumberFormat="1" applyFont="1" applyFill="1" applyBorder="1" applyAlignment="1">
      <alignment vertical="center"/>
    </xf>
    <xf numFmtId="164" fontId="9" fillId="27" borderId="0" xfId="1" applyNumberFormat="1" applyFont="1" applyFill="1" applyBorder="1" applyAlignment="1">
      <alignment vertical="center"/>
    </xf>
    <xf numFmtId="164" fontId="10" fillId="27" borderId="0" xfId="1" applyNumberFormat="1" applyFont="1" applyFill="1" applyBorder="1" applyAlignment="1">
      <alignment vertical="center"/>
    </xf>
    <xf numFmtId="164" fontId="4" fillId="27" borderId="0" xfId="1" applyNumberFormat="1" applyFont="1" applyFill="1" applyBorder="1" applyAlignment="1">
      <alignment vertical="center"/>
    </xf>
    <xf numFmtId="164" fontId="0" fillId="27" borderId="0" xfId="1" applyNumberFormat="1" applyFont="1" applyFill="1" applyBorder="1" applyAlignment="1">
      <alignment vertical="center"/>
    </xf>
    <xf numFmtId="164" fontId="14" fillId="27" borderId="0" xfId="1" applyNumberFormat="1" applyFont="1" applyFill="1" applyBorder="1" applyAlignment="1">
      <alignment vertical="center"/>
    </xf>
    <xf numFmtId="164" fontId="1" fillId="27" borderId="0" xfId="1" applyNumberFormat="1" applyFont="1" applyFill="1" applyBorder="1" applyAlignment="1">
      <alignment vertical="center"/>
    </xf>
    <xf numFmtId="164" fontId="5" fillId="27" borderId="0" xfId="1" applyNumberFormat="1" applyFont="1" applyFill="1" applyBorder="1" applyAlignment="1">
      <alignment vertical="center"/>
    </xf>
    <xf numFmtId="164" fontId="6" fillId="29" borderId="0" xfId="1" applyNumberFormat="1" applyFont="1" applyFill="1" applyBorder="1" applyAlignment="1">
      <alignment vertical="center"/>
    </xf>
    <xf numFmtId="164" fontId="9" fillId="29" borderId="0" xfId="1" applyNumberFormat="1" applyFont="1" applyFill="1" applyBorder="1" applyAlignment="1">
      <alignment vertical="center"/>
    </xf>
    <xf numFmtId="164" fontId="10" fillId="29" borderId="0" xfId="1" applyNumberFormat="1" applyFont="1" applyFill="1" applyBorder="1" applyAlignment="1">
      <alignment vertical="center"/>
    </xf>
    <xf numFmtId="164" fontId="4" fillId="29" borderId="0" xfId="1" applyNumberFormat="1" applyFont="1" applyFill="1" applyBorder="1" applyAlignment="1">
      <alignment vertical="center"/>
    </xf>
    <xf numFmtId="164" fontId="0" fillId="29" borderId="0" xfId="1" applyNumberFormat="1" applyFont="1" applyFill="1" applyBorder="1" applyAlignment="1">
      <alignment vertical="center"/>
    </xf>
    <xf numFmtId="164" fontId="14" fillId="29" borderId="0" xfId="1" applyNumberFormat="1" applyFont="1" applyFill="1" applyBorder="1" applyAlignment="1">
      <alignment vertical="center"/>
    </xf>
    <xf numFmtId="164" fontId="1" fillId="29" borderId="0" xfId="1" applyNumberFormat="1" applyFont="1" applyFill="1" applyBorder="1" applyAlignment="1">
      <alignment vertical="center"/>
    </xf>
    <xf numFmtId="164" fontId="5" fillId="29" borderId="0" xfId="1" applyNumberFormat="1" applyFont="1" applyFill="1" applyBorder="1" applyAlignment="1">
      <alignment vertical="center"/>
    </xf>
    <xf numFmtId="164" fontId="1" fillId="23" borderId="5" xfId="1" applyNumberFormat="1" applyFont="1" applyFill="1" applyBorder="1" applyAlignment="1">
      <alignment vertical="center"/>
    </xf>
    <xf numFmtId="0" fontId="5" fillId="0" borderId="1" xfId="0" applyFont="1" applyBorder="1" applyAlignment="1">
      <alignment horizontal="left" vertical="center"/>
    </xf>
    <xf numFmtId="0" fontId="0" fillId="0" borderId="2" xfId="0" applyBorder="1" applyAlignment="1">
      <alignment vertical="center"/>
    </xf>
    <xf numFmtId="0" fontId="4" fillId="25" borderId="2" xfId="0" applyFont="1" applyFill="1" applyBorder="1" applyAlignment="1">
      <alignment vertical="center"/>
    </xf>
    <xf numFmtId="0" fontId="2" fillId="16" borderId="2" xfId="0" applyFont="1" applyFill="1" applyBorder="1" applyAlignment="1">
      <alignment vertical="top"/>
    </xf>
    <xf numFmtId="0" fontId="2" fillId="16" borderId="0" xfId="0" applyFont="1" applyFill="1" applyAlignment="1">
      <alignment vertical="top"/>
    </xf>
    <xf numFmtId="164" fontId="9" fillId="16" borderId="0" xfId="1" applyNumberFormat="1" applyFont="1" applyFill="1" applyBorder="1" applyAlignment="1">
      <alignment vertical="center" wrapText="1"/>
    </xf>
    <xf numFmtId="164" fontId="2" fillId="16" borderId="7" xfId="1" applyNumberFormat="1" applyFont="1" applyFill="1" applyBorder="1" applyAlignment="1">
      <alignment vertical="center"/>
    </xf>
    <xf numFmtId="164" fontId="9" fillId="27" borderId="4" xfId="1" applyNumberFormat="1" applyFont="1" applyFill="1" applyBorder="1"/>
    <xf numFmtId="164" fontId="0" fillId="27" borderId="4" xfId="1" applyNumberFormat="1" applyFont="1" applyFill="1" applyBorder="1"/>
    <xf numFmtId="164" fontId="13" fillId="27" borderId="4" xfId="1" applyNumberFormat="1" applyFont="1" applyFill="1" applyBorder="1"/>
    <xf numFmtId="164" fontId="6" fillId="27" borderId="4" xfId="1" applyNumberFormat="1" applyFont="1" applyFill="1" applyBorder="1"/>
    <xf numFmtId="164" fontId="4" fillId="27" borderId="4" xfId="1" applyNumberFormat="1" applyFont="1" applyFill="1" applyBorder="1"/>
    <xf numFmtId="164" fontId="18" fillId="27" borderId="4" xfId="1" applyNumberFormat="1" applyFont="1" applyFill="1" applyBorder="1"/>
    <xf numFmtId="164" fontId="9" fillId="29" borderId="0" xfId="1" applyNumberFormat="1" applyFont="1" applyFill="1" applyBorder="1"/>
    <xf numFmtId="164" fontId="0" fillId="29" borderId="0" xfId="1" applyNumberFormat="1" applyFont="1" applyFill="1" applyBorder="1"/>
    <xf numFmtId="164" fontId="13" fillId="29" borderId="0" xfId="1" applyNumberFormat="1" applyFont="1" applyFill="1" applyBorder="1"/>
    <xf numFmtId="164" fontId="6" fillId="29" borderId="0" xfId="1" applyNumberFormat="1" applyFont="1" applyFill="1" applyBorder="1"/>
    <xf numFmtId="164" fontId="4" fillId="29" borderId="0" xfId="1" applyNumberFormat="1" applyFont="1" applyFill="1" applyBorder="1"/>
    <xf numFmtId="164" fontId="18" fillId="29" borderId="0" xfId="1" applyNumberFormat="1" applyFont="1" applyFill="1" applyBorder="1"/>
    <xf numFmtId="164" fontId="9" fillId="20" borderId="0" xfId="1" applyNumberFormat="1" applyFont="1" applyFill="1" applyBorder="1"/>
    <xf numFmtId="164" fontId="9" fillId="28" borderId="0" xfId="1" applyNumberFormat="1" applyFont="1" applyFill="1" applyBorder="1"/>
    <xf numFmtId="164" fontId="0" fillId="20" borderId="0" xfId="1" applyNumberFormat="1" applyFont="1" applyFill="1" applyBorder="1"/>
    <xf numFmtId="164" fontId="0" fillId="28" borderId="0" xfId="1" applyNumberFormat="1" applyFont="1" applyFill="1" applyBorder="1"/>
    <xf numFmtId="164" fontId="6" fillId="28" borderId="0" xfId="1" applyNumberFormat="1" applyFont="1" applyFill="1" applyBorder="1"/>
    <xf numFmtId="164" fontId="13" fillId="20" borderId="0" xfId="1" applyNumberFormat="1" applyFont="1" applyFill="1" applyBorder="1"/>
    <xf numFmtId="164" fontId="13" fillId="28" borderId="0" xfId="1" applyNumberFormat="1" applyFont="1" applyFill="1" applyBorder="1"/>
    <xf numFmtId="164" fontId="6" fillId="20" borderId="0" xfId="1" applyNumberFormat="1" applyFont="1" applyFill="1" applyBorder="1"/>
    <xf numFmtId="164" fontId="18" fillId="20" borderId="0" xfId="1" applyNumberFormat="1" applyFont="1" applyFill="1" applyBorder="1"/>
    <xf numFmtId="164" fontId="18" fillId="28" borderId="0" xfId="1" applyNumberFormat="1" applyFont="1" applyFill="1" applyBorder="1"/>
    <xf numFmtId="164" fontId="4" fillId="20" borderId="0" xfId="1" applyNumberFormat="1" applyFont="1" applyFill="1" applyBorder="1"/>
    <xf numFmtId="164" fontId="4" fillId="28" borderId="0" xfId="1" applyNumberFormat="1" applyFont="1" applyFill="1" applyBorder="1" applyAlignment="1">
      <alignment vertical="top"/>
    </xf>
    <xf numFmtId="164" fontId="1" fillId="28" borderId="0" xfId="1" applyNumberFormat="1" applyFont="1" applyFill="1" applyBorder="1"/>
    <xf numFmtId="164" fontId="4" fillId="28" borderId="0" xfId="1" applyNumberFormat="1" applyFont="1" applyFill="1" applyBorder="1"/>
    <xf numFmtId="164" fontId="1" fillId="28" borderId="0" xfId="1" applyNumberFormat="1" applyFont="1" applyFill="1" applyBorder="1" applyAlignment="1">
      <alignment vertical="top"/>
    </xf>
    <xf numFmtId="164" fontId="9" fillId="28" borderId="0" xfId="1" applyNumberFormat="1" applyFont="1" applyFill="1" applyBorder="1" applyAlignment="1">
      <alignment vertical="top"/>
    </xf>
    <xf numFmtId="0" fontId="2" fillId="2" borderId="4" xfId="0" applyFont="1" applyFill="1" applyBorder="1" applyAlignment="1">
      <alignment vertical="center"/>
    </xf>
    <xf numFmtId="0" fontId="2" fillId="2" borderId="5" xfId="0" applyFont="1" applyFill="1" applyBorder="1" applyAlignment="1">
      <alignment vertical="center"/>
    </xf>
    <xf numFmtId="164" fontId="2" fillId="3" borderId="6" xfId="1" applyNumberFormat="1" applyFont="1" applyFill="1" applyBorder="1" applyAlignment="1">
      <alignment vertical="center" wrapText="1"/>
    </xf>
    <xf numFmtId="164" fontId="2" fillId="3" borderId="7" xfId="1" applyNumberFormat="1" applyFont="1" applyFill="1" applyBorder="1" applyAlignment="1">
      <alignment vertical="center" wrapText="1"/>
    </xf>
    <xf numFmtId="164" fontId="0" fillId="16" borderId="7" xfId="1" applyNumberFormat="1" applyFont="1" applyFill="1" applyBorder="1"/>
    <xf numFmtId="164" fontId="6" fillId="0" borderId="0" xfId="0" applyNumberFormat="1" applyFont="1" applyAlignment="1">
      <alignment vertical="center"/>
    </xf>
    <xf numFmtId="0" fontId="28" fillId="30" borderId="0" xfId="0" applyFont="1" applyFill="1"/>
    <xf numFmtId="0" fontId="29" fillId="26" borderId="0" xfId="0" applyFont="1" applyFill="1"/>
    <xf numFmtId="3" fontId="0" fillId="10" borderId="17" xfId="0" applyNumberFormat="1" applyFill="1" applyBorder="1"/>
    <xf numFmtId="0" fontId="4" fillId="0" borderId="17" xfId="0" applyFont="1" applyBorder="1"/>
    <xf numFmtId="0" fontId="4" fillId="0" borderId="22" xfId="0" applyFont="1" applyBorder="1"/>
    <xf numFmtId="0" fontId="4" fillId="0" borderId="23" xfId="0" applyFont="1" applyBorder="1"/>
    <xf numFmtId="0" fontId="0" fillId="0" borderId="22" xfId="0" applyBorder="1" applyAlignment="1">
      <alignment horizontal="left" vertical="top" wrapText="1"/>
    </xf>
    <xf numFmtId="164" fontId="0" fillId="34" borderId="23" xfId="1" applyNumberFormat="1" applyFont="1" applyFill="1" applyBorder="1"/>
    <xf numFmtId="164" fontId="0" fillId="34" borderId="17" xfId="1" applyNumberFormat="1" applyFont="1" applyFill="1" applyBorder="1"/>
    <xf numFmtId="0" fontId="0" fillId="0" borderId="23" xfId="0" applyBorder="1"/>
    <xf numFmtId="0" fontId="0" fillId="0" borderId="21" xfId="0" applyBorder="1"/>
    <xf numFmtId="168" fontId="0" fillId="0" borderId="21" xfId="2" applyNumberFormat="1" applyFont="1" applyBorder="1"/>
    <xf numFmtId="0" fontId="0" fillId="0" borderId="22" xfId="0" applyBorder="1"/>
    <xf numFmtId="164" fontId="0" fillId="0" borderId="17" xfId="1" applyNumberFormat="1" applyFont="1" applyBorder="1"/>
    <xf numFmtId="0" fontId="0" fillId="17" borderId="20" xfId="0" applyFill="1" applyBorder="1"/>
    <xf numFmtId="0" fontId="0" fillId="0" borderId="20" xfId="0" applyBorder="1" applyAlignment="1">
      <alignment horizontal="right"/>
    </xf>
    <xf numFmtId="164" fontId="0" fillId="0" borderId="23" xfId="1" applyNumberFormat="1" applyFont="1" applyBorder="1"/>
    <xf numFmtId="0" fontId="0" fillId="0" borderId="17" xfId="0" applyBorder="1" applyAlignment="1">
      <alignment horizontal="right"/>
    </xf>
    <xf numFmtId="164" fontId="0" fillId="34" borderId="17" xfId="0" applyNumberFormat="1" applyFill="1" applyBorder="1"/>
    <xf numFmtId="164" fontId="0" fillId="10" borderId="17" xfId="1" applyNumberFormat="1" applyFont="1" applyFill="1" applyBorder="1"/>
    <xf numFmtId="164" fontId="0" fillId="0" borderId="17" xfId="0" applyNumberFormat="1" applyBorder="1"/>
    <xf numFmtId="164" fontId="0" fillId="0" borderId="23" xfId="0" applyNumberFormat="1" applyBorder="1"/>
    <xf numFmtId="0" fontId="0" fillId="34" borderId="23" xfId="0" applyFill="1" applyBorder="1"/>
    <xf numFmtId="0" fontId="0" fillId="17" borderId="17" xfId="0" applyFill="1" applyBorder="1"/>
    <xf numFmtId="9" fontId="9" fillId="30" borderId="2" xfId="2" applyFont="1" applyFill="1" applyBorder="1" applyAlignment="1">
      <alignment vertical="center"/>
    </xf>
    <xf numFmtId="164" fontId="6" fillId="35" borderId="5" xfId="1" applyNumberFormat="1" applyFont="1" applyFill="1" applyBorder="1" applyAlignment="1">
      <alignment vertical="center"/>
    </xf>
    <xf numFmtId="164" fontId="9" fillId="35" borderId="5" xfId="1" applyNumberFormat="1" applyFont="1" applyFill="1" applyBorder="1" applyAlignment="1">
      <alignment vertical="center"/>
    </xf>
    <xf numFmtId="164" fontId="10" fillId="35" borderId="5" xfId="1" applyNumberFormat="1" applyFont="1" applyFill="1" applyBorder="1" applyAlignment="1">
      <alignment vertical="center"/>
    </xf>
    <xf numFmtId="164" fontId="4" fillId="35" borderId="5" xfId="1" applyNumberFormat="1" applyFont="1" applyFill="1" applyBorder="1" applyAlignment="1">
      <alignment vertical="center"/>
    </xf>
    <xf numFmtId="164" fontId="0" fillId="35" borderId="5" xfId="1" applyNumberFormat="1" applyFont="1" applyFill="1" applyBorder="1" applyAlignment="1">
      <alignment vertical="center"/>
    </xf>
    <xf numFmtId="164" fontId="1" fillId="35" borderId="5" xfId="1" applyNumberFormat="1" applyFont="1" applyFill="1" applyBorder="1" applyAlignment="1">
      <alignment vertical="center"/>
    </xf>
    <xf numFmtId="9" fontId="0" fillId="18" borderId="0" xfId="2" applyFont="1" applyFill="1" applyBorder="1" applyAlignment="1">
      <alignment vertical="top"/>
    </xf>
    <xf numFmtId="49" fontId="2" fillId="2" borderId="1" xfId="0" applyNumberFormat="1" applyFont="1" applyFill="1" applyBorder="1" applyAlignment="1">
      <alignment vertical="top" wrapText="1"/>
    </xf>
    <xf numFmtId="0" fontId="2" fillId="2" borderId="1" xfId="0" applyFont="1" applyFill="1" applyBorder="1" applyAlignment="1">
      <alignment vertical="top"/>
    </xf>
    <xf numFmtId="9" fontId="0" fillId="18" borderId="4" xfId="2" applyFont="1" applyFill="1" applyBorder="1" applyAlignment="1">
      <alignment vertical="top"/>
    </xf>
    <xf numFmtId="9" fontId="4" fillId="19" borderId="4" xfId="2" applyFont="1" applyFill="1" applyBorder="1" applyAlignment="1">
      <alignment vertical="top"/>
    </xf>
    <xf numFmtId="9" fontId="4" fillId="19" borderId="0" xfId="2" applyFont="1" applyFill="1" applyBorder="1" applyAlignment="1">
      <alignment vertical="top"/>
    </xf>
    <xf numFmtId="9" fontId="2" fillId="3" borderId="12" xfId="2" applyFont="1" applyFill="1" applyBorder="1" applyAlignment="1">
      <alignment vertical="top" wrapText="1"/>
    </xf>
    <xf numFmtId="9" fontId="2" fillId="3" borderId="13" xfId="2" applyFont="1" applyFill="1" applyBorder="1" applyAlignment="1">
      <alignment vertical="top" wrapText="1"/>
    </xf>
    <xf numFmtId="9" fontId="0" fillId="19" borderId="4" xfId="2" applyFont="1" applyFill="1" applyBorder="1" applyAlignment="1">
      <alignment vertical="top"/>
    </xf>
    <xf numFmtId="9" fontId="0" fillId="19" borderId="0" xfId="2" applyFont="1" applyFill="1" applyBorder="1" applyAlignment="1">
      <alignment vertical="top"/>
    </xf>
    <xf numFmtId="9" fontId="2" fillId="5" borderId="12" xfId="2" applyFont="1" applyFill="1" applyBorder="1" applyAlignment="1">
      <alignment vertical="top" wrapText="1"/>
    </xf>
    <xf numFmtId="9" fontId="2" fillId="5" borderId="13" xfId="2" applyFont="1" applyFill="1" applyBorder="1" applyAlignment="1">
      <alignment vertical="top" wrapText="1"/>
    </xf>
    <xf numFmtId="9" fontId="3" fillId="4" borderId="4" xfId="2" applyFont="1" applyFill="1" applyBorder="1" applyAlignment="1">
      <alignment vertical="top"/>
    </xf>
    <xf numFmtId="9" fontId="3" fillId="4" borderId="0" xfId="2" applyFont="1" applyFill="1" applyBorder="1" applyAlignment="1">
      <alignment vertical="top"/>
    </xf>
    <xf numFmtId="9" fontId="2" fillId="5" borderId="6" xfId="2" applyFont="1" applyFill="1" applyBorder="1" applyAlignment="1">
      <alignment vertical="top"/>
    </xf>
    <xf numFmtId="9" fontId="2" fillId="5" borderId="7" xfId="2" applyFont="1" applyFill="1" applyBorder="1" applyAlignment="1">
      <alignment vertical="top"/>
    </xf>
    <xf numFmtId="10" fontId="0" fillId="18" borderId="0" xfId="2" applyNumberFormat="1" applyFont="1" applyFill="1" applyBorder="1" applyAlignment="1">
      <alignment vertical="top"/>
    </xf>
    <xf numFmtId="10" fontId="0" fillId="18" borderId="4" xfId="2" applyNumberFormat="1" applyFont="1" applyFill="1" applyBorder="1" applyAlignment="1">
      <alignment vertical="top"/>
    </xf>
    <xf numFmtId="9" fontId="0" fillId="18" borderId="4" xfId="2" applyNumberFormat="1" applyFont="1" applyFill="1" applyBorder="1" applyAlignment="1">
      <alignment vertical="top"/>
    </xf>
    <xf numFmtId="9" fontId="0" fillId="18" borderId="0" xfId="2" applyNumberFormat="1" applyFont="1" applyFill="1" applyBorder="1" applyAlignment="1">
      <alignment vertical="top"/>
    </xf>
    <xf numFmtId="9" fontId="4" fillId="19" borderId="4" xfId="2" applyNumberFormat="1" applyFont="1" applyFill="1" applyBorder="1" applyAlignment="1">
      <alignment vertical="top"/>
    </xf>
    <xf numFmtId="9" fontId="4" fillId="19" borderId="0" xfId="2" applyNumberFormat="1" applyFont="1" applyFill="1" applyBorder="1" applyAlignment="1">
      <alignment vertical="top"/>
    </xf>
    <xf numFmtId="10" fontId="0" fillId="19" borderId="4" xfId="2" applyNumberFormat="1" applyFont="1" applyFill="1" applyBorder="1" applyAlignment="1">
      <alignment vertical="top"/>
    </xf>
    <xf numFmtId="10" fontId="0" fillId="19" borderId="0" xfId="2" applyNumberFormat="1" applyFont="1" applyFill="1" applyBorder="1" applyAlignment="1">
      <alignment vertical="top"/>
    </xf>
    <xf numFmtId="9" fontId="4" fillId="15" borderId="17" xfId="2" applyFont="1" applyFill="1" applyBorder="1" applyAlignment="1">
      <alignment vertical="top" wrapText="1"/>
    </xf>
    <xf numFmtId="9" fontId="4" fillId="36" borderId="17" xfId="2" applyFont="1" applyFill="1" applyBorder="1" applyAlignment="1">
      <alignment vertical="top" wrapText="1"/>
    </xf>
    <xf numFmtId="164" fontId="0" fillId="10" borderId="20" xfId="1" applyNumberFormat="1" applyFont="1" applyFill="1" applyBorder="1"/>
    <xf numFmtId="0" fontId="2" fillId="33" borderId="2" xfId="0" applyFont="1" applyFill="1" applyBorder="1" applyAlignment="1">
      <alignment vertical="top"/>
    </xf>
    <xf numFmtId="164" fontId="2" fillId="37" borderId="9" xfId="1" applyNumberFormat="1" applyFont="1" applyFill="1" applyBorder="1" applyAlignment="1">
      <alignment vertical="center" wrapText="1"/>
    </xf>
    <xf numFmtId="164" fontId="2" fillId="33" borderId="7" xfId="1" applyNumberFormat="1" applyFont="1" applyFill="1" applyBorder="1" applyAlignment="1">
      <alignment vertical="center"/>
    </xf>
    <xf numFmtId="0" fontId="0" fillId="21" borderId="0" xfId="0" applyFill="1" applyAlignment="1">
      <alignment horizontal="center" vertical="center"/>
    </xf>
    <xf numFmtId="164" fontId="0" fillId="4" borderId="0" xfId="1" applyNumberFormat="1" applyFont="1" applyFill="1" applyBorder="1" applyAlignment="1">
      <alignment vertical="center"/>
    </xf>
    <xf numFmtId="164" fontId="0" fillId="4" borderId="0" xfId="1" applyNumberFormat="1" applyFont="1" applyFill="1" applyAlignment="1">
      <alignment vertical="center"/>
    </xf>
    <xf numFmtId="164" fontId="0" fillId="4" borderId="0" xfId="1" applyNumberFormat="1" applyFont="1" applyFill="1"/>
    <xf numFmtId="0" fontId="0" fillId="4" borderId="0" xfId="0" applyFill="1" applyAlignment="1">
      <alignment vertical="center"/>
    </xf>
    <xf numFmtId="0" fontId="4" fillId="23" borderId="0" xfId="0" applyFont="1" applyFill="1" applyAlignment="1">
      <alignment horizontal="center" vertical="center" wrapText="1"/>
    </xf>
    <xf numFmtId="0" fontId="4" fillId="23" borderId="0" xfId="0" applyFont="1" applyFill="1" applyAlignment="1">
      <alignment vertical="center" wrapText="1"/>
    </xf>
    <xf numFmtId="0" fontId="4" fillId="38" borderId="0" xfId="0" applyFont="1" applyFill="1" applyAlignment="1">
      <alignment horizontal="center" vertical="top"/>
    </xf>
    <xf numFmtId="164" fontId="6" fillId="8" borderId="5" xfId="1" applyNumberFormat="1" applyFont="1" applyFill="1" applyBorder="1" applyAlignment="1">
      <alignment vertical="center"/>
    </xf>
    <xf numFmtId="164" fontId="9" fillId="8" borderId="5" xfId="1" applyNumberFormat="1" applyFont="1" applyFill="1" applyBorder="1" applyAlignment="1">
      <alignment vertical="center"/>
    </xf>
    <xf numFmtId="164" fontId="10" fillId="8" borderId="5" xfId="1" applyNumberFormat="1" applyFont="1" applyFill="1" applyBorder="1" applyAlignment="1">
      <alignment vertical="center"/>
    </xf>
    <xf numFmtId="164" fontId="4" fillId="8" borderId="5" xfId="1" applyNumberFormat="1" applyFont="1" applyFill="1" applyBorder="1" applyAlignment="1">
      <alignment vertical="center"/>
    </xf>
    <xf numFmtId="164" fontId="0" fillId="8" borderId="5" xfId="1" applyNumberFormat="1" applyFont="1" applyFill="1" applyBorder="1" applyAlignment="1">
      <alignment vertical="center"/>
    </xf>
    <xf numFmtId="164" fontId="1" fillId="8" borderId="5" xfId="1" applyNumberFormat="1" applyFont="1" applyFill="1" applyBorder="1" applyAlignment="1">
      <alignment vertical="center"/>
    </xf>
    <xf numFmtId="0" fontId="8" fillId="4" borderId="0" xfId="0" applyFont="1" applyFill="1" applyAlignment="1">
      <alignment horizontal="center" vertical="top"/>
    </xf>
    <xf numFmtId="0" fontId="0" fillId="4" borderId="4" xfId="0" applyFill="1" applyBorder="1" applyAlignment="1">
      <alignment horizontal="center" vertical="center"/>
    </xf>
    <xf numFmtId="164" fontId="6" fillId="4" borderId="0" xfId="1" applyNumberFormat="1" applyFont="1" applyFill="1" applyBorder="1" applyAlignment="1">
      <alignment vertical="center"/>
    </xf>
    <xf numFmtId="164" fontId="0" fillId="4" borderId="5" xfId="1" applyNumberFormat="1" applyFont="1" applyFill="1" applyBorder="1" applyAlignment="1">
      <alignment vertical="center"/>
    </xf>
    <xf numFmtId="164" fontId="9" fillId="16" borderId="6" xfId="1" applyNumberFormat="1" applyFont="1" applyFill="1" applyBorder="1" applyAlignment="1">
      <alignment vertical="center"/>
    </xf>
    <xf numFmtId="164" fontId="4" fillId="4" borderId="0" xfId="1" applyNumberFormat="1" applyFont="1" applyFill="1" applyAlignment="1">
      <alignment vertical="top"/>
    </xf>
    <xf numFmtId="0" fontId="4" fillId="4" borderId="0" xfId="0" applyFont="1" applyFill="1" applyAlignment="1">
      <alignment vertical="top"/>
    </xf>
    <xf numFmtId="164" fontId="9" fillId="16" borderId="7" xfId="1" applyNumberFormat="1" applyFont="1" applyFill="1" applyBorder="1" applyAlignment="1">
      <alignment vertical="center"/>
    </xf>
    <xf numFmtId="0" fontId="5" fillId="0" borderId="17" xfId="0" applyFont="1" applyBorder="1"/>
    <xf numFmtId="3" fontId="5" fillId="10" borderId="17" xfId="0" applyNumberFormat="1" applyFont="1" applyFill="1" applyBorder="1"/>
    <xf numFmtId="0" fontId="31" fillId="0" borderId="0" xfId="0" applyFont="1"/>
    <xf numFmtId="0" fontId="0" fillId="0" borderId="25" xfId="0" applyBorder="1" applyAlignment="1">
      <alignment vertical="center"/>
    </xf>
    <xf numFmtId="166" fontId="0" fillId="10" borderId="20" xfId="2" applyNumberFormat="1" applyFont="1" applyFill="1" applyBorder="1"/>
    <xf numFmtId="166" fontId="0" fillId="10" borderId="17" xfId="2" applyNumberFormat="1" applyFont="1" applyFill="1" applyBorder="1"/>
    <xf numFmtId="166" fontId="0" fillId="10" borderId="18" xfId="2" applyNumberFormat="1" applyFont="1" applyFill="1" applyBorder="1"/>
    <xf numFmtId="166" fontId="1" fillId="13" borderId="5" xfId="2" applyNumberFormat="1" applyFont="1" applyFill="1" applyBorder="1" applyAlignment="1">
      <alignment vertical="top"/>
    </xf>
    <xf numFmtId="0" fontId="4" fillId="0" borderId="5" xfId="0" applyFont="1" applyBorder="1" applyAlignment="1">
      <alignment horizontal="center" vertical="center"/>
    </xf>
    <xf numFmtId="164" fontId="0" fillId="9" borderId="0" xfId="1" applyNumberFormat="1" applyFont="1" applyFill="1" applyBorder="1" applyAlignment="1">
      <alignment vertical="center"/>
    </xf>
    <xf numFmtId="0" fontId="0" fillId="40" borderId="0" xfId="0" applyFill="1"/>
    <xf numFmtId="0" fontId="4" fillId="0" borderId="5" xfId="0" applyFont="1" applyBorder="1" applyAlignment="1">
      <alignment horizontal="left" vertical="top"/>
    </xf>
    <xf numFmtId="0" fontId="0" fillId="0" borderId="5" xfId="0" applyBorder="1" applyAlignment="1">
      <alignment horizontal="left" vertical="top"/>
    </xf>
    <xf numFmtId="49" fontId="2" fillId="2" borderId="2" xfId="0" applyNumberFormat="1" applyFont="1" applyFill="1" applyBorder="1" applyAlignment="1">
      <alignment vertical="top"/>
    </xf>
    <xf numFmtId="0" fontId="4" fillId="16" borderId="0" xfId="0" applyFont="1" applyFill="1" applyAlignment="1">
      <alignment vertical="top" wrapText="1"/>
    </xf>
    <xf numFmtId="49" fontId="0" fillId="0" borderId="0" xfId="0" applyNumberFormat="1" applyAlignment="1">
      <alignment horizontal="left" vertical="top"/>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43" fontId="2" fillId="3" borderId="0" xfId="1" applyFont="1" applyFill="1" applyAlignment="1">
      <alignment vertical="center" wrapText="1"/>
    </xf>
    <xf numFmtId="0" fontId="2" fillId="6" borderId="5" xfId="0" applyFont="1" applyFill="1" applyBorder="1" applyAlignment="1">
      <alignment vertical="center" wrapText="1"/>
    </xf>
    <xf numFmtId="43" fontId="2" fillId="6" borderId="0" xfId="1" applyFont="1" applyFill="1" applyAlignment="1">
      <alignment vertical="center" wrapText="1"/>
    </xf>
    <xf numFmtId="0" fontId="6" fillId="7" borderId="5" xfId="0" applyFont="1" applyFill="1" applyBorder="1" applyAlignment="1">
      <alignment horizontal="left" indent="3"/>
    </xf>
    <xf numFmtId="0" fontId="0" fillId="7" borderId="5" xfId="0" applyFill="1" applyBorder="1"/>
    <xf numFmtId="43" fontId="0" fillId="7" borderId="0" xfId="1" applyFont="1" applyFill="1"/>
    <xf numFmtId="0" fontId="4" fillId="0" borderId="5" xfId="0" applyFont="1" applyBorder="1" applyAlignment="1">
      <alignment horizontal="left"/>
    </xf>
    <xf numFmtId="0" fontId="0" fillId="17" borderId="5" xfId="0" applyFill="1" applyBorder="1"/>
    <xf numFmtId="0" fontId="5" fillId="0" borderId="5" xfId="0" applyFont="1" applyBorder="1" applyAlignment="1">
      <alignment horizontal="left" indent="2"/>
    </xf>
    <xf numFmtId="0" fontId="5" fillId="0" borderId="5" xfId="0" applyFont="1" applyBorder="1"/>
    <xf numFmtId="0" fontId="5" fillId="17" borderId="5" xfId="0" applyFont="1" applyFill="1" applyBorder="1" applyAlignment="1">
      <alignment horizontal="left" indent="2"/>
    </xf>
    <xf numFmtId="0" fontId="0" fillId="0" borderId="5" xfId="0" applyBorder="1"/>
    <xf numFmtId="0" fontId="4" fillId="0" borderId="5" xfId="0" applyFont="1" applyBorder="1"/>
    <xf numFmtId="0" fontId="4" fillId="0" borderId="5" xfId="0" applyFont="1" applyBorder="1" applyAlignment="1">
      <alignment horizontal="left" wrapText="1"/>
    </xf>
    <xf numFmtId="0" fontId="4" fillId="7" borderId="5" xfId="0" applyFont="1" applyFill="1" applyBorder="1" applyAlignment="1">
      <alignment horizontal="center" vertical="center"/>
    </xf>
    <xf numFmtId="43" fontId="4" fillId="7" borderId="0" xfId="1" applyFont="1" applyFill="1" applyAlignment="1">
      <alignment horizontal="center" vertical="center"/>
    </xf>
    <xf numFmtId="0" fontId="4" fillId="0" borderId="5" xfId="0" applyFont="1" applyBorder="1" applyAlignment="1">
      <alignment horizontal="left" vertical="top" wrapText="1"/>
    </xf>
    <xf numFmtId="0" fontId="5" fillId="0" borderId="5" xfId="0" applyFont="1" applyBorder="1" applyAlignment="1">
      <alignment horizontal="left" vertical="top" wrapText="1"/>
    </xf>
    <xf numFmtId="164" fontId="0" fillId="0" borderId="4" xfId="0" applyNumberFormat="1" applyBorder="1" applyAlignment="1">
      <alignment vertical="top" wrapText="1"/>
    </xf>
    <xf numFmtId="164" fontId="5" fillId="0" borderId="0" xfId="0" applyNumberFormat="1" applyFont="1" applyAlignment="1">
      <alignment horizontal="left" vertical="top" wrapText="1"/>
    </xf>
    <xf numFmtId="164" fontId="0" fillId="0" borderId="0" xfId="0" applyNumberFormat="1" applyAlignment="1">
      <alignment horizontal="left" vertical="top" wrapText="1"/>
    </xf>
    <xf numFmtId="0" fontId="4" fillId="7" borderId="5" xfId="0" applyFont="1" applyFill="1" applyBorder="1" applyAlignment="1">
      <alignment horizontal="left" vertical="center"/>
    </xf>
    <xf numFmtId="43" fontId="4" fillId="7" borderId="5" xfId="1" applyFont="1" applyFill="1" applyBorder="1" applyAlignment="1">
      <alignment horizontal="center" vertical="center"/>
    </xf>
    <xf numFmtId="49" fontId="0" fillId="0" borderId="5" xfId="0" applyNumberFormat="1" applyBorder="1" applyAlignment="1">
      <alignment vertical="top" wrapText="1"/>
    </xf>
    <xf numFmtId="43" fontId="9" fillId="0" borderId="0" xfId="1" applyFont="1" applyFill="1" applyBorder="1" applyAlignment="1">
      <alignment vertical="top"/>
    </xf>
    <xf numFmtId="49" fontId="6" fillId="0" borderId="5" xfId="1" applyNumberFormat="1" applyFont="1" applyFill="1" applyBorder="1" applyAlignment="1">
      <alignment vertical="top"/>
    </xf>
    <xf numFmtId="49" fontId="6" fillId="0" borderId="5" xfId="1" quotePrefix="1" applyNumberFormat="1" applyFont="1" applyFill="1" applyBorder="1" applyAlignment="1">
      <alignment vertical="top" wrapText="1"/>
    </xf>
    <xf numFmtId="43" fontId="6" fillId="0" borderId="0" xfId="1" applyFont="1" applyFill="1" applyBorder="1" applyAlignment="1">
      <alignment vertical="top"/>
    </xf>
    <xf numFmtId="49" fontId="0" fillId="0" borderId="5" xfId="0" quotePrefix="1" applyNumberFormat="1" applyBorder="1" applyAlignment="1">
      <alignment vertical="top" wrapText="1"/>
    </xf>
    <xf numFmtId="0" fontId="4" fillId="7" borderId="5" xfId="0" applyFont="1" applyFill="1" applyBorder="1" applyAlignment="1">
      <alignment vertical="center"/>
    </xf>
    <xf numFmtId="49" fontId="9" fillId="0" borderId="5" xfId="1" applyNumberFormat="1" applyFont="1" applyFill="1" applyBorder="1" applyAlignment="1">
      <alignment vertical="top"/>
    </xf>
    <xf numFmtId="164" fontId="0" fillId="0" borderId="4" xfId="0" applyNumberFormat="1" applyBorder="1" applyAlignment="1">
      <alignment vertical="top"/>
    </xf>
    <xf numFmtId="164" fontId="0" fillId="0" borderId="5" xfId="0" applyNumberFormat="1" applyBorder="1" applyAlignment="1">
      <alignment horizontal="left" vertical="top" wrapText="1"/>
    </xf>
    <xf numFmtId="49" fontId="6" fillId="0" borderId="5" xfId="1" applyNumberFormat="1" applyFont="1" applyFill="1" applyBorder="1" applyAlignment="1">
      <alignment vertical="top" wrapText="1"/>
    </xf>
    <xf numFmtId="0" fontId="0" fillId="0" borderId="5" xfId="0" applyBorder="1" applyAlignment="1">
      <alignment horizontal="left" vertical="top" wrapText="1"/>
    </xf>
    <xf numFmtId="49" fontId="9" fillId="0" borderId="5" xfId="1" applyNumberFormat="1" applyFont="1" applyFill="1" applyBorder="1" applyAlignment="1">
      <alignment vertical="top" wrapText="1"/>
    </xf>
    <xf numFmtId="0" fontId="6" fillId="0" borderId="5" xfId="0" applyFont="1" applyBorder="1" applyAlignment="1">
      <alignment horizontal="left" vertical="top" wrapText="1"/>
    </xf>
    <xf numFmtId="0" fontId="6" fillId="0" borderId="5" xfId="0" quotePrefix="1" applyFont="1" applyBorder="1" applyAlignment="1">
      <alignment horizontal="left" vertical="top" wrapText="1"/>
    </xf>
    <xf numFmtId="0" fontId="17" fillId="0" borderId="5" xfId="0" applyFont="1" applyBorder="1" applyAlignment="1">
      <alignment horizontal="left" vertical="top" wrapText="1"/>
    </xf>
    <xf numFmtId="49" fontId="9" fillId="0" borderId="5" xfId="1" quotePrefix="1" applyNumberFormat="1" applyFont="1" applyFill="1" applyBorder="1" applyAlignment="1">
      <alignment vertical="top" wrapText="1"/>
    </xf>
    <xf numFmtId="0" fontId="6" fillId="0" borderId="5" xfId="0" applyFont="1" applyBorder="1" applyAlignment="1">
      <alignment vertical="top"/>
    </xf>
    <xf numFmtId="49" fontId="6" fillId="0" borderId="5" xfId="0" applyNumberFormat="1" applyFont="1" applyBorder="1" applyAlignment="1">
      <alignment vertical="top" wrapText="1"/>
    </xf>
    <xf numFmtId="49" fontId="6" fillId="0" borderId="5" xfId="0" quotePrefix="1" applyNumberFormat="1" applyFont="1" applyBorder="1" applyAlignment="1">
      <alignment vertical="top" wrapText="1"/>
    </xf>
    <xf numFmtId="43" fontId="9" fillId="7" borderId="5" xfId="1" quotePrefix="1" applyFont="1" applyFill="1" applyBorder="1" applyAlignment="1">
      <alignment vertical="top" wrapText="1"/>
    </xf>
    <xf numFmtId="43" fontId="9" fillId="7" borderId="0" xfId="1" quotePrefix="1" applyFont="1" applyFill="1" applyAlignment="1">
      <alignment vertical="top" wrapText="1"/>
    </xf>
    <xf numFmtId="49" fontId="0" fillId="0" borderId="5" xfId="0" applyNumberFormat="1" applyBorder="1" applyAlignment="1">
      <alignment vertical="top"/>
    </xf>
    <xf numFmtId="165" fontId="4" fillId="7" borderId="4" xfId="0" applyNumberFormat="1" applyFont="1" applyFill="1" applyBorder="1" applyAlignment="1">
      <alignment horizontal="center" vertical="center"/>
    </xf>
    <xf numFmtId="165" fontId="4" fillId="0" borderId="4" xfId="0" applyNumberFormat="1" applyFont="1" applyBorder="1" applyAlignment="1">
      <alignment horizontal="center" vertical="center"/>
    </xf>
    <xf numFmtId="0" fontId="0" fillId="0" borderId="5" xfId="0" applyBorder="1" applyAlignment="1">
      <alignment horizontal="left" vertical="center"/>
    </xf>
    <xf numFmtId="0" fontId="0" fillId="0" borderId="5" xfId="0" quotePrefix="1" applyBorder="1" applyAlignment="1">
      <alignment horizontal="left" vertical="center" wrapText="1"/>
    </xf>
    <xf numFmtId="0" fontId="12" fillId="7" borderId="5" xfId="0" applyFont="1" applyFill="1" applyBorder="1" applyAlignment="1">
      <alignment horizontal="center" vertical="center"/>
    </xf>
    <xf numFmtId="0" fontId="2" fillId="6" borderId="5" xfId="0" applyFont="1" applyFill="1" applyBorder="1" applyAlignment="1">
      <alignment vertical="center"/>
    </xf>
    <xf numFmtId="0" fontId="2" fillId="6" borderId="5" xfId="0" applyFont="1" applyFill="1" applyBorder="1" applyAlignment="1">
      <alignment horizontal="center" vertical="center"/>
    </xf>
    <xf numFmtId="43" fontId="2" fillId="6" borderId="0" xfId="1" applyFont="1" applyFill="1" applyAlignment="1">
      <alignment horizontal="center" vertical="center"/>
    </xf>
    <xf numFmtId="0" fontId="4" fillId="7" borderId="4" xfId="0" applyFont="1" applyFill="1" applyBorder="1" applyAlignment="1">
      <alignment horizontal="left" vertical="center"/>
    </xf>
    <xf numFmtId="49" fontId="12" fillId="0" borderId="0" xfId="0" applyNumberFormat="1" applyFont="1" applyAlignment="1">
      <alignment horizontal="left" vertical="top"/>
    </xf>
    <xf numFmtId="49" fontId="6" fillId="0" borderId="5"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0" fillId="0" borderId="4" xfId="1" applyNumberFormat="1" applyFont="1" applyFill="1" applyBorder="1" applyAlignment="1">
      <alignment horizontal="center" vertical="top"/>
    </xf>
    <xf numFmtId="49" fontId="5" fillId="0" borderId="0" xfId="1" applyNumberFormat="1" applyFont="1" applyFill="1" applyBorder="1" applyAlignment="1">
      <alignment horizontal="left" vertical="top"/>
    </xf>
    <xf numFmtId="49" fontId="0" fillId="0" borderId="0" xfId="1" applyNumberFormat="1" applyFont="1" applyBorder="1" applyAlignment="1">
      <alignment vertical="top"/>
    </xf>
    <xf numFmtId="49" fontId="5" fillId="0" borderId="5" xfId="1" applyNumberFormat="1" applyFont="1" applyBorder="1" applyAlignment="1">
      <alignment horizontal="left" vertical="top" wrapText="1"/>
    </xf>
    <xf numFmtId="0" fontId="32" fillId="0" borderId="5" xfId="0" applyFont="1" applyBorder="1"/>
    <xf numFmtId="0" fontId="24" fillId="0" borderId="5" xfId="0" applyFont="1" applyBorder="1"/>
    <xf numFmtId="49" fontId="0" fillId="0" borderId="5" xfId="0" applyNumberFormat="1" applyBorder="1" applyAlignment="1">
      <alignment horizontal="left" vertical="top" wrapText="1"/>
    </xf>
    <xf numFmtId="43" fontId="4" fillId="7" borderId="0" xfId="1" applyFont="1" applyFill="1" applyAlignment="1">
      <alignment horizontal="left" vertical="center"/>
    </xf>
    <xf numFmtId="49" fontId="3" fillId="0" borderId="4" xfId="0" applyNumberFormat="1" applyFont="1" applyBorder="1" applyAlignment="1">
      <alignment horizontal="center" vertical="top"/>
    </xf>
    <xf numFmtId="49" fontId="31" fillId="0" borderId="0" xfId="0" applyNumberFormat="1" applyFont="1" applyAlignment="1">
      <alignment horizontal="left" vertical="top"/>
    </xf>
    <xf numFmtId="49" fontId="3" fillId="0" borderId="0" xfId="0" applyNumberFormat="1" applyFont="1" applyAlignment="1">
      <alignment vertical="top"/>
    </xf>
    <xf numFmtId="0" fontId="0" fillId="0" borderId="5" xfId="0" quotePrefix="1" applyBorder="1" applyAlignment="1">
      <alignment wrapText="1"/>
    </xf>
    <xf numFmtId="0" fontId="4" fillId="0" borderId="10" xfId="0" applyFont="1" applyBorder="1" applyAlignment="1">
      <alignment vertical="top"/>
    </xf>
    <xf numFmtId="0" fontId="4" fillId="0" borderId="11" xfId="0" applyFont="1" applyBorder="1" applyAlignment="1">
      <alignment vertical="top"/>
    </xf>
    <xf numFmtId="0" fontId="0" fillId="0" borderId="11" xfId="0" applyBorder="1" applyAlignment="1">
      <alignment horizontal="left" vertical="top"/>
    </xf>
    <xf numFmtId="0" fontId="6" fillId="0" borderId="26" xfId="0" applyFont="1" applyBorder="1" applyAlignment="1">
      <alignment horizontal="left" vertical="top"/>
    </xf>
    <xf numFmtId="49" fontId="6" fillId="0" borderId="26" xfId="1" applyNumberFormat="1" applyFont="1" applyFill="1" applyBorder="1" applyAlignment="1">
      <alignment vertical="top"/>
    </xf>
    <xf numFmtId="0" fontId="6" fillId="0" borderId="5" xfId="0" applyFont="1" applyBorder="1" applyAlignment="1">
      <alignment horizontal="left" vertical="top"/>
    </xf>
    <xf numFmtId="0" fontId="4" fillId="0" borderId="6" xfId="0" applyFont="1" applyBorder="1" applyAlignment="1">
      <alignment vertical="top"/>
    </xf>
    <xf numFmtId="0" fontId="4" fillId="0" borderId="7" xfId="0" applyFont="1" applyBorder="1" applyAlignment="1">
      <alignment vertical="top"/>
    </xf>
    <xf numFmtId="0" fontId="0" fillId="0" borderId="7" xfId="0" applyBorder="1" applyAlignment="1">
      <alignment horizontal="left" vertical="top"/>
    </xf>
    <xf numFmtId="0" fontId="6" fillId="0" borderId="8" xfId="0" applyFont="1" applyBorder="1" applyAlignment="1">
      <alignment horizontal="left" vertical="top"/>
    </xf>
    <xf numFmtId="0" fontId="0" fillId="4" borderId="0" xfId="0" applyFill="1" applyAlignment="1">
      <alignment vertical="top" wrapText="1"/>
    </xf>
    <xf numFmtId="164" fontId="0" fillId="4" borderId="0" xfId="0" applyNumberFormat="1" applyFill="1" applyAlignment="1">
      <alignment vertical="top"/>
    </xf>
    <xf numFmtId="0" fontId="6" fillId="4" borderId="0" xfId="0" applyFont="1" applyFill="1" applyAlignment="1">
      <alignment vertical="top"/>
    </xf>
    <xf numFmtId="164" fontId="0" fillId="41" borderId="0" xfId="1" applyNumberFormat="1" applyFont="1" applyFill="1"/>
    <xf numFmtId="9" fontId="9" fillId="42" borderId="0" xfId="2" applyFont="1" applyFill="1" applyAlignment="1">
      <alignment vertical="center"/>
    </xf>
    <xf numFmtId="0" fontId="4" fillId="24" borderId="0" xfId="0" applyFont="1" applyFill="1" applyAlignment="1">
      <alignment vertical="center"/>
    </xf>
    <xf numFmtId="0" fontId="0" fillId="0" borderId="0" xfId="0" applyBorder="1" applyAlignment="1">
      <alignment vertical="center"/>
    </xf>
    <xf numFmtId="0" fontId="0" fillId="9" borderId="17" xfId="0" applyFill="1" applyBorder="1" applyAlignment="1">
      <alignment vertical="center"/>
    </xf>
    <xf numFmtId="0" fontId="6" fillId="0" borderId="17" xfId="0" applyFont="1" applyBorder="1" applyAlignment="1">
      <alignment vertical="center" wrapText="1"/>
    </xf>
    <xf numFmtId="0" fontId="33" fillId="0" borderId="17" xfId="4" applyBorder="1" applyAlignment="1">
      <alignment vertical="center" wrapText="1"/>
    </xf>
    <xf numFmtId="0" fontId="0" fillId="30" borderId="17" xfId="0" applyFill="1" applyBorder="1" applyAlignment="1">
      <alignment vertical="center"/>
    </xf>
    <xf numFmtId="0" fontId="0" fillId="24" borderId="17" xfId="0" applyFill="1" applyBorder="1" applyAlignment="1">
      <alignment vertical="center"/>
    </xf>
    <xf numFmtId="0" fontId="0" fillId="0" borderId="17" xfId="0" applyBorder="1" applyAlignment="1">
      <alignment vertical="center"/>
    </xf>
    <xf numFmtId="0" fontId="0" fillId="39" borderId="17" xfId="0" applyFill="1" applyBorder="1" applyAlignment="1">
      <alignment vertical="center"/>
    </xf>
    <xf numFmtId="0" fontId="0" fillId="9" borderId="20" xfId="0" applyFill="1" applyBorder="1" applyAlignment="1">
      <alignment vertical="center"/>
    </xf>
    <xf numFmtId="0" fontId="6" fillId="0" borderId="20" xfId="0" applyFont="1" applyBorder="1" applyAlignment="1">
      <alignment vertical="center" wrapText="1"/>
    </xf>
    <xf numFmtId="0" fontId="33" fillId="0" borderId="20" xfId="4" applyBorder="1" applyAlignment="1">
      <alignment vertical="center" wrapText="1"/>
    </xf>
    <xf numFmtId="0" fontId="0" fillId="39" borderId="18" xfId="0" applyFill="1" applyBorder="1" applyAlignment="1">
      <alignment vertical="center"/>
    </xf>
    <xf numFmtId="0" fontId="0" fillId="0" borderId="18" xfId="0" applyBorder="1" applyAlignment="1">
      <alignment vertical="center"/>
    </xf>
    <xf numFmtId="0" fontId="33" fillId="0" borderId="18" xfId="4" applyBorder="1" applyAlignment="1">
      <alignment vertical="center" wrapText="1"/>
    </xf>
    <xf numFmtId="0" fontId="0" fillId="24" borderId="20" xfId="0" applyFill="1" applyBorder="1" applyAlignment="1">
      <alignment vertical="center"/>
    </xf>
    <xf numFmtId="0" fontId="0" fillId="0" borderId="20" xfId="0" applyBorder="1" applyAlignment="1">
      <alignment vertical="center"/>
    </xf>
    <xf numFmtId="0" fontId="33" fillId="0" borderId="30" xfId="4" applyBorder="1" applyAlignment="1">
      <alignment vertical="center" wrapText="1"/>
    </xf>
    <xf numFmtId="0" fontId="33" fillId="0" borderId="31" xfId="4" applyBorder="1" applyAlignment="1">
      <alignment vertical="center" wrapText="1"/>
    </xf>
    <xf numFmtId="0" fontId="0" fillId="30" borderId="18" xfId="0" applyFill="1" applyBorder="1" applyAlignment="1">
      <alignment vertical="center"/>
    </xf>
    <xf numFmtId="0" fontId="6" fillId="0" borderId="18" xfId="0" applyFont="1" applyBorder="1" applyAlignment="1">
      <alignment vertical="center" wrapText="1"/>
    </xf>
    <xf numFmtId="0" fontId="33" fillId="0" borderId="33" xfId="4" applyBorder="1" applyAlignment="1">
      <alignment vertical="center" wrapText="1"/>
    </xf>
    <xf numFmtId="0" fontId="34" fillId="44" borderId="27" xfId="0" applyFont="1" applyFill="1" applyBorder="1" applyAlignment="1">
      <alignment horizontal="left" vertical="center"/>
    </xf>
    <xf numFmtId="0" fontId="34" fillId="44" borderId="19" xfId="0" applyFont="1" applyFill="1" applyBorder="1" applyAlignment="1">
      <alignment horizontal="left" vertical="center"/>
    </xf>
    <xf numFmtId="0" fontId="34" fillId="44" borderId="19" xfId="0" applyFont="1" applyFill="1" applyBorder="1" applyAlignment="1">
      <alignment horizontal="left" vertical="center" wrapText="1"/>
    </xf>
    <xf numFmtId="0" fontId="34" fillId="44" borderId="28" xfId="0" applyFont="1" applyFill="1" applyBorder="1" applyAlignment="1">
      <alignment horizontal="left" vertical="center" wrapText="1"/>
    </xf>
    <xf numFmtId="164" fontId="0" fillId="29" borderId="0" xfId="1" applyNumberFormat="1" applyFont="1" applyFill="1" applyAlignment="1">
      <alignment vertical="center"/>
    </xf>
    <xf numFmtId="164" fontId="0" fillId="10" borderId="0" xfId="1" applyNumberFormat="1" applyFont="1" applyFill="1" applyBorder="1" applyAlignment="1">
      <alignment vertical="top"/>
    </xf>
    <xf numFmtId="164" fontId="0" fillId="45" borderId="4" xfId="1" applyNumberFormat="1" applyFont="1" applyFill="1" applyBorder="1" applyAlignment="1">
      <alignment vertical="top"/>
    </xf>
    <xf numFmtId="164" fontId="0" fillId="45" borderId="0" xfId="1" applyNumberFormat="1" applyFont="1" applyFill="1" applyBorder="1" applyAlignment="1">
      <alignment vertical="top"/>
    </xf>
    <xf numFmtId="164" fontId="0" fillId="45" borderId="5" xfId="1" applyNumberFormat="1" applyFont="1" applyFill="1" applyBorder="1" applyAlignment="1">
      <alignment vertical="top"/>
    </xf>
    <xf numFmtId="9" fontId="0" fillId="10" borderId="0" xfId="2" applyFont="1" applyFill="1" applyBorder="1" applyAlignment="1">
      <alignment vertical="top"/>
    </xf>
    <xf numFmtId="9" fontId="0" fillId="10" borderId="5" xfId="2" applyFont="1" applyFill="1" applyBorder="1" applyAlignment="1">
      <alignment vertical="top"/>
    </xf>
    <xf numFmtId="10" fontId="0" fillId="10" borderId="0" xfId="2" applyNumberFormat="1" applyFont="1" applyFill="1" applyBorder="1" applyAlignment="1">
      <alignment vertical="top"/>
    </xf>
    <xf numFmtId="9" fontId="0" fillId="10" borderId="7" xfId="2" applyFont="1" applyFill="1" applyBorder="1" applyAlignment="1">
      <alignment vertical="top"/>
    </xf>
    <xf numFmtId="9" fontId="0" fillId="10" borderId="8" xfId="2" applyFont="1" applyFill="1" applyBorder="1" applyAlignment="1">
      <alignment vertical="top"/>
    </xf>
    <xf numFmtId="0" fontId="4" fillId="34" borderId="0" xfId="0" applyFont="1" applyFill="1" applyAlignment="1">
      <alignment vertical="top"/>
    </xf>
    <xf numFmtId="164" fontId="4" fillId="34" borderId="0" xfId="0" applyNumberFormat="1" applyFont="1" applyFill="1" applyAlignment="1">
      <alignment vertical="top"/>
    </xf>
    <xf numFmtId="164" fontId="9" fillId="34" borderId="0" xfId="0" applyNumberFormat="1" applyFont="1" applyFill="1" applyAlignment="1">
      <alignment vertical="top"/>
    </xf>
    <xf numFmtId="43" fontId="4" fillId="34" borderId="0" xfId="1" applyFont="1" applyFill="1" applyAlignment="1">
      <alignment vertical="top"/>
    </xf>
    <xf numFmtId="0" fontId="9" fillId="35" borderId="0" xfId="0" applyFont="1" applyFill="1" applyAlignment="1">
      <alignment vertical="top"/>
    </xf>
    <xf numFmtId="0" fontId="9" fillId="35" borderId="0" xfId="0" applyFont="1" applyFill="1" applyBorder="1" applyAlignment="1">
      <alignment vertical="top"/>
    </xf>
    <xf numFmtId="49" fontId="0" fillId="34" borderId="5" xfId="0" quotePrefix="1" applyNumberFormat="1" applyFill="1" applyBorder="1" applyAlignment="1">
      <alignment vertical="top" wrapText="1"/>
    </xf>
    <xf numFmtId="0" fontId="2" fillId="2" borderId="0" xfId="0" applyFont="1" applyFill="1" applyBorder="1" applyAlignment="1">
      <alignment vertical="top"/>
    </xf>
    <xf numFmtId="43" fontId="2" fillId="3" borderId="0" xfId="1" applyFont="1" applyFill="1" applyBorder="1" applyAlignment="1">
      <alignment vertical="center" wrapText="1"/>
    </xf>
    <xf numFmtId="43" fontId="2" fillId="6" borderId="0" xfId="1" applyFont="1" applyFill="1" applyBorder="1" applyAlignment="1">
      <alignment vertical="center" wrapText="1"/>
    </xf>
    <xf numFmtId="43" fontId="0" fillId="7" borderId="0" xfId="1" applyFont="1" applyFill="1" applyBorder="1"/>
    <xf numFmtId="43" fontId="4" fillId="7" borderId="0" xfId="1" applyFont="1" applyFill="1" applyBorder="1" applyAlignment="1">
      <alignment horizontal="center" vertical="center"/>
    </xf>
    <xf numFmtId="43" fontId="9" fillId="7" borderId="0" xfId="1" quotePrefix="1" applyFont="1" applyFill="1" applyBorder="1" applyAlignment="1">
      <alignment vertical="top" wrapText="1"/>
    </xf>
    <xf numFmtId="43" fontId="2" fillId="6" borderId="0" xfId="1" applyFont="1" applyFill="1" applyBorder="1" applyAlignment="1">
      <alignment horizontal="center" vertical="center"/>
    </xf>
    <xf numFmtId="43" fontId="4" fillId="7" borderId="0" xfId="1" applyFont="1" applyFill="1" applyBorder="1" applyAlignment="1">
      <alignment horizontal="left" vertical="center"/>
    </xf>
    <xf numFmtId="9" fontId="4" fillId="36" borderId="21" xfId="2" applyFont="1" applyFill="1" applyBorder="1" applyAlignment="1">
      <alignment vertical="top" wrapText="1"/>
    </xf>
    <xf numFmtId="0" fontId="4" fillId="0" borderId="21" xfId="0" applyFont="1" applyBorder="1" applyAlignment="1">
      <alignment vertical="top"/>
    </xf>
    <xf numFmtId="0" fontId="0" fillId="16" borderId="25" xfId="0" applyFill="1" applyBorder="1" applyAlignment="1">
      <alignment vertical="top"/>
    </xf>
    <xf numFmtId="43" fontId="9" fillId="16" borderId="25" xfId="1" applyFont="1" applyFill="1" applyBorder="1" applyAlignment="1">
      <alignment vertical="top"/>
    </xf>
    <xf numFmtId="0" fontId="0" fillId="16" borderId="25" xfId="0" applyFill="1" applyBorder="1"/>
    <xf numFmtId="0" fontId="4" fillId="16" borderId="25" xfId="0" applyFont="1" applyFill="1" applyBorder="1" applyAlignment="1">
      <alignment vertical="top"/>
    </xf>
    <xf numFmtId="0" fontId="0" fillId="16" borderId="25" xfId="0" applyFill="1" applyBorder="1" applyAlignment="1">
      <alignment vertical="top" wrapText="1"/>
    </xf>
    <xf numFmtId="164" fontId="0" fillId="16" borderId="25" xfId="0" applyNumberFormat="1" applyFill="1" applyBorder="1" applyAlignment="1">
      <alignment vertical="top"/>
    </xf>
    <xf numFmtId="0" fontId="6" fillId="16" borderId="25" xfId="0" applyFont="1" applyFill="1" applyBorder="1" applyAlignment="1">
      <alignment vertical="top"/>
    </xf>
    <xf numFmtId="43" fontId="0" fillId="16" borderId="25" xfId="0" applyNumberFormat="1" applyFill="1" applyBorder="1"/>
    <xf numFmtId="164" fontId="0" fillId="0" borderId="21" xfId="1" applyNumberFormat="1" applyFont="1" applyBorder="1"/>
    <xf numFmtId="0" fontId="27" fillId="31" borderId="1" xfId="0" applyFont="1" applyFill="1" applyBorder="1"/>
    <xf numFmtId="0" fontId="27" fillId="31" borderId="2" xfId="0" applyFont="1" applyFill="1" applyBorder="1"/>
    <xf numFmtId="0" fontId="2" fillId="31" borderId="32" xfId="0" applyFont="1" applyFill="1" applyBorder="1"/>
    <xf numFmtId="0" fontId="2" fillId="31" borderId="41" xfId="0" applyFont="1" applyFill="1" applyBorder="1"/>
    <xf numFmtId="0" fontId="9" fillId="10" borderId="32" xfId="0" applyFont="1" applyFill="1" applyBorder="1"/>
    <xf numFmtId="0" fontId="9" fillId="10" borderId="18" xfId="0" applyFont="1" applyFill="1" applyBorder="1"/>
    <xf numFmtId="0" fontId="4" fillId="21" borderId="42" xfId="0" applyFont="1" applyFill="1" applyBorder="1"/>
    <xf numFmtId="0" fontId="4" fillId="21" borderId="35" xfId="0" applyFont="1" applyFill="1" applyBorder="1"/>
    <xf numFmtId="0" fontId="4" fillId="21" borderId="7" xfId="0" applyFont="1" applyFill="1" applyBorder="1" applyAlignment="1">
      <alignment horizontal="center"/>
    </xf>
    <xf numFmtId="0" fontId="4" fillId="21" borderId="8" xfId="0" applyFont="1" applyFill="1" applyBorder="1" applyAlignment="1">
      <alignment horizontal="center"/>
    </xf>
    <xf numFmtId="0" fontId="4" fillId="0" borderId="43" xfId="0" applyFont="1" applyBorder="1"/>
    <xf numFmtId="0" fontId="4" fillId="0" borderId="39" xfId="0" applyFont="1" applyBorder="1"/>
    <xf numFmtId="0" fontId="4" fillId="0" borderId="44" xfId="0" applyFont="1" applyBorder="1"/>
    <xf numFmtId="0" fontId="0" fillId="0" borderId="2" xfId="0" applyBorder="1"/>
    <xf numFmtId="0" fontId="0" fillId="0" borderId="3" xfId="0" applyBorder="1"/>
    <xf numFmtId="164" fontId="0" fillId="0" borderId="45" xfId="1" applyNumberFormat="1" applyFont="1" applyBorder="1"/>
    <xf numFmtId="0" fontId="0" fillId="0" borderId="0" xfId="0" applyBorder="1"/>
    <xf numFmtId="0" fontId="0" fillId="0" borderId="4" xfId="0" applyBorder="1"/>
    <xf numFmtId="0" fontId="30" fillId="0" borderId="23" xfId="0" applyFont="1" applyBorder="1"/>
    <xf numFmtId="164" fontId="0" fillId="0" borderId="0" xfId="1" applyNumberFormat="1" applyFont="1" applyBorder="1"/>
    <xf numFmtId="164" fontId="0" fillId="0" borderId="5" xfId="1" applyNumberFormat="1" applyFont="1" applyBorder="1"/>
    <xf numFmtId="0" fontId="0" fillId="0" borderId="32" xfId="0" applyBorder="1"/>
    <xf numFmtId="0" fontId="0" fillId="0" borderId="41" xfId="0" applyBorder="1"/>
    <xf numFmtId="164" fontId="0" fillId="0" borderId="32" xfId="1" applyNumberFormat="1" applyFont="1" applyFill="1" applyBorder="1"/>
    <xf numFmtId="164" fontId="0" fillId="34" borderId="18" xfId="0" applyNumberFormat="1" applyFill="1" applyBorder="1"/>
    <xf numFmtId="164" fontId="0" fillId="0" borderId="18" xfId="1" applyNumberFormat="1" applyFont="1" applyBorder="1"/>
    <xf numFmtId="164" fontId="0" fillId="0" borderId="46" xfId="1" applyNumberFormat="1" applyFont="1" applyBorder="1"/>
    <xf numFmtId="164" fontId="0" fillId="0" borderId="47" xfId="1" applyNumberFormat="1" applyFont="1" applyBorder="1"/>
    <xf numFmtId="0" fontId="0" fillId="22" borderId="0" xfId="0" applyFill="1" applyAlignment="1">
      <alignment vertical="center"/>
    </xf>
    <xf numFmtId="0" fontId="0" fillId="0" borderId="0" xfId="1" applyNumberFormat="1" applyFont="1" applyAlignment="1">
      <alignment vertical="top"/>
    </xf>
    <xf numFmtId="43" fontId="9" fillId="0" borderId="5" xfId="1" applyFont="1" applyFill="1" applyBorder="1" applyAlignment="1">
      <alignment vertical="top"/>
    </xf>
    <xf numFmtId="49" fontId="6" fillId="0" borderId="7" xfId="1" applyNumberFormat="1" applyFont="1" applyFill="1" applyBorder="1" applyAlignment="1">
      <alignment vertical="top"/>
    </xf>
    <xf numFmtId="0" fontId="4" fillId="24" borderId="14" xfId="0" applyFont="1" applyFill="1" applyBorder="1" applyAlignment="1">
      <alignment horizontal="center"/>
    </xf>
    <xf numFmtId="0" fontId="4" fillId="24" borderId="14" xfId="0" applyFont="1" applyFill="1" applyBorder="1" applyAlignment="1">
      <alignment horizontal="center"/>
    </xf>
    <xf numFmtId="164" fontId="6" fillId="22" borderId="0" xfId="1" applyNumberFormat="1" applyFont="1" applyFill="1" applyAlignment="1">
      <alignment vertical="center"/>
    </xf>
    <xf numFmtId="164" fontId="9" fillId="22" borderId="0" xfId="1" applyNumberFormat="1" applyFont="1" applyFill="1" applyAlignment="1">
      <alignment vertical="center"/>
    </xf>
    <xf numFmtId="164" fontId="10" fillId="22" borderId="0" xfId="1" applyNumberFormat="1" applyFont="1" applyFill="1" applyAlignment="1">
      <alignment vertical="center"/>
    </xf>
    <xf numFmtId="164" fontId="2" fillId="37" borderId="0" xfId="1" applyNumberFormat="1" applyFont="1" applyFill="1" applyAlignment="1">
      <alignment vertical="center"/>
    </xf>
    <xf numFmtId="164" fontId="4" fillId="22" borderId="0" xfId="1" applyNumberFormat="1" applyFont="1" applyFill="1" applyAlignment="1">
      <alignment vertical="center"/>
    </xf>
    <xf numFmtId="164" fontId="0" fillId="22" borderId="0" xfId="1" applyNumberFormat="1" applyFont="1" applyFill="1" applyAlignment="1">
      <alignment vertical="center"/>
    </xf>
    <xf numFmtId="164" fontId="14" fillId="22" borderId="0" xfId="1" applyNumberFormat="1" applyFont="1" applyFill="1" applyAlignment="1">
      <alignment vertical="center"/>
    </xf>
    <xf numFmtId="164" fontId="5" fillId="22" borderId="0" xfId="1" applyNumberFormat="1" applyFont="1" applyFill="1" applyAlignment="1">
      <alignment vertical="center"/>
    </xf>
    <xf numFmtId="43" fontId="8" fillId="0" borderId="0" xfId="1" applyFont="1" applyAlignment="1">
      <alignment horizontal="center" vertical="top"/>
    </xf>
    <xf numFmtId="43" fontId="4" fillId="16" borderId="7" xfId="1" applyFont="1" applyFill="1" applyBorder="1" applyAlignment="1">
      <alignment vertical="top"/>
    </xf>
    <xf numFmtId="0" fontId="4" fillId="24" borderId="14" xfId="0" applyFont="1" applyFill="1" applyBorder="1" applyAlignment="1"/>
    <xf numFmtId="0" fontId="4" fillId="24" borderId="13" xfId="0" applyFont="1" applyFill="1" applyBorder="1" applyAlignment="1"/>
    <xf numFmtId="43" fontId="0" fillId="20" borderId="0" xfId="1" applyFont="1" applyFill="1" applyBorder="1"/>
    <xf numFmtId="43" fontId="0" fillId="29" borderId="0" xfId="1" applyFont="1" applyFill="1" applyBorder="1"/>
    <xf numFmtId="43" fontId="0" fillId="28" borderId="0" xfId="1" applyFont="1" applyFill="1" applyBorder="1"/>
    <xf numFmtId="14" fontId="0" fillId="0" borderId="0" xfId="3" applyNumberFormat="1" applyFont="1" applyFill="1" applyBorder="1" applyAlignment="1">
      <alignment horizontal="center" vertical="center"/>
    </xf>
    <xf numFmtId="15" fontId="0" fillId="0" borderId="25" xfId="3" applyNumberFormat="1" applyFont="1" applyFill="1" applyBorder="1" applyAlignment="1">
      <alignment horizontal="left" vertical="center"/>
    </xf>
    <xf numFmtId="168" fontId="0" fillId="18" borderId="0" xfId="2" applyNumberFormat="1" applyFont="1" applyFill="1" applyBorder="1" applyAlignment="1">
      <alignment vertical="top"/>
    </xf>
    <xf numFmtId="164" fontId="6" fillId="41" borderId="5" xfId="1" applyNumberFormat="1" applyFont="1" applyFill="1" applyBorder="1" applyAlignment="1">
      <alignment vertical="center"/>
    </xf>
    <xf numFmtId="164" fontId="6" fillId="9" borderId="5" xfId="1" applyNumberFormat="1" applyFont="1" applyFill="1" applyBorder="1" applyAlignment="1">
      <alignment vertical="center"/>
    </xf>
    <xf numFmtId="164" fontId="4" fillId="47" borderId="0" xfId="1" applyNumberFormat="1" applyFont="1" applyFill="1" applyBorder="1" applyAlignment="1">
      <alignment vertical="center"/>
    </xf>
    <xf numFmtId="164" fontId="4" fillId="48" borderId="0" xfId="1" applyNumberFormat="1" applyFont="1" applyFill="1" applyBorder="1" applyAlignment="1">
      <alignment vertical="center"/>
    </xf>
    <xf numFmtId="164" fontId="4" fillId="49" borderId="0" xfId="1" applyNumberFormat="1" applyFont="1" applyFill="1" applyBorder="1" applyAlignment="1">
      <alignment vertical="center"/>
    </xf>
    <xf numFmtId="164" fontId="4" fillId="43" borderId="0" xfId="1" applyNumberFormat="1" applyFont="1" applyFill="1" applyBorder="1" applyAlignment="1">
      <alignment vertical="center"/>
    </xf>
    <xf numFmtId="164" fontId="4" fillId="50" borderId="5" xfId="1" applyNumberFormat="1" applyFont="1" applyFill="1" applyBorder="1" applyAlignment="1">
      <alignment vertical="center"/>
    </xf>
    <xf numFmtId="0" fontId="4" fillId="43" borderId="0" xfId="0" applyFont="1" applyFill="1" applyAlignment="1">
      <alignment vertical="top"/>
    </xf>
    <xf numFmtId="164" fontId="4" fillId="51" borderId="5" xfId="1" applyNumberFormat="1" applyFont="1" applyFill="1" applyBorder="1" applyAlignment="1">
      <alignment vertical="center"/>
    </xf>
    <xf numFmtId="164" fontId="4" fillId="52" borderId="5" xfId="1" applyNumberFormat="1" applyFont="1" applyFill="1" applyBorder="1" applyAlignment="1">
      <alignment vertical="center"/>
    </xf>
    <xf numFmtId="164" fontId="0" fillId="47" borderId="0" xfId="1" applyNumberFormat="1" applyFont="1" applyFill="1" applyBorder="1" applyAlignment="1">
      <alignment vertical="center"/>
    </xf>
    <xf numFmtId="164" fontId="0" fillId="48" borderId="0" xfId="1" applyNumberFormat="1" applyFont="1" applyFill="1" applyBorder="1" applyAlignment="1">
      <alignment vertical="center"/>
    </xf>
    <xf numFmtId="164" fontId="0" fillId="49" borderId="0" xfId="1" applyNumberFormat="1" applyFont="1" applyFill="1" applyBorder="1" applyAlignment="1">
      <alignment vertical="center"/>
    </xf>
    <xf numFmtId="164" fontId="6" fillId="43" borderId="0" xfId="1" applyNumberFormat="1" applyFont="1" applyFill="1" applyBorder="1" applyAlignment="1">
      <alignment vertical="center"/>
    </xf>
    <xf numFmtId="164" fontId="6" fillId="50" borderId="5" xfId="1" applyNumberFormat="1" applyFont="1" applyFill="1" applyBorder="1" applyAlignment="1">
      <alignment vertical="center"/>
    </xf>
    <xf numFmtId="164" fontId="6" fillId="51" borderId="5" xfId="1" applyNumberFormat="1" applyFont="1" applyFill="1" applyBorder="1" applyAlignment="1">
      <alignment vertical="center"/>
    </xf>
    <xf numFmtId="164" fontId="6" fillId="52" borderId="5" xfId="1" applyNumberFormat="1" applyFont="1" applyFill="1" applyBorder="1" applyAlignment="1">
      <alignment vertical="center"/>
    </xf>
    <xf numFmtId="164" fontId="13" fillId="43" borderId="0" xfId="1" applyNumberFormat="1" applyFont="1" applyFill="1" applyBorder="1"/>
    <xf numFmtId="164" fontId="14" fillId="47" borderId="0" xfId="1" applyNumberFormat="1" applyFont="1" applyFill="1" applyBorder="1" applyAlignment="1">
      <alignment vertical="center"/>
    </xf>
    <xf numFmtId="164" fontId="14" fillId="48" borderId="0" xfId="1" applyNumberFormat="1" applyFont="1" applyFill="1" applyBorder="1" applyAlignment="1">
      <alignment vertical="center"/>
    </xf>
    <xf numFmtId="164" fontId="14" fillId="49" borderId="0" xfId="1" applyNumberFormat="1" applyFont="1" applyFill="1" applyBorder="1" applyAlignment="1">
      <alignment vertical="center"/>
    </xf>
    <xf numFmtId="164" fontId="13" fillId="43" borderId="0" xfId="1" applyNumberFormat="1" applyFont="1" applyFill="1" applyBorder="1" applyAlignment="1">
      <alignment vertical="center"/>
    </xf>
    <xf numFmtId="164" fontId="13" fillId="50" borderId="5" xfId="1" applyNumberFormat="1" applyFont="1" applyFill="1" applyBorder="1" applyAlignment="1">
      <alignment vertical="center"/>
    </xf>
    <xf numFmtId="164" fontId="13" fillId="51" borderId="5" xfId="1" applyNumberFormat="1" applyFont="1" applyFill="1" applyBorder="1" applyAlignment="1">
      <alignment vertical="center"/>
    </xf>
    <xf numFmtId="164" fontId="13" fillId="52" borderId="5" xfId="1" applyNumberFormat="1" applyFont="1" applyFill="1" applyBorder="1" applyAlignment="1">
      <alignment vertical="center"/>
    </xf>
    <xf numFmtId="164" fontId="5" fillId="47" borderId="0" xfId="1" applyNumberFormat="1" applyFont="1" applyFill="1" applyBorder="1" applyAlignment="1">
      <alignment vertical="center"/>
    </xf>
    <xf numFmtId="164" fontId="5" fillId="48" borderId="0" xfId="1" applyNumberFormat="1" applyFont="1" applyFill="1" applyBorder="1" applyAlignment="1">
      <alignment vertical="center"/>
    </xf>
    <xf numFmtId="164" fontId="5" fillId="49" borderId="0" xfId="1" applyNumberFormat="1" applyFont="1" applyFill="1" applyBorder="1" applyAlignment="1">
      <alignment vertical="center"/>
    </xf>
    <xf numFmtId="164" fontId="9" fillId="43" borderId="0" xfId="1" applyNumberFormat="1" applyFont="1" applyFill="1" applyBorder="1" applyAlignment="1">
      <alignment vertical="center"/>
    </xf>
    <xf numFmtId="164" fontId="10" fillId="51" borderId="5" xfId="1" applyNumberFormat="1" applyFont="1" applyFill="1" applyBorder="1" applyAlignment="1">
      <alignment vertical="center"/>
    </xf>
    <xf numFmtId="164" fontId="10" fillId="52" borderId="5" xfId="1" applyNumberFormat="1" applyFont="1" applyFill="1" applyBorder="1" applyAlignment="1">
      <alignment vertical="center"/>
    </xf>
    <xf numFmtId="164" fontId="18" fillId="43" borderId="0" xfId="1" applyNumberFormat="1" applyFont="1" applyFill="1" applyBorder="1"/>
    <xf numFmtId="164" fontId="0" fillId="0" borderId="0" xfId="0" applyNumberFormat="1"/>
    <xf numFmtId="0" fontId="9" fillId="10" borderId="0" xfId="0" applyFont="1" applyFill="1" applyBorder="1" applyAlignment="1">
      <alignment vertical="top"/>
    </xf>
    <xf numFmtId="0" fontId="4" fillId="10" borderId="0" xfId="0" applyFont="1" applyFill="1" applyAlignment="1">
      <alignment vertical="top"/>
    </xf>
    <xf numFmtId="164" fontId="4" fillId="10" borderId="0" xfId="0" applyNumberFormat="1" applyFont="1" applyFill="1" applyAlignment="1">
      <alignment vertical="top"/>
    </xf>
    <xf numFmtId="164" fontId="9" fillId="10" borderId="0" xfId="0" applyNumberFormat="1" applyFont="1" applyFill="1" applyAlignment="1">
      <alignment vertical="top"/>
    </xf>
    <xf numFmtId="43" fontId="4" fillId="10" borderId="0" xfId="1" applyFont="1" applyFill="1" applyAlignment="1">
      <alignment vertical="top"/>
    </xf>
    <xf numFmtId="170" fontId="4" fillId="10" borderId="0" xfId="1" applyNumberFormat="1" applyFont="1" applyFill="1" applyAlignment="1">
      <alignment vertical="top"/>
    </xf>
    <xf numFmtId="0" fontId="0" fillId="0" borderId="0" xfId="0" applyFont="1"/>
    <xf numFmtId="0" fontId="0" fillId="0" borderId="4" xfId="0" applyFont="1" applyBorder="1" applyAlignment="1">
      <alignment horizontal="center" vertical="center"/>
    </xf>
    <xf numFmtId="0" fontId="0" fillId="0" borderId="0" xfId="0" applyFont="1" applyAlignment="1">
      <alignment vertical="center"/>
    </xf>
    <xf numFmtId="0" fontId="0" fillId="34" borderId="0" xfId="0" applyFont="1" applyFill="1" applyAlignment="1">
      <alignment vertical="top"/>
    </xf>
    <xf numFmtId="164" fontId="0" fillId="10" borderId="0" xfId="0" applyNumberFormat="1" applyFont="1" applyFill="1" applyAlignment="1">
      <alignment vertical="top"/>
    </xf>
    <xf numFmtId="164" fontId="1" fillId="0" borderId="0" xfId="1" applyNumberFormat="1" applyFont="1" applyFill="1" applyAlignment="1">
      <alignment vertical="top"/>
    </xf>
    <xf numFmtId="0" fontId="0" fillId="0" borderId="0" xfId="0" applyFont="1" applyAlignment="1">
      <alignment vertical="top"/>
    </xf>
    <xf numFmtId="164" fontId="0" fillId="17" borderId="25" xfId="1" applyNumberFormat="1" applyFont="1" applyFill="1" applyBorder="1" applyAlignment="1">
      <alignment vertical="top"/>
    </xf>
    <xf numFmtId="9" fontId="0" fillId="13" borderId="25" xfId="2" applyFont="1" applyFill="1" applyBorder="1" applyAlignment="1">
      <alignment vertical="top"/>
    </xf>
    <xf numFmtId="0" fontId="0" fillId="0" borderId="25" xfId="0" applyFont="1" applyBorder="1"/>
    <xf numFmtId="0" fontId="0" fillId="0" borderId="25" xfId="0" applyFont="1" applyBorder="1" applyAlignment="1">
      <alignment vertical="top"/>
    </xf>
    <xf numFmtId="0" fontId="2" fillId="46" borderId="0" xfId="0" applyFont="1" applyFill="1" applyAlignment="1">
      <alignment horizontal="center"/>
    </xf>
    <xf numFmtId="10" fontId="0" fillId="13" borderId="5" xfId="2" applyNumberFormat="1" applyFont="1" applyFill="1" applyBorder="1" applyAlignment="1">
      <alignment vertical="top"/>
    </xf>
    <xf numFmtId="43" fontId="0" fillId="27" borderId="0" xfId="1" applyNumberFormat="1" applyFont="1" applyFill="1" applyBorder="1" applyAlignment="1">
      <alignment vertical="center"/>
    </xf>
    <xf numFmtId="43" fontId="0" fillId="20" borderId="0" xfId="1" applyNumberFormat="1" applyFont="1" applyFill="1" applyBorder="1" applyAlignment="1">
      <alignment vertical="center"/>
    </xf>
    <xf numFmtId="43" fontId="0" fillId="29" borderId="0" xfId="1" applyNumberFormat="1" applyFont="1" applyFill="1" applyBorder="1" applyAlignment="1">
      <alignment vertical="center"/>
    </xf>
    <xf numFmtId="43" fontId="6" fillId="16" borderId="0" xfId="1" applyNumberFormat="1" applyFont="1" applyFill="1" applyBorder="1" applyAlignment="1">
      <alignment vertical="center"/>
    </xf>
    <xf numFmtId="43" fontId="6" fillId="35" borderId="5" xfId="1" applyNumberFormat="1" applyFont="1" applyFill="1" applyBorder="1" applyAlignment="1">
      <alignment vertical="center"/>
    </xf>
    <xf numFmtId="164" fontId="1" fillId="0" borderId="0" xfId="1" applyNumberFormat="1" applyFont="1"/>
    <xf numFmtId="164" fontId="6" fillId="4" borderId="0" xfId="0" applyNumberFormat="1" applyFont="1" applyFill="1" applyAlignment="1">
      <alignment vertical="center"/>
    </xf>
    <xf numFmtId="43" fontId="4" fillId="25" borderId="2" xfId="1" applyFont="1" applyFill="1" applyBorder="1" applyAlignment="1">
      <alignment vertical="center"/>
    </xf>
    <xf numFmtId="43" fontId="9" fillId="26" borderId="2" xfId="1" applyFont="1" applyFill="1" applyBorder="1" applyAlignment="1">
      <alignment vertical="center"/>
    </xf>
    <xf numFmtId="43" fontId="2" fillId="3" borderId="4" xfId="1" applyFont="1" applyFill="1" applyBorder="1" applyAlignment="1">
      <alignment vertical="center" wrapText="1"/>
    </xf>
    <xf numFmtId="43" fontId="2" fillId="6" borderId="4" xfId="1" applyFont="1" applyFill="1" applyBorder="1" applyAlignment="1">
      <alignment vertical="center" wrapText="1"/>
    </xf>
    <xf numFmtId="43" fontId="4" fillId="7" borderId="4" xfId="1" applyFont="1" applyFill="1" applyBorder="1"/>
    <xf numFmtId="43" fontId="4" fillId="7" borderId="0" xfId="1" applyFont="1" applyFill="1" applyBorder="1"/>
    <xf numFmtId="43" fontId="9" fillId="27" borderId="4" xfId="1" applyFont="1" applyFill="1" applyBorder="1"/>
    <xf numFmtId="43" fontId="9" fillId="20" borderId="0" xfId="1" applyFont="1" applyFill="1" applyBorder="1"/>
    <xf numFmtId="43" fontId="9" fillId="29" borderId="0" xfId="1" applyFont="1" applyFill="1" applyBorder="1"/>
    <xf numFmtId="43" fontId="9" fillId="28" borderId="0" xfId="1" applyFont="1" applyFill="1" applyBorder="1"/>
    <xf numFmtId="43" fontId="0" fillId="27" borderId="4" xfId="1" applyFont="1" applyFill="1" applyBorder="1"/>
    <xf numFmtId="43" fontId="6" fillId="28" borderId="0" xfId="1" applyFont="1" applyFill="1" applyBorder="1"/>
    <xf numFmtId="43" fontId="13" fillId="27" borderId="4" xfId="1" applyFont="1" applyFill="1" applyBorder="1"/>
    <xf numFmtId="43" fontId="13" fillId="20" borderId="0" xfId="1" applyFont="1" applyFill="1" applyBorder="1"/>
    <xf numFmtId="43" fontId="13" fillId="29" borderId="0" xfId="1" applyFont="1" applyFill="1" applyBorder="1"/>
    <xf numFmtId="43" fontId="13" fillId="28" borderId="0" xfId="1" applyFont="1" applyFill="1" applyBorder="1"/>
    <xf numFmtId="43" fontId="6" fillId="27" borderId="4" xfId="1" applyFont="1" applyFill="1" applyBorder="1"/>
    <xf numFmtId="43" fontId="6" fillId="20" borderId="0" xfId="1" applyFont="1" applyFill="1" applyBorder="1"/>
    <xf numFmtId="43" fontId="6" fillId="29" borderId="0" xfId="1" applyFont="1" applyFill="1" applyBorder="1"/>
    <xf numFmtId="43" fontId="18" fillId="27" borderId="4" xfId="1" applyFont="1" applyFill="1" applyBorder="1"/>
    <xf numFmtId="43" fontId="18" fillId="20" borderId="0" xfId="1" applyFont="1" applyFill="1" applyBorder="1"/>
    <xf numFmtId="43" fontId="18" fillId="29" borderId="0" xfId="1" applyFont="1" applyFill="1" applyBorder="1"/>
    <xf numFmtId="43" fontId="18" fillId="28" borderId="0" xfId="1" applyFont="1" applyFill="1" applyBorder="1"/>
    <xf numFmtId="43" fontId="4" fillId="27" borderId="4" xfId="1" applyFont="1" applyFill="1" applyBorder="1"/>
    <xf numFmtId="43" fontId="4" fillId="20" borderId="0" xfId="1" applyFont="1" applyFill="1" applyBorder="1"/>
    <xf numFmtId="43" fontId="4" fillId="29" borderId="0" xfId="1" applyFont="1" applyFill="1" applyBorder="1"/>
    <xf numFmtId="43" fontId="4" fillId="28" borderId="0" xfId="1" applyFont="1" applyFill="1" applyBorder="1" applyAlignment="1">
      <alignment vertical="top"/>
    </xf>
    <xf numFmtId="43" fontId="1" fillId="28" borderId="0" xfId="1" applyFont="1" applyFill="1" applyBorder="1"/>
    <xf numFmtId="43" fontId="4" fillId="28" borderId="0" xfId="1" applyFont="1" applyFill="1" applyBorder="1"/>
    <xf numFmtId="43" fontId="1" fillId="28" borderId="0" xfId="1" applyFont="1" applyFill="1" applyBorder="1" applyAlignment="1">
      <alignment vertical="top"/>
    </xf>
    <xf numFmtId="43" fontId="9" fillId="28" borderId="0" xfId="1" applyFont="1" applyFill="1" applyBorder="1" applyAlignment="1">
      <alignment vertical="top"/>
    </xf>
    <xf numFmtId="43" fontId="2" fillId="3" borderId="6" xfId="1" applyFont="1" applyFill="1" applyBorder="1" applyAlignment="1">
      <alignment vertical="center" wrapText="1"/>
    </xf>
    <xf numFmtId="43" fontId="2" fillId="3" borderId="7" xfId="1" applyFont="1" applyFill="1" applyBorder="1" applyAlignment="1">
      <alignment vertical="center" wrapText="1"/>
    </xf>
    <xf numFmtId="43" fontId="0" fillId="0" borderId="0" xfId="1" applyFont="1" applyAlignment="1">
      <alignment vertical="center"/>
    </xf>
    <xf numFmtId="43" fontId="6" fillId="0" borderId="0" xfId="1" applyFont="1" applyAlignment="1">
      <alignment vertical="center"/>
    </xf>
    <xf numFmtId="49" fontId="2" fillId="2" borderId="4" xfId="1" applyNumberFormat="1" applyFont="1" applyFill="1" applyBorder="1" applyAlignment="1">
      <alignment vertical="center"/>
    </xf>
    <xf numFmtId="49" fontId="2" fillId="2" borderId="0" xfId="1" applyNumberFormat="1" applyFont="1" applyFill="1" applyAlignment="1">
      <alignment vertical="center"/>
    </xf>
    <xf numFmtId="49" fontId="0" fillId="16" borderId="0" xfId="0" applyNumberFormat="1" applyFill="1"/>
    <xf numFmtId="164" fontId="4" fillId="25" borderId="2" xfId="1" applyNumberFormat="1" applyFont="1" applyFill="1" applyBorder="1" applyAlignment="1">
      <alignment vertical="center"/>
    </xf>
    <xf numFmtId="164" fontId="9" fillId="26" borderId="2" xfId="1" applyNumberFormat="1" applyFont="1" applyFill="1" applyBorder="1" applyAlignment="1">
      <alignment vertical="center"/>
    </xf>
    <xf numFmtId="43" fontId="9" fillId="17" borderId="0" xfId="1" applyFont="1" applyFill="1" applyBorder="1" applyAlignment="1">
      <alignment vertical="top"/>
    </xf>
    <xf numFmtId="43" fontId="0" fillId="4" borderId="0" xfId="1" applyFont="1" applyFill="1" applyBorder="1" applyAlignment="1">
      <alignment vertical="top"/>
    </xf>
    <xf numFmtId="43" fontId="6" fillId="0" borderId="5" xfId="1" applyFont="1" applyFill="1" applyBorder="1" applyAlignment="1">
      <alignment vertical="top"/>
    </xf>
    <xf numFmtId="43" fontId="6" fillId="4" borderId="0" xfId="1" applyFont="1" applyFill="1" applyBorder="1" applyAlignment="1">
      <alignment vertical="top"/>
    </xf>
    <xf numFmtId="43" fontId="9" fillId="4" borderId="0" xfId="1" applyFont="1" applyFill="1" applyBorder="1" applyAlignment="1">
      <alignment vertical="top"/>
    </xf>
    <xf numFmtId="43" fontId="6" fillId="0" borderId="0" xfId="1" applyFont="1" applyFill="1" applyAlignment="1">
      <alignment vertical="top"/>
    </xf>
    <xf numFmtId="43" fontId="0" fillId="0" borderId="0" xfId="1" applyFont="1" applyBorder="1" applyAlignment="1">
      <alignment vertical="top"/>
    </xf>
    <xf numFmtId="43" fontId="6" fillId="0" borderId="11" xfId="1" applyFont="1" applyFill="1" applyBorder="1" applyAlignment="1">
      <alignment vertical="top"/>
    </xf>
    <xf numFmtId="43" fontId="9" fillId="0" borderId="6" xfId="1" applyFont="1" applyFill="1" applyBorder="1" applyAlignment="1">
      <alignment vertical="top"/>
    </xf>
    <xf numFmtId="43" fontId="9" fillId="0" borderId="7" xfId="1" applyFont="1" applyFill="1" applyBorder="1" applyAlignment="1">
      <alignment vertical="top"/>
    </xf>
    <xf numFmtId="43" fontId="9" fillId="0" borderId="8" xfId="1" applyFont="1" applyFill="1" applyBorder="1" applyAlignment="1">
      <alignment vertical="top"/>
    </xf>
    <xf numFmtId="0" fontId="4" fillId="0" borderId="29" xfId="0" applyFont="1" applyBorder="1" applyAlignment="1">
      <alignment horizontal="center" vertical="center"/>
    </xf>
    <xf numFmtId="0" fontId="4" fillId="0" borderId="23" xfId="0" applyFont="1" applyBorder="1" applyAlignment="1">
      <alignment horizontal="center" vertical="center"/>
    </xf>
    <xf numFmtId="0" fontId="4" fillId="0" borderId="32" xfId="0" applyFont="1" applyBorder="1" applyAlignment="1">
      <alignment horizontal="center" vertical="center"/>
    </xf>
    <xf numFmtId="0" fontId="4" fillId="0" borderId="34" xfId="0" applyFont="1" applyBorder="1" applyAlignment="1">
      <alignment horizontal="center" vertical="center"/>
    </xf>
    <xf numFmtId="0" fontId="4" fillId="0" borderId="24" xfId="0" applyFont="1" applyBorder="1" applyAlignment="1">
      <alignment horizontal="center" vertical="center"/>
    </xf>
    <xf numFmtId="0" fontId="4" fillId="0" borderId="35" xfId="0" applyFont="1" applyBorder="1" applyAlignment="1">
      <alignment horizontal="center" vertical="center"/>
    </xf>
    <xf numFmtId="0" fontId="2" fillId="46" borderId="0" xfId="0" applyFont="1" applyFill="1" applyAlignment="1">
      <alignment horizontal="center"/>
    </xf>
    <xf numFmtId="0" fontId="2" fillId="53" borderId="0" xfId="0" applyFont="1" applyFill="1" applyAlignment="1">
      <alignment horizontal="center"/>
    </xf>
    <xf numFmtId="0" fontId="2" fillId="32" borderId="36" xfId="0" applyFont="1" applyFill="1" applyBorder="1" applyAlignment="1">
      <alignment horizontal="center"/>
    </xf>
    <xf numFmtId="0" fontId="2" fillId="32" borderId="37" xfId="0" applyFont="1" applyFill="1" applyBorder="1" applyAlignment="1">
      <alignment horizontal="center"/>
    </xf>
    <xf numFmtId="0" fontId="2" fillId="33" borderId="36" xfId="0" applyFont="1" applyFill="1" applyBorder="1" applyAlignment="1">
      <alignment horizontal="center"/>
    </xf>
    <xf numFmtId="0" fontId="2" fillId="33" borderId="38" xfId="0" applyFont="1" applyFill="1" applyBorder="1" applyAlignment="1">
      <alignment horizontal="center"/>
    </xf>
    <xf numFmtId="0" fontId="2" fillId="33" borderId="39" xfId="0" applyFont="1" applyFill="1" applyBorder="1" applyAlignment="1">
      <alignment horizontal="center"/>
    </xf>
    <xf numFmtId="0" fontId="2" fillId="33" borderId="34" xfId="0" applyFont="1" applyFill="1" applyBorder="1" applyAlignment="1">
      <alignment horizontal="center" vertical="center"/>
    </xf>
    <xf numFmtId="0" fontId="2" fillId="33" borderId="35" xfId="0" applyFont="1" applyFill="1" applyBorder="1" applyAlignment="1">
      <alignment horizontal="center" vertical="center"/>
    </xf>
    <xf numFmtId="0" fontId="2" fillId="33" borderId="40" xfId="0" applyFont="1" applyFill="1" applyBorder="1" applyAlignment="1">
      <alignment horizontal="center"/>
    </xf>
    <xf numFmtId="0" fontId="2" fillId="33" borderId="3" xfId="0" applyFont="1" applyFill="1" applyBorder="1" applyAlignment="1">
      <alignment horizontal="center"/>
    </xf>
    <xf numFmtId="0" fontId="4" fillId="15" borderId="13" xfId="0" applyFont="1" applyFill="1" applyBorder="1" applyAlignment="1">
      <alignment horizontal="center"/>
    </xf>
    <xf numFmtId="0" fontId="0" fillId="0" borderId="0" xfId="0" applyAlignment="1"/>
    <xf numFmtId="0" fontId="0" fillId="0" borderId="2" xfId="0" applyBorder="1" applyAlignment="1"/>
    <xf numFmtId="0" fontId="4" fillId="0" borderId="41" xfId="0" applyFont="1" applyBorder="1" applyAlignment="1"/>
    <xf numFmtId="0" fontId="4" fillId="0" borderId="39" xfId="0" applyFont="1" applyBorder="1" applyAlignment="1"/>
    <xf numFmtId="49" fontId="0" fillId="0" borderId="22" xfId="0" applyNumberFormat="1" applyBorder="1" applyAlignment="1">
      <alignment vertical="top"/>
    </xf>
    <xf numFmtId="0" fontId="0" fillId="0" borderId="22" xfId="0" applyBorder="1" applyAlignment="1"/>
    <xf numFmtId="49" fontId="0" fillId="0" borderId="22" xfId="0" quotePrefix="1" applyNumberFormat="1" applyBorder="1" applyAlignment="1">
      <alignment vertical="top"/>
    </xf>
    <xf numFmtId="49" fontId="6" fillId="0" borderId="22" xfId="1" quotePrefix="1" applyNumberFormat="1" applyFont="1" applyFill="1" applyBorder="1" applyAlignment="1">
      <alignment vertical="top"/>
    </xf>
    <xf numFmtId="0" fontId="0" fillId="0" borderId="0" xfId="0" applyBorder="1" applyAlignment="1"/>
    <xf numFmtId="49" fontId="6" fillId="0" borderId="0" xfId="0" quotePrefix="1" applyNumberFormat="1" applyFont="1" applyBorder="1" applyAlignment="1">
      <alignment vertical="top"/>
    </xf>
    <xf numFmtId="0" fontId="0" fillId="0" borderId="22" xfId="0" quotePrefix="1" applyBorder="1" applyAlignment="1"/>
    <xf numFmtId="0" fontId="0" fillId="0" borderId="41" xfId="0" applyBorder="1" applyAlignment="1"/>
    <xf numFmtId="0" fontId="35" fillId="0" borderId="0" xfId="0" applyFont="1" applyAlignment="1">
      <alignment horizontal="center" vertical="top"/>
    </xf>
    <xf numFmtId="164" fontId="10" fillId="16" borderId="0" xfId="1" applyNumberFormat="1" applyFont="1" applyFill="1" applyBorder="1" applyAlignment="1">
      <alignment vertical="center"/>
    </xf>
    <xf numFmtId="0" fontId="10" fillId="16" borderId="0" xfId="0" applyFont="1" applyFill="1" applyAlignment="1">
      <alignment vertical="top"/>
    </xf>
    <xf numFmtId="0" fontId="0" fillId="16" borderId="0" xfId="0" applyFont="1" applyFill="1" applyAlignment="1">
      <alignment vertical="top"/>
    </xf>
    <xf numFmtId="164" fontId="0" fillId="23" borderId="0" xfId="0" applyNumberFormat="1" applyFont="1" applyFill="1" applyAlignment="1">
      <alignment vertical="top"/>
    </xf>
    <xf numFmtId="10" fontId="0" fillId="10" borderId="5" xfId="2" applyNumberFormat="1" applyFont="1" applyFill="1" applyBorder="1" applyAlignment="1">
      <alignment vertical="top"/>
    </xf>
    <xf numFmtId="170" fontId="6" fillId="0" borderId="0" xfId="1" applyNumberFormat="1" applyFont="1" applyFill="1" applyBorder="1" applyAlignment="1">
      <alignment vertical="top"/>
    </xf>
    <xf numFmtId="170" fontId="9" fillId="0" borderId="0" xfId="1" applyNumberFormat="1" applyFont="1" applyFill="1" applyBorder="1" applyAlignment="1">
      <alignment vertical="top"/>
    </xf>
    <xf numFmtId="170" fontId="0" fillId="4" borderId="0" xfId="1" applyNumberFormat="1" applyFont="1" applyFill="1" applyBorder="1" applyAlignment="1">
      <alignment vertical="top"/>
    </xf>
    <xf numFmtId="0" fontId="2" fillId="3" borderId="0" xfId="0" applyFont="1" applyFill="1" applyBorder="1" applyAlignment="1">
      <alignment vertical="center"/>
    </xf>
    <xf numFmtId="0" fontId="2" fillId="3" borderId="0" xfId="0" applyFont="1" applyFill="1" applyBorder="1" applyAlignment="1">
      <alignment vertical="center" wrapText="1"/>
    </xf>
    <xf numFmtId="0" fontId="4" fillId="0" borderId="0" xfId="0" applyFont="1" applyBorder="1" applyAlignment="1">
      <alignment vertical="center" wrapText="1"/>
    </xf>
    <xf numFmtId="164" fontId="6" fillId="14" borderId="0" xfId="1" applyNumberFormat="1" applyFont="1" applyFill="1" applyBorder="1" applyAlignment="1">
      <alignment vertical="center"/>
    </xf>
    <xf numFmtId="164" fontId="6" fillId="10" borderId="0" xfId="1" applyNumberFormat="1" applyFont="1" applyFill="1" applyBorder="1" applyAlignment="1">
      <alignment vertical="center"/>
    </xf>
    <xf numFmtId="164" fontId="6" fillId="11" borderId="5" xfId="1" applyNumberFormat="1" applyFont="1" applyFill="1" applyBorder="1" applyAlignment="1">
      <alignment vertical="center"/>
    </xf>
    <xf numFmtId="0" fontId="4" fillId="0" borderId="0" xfId="0" applyFont="1" applyBorder="1" applyAlignment="1">
      <alignment vertical="center"/>
    </xf>
    <xf numFmtId="164" fontId="9" fillId="14" borderId="0" xfId="1" applyNumberFormat="1" applyFont="1" applyFill="1" applyBorder="1" applyAlignment="1">
      <alignment vertical="center"/>
    </xf>
    <xf numFmtId="164" fontId="9" fillId="10" borderId="0" xfId="1" applyNumberFormat="1" applyFont="1" applyFill="1" applyBorder="1" applyAlignment="1">
      <alignment vertical="center"/>
    </xf>
    <xf numFmtId="164" fontId="9" fillId="11" borderId="5" xfId="1" applyNumberFormat="1" applyFont="1" applyFill="1" applyBorder="1" applyAlignment="1">
      <alignment vertical="center"/>
    </xf>
    <xf numFmtId="0" fontId="0" fillId="0" borderId="0" xfId="0" applyBorder="1" applyAlignment="1">
      <alignment horizontal="left" vertical="center"/>
    </xf>
    <xf numFmtId="0" fontId="10" fillId="0" borderId="0" xfId="0" applyFont="1" applyBorder="1" applyAlignment="1">
      <alignment vertical="center"/>
    </xf>
    <xf numFmtId="164" fontId="10" fillId="14" borderId="0" xfId="1" applyNumberFormat="1" applyFont="1" applyFill="1" applyBorder="1" applyAlignment="1">
      <alignment vertical="center"/>
    </xf>
    <xf numFmtId="164" fontId="10" fillId="10" borderId="0" xfId="1" applyNumberFormat="1" applyFont="1" applyFill="1" applyBorder="1" applyAlignment="1">
      <alignment vertical="center"/>
    </xf>
    <xf numFmtId="164" fontId="10" fillId="11" borderId="5" xfId="1" applyNumberFormat="1" applyFont="1" applyFill="1" applyBorder="1" applyAlignment="1">
      <alignment vertical="center"/>
    </xf>
    <xf numFmtId="0" fontId="11" fillId="0" borderId="0" xfId="0" applyFont="1" applyBorder="1" applyAlignment="1">
      <alignment vertical="center"/>
    </xf>
    <xf numFmtId="164" fontId="4" fillId="14" borderId="0" xfId="1" applyNumberFormat="1" applyFont="1" applyFill="1" applyBorder="1" applyAlignment="1">
      <alignment vertical="center"/>
    </xf>
    <xf numFmtId="164" fontId="4" fillId="10" borderId="0" xfId="1" applyNumberFormat="1" applyFont="1" applyFill="1" applyBorder="1" applyAlignment="1">
      <alignment vertical="center"/>
    </xf>
    <xf numFmtId="164" fontId="4" fillId="11" borderId="5" xfId="1" applyNumberFormat="1" applyFont="1" applyFill="1" applyBorder="1" applyAlignment="1">
      <alignmen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164" fontId="0" fillId="14" borderId="0" xfId="1" applyNumberFormat="1" applyFont="1" applyFill="1" applyBorder="1" applyAlignment="1">
      <alignment vertical="center"/>
    </xf>
    <xf numFmtId="164" fontId="0" fillId="10" borderId="0" xfId="1" applyNumberFormat="1" applyFont="1" applyFill="1" applyBorder="1" applyAlignment="1">
      <alignment vertical="center"/>
    </xf>
    <xf numFmtId="164" fontId="0" fillId="11" borderId="5" xfId="1" applyNumberFormat="1" applyFont="1" applyFill="1" applyBorder="1" applyAlignment="1">
      <alignment vertical="center"/>
    </xf>
    <xf numFmtId="0" fontId="3" fillId="0" borderId="0" xfId="0" applyFont="1" applyBorder="1" applyAlignment="1">
      <alignment vertical="center"/>
    </xf>
    <xf numFmtId="0" fontId="12" fillId="0" borderId="0" xfId="0" applyFont="1" applyBorder="1" applyAlignment="1">
      <alignment horizontal="left" vertical="center"/>
    </xf>
    <xf numFmtId="0" fontId="9" fillId="0" borderId="0" xfId="0" applyFont="1" applyBorder="1" applyAlignment="1">
      <alignment horizontal="left" vertical="center"/>
    </xf>
    <xf numFmtId="0" fontId="14" fillId="0" borderId="0" xfId="0" applyFont="1" applyBorder="1" applyAlignment="1">
      <alignment vertical="center"/>
    </xf>
    <xf numFmtId="164" fontId="14" fillId="14" borderId="0" xfId="1" applyNumberFormat="1" applyFont="1" applyFill="1" applyBorder="1" applyAlignment="1">
      <alignment vertical="center"/>
    </xf>
    <xf numFmtId="164" fontId="14" fillId="10" borderId="0" xfId="1" applyNumberFormat="1" applyFont="1" applyFill="1" applyBorder="1" applyAlignment="1">
      <alignment vertical="center"/>
    </xf>
    <xf numFmtId="164" fontId="14" fillId="11" borderId="5" xfId="1" applyNumberFormat="1" applyFont="1" applyFill="1" applyBorder="1" applyAlignment="1">
      <alignment vertical="center"/>
    </xf>
    <xf numFmtId="0" fontId="15" fillId="0" borderId="0" xfId="0" applyFont="1" applyBorder="1" applyAlignment="1">
      <alignment vertical="center"/>
    </xf>
    <xf numFmtId="164" fontId="5" fillId="14" borderId="0" xfId="1" applyNumberFormat="1" applyFont="1" applyFill="1" applyBorder="1" applyAlignment="1">
      <alignment vertical="center"/>
    </xf>
    <xf numFmtId="164" fontId="5" fillId="10" borderId="0" xfId="1" applyNumberFormat="1" applyFont="1" applyFill="1" applyBorder="1" applyAlignment="1">
      <alignment vertical="center"/>
    </xf>
    <xf numFmtId="164" fontId="5" fillId="11" borderId="5" xfId="1" applyNumberFormat="1" applyFont="1" applyFill="1" applyBorder="1" applyAlignment="1">
      <alignment vertical="center"/>
    </xf>
    <xf numFmtId="0" fontId="16" fillId="0" borderId="0" xfId="0" applyFont="1" applyBorder="1" applyAlignment="1">
      <alignment vertical="center"/>
    </xf>
    <xf numFmtId="164" fontId="2" fillId="3" borderId="2" xfId="1" applyNumberFormat="1" applyFont="1" applyFill="1" applyBorder="1" applyAlignment="1">
      <alignment vertical="center"/>
    </xf>
    <xf numFmtId="164" fontId="2" fillId="3" borderId="3" xfId="1" applyNumberFormat="1" applyFont="1" applyFill="1" applyBorder="1" applyAlignment="1">
      <alignment vertical="center"/>
    </xf>
    <xf numFmtId="0" fontId="5" fillId="0" borderId="0" xfId="0" applyFont="1" applyBorder="1" applyAlignment="1">
      <alignment horizontal="right" vertical="center"/>
    </xf>
    <xf numFmtId="0" fontId="4" fillId="0" borderId="0" xfId="0" applyFont="1" applyBorder="1" applyAlignment="1">
      <alignment horizontal="center" vertical="center"/>
    </xf>
    <xf numFmtId="0" fontId="12" fillId="0" borderId="0" xfId="0" applyFont="1" applyBorder="1" applyAlignment="1">
      <alignment vertical="center"/>
    </xf>
    <xf numFmtId="0" fontId="0" fillId="0" borderId="0" xfId="0" applyBorder="1" applyAlignment="1">
      <alignment horizontal="left" vertical="top"/>
    </xf>
    <xf numFmtId="0" fontId="9" fillId="0" borderId="0" xfId="0" applyFont="1" applyBorder="1" applyAlignment="1">
      <alignment vertical="center"/>
    </xf>
    <xf numFmtId="164" fontId="1" fillId="14" borderId="0" xfId="1" applyNumberFormat="1" applyFont="1" applyFill="1" applyBorder="1" applyAlignment="1">
      <alignment vertical="center"/>
    </xf>
    <xf numFmtId="164" fontId="1" fillId="10" borderId="0" xfId="1" applyNumberFormat="1" applyFont="1" applyFill="1" applyBorder="1" applyAlignment="1">
      <alignment vertical="center"/>
    </xf>
    <xf numFmtId="164" fontId="1" fillId="11" borderId="5" xfId="1" applyNumberFormat="1" applyFont="1" applyFill="1" applyBorder="1" applyAlignment="1">
      <alignment vertical="center"/>
    </xf>
    <xf numFmtId="43" fontId="0" fillId="21" borderId="0" xfId="1" applyFont="1" applyFill="1" applyBorder="1"/>
    <xf numFmtId="43" fontId="0" fillId="22" borderId="0" xfId="1" applyFont="1" applyFill="1" applyBorder="1"/>
    <xf numFmtId="43" fontId="0" fillId="23" borderId="5" xfId="1" applyFont="1" applyFill="1" applyBorder="1"/>
    <xf numFmtId="43" fontId="2" fillId="6" borderId="5" xfId="1" applyFont="1" applyFill="1" applyBorder="1" applyAlignment="1">
      <alignment vertical="center" wrapText="1"/>
    </xf>
    <xf numFmtId="43" fontId="4" fillId="7" borderId="5" xfId="1" applyFont="1" applyFill="1" applyBorder="1"/>
    <xf numFmtId="43" fontId="9" fillId="21" borderId="0" xfId="1" applyFont="1" applyFill="1" applyBorder="1"/>
    <xf numFmtId="43" fontId="9" fillId="22" borderId="0" xfId="1" applyFont="1" applyFill="1" applyBorder="1"/>
    <xf numFmtId="43" fontId="9" fillId="23" borderId="5" xfId="1" applyFont="1" applyFill="1" applyBorder="1"/>
    <xf numFmtId="43" fontId="6" fillId="23" borderId="5" xfId="1" applyFont="1" applyFill="1" applyBorder="1"/>
    <xf numFmtId="43" fontId="13" fillId="21" borderId="0" xfId="1" applyFont="1" applyFill="1" applyBorder="1"/>
    <xf numFmtId="43" fontId="13" fillId="22" borderId="0" xfId="1" applyFont="1" applyFill="1" applyBorder="1"/>
    <xf numFmtId="43" fontId="13" fillId="23" borderId="5" xfId="1" applyFont="1" applyFill="1" applyBorder="1"/>
    <xf numFmtId="43" fontId="6" fillId="21" borderId="0" xfId="1" applyFont="1" applyFill="1" applyBorder="1"/>
    <xf numFmtId="43" fontId="6" fillId="22" borderId="0" xfId="1" applyFont="1" applyFill="1" applyBorder="1"/>
    <xf numFmtId="43" fontId="18" fillId="21" borderId="0" xfId="1" applyFont="1" applyFill="1" applyBorder="1"/>
    <xf numFmtId="43" fontId="18" fillId="22" borderId="0" xfId="1" applyFont="1" applyFill="1" applyBorder="1"/>
    <xf numFmtId="43" fontId="18" fillId="23" borderId="5" xfId="1" applyFont="1" applyFill="1" applyBorder="1"/>
    <xf numFmtId="43" fontId="4" fillId="21" borderId="0" xfId="1" applyFont="1" applyFill="1" applyBorder="1"/>
    <xf numFmtId="43" fontId="4" fillId="22" borderId="0" xfId="1" applyFont="1" applyFill="1" applyBorder="1"/>
    <xf numFmtId="43" fontId="4" fillId="23" borderId="5" xfId="1" applyFont="1" applyFill="1" applyBorder="1" applyAlignment="1">
      <alignment vertical="top"/>
    </xf>
    <xf numFmtId="43" fontId="1" fillId="23" borderId="5" xfId="1" applyFont="1" applyFill="1" applyBorder="1"/>
    <xf numFmtId="43" fontId="4" fillId="23" borderId="5" xfId="1" applyFont="1" applyFill="1" applyBorder="1"/>
    <xf numFmtId="43" fontId="1" fillId="23" borderId="5" xfId="1" applyFont="1" applyFill="1" applyBorder="1" applyAlignment="1">
      <alignment vertical="top"/>
    </xf>
    <xf numFmtId="43" fontId="9" fillId="23" borderId="5" xfId="1" applyFont="1" applyFill="1" applyBorder="1" applyAlignment="1">
      <alignment vertical="top"/>
    </xf>
    <xf numFmtId="43" fontId="2" fillId="3" borderId="5" xfId="1" applyFont="1" applyFill="1" applyBorder="1" applyAlignment="1">
      <alignment vertical="center" wrapText="1"/>
    </xf>
    <xf numFmtId="43" fontId="2" fillId="3" borderId="8" xfId="1" applyFont="1" applyFill="1" applyBorder="1" applyAlignment="1">
      <alignment vertical="center" wrapText="1"/>
    </xf>
  </cellXfs>
  <cellStyles count="5">
    <cellStyle name="Comma" xfId="1" builtinId="3"/>
    <cellStyle name="Comma 2" xfId="3" xr:uid="{2872D286-E567-44AE-837B-E18C80869686}"/>
    <cellStyle name="Hyperlink" xfId="4" builtinId="8"/>
    <cellStyle name="Normal" xfId="0" builtinId="0"/>
    <cellStyle name="Percent" xfId="2" builtinId="5"/>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5B96"/>
      <color rgb="FFFF8B8B"/>
      <color rgb="FFFF9393"/>
      <color rgb="FFFFB9B9"/>
      <color rgb="FFFFD9D9"/>
      <color rgb="FFFFE5E5"/>
      <color rgb="FFE9ED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sharedStrings" Target="sharedString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theme" Target="theme/theme1.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yonline-er01.ey.com/Documents%20and%20Settings/DEMMUEL4/My%20Documents/05%20Projekte/2007-07%20GSCI%20RSCS/02%20project%20documents/RSCA_Diagnose-Template_01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yonline-er01h.ey.com/WINDOWS/Temp/notesE1EF34/Risk%20Lo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yonline-er01.ey.com/WINDOWS/Temp/BPR%20DAK%20-%20v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yonline-er01h.ey.com/WINDOWS/TEMP/notesE1EF34/FT.Maturity%20Profile%20-%20IT%20-%20V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sclevwfs3\gen06csg\WINDOWS\Temp\BPR007%20In-Depth%20Analysis%20Toolkit_v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yonline-er01.ey.com/Documents%20and%20Settings/DEMHATT1/My%20Documents/15%20E&amp;Y%20Methodik/RPPD/RPPD%20%20-%20Ist-Analyse%20Reporting%20v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eyonline-er01h.ey.com/WINDOWS/Temp/notesE1EF34/Issue%20Lo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yonline-er01h.ey.com/Documents%20and%20Settings/decoula/My%20Documents/EY%20Consulting/BAS%20GLobal%20Methodology/Tools/Issue%20Log/Tool%20-%20Issues%20Log%20v0.0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yonline-er01.ey.com/WINDOWS/TEMP/notesE1EF34/PBF09%20Data%20Collection%20Too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yonline-er01.ey.com/Documents%20and%20Settings/ctruguet/My%20Documents/SCM_MUNCHEN/FT013%20Data%20Collection%20Too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clevwfs3\gen06csg\WINDOWS\TEMP\notes9D4F73\14634\FPE%20Maturity%20Model%20Baseline%20DRAFT%20v001%2027%20June%202008%20consolidat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clevwfs3\gen06csg\WINDOWS\Temp\BPR015%20Voice%20of%20the%20Customer%20Survey_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sclevwfs3\gen06csg\WINDOWS\Temp\Examples\0802-0910934_F&amp;PM_Voice%20of%20the%20Customer%20Survey%20Financ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A652XE/OneDrive%20-%20EY/Documents/EY%20learning/Rich%20L%20Williams/BCBM03%20Business%20as%20Usual%20baseline%2006-30-20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yonline-er01h.ey.com/eRoomReq/Files/facility1/GCSECServiceDevelopment/0_15af05/EM18%20-%20Dependency%20Log%20and%20Map.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yonline-er01.ey.com/WINDOWS/TEMP/notesE1EF34/31855/Staatenbeispi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sclevwfs3\gen06csg\Documents%20and%20Settings\ctruguet\My%20Documents\SCM_MUNCHEN\1_RSCA_Phase%201\RSCA_STRATEGY_data_collection_pack_CATR_2809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Client Data"/>
      <sheetName val="2.Initial meeting-process owner"/>
      <sheetName val="3. FTE -  General Information"/>
      <sheetName val="4.Figures needed"/>
      <sheetName val="5. Questionnaire"/>
      <sheetName val="6.Key findings"/>
      <sheetName val="HIDDEN"/>
      <sheetName val="1. Client Data"/>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About this Tool"/>
      <sheetName val="Risk Log"/>
      <sheetName val="Risk Measures"/>
      <sheetName val="Administration"/>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ustomer"/>
      <sheetName val="Menu"/>
      <sheetName val="ReportGovernance"/>
      <sheetName val="ReportPreparation"/>
      <sheetName val="VarianceAnalysis"/>
      <sheetName val="FinancialAnalysis"/>
      <sheetName val="OperationalAnalysis"/>
      <sheetName val="ReportDataQuality"/>
      <sheetName val="People-by-Process"/>
      <sheetName val="FTE - General Information"/>
      <sheetName val="Report Questions"/>
      <sheetName val="Report Inventory"/>
      <sheetName val="REPORT_GOVERNANCE_INDEX"/>
      <sheetName val="REPORT_PREPARATION_INDEX"/>
      <sheetName val="VARIANCE_ANALYSIS_INDEX"/>
      <sheetName val="FINANCIAL_ANALYSIS_INDEX"/>
      <sheetName val="OPERATIONAL_ANALYSIS_INDEX"/>
      <sheetName val="REPORT_DATA_QUALITY_INDEX"/>
      <sheetName val="Cube1"/>
      <sheetName val="Cube2"/>
      <sheetName val="Cube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lient Data"/>
      <sheetName val="Profile"/>
      <sheetName val="1.Accounts Payable"/>
      <sheetName val="2.Accounts Receivable"/>
      <sheetName val="3.Cash Management"/>
      <sheetName val="4.Travel Expenses"/>
      <sheetName val="5.Fixed Asset Management"/>
      <sheetName val="6.General Ledger"/>
      <sheetName val="7.Management Reporting"/>
      <sheetName val="8. Inventory"/>
      <sheetName val="9.Budget Forecast"/>
      <sheetName val="10.Procurement"/>
      <sheetName val="11.Statutory Reporting"/>
      <sheetName val="System Summary"/>
      <sheetName val="HIDDE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lient Data"/>
      <sheetName val="How to Use"/>
      <sheetName val="Menu"/>
      <sheetName val="TmpData"/>
      <sheetName val="Report Inventory"/>
      <sheetName val="RI Graphs"/>
      <sheetName val="Benchmarking"/>
      <sheetName val="Question Repository"/>
      <sheetName val="ReportGovernance"/>
      <sheetName val="ReportDataQuality"/>
      <sheetName val="PrepAndProduction"/>
      <sheetName val="ReportAnalysis"/>
      <sheetName val="Planning"/>
      <sheetName val="FTE Information &amp; Costs"/>
      <sheetName val="Summary"/>
      <sheetName val="BPR Calendar"/>
      <sheetName val="REPORT_GOVERNANCE_INDEX"/>
      <sheetName val="REPORT_DATA_QUALITY_INDEX"/>
      <sheetName val="PREP_PRODUCTION_INDEX"/>
      <sheetName val="REPORT_ANALYSIS_INDEX"/>
      <sheetName val="Consolidated"/>
      <sheetName val="HIDDEN"/>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naire"/>
      <sheetName val="PossibleA"/>
      <sheetName val="PossibleB1"/>
      <sheetName val="PossibleB2"/>
      <sheetName val="PossibleC1"/>
      <sheetName val="PossibleC2"/>
      <sheetName val="PossibleD"/>
      <sheetName val="PossibleE"/>
      <sheetName val="ChartReportAlt"/>
      <sheetName val="HilfsReport"/>
      <sheetName val="Tachometer"/>
      <sheetName val="Report_alternativ"/>
    </sheetNames>
    <sheetDataSet>
      <sheetData sheetId="0" refreshError="1"/>
      <sheetData sheetId="1">
        <row r="2">
          <cell r="A2" t="str">
            <v>yes</v>
          </cell>
          <cell r="D2" t="str">
            <v>excellent</v>
          </cell>
          <cell r="G2" t="str">
            <v>high (some restructuring in the group as well as some carve outs or acquisitions OR a high amount of restructuring in the group OR a high amount of carve outs and acquisitions)</v>
          </cell>
          <cell r="J2" t="str">
            <v>Yes, SOX Compliance is relevant and our financial reporting system covers SOX requirements</v>
          </cell>
          <cell r="M2" t="str">
            <v>nearly always</v>
          </cell>
        </row>
        <row r="3">
          <cell r="A3" t="str">
            <v>no</v>
          </cell>
          <cell r="D3" t="str">
            <v>good</v>
          </cell>
          <cell r="G3" t="str">
            <v>medium (some restructuring in the group OR some carve outs or acquisitions)</v>
          </cell>
          <cell r="J3" t="str">
            <v>Yes, SOX Compliance is relevant but our financial reporting system can not cover SOX requirements</v>
          </cell>
          <cell r="M3" t="str">
            <v>should be but sometimes we do not have the appropriate data available</v>
          </cell>
        </row>
        <row r="4">
          <cell r="D4" t="str">
            <v>poor</v>
          </cell>
          <cell r="G4" t="str">
            <v>low (some projects may occur but nothing is planned yet)</v>
          </cell>
          <cell r="J4" t="str">
            <v>No</v>
          </cell>
          <cell r="M4" t="str">
            <v>should be but often we do not have the appropriate data available</v>
          </cell>
        </row>
        <row r="5">
          <cell r="M5" t="str">
            <v>the reporting system is used for financial reporting and bank reporting purposes only; management decisions are based on different data</v>
          </cell>
        </row>
      </sheetData>
      <sheetData sheetId="2">
        <row r="2">
          <cell r="A2" t="str">
            <v>yes</v>
          </cell>
          <cell r="D2" t="str">
            <v>yes</v>
          </cell>
          <cell r="G2" t="str">
            <v>yes</v>
          </cell>
          <cell r="J2" t="str">
            <v>yes</v>
          </cell>
          <cell r="M2" t="str">
            <v>excellent method</v>
          </cell>
          <cell r="P2" t="str">
            <v>on a monthly basis</v>
          </cell>
          <cell r="S2" t="str">
            <v>do not exist as a result of an integrated reporting system</v>
          </cell>
          <cell r="V2" t="str">
            <v>no</v>
          </cell>
        </row>
        <row r="3">
          <cell r="A3" t="str">
            <v>no</v>
          </cell>
          <cell r="D3" t="str">
            <v>no</v>
          </cell>
          <cell r="G3" t="str">
            <v>no</v>
          </cell>
          <cell r="J3" t="str">
            <v>no</v>
          </cell>
          <cell r="M3" t="str">
            <v>good method</v>
          </cell>
          <cell r="P3" t="str">
            <v>on a quarterly basis</v>
          </cell>
          <cell r="S3" t="str">
            <v>do exist, but are very small and can be explained</v>
          </cell>
          <cell r="V3" t="str">
            <v>yes, transfer pricing management is used for supply chain optimization</v>
          </cell>
        </row>
        <row r="4">
          <cell r="M4" t="str">
            <v>bad method</v>
          </cell>
          <cell r="P4" t="str">
            <v>on a half year basis</v>
          </cell>
          <cell r="S4" t="str">
            <v>do exist, can often be explained but not always</v>
          </cell>
          <cell r="V4" t="str">
            <v>yes, but transfer pricing management is not used for supply chain optimization</v>
          </cell>
        </row>
        <row r="5">
          <cell r="P5" t="str">
            <v>on a yearly basis</v>
          </cell>
          <cell r="S5" t="str">
            <v>do exist and often cannot be explained</v>
          </cell>
        </row>
      </sheetData>
      <sheetData sheetId="3">
        <row r="2">
          <cell r="A2" t="str">
            <v>are linked and do show consistent data</v>
          </cell>
          <cell r="D2" t="str">
            <v>developed, the process is established and the content can be delivered</v>
          </cell>
          <cell r="G2" t="str">
            <v>able to provide all key figures per customer, per country and per product</v>
          </cell>
          <cell r="J2" t="str">
            <v>able to provide all key figures per customer, per country and per product</v>
          </cell>
          <cell r="M2" t="str">
            <v>is defined, communicated in the group and all local chart of accounts are matched to the group chat of accounts</v>
          </cell>
          <cell r="P2" t="str">
            <v>mid-term planning and budget is based on internal and external data. The external data may be purchased or gathered internally or externally in a survey</v>
          </cell>
          <cell r="S2" t="str">
            <v>different scenarios are evaluated; a dedicated simulation tool is used (e.g. to predicts IAS 36 impairments or to simulate transactions)</v>
          </cell>
          <cell r="V2" t="str">
            <v>full consolidated of full Balance sheet, P&amp;L, Cash flow, working capital development</v>
          </cell>
        </row>
        <row r="3">
          <cell r="A3" t="str">
            <v>are linked in general but do contain some divagation which can often be explained</v>
          </cell>
          <cell r="D3" t="str">
            <v>developed, process and content are almost met by the group</v>
          </cell>
          <cell r="G3" t="str">
            <v>able to provide core key figures like “margin I” per customer, per country and per product</v>
          </cell>
          <cell r="J3" t="str">
            <v>able to provide core key figures like “margin I” per customer, per country and per product</v>
          </cell>
          <cell r="M3" t="str">
            <v>is defined, communicated in the group and most of the local chart of accounts are matched to the group chat of accounts</v>
          </cell>
          <cell r="P3" t="str">
            <v>budget is bases on internal and external data. The external data may be purchased or gathered internally or externally in a survey</v>
          </cell>
          <cell r="S3" t="str">
            <v>different scenarios are evaluated but no further simulation tool is in use</v>
          </cell>
          <cell r="V3" t="str">
            <v>a simplified management consolidation of full Balance sheet, P&amp;L, Cash flow, working capital development</v>
          </cell>
        </row>
        <row r="4">
          <cell r="A4" t="str">
            <v>are not linked but do contain some divagation which can often be explained</v>
          </cell>
          <cell r="D4" t="str">
            <v>developed, but process and content are not met by the group yet</v>
          </cell>
          <cell r="G4" t="str">
            <v>core key figures like "margin I" or all key figures per key-customer, per region and per product group</v>
          </cell>
          <cell r="J4" t="str">
            <v>able to provide core key figures like “margin I” or all key figures per key-customer, per region (e.g. Europe) and per product group</v>
          </cell>
          <cell r="M4" t="str">
            <v>is defined, communicated in the group but none or only a few local chart of accounts are matched to the group chat of accounts yet</v>
          </cell>
          <cell r="P4" t="str">
            <v>mid-term planning and budget is bases on internal data only</v>
          </cell>
          <cell r="S4" t="str">
            <v>in general no scenarios are calculated. e.g. only some exchange rate scenarios</v>
          </cell>
          <cell r="V4" t="str">
            <v>a simplified management consolidation of a simplified Balance sheet, P&amp;L, Cash flow, working capital development</v>
          </cell>
        </row>
        <row r="5">
          <cell r="A5" t="str">
            <v>are not linked and do often contain divagation in data</v>
          </cell>
          <cell r="D5" t="str">
            <v>has not been developed yet</v>
          </cell>
          <cell r="G5" t="str">
            <v>able to provide all figures per country and per product</v>
          </cell>
          <cell r="J5" t="str">
            <v>able to provide all figures per country and per product</v>
          </cell>
          <cell r="M5" t="str">
            <v>is not defined yet</v>
          </cell>
          <cell r="V5" t="str">
            <v>no forecasts are performed</v>
          </cell>
        </row>
        <row r="6">
          <cell r="G6" t="str">
            <v>able to provide core key figures like “margin I” per country and per product</v>
          </cell>
          <cell r="J6" t="str">
            <v>able to provide core key figures like “margin I” per country and per product</v>
          </cell>
        </row>
        <row r="7">
          <cell r="G7" t="str">
            <v>able to provide core key figures like “margin I” or all key figures per region (e.g. Europe) and per product group</v>
          </cell>
          <cell r="J7" t="str">
            <v>able to provide core key figures like “margin I” or all key figures per region (e.g. Europe) and per product group</v>
          </cell>
        </row>
        <row r="8">
          <cell r="G8" t="str">
            <v>not able to provide actuals in this detail</v>
          </cell>
          <cell r="J8" t="str">
            <v>not able to provide plan figures in this details</v>
          </cell>
        </row>
      </sheetData>
      <sheetData sheetId="4">
        <row r="2">
          <cell r="A2" t="str">
            <v>excellent processes</v>
          </cell>
          <cell r="D2" t="str">
            <v>1 fully satisfied</v>
          </cell>
          <cell r="G2" t="str">
            <v>defined, is communicated within the group and is well implemented</v>
          </cell>
          <cell r="J2" t="str">
            <v>monthly</v>
          </cell>
          <cell r="M2" t="str">
            <v>all plans do have a defined and executed connection; all plans do use a single planning environment e.g. a standard planning tool and are automatically connected</v>
          </cell>
          <cell r="P2" t="str">
            <v>risks and opportunities are included in the management reporting</v>
          </cell>
        </row>
        <row r="3">
          <cell r="A3" t="str">
            <v>good processes</v>
          </cell>
          <cell r="D3" t="str">
            <v>2 normally satisfied</v>
          </cell>
          <cell r="G3" t="str">
            <v>defined, is communicated within the group but not lived yet</v>
          </cell>
          <cell r="J3" t="str">
            <v>quarterly</v>
          </cell>
          <cell r="M3" t="str">
            <v>all plans do have a defined and executed connection; connection is realized manually (e.g. in Excel)</v>
          </cell>
          <cell r="P3" t="str">
            <v>risks and opportunities are reported separate from the management reporting</v>
          </cell>
        </row>
        <row r="4">
          <cell r="A4" t="str">
            <v>poor processes</v>
          </cell>
          <cell r="D4" t="str">
            <v>3 could be better</v>
          </cell>
          <cell r="G4" t="str">
            <v>defined but has to be transported in the group</v>
          </cell>
          <cell r="J4" t="str">
            <v>half year</v>
          </cell>
          <cell r="M4" t="str">
            <v>separate plans do not exist and therefore no connection is needed</v>
          </cell>
          <cell r="P4" t="str">
            <v>risks and opportunities are not tracked in a reporting system</v>
          </cell>
        </row>
        <row r="5">
          <cell r="D5" t="str">
            <v>4 often not satisfied</v>
          </cell>
          <cell r="G5" t="str">
            <v>has not been defined yet</v>
          </cell>
          <cell r="J5" t="str">
            <v>no forecasts</v>
          </cell>
          <cell r="M5" t="str">
            <v>separate plans do exist but there is no connection defined and executed.</v>
          </cell>
        </row>
        <row r="6">
          <cell r="D6" t="str">
            <v>5 not satisfied at all</v>
          </cell>
        </row>
      </sheetData>
      <sheetData sheetId="5">
        <row r="2">
          <cell r="A2" t="str">
            <v>Processes have been defined, communicated and are executed. A legal compliance tool is used which covers all important legal incidents</v>
          </cell>
          <cell r="D2" t="str">
            <v>all relevant information is always available to the relevant managers. Simple and complex analysis can be performed by the functional department with the latest figures</v>
          </cell>
          <cell r="G2" t="str">
            <v>A complete Business Activity Monitoring is established: key processes have been identified and are documented. Key performance indicators are defined for each key process. Key performance indicators can be tracked on an appropriate level e.g. days, hours.</v>
          </cell>
        </row>
        <row r="3">
          <cell r="A3" t="str">
            <v>Processes have been defined and communicated but they are still often not executed</v>
          </cell>
          <cell r="D3" t="str">
            <v>all relevant information is always available to the relevant managers. Simple analysis can be performed by the functional department. Complex analysis is performed by IT-specialists. Figures are always up to date.</v>
          </cell>
          <cell r="G3" t="str">
            <v>Key processes have been identified and are monitored. No formal process documentation or key performance indicator documentation is available. Key performance indicators can be tracked on management reporting level e.g. monthly</v>
          </cell>
        </row>
        <row r="4">
          <cell r="A4" t="str">
            <v>Processes have not been defined and/or are not communicated within the group</v>
          </cell>
          <cell r="D4" t="str">
            <v>all relevant information is always available to the relevant managers. Simple and Complex analysis is performed by IT-specialists. Figures are always up to date.</v>
          </cell>
          <cell r="G4" t="str">
            <v>Key processes are implicit known and tracked. No formal description is available</v>
          </cell>
        </row>
        <row r="5">
          <cell r="G5" t="str">
            <v>Key processes are not tracked on group level</v>
          </cell>
        </row>
      </sheetData>
      <sheetData sheetId="6">
        <row r="2">
          <cell r="A2" t="str">
            <v>yes</v>
          </cell>
          <cell r="D2" t="str">
            <v>are defined and executed (e.g. The whole group knows who is in charge for defining a margin I and will follow this definition. The whole group knows who is in charge for defining the reporting processes. The persons who are in charge do accept this task a</v>
          </cell>
          <cell r="G2" t="str">
            <v>many</v>
          </cell>
          <cell r="J2" t="str">
            <v>we do have powerful BU or segment managers. They can organize their business hardly without restrictions.</v>
          </cell>
          <cell r="M2" t="str">
            <v>excellent relation</v>
          </cell>
        </row>
        <row r="3">
          <cell r="A3" t="str">
            <v>no</v>
          </cell>
          <cell r="D3" t="str">
            <v>definied but not executed</v>
          </cell>
          <cell r="G3" t="str">
            <v>some</v>
          </cell>
          <cell r="J3" t="str">
            <v>BU and/or segment managers, group accounting and controlling can issue directives to them</v>
          </cell>
          <cell r="M3" t="str">
            <v>good relation</v>
          </cell>
        </row>
        <row r="4">
          <cell r="D4" t="str">
            <v>not definied</v>
          </cell>
          <cell r="G4" t="str">
            <v>few</v>
          </cell>
          <cell r="J4" t="str">
            <v>no BU or segment managers</v>
          </cell>
          <cell r="M4" t="str">
            <v>poor relation</v>
          </cell>
        </row>
      </sheetData>
      <sheetData sheetId="7">
        <row r="2">
          <cell r="A2" t="str">
            <v>yes</v>
          </cell>
          <cell r="D2" t="str">
            <v>yes</v>
          </cell>
          <cell r="G2" t="str">
            <v>yes</v>
          </cell>
          <cell r="J2" t="str">
            <v>yes</v>
          </cell>
          <cell r="M2" t="str">
            <v>very</v>
          </cell>
          <cell r="P2" t="str">
            <v>1 fully satisfied</v>
          </cell>
          <cell r="S2" t="str">
            <v>completely automated</v>
          </cell>
          <cell r="V2" t="str">
            <v>There is one central metadata management tool containing all metadata. All other applications and system are using the content of this tool.</v>
          </cell>
        </row>
        <row r="3">
          <cell r="A3" t="str">
            <v>no</v>
          </cell>
          <cell r="D3" t="str">
            <v>no</v>
          </cell>
          <cell r="G3" t="str">
            <v>no</v>
          </cell>
          <cell r="J3" t="str">
            <v>no</v>
          </cell>
          <cell r="M3" t="str">
            <v>medium</v>
          </cell>
          <cell r="P3" t="str">
            <v>2 normally satisfied</v>
          </cell>
          <cell r="S3" t="str">
            <v>semi-automated and no user access to the data</v>
          </cell>
          <cell r="V3" t="str">
            <v>A decentralized approach is used. Metadata is managed in different reporting tools but consistency is ensured as it is synchronized regularly.</v>
          </cell>
        </row>
        <row r="4">
          <cell r="M4" t="str">
            <v>low</v>
          </cell>
          <cell r="P4" t="str">
            <v>3 could be better</v>
          </cell>
          <cell r="S4" t="str">
            <v>semi-automated and users do have access to the data (e.g. data extraction is automated but has to be uploaded by an administrator, some user do have the possibility to change the data on this way.)</v>
          </cell>
          <cell r="V4" t="str">
            <v>A decentralized approach is used. Metadata is managed in different reporting tools consistency is not ensured by the IT-environment</v>
          </cell>
        </row>
        <row r="5">
          <cell r="P5" t="str">
            <v>4 often not satisfied</v>
          </cell>
          <cell r="S5" t="str">
            <v xml:space="preserve">manually (e.g. data is prepared manually, data is keyed in manually) </v>
          </cell>
          <cell r="V5" t="str">
            <v>We do not manage this metadata at all</v>
          </cell>
        </row>
        <row r="6">
          <cell r="P6" t="str">
            <v>5 not satisfied at all</v>
          </cell>
          <cell r="V6" t="str">
            <v>we do not need to manage this metadata as it is not relevant or our reporting</v>
          </cell>
        </row>
      </sheetData>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About this Tool"/>
      <sheetName val="Issue Logging Form"/>
      <sheetName val="Issue Log"/>
      <sheetName val="Administration"/>
    </sheetNames>
    <sheetDataSet>
      <sheetData sheetId="0"/>
      <sheetData sheetId="1"/>
      <sheetData sheetId="2"/>
      <sheetData sheetId="3"/>
      <sheetData sheetId="4">
        <row r="7">
          <cell r="D7" t="str">
            <v>Not started</v>
          </cell>
        </row>
        <row r="8">
          <cell r="D8" t="str">
            <v>On track</v>
          </cell>
        </row>
        <row r="9">
          <cell r="D9" t="str">
            <v>Going off track</v>
          </cell>
        </row>
        <row r="10">
          <cell r="D10" t="str">
            <v>Off track</v>
          </cell>
        </row>
        <row r="11">
          <cell r="D11" t="str">
            <v>Complete</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Overview"/>
      <sheetName val="User Guidance"/>
      <sheetName val="Issue Logging Form"/>
      <sheetName val="Issue Log"/>
      <sheetName val="Administration"/>
    </sheetNames>
    <sheetDataSet>
      <sheetData sheetId="0" refreshError="1"/>
      <sheetData sheetId="1" refreshError="1"/>
      <sheetData sheetId="2" refreshError="1"/>
      <sheetData sheetId="3" refreshError="1"/>
      <sheetData sheetId="4">
        <row r="7">
          <cell r="B7" t="str">
            <v>Workstream 1</v>
          </cell>
        </row>
        <row r="8">
          <cell r="B8" t="str">
            <v>Workstream 2</v>
          </cell>
        </row>
        <row r="9">
          <cell r="B9" t="str">
            <v>Workstream 3</v>
          </cell>
        </row>
        <row r="10">
          <cell r="B10" t="str">
            <v>N/A</v>
          </cell>
        </row>
        <row r="13">
          <cell r="B13" t="str">
            <v>AB</v>
          </cell>
        </row>
        <row r="14">
          <cell r="B14" t="str">
            <v>BC</v>
          </cell>
        </row>
        <row r="15">
          <cell r="B15" t="str">
            <v>CD</v>
          </cell>
        </row>
        <row r="16">
          <cell r="B16" t="str">
            <v>N/A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Use"/>
      <sheetName val="Title Sheet"/>
      <sheetName val="FTE Information and costs"/>
      <sheetName val="Strategic Planning"/>
      <sheetName val="Business Planning"/>
      <sheetName val="Budgeting"/>
      <sheetName val="Forecasting"/>
      <sheetName val="PBF Calendar"/>
      <sheetName val="Volumetric Data"/>
      <sheetName val="Report Inventory"/>
      <sheetName val="Cost - Summary"/>
      <sheetName val="Hidden"/>
      <sheetName val="Client Data"/>
      <sheetName val="Guidance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lient Data"/>
      <sheetName val="FTE -  General Information"/>
      <sheetName val="Account Payable"/>
      <sheetName val="Account Receivable"/>
      <sheetName val="Cash Management"/>
      <sheetName val="Inventory"/>
      <sheetName val="Management reporting"/>
      <sheetName val="Budgeting Forecasting"/>
      <sheetName val="Procurement"/>
      <sheetName val="Statutory"/>
      <sheetName val="Fixed Assets"/>
      <sheetName val="Travel Expenses"/>
      <sheetName val="General Accounting"/>
      <sheetName val="Volumetric Data"/>
      <sheetName val="Costs - FTE"/>
      <sheetName val="Reports List"/>
      <sheetName val="Cost - Summary"/>
      <sheetName val="Systems - Summary"/>
      <sheetName val="Help"/>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
          <cell r="E2" t="str">
            <v>Part-time</v>
          </cell>
        </row>
        <row r="3">
          <cell r="E3" t="str">
            <v>Full time</v>
          </cell>
        </row>
        <row r="4">
          <cell r="E4" t="str">
            <v>Contractor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Use"/>
      <sheetName val="Title Sheet"/>
      <sheetName val="Maturity framework"/>
      <sheetName val="Maturity Assessment"/>
      <sheetName val="Dashboard"/>
      <sheetName val="Key Findings"/>
      <sheetName val="HIDDEN"/>
      <sheetName val="Color Scheme"/>
      <sheetName val="Sheet1"/>
      <sheetName val="Process level Maturity asssessm"/>
      <sheetName val="Collateral"/>
    </sheetNames>
    <sheetDataSet>
      <sheetData sheetId="0" refreshError="1"/>
      <sheetData sheetId="1" refreshError="1"/>
      <sheetData sheetId="2" refreshError="1"/>
      <sheetData sheetId="3" refreshError="1"/>
      <sheetData sheetId="4">
        <row r="1">
          <cell r="B1" t="str">
            <v>Finance Process Efficiency - Process Maturity Assessment Questionnaire</v>
          </cell>
        </row>
        <row r="29">
          <cell r="B29" t="str">
            <v>PROCESS AND POLICY</v>
          </cell>
          <cell r="F29">
            <v>3</v>
          </cell>
          <cell r="G29">
            <v>3</v>
          </cell>
        </row>
        <row r="31">
          <cell r="B31" t="str">
            <v>#</v>
          </cell>
          <cell r="C31" t="str">
            <v>Topic</v>
          </cell>
          <cell r="D31" t="str">
            <v>Questions</v>
          </cell>
          <cell r="E31" t="str">
            <v>Level of Importance</v>
          </cell>
          <cell r="F31" t="str">
            <v>As-Is</v>
          </cell>
          <cell r="G31" t="str">
            <v>Basic</v>
          </cell>
          <cell r="H31" t="str">
            <v>Developing</v>
          </cell>
          <cell r="I31" t="str">
            <v>Established</v>
          </cell>
          <cell r="J31" t="str">
            <v>Advanced</v>
          </cell>
          <cell r="K31" t="str">
            <v>Leading</v>
          </cell>
        </row>
        <row r="32">
          <cell r="B32" t="str">
            <v>PP01</v>
          </cell>
          <cell r="C32" t="str">
            <v>Design</v>
          </cell>
          <cell r="D32" t="str">
            <v>To what extent are finance processes designed to optimize performance?</v>
          </cell>
          <cell r="E32" t="str">
            <v>Important</v>
          </cell>
          <cell r="F32">
            <v>3</v>
          </cell>
          <cell r="G32" t="str">
            <v>The process has not been designed from an end-to-end point of view. Legacy design is used as the primary context for performance improvement. Control reliance is placed on detect controls; less than 5% of controls are automated. Non value activities are c</v>
          </cell>
          <cell r="H32" t="str">
            <v>A general description of the end to end process flow is derived from the existing functional flow of work. Some performance improvement techniques can be applied. Control reliance is placed on detect controls; 5 - 10% of controls are automated.</v>
          </cell>
          <cell r="I32" t="str">
            <v>The process design objectives are explicit and stated in terms of company objectives and customer needs. An integrated, precise, cross-functional, end-to-end specification of the process has been created and documented, specifying who, where, in what orde</v>
          </cell>
          <cell r="J32" t="str">
            <v>The process design precisely reflects interfaces with, and the requirements of, other enterprise processes. Clear specifications of information flows and data sharing are established. Control reliance is placed on a mixture of prevent and detect controls;</v>
          </cell>
          <cell r="K32" t="str">
            <v>A comprehensive end-to-end extended enterprise process design has been established and formally agreed to with all of the relevant stakeholders. Precise specifications of information flows and data sharing across enterprise boundaries are established. Con</v>
          </cell>
        </row>
        <row r="33">
          <cell r="B33" t="str">
            <v>PP02</v>
          </cell>
          <cell r="C33" t="str">
            <v>Performance</v>
          </cell>
          <cell r="D33" t="str">
            <v>To what extent have expectations of the finance process performance been established?</v>
          </cell>
          <cell r="E33" t="str">
            <v>n/a</v>
          </cell>
          <cell r="F33" t="str">
            <v>N/A</v>
          </cell>
          <cell r="G33" t="str">
            <v>The process inputs, outputs, suppliers, and customers have been identified.</v>
          </cell>
          <cell r="H33" t="str">
            <v>A high level model detailing process inputs, outputs, suppliers and customer has been defined and documented.</v>
          </cell>
          <cell r="I33" t="str">
            <v>Formal specifications for the different types of stakeholders, the value they require from the process, and their performance expectations of the process and its outputs have been established.</v>
          </cell>
          <cell r="J33" t="str">
            <v>Interfaces between enterprise processes are defined and understood. Formal internal service level agreements ("SLA's") have been defined and agreed to.</v>
          </cell>
          <cell r="K33" t="str">
            <v>Interfaces with extended enterprise processes are defined and understood. Formal SLA's with customer and supplier processes have been defined and agreed to.</v>
          </cell>
        </row>
        <row r="34">
          <cell r="B34" t="str">
            <v>PP03</v>
          </cell>
          <cell r="C34" t="str">
            <v>Documentation</v>
          </cell>
          <cell r="D34" t="str">
            <v>To what extent does process documentation support management analysis?</v>
          </cell>
          <cell r="E34" t="str">
            <v>n/a</v>
          </cell>
          <cell r="F34" t="str">
            <v>N/A</v>
          </cell>
          <cell r="G34" t="str">
            <v>The documentation of the finance processes is primarily functional, but identifies some interconnections among the stakeholders involved in executing the process.</v>
          </cell>
          <cell r="H34" t="str">
            <v>There is accessible documentation of how work is to be performed at the functional and activity level. However, this is not aggregated across the full end-to-end process.</v>
          </cell>
          <cell r="I34" t="str">
            <v>An end-to-end design of the process have been defined and formally documented, and is accessible to employee's and managers.</v>
          </cell>
          <cell r="J34" t="str">
            <v>Interconnections, dependencies and resources shared with other processes are explicitly shown. There are explicit connections between the process documentation and the enterprise's information systems architecture and blueprint.</v>
          </cell>
          <cell r="K34" t="str">
            <v>A dynamic, electronic model of the process and underlying systems architecture has been established and is supported by a rich tool set that is accessible to employee's and managers.</v>
          </cell>
        </row>
        <row r="35">
          <cell r="E35" t="str">
            <v>n/a</v>
          </cell>
          <cell r="F35" t="str">
            <v>N/A</v>
          </cell>
        </row>
        <row r="36">
          <cell r="E36" t="str">
            <v>Important</v>
          </cell>
          <cell r="F36" t="str">
            <v>N/A</v>
          </cell>
        </row>
        <row r="37">
          <cell r="E37" t="str">
            <v>Important</v>
          </cell>
          <cell r="F37" t="str">
            <v>N/A</v>
          </cell>
        </row>
        <row r="38">
          <cell r="E38" t="str">
            <v>Important</v>
          </cell>
          <cell r="F38" t="str">
            <v>N/A</v>
          </cell>
        </row>
        <row r="39">
          <cell r="E39" t="str">
            <v>n/a</v>
          </cell>
          <cell r="F39" t="str">
            <v>N/A</v>
          </cell>
        </row>
        <row r="40">
          <cell r="E40" t="str">
            <v>n/a</v>
          </cell>
          <cell r="F40" t="str">
            <v>N/A</v>
          </cell>
        </row>
        <row r="41">
          <cell r="E41" t="str">
            <v>Very important</v>
          </cell>
          <cell r="F41" t="str">
            <v>N/A</v>
          </cell>
        </row>
        <row r="42">
          <cell r="E42" t="str">
            <v>n/a</v>
          </cell>
          <cell r="F42" t="str">
            <v>N/A</v>
          </cell>
        </row>
        <row r="43">
          <cell r="E43" t="str">
            <v>n/a</v>
          </cell>
          <cell r="F43" t="str">
            <v>N/A</v>
          </cell>
        </row>
        <row r="44">
          <cell r="E44" t="str">
            <v>n/a</v>
          </cell>
          <cell r="F44" t="str">
            <v>N/A</v>
          </cell>
        </row>
        <row r="45">
          <cell r="E45" t="str">
            <v>n/a</v>
          </cell>
          <cell r="F45" t="str">
            <v>N/A</v>
          </cell>
        </row>
        <row r="46">
          <cell r="E46" t="str">
            <v>n/a</v>
          </cell>
          <cell r="F46" t="str">
            <v>N/A</v>
          </cell>
        </row>
        <row r="48">
          <cell r="F48" t="str">
            <v>Score</v>
          </cell>
          <cell r="G48" t="str">
            <v>Weighted</v>
          </cell>
        </row>
      </sheetData>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lient Data"/>
      <sheetName val="How to Use"/>
      <sheetName val="Title Sheet"/>
      <sheetName val="Reporting Process"/>
      <sheetName val="Reporting Technology"/>
      <sheetName val="List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ow to Use"/>
      <sheetName val="Title Sheet"/>
      <sheetName val="Strategic Planning"/>
      <sheetName val="Business Planning"/>
      <sheetName val="Budgeting"/>
      <sheetName val="Forecasting"/>
      <sheetName val="General"/>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About this ToolEnabler"/>
      <sheetName val="Introduction"/>
      <sheetName val="Abstract"/>
      <sheetName val="Functional Cost Summary"/>
      <sheetName val="Mapping Tables"/>
      <sheetName val="Finance Baseline"/>
      <sheetName val="Human Resources Baseline"/>
      <sheetName val="Information Technology Baseline"/>
      <sheetName val="Legal Baseline"/>
      <sheetName val="Named Ranges"/>
      <sheetName val="Headcount Raw Data"/>
    </sheetNames>
    <sheetDataSet>
      <sheetData sheetId="0"/>
      <sheetData sheetId="1"/>
      <sheetData sheetId="2"/>
      <sheetData sheetId="3"/>
      <sheetData sheetId="4"/>
      <sheetData sheetId="5"/>
      <sheetData sheetId="6"/>
      <sheetData sheetId="7"/>
      <sheetData sheetId="8"/>
      <sheetData sheetId="9"/>
      <sheetData sheetId="10">
        <row r="3">
          <cell r="B3">
            <v>0</v>
          </cell>
          <cell r="D3" t="str">
            <v>Full-Time</v>
          </cell>
          <cell r="F3" t="str">
            <v>Amsterdam</v>
          </cell>
          <cell r="H3" t="str">
            <v>Finance</v>
          </cell>
          <cell r="J3" t="str">
            <v>Analyst</v>
          </cell>
          <cell r="L3">
            <v>1</v>
          </cell>
        </row>
        <row r="4">
          <cell r="B4">
            <v>0.01</v>
          </cell>
          <cell r="D4" t="str">
            <v>Part-Time</v>
          </cell>
          <cell r="F4" t="str">
            <v>Argentina</v>
          </cell>
          <cell r="H4" t="str">
            <v>HR</v>
          </cell>
          <cell r="J4" t="str">
            <v>Sr. Analyst</v>
          </cell>
          <cell r="L4">
            <v>2</v>
          </cell>
        </row>
        <row r="5">
          <cell r="B5">
            <v>0.02</v>
          </cell>
          <cell r="D5" t="str">
            <v>Contractor</v>
          </cell>
          <cell r="F5" t="str">
            <v>Australia</v>
          </cell>
          <cell r="H5" t="str">
            <v>IT</v>
          </cell>
          <cell r="J5" t="str">
            <v>Manager</v>
          </cell>
          <cell r="L5">
            <v>3</v>
          </cell>
        </row>
        <row r="6">
          <cell r="B6">
            <v>0.03</v>
          </cell>
          <cell r="D6" t="str">
            <v>Vendor</v>
          </cell>
          <cell r="F6" t="str">
            <v>Germany</v>
          </cell>
          <cell r="H6" t="str">
            <v>Legal</v>
          </cell>
          <cell r="J6" t="str">
            <v>Sr. Manager</v>
          </cell>
          <cell r="L6">
            <v>4</v>
          </cell>
        </row>
        <row r="7">
          <cell r="B7">
            <v>0.04</v>
          </cell>
          <cell r="F7" t="str">
            <v>Ireland</v>
          </cell>
          <cell r="J7" t="str">
            <v>Function Lead</v>
          </cell>
          <cell r="L7">
            <v>5</v>
          </cell>
        </row>
        <row r="8">
          <cell r="B8">
            <v>0.05</v>
          </cell>
          <cell r="F8" t="str">
            <v>Italy</v>
          </cell>
          <cell r="L8">
            <v>6</v>
          </cell>
        </row>
        <row r="9">
          <cell r="B9">
            <v>6.0000000000000005E-2</v>
          </cell>
          <cell r="F9" t="str">
            <v>London</v>
          </cell>
          <cell r="L9">
            <v>7</v>
          </cell>
        </row>
        <row r="10">
          <cell r="B10">
            <v>7.0000000000000007E-2</v>
          </cell>
          <cell r="F10" t="str">
            <v>Los Angeles</v>
          </cell>
          <cell r="L10">
            <v>8</v>
          </cell>
        </row>
        <row r="11">
          <cell r="B11">
            <v>0.08</v>
          </cell>
          <cell r="F11" t="str">
            <v>Mexico City</v>
          </cell>
          <cell r="L11">
            <v>9</v>
          </cell>
        </row>
        <row r="12">
          <cell r="B12">
            <v>0.09</v>
          </cell>
          <cell r="F12" t="str">
            <v>New Zealand</v>
          </cell>
          <cell r="L12">
            <v>10</v>
          </cell>
        </row>
        <row r="13">
          <cell r="B13">
            <v>9.9999999999999992E-2</v>
          </cell>
          <cell r="F13" t="str">
            <v>Paris</v>
          </cell>
          <cell r="L13">
            <v>11</v>
          </cell>
        </row>
        <row r="14">
          <cell r="B14">
            <v>0.10999999999999999</v>
          </cell>
          <cell r="F14" t="str">
            <v>Rio de Janeiro</v>
          </cell>
          <cell r="L14">
            <v>12</v>
          </cell>
        </row>
        <row r="15">
          <cell r="B15">
            <v>0.11999999999999998</v>
          </cell>
          <cell r="F15" t="str">
            <v>Sao Paulo</v>
          </cell>
          <cell r="L15">
            <v>13</v>
          </cell>
        </row>
        <row r="16">
          <cell r="B16">
            <v>0.12999999999999998</v>
          </cell>
          <cell r="F16" t="str">
            <v>Spain</v>
          </cell>
          <cell r="L16">
            <v>14</v>
          </cell>
        </row>
        <row r="17">
          <cell r="B17">
            <v>0.13999999999999999</v>
          </cell>
          <cell r="F17" t="str">
            <v>Sweden</v>
          </cell>
          <cell r="L17">
            <v>15</v>
          </cell>
        </row>
        <row r="18">
          <cell r="B18">
            <v>0.15</v>
          </cell>
          <cell r="F18" t="str">
            <v>Tokyo</v>
          </cell>
          <cell r="L18">
            <v>16</v>
          </cell>
        </row>
        <row r="19">
          <cell r="B19">
            <v>0.16</v>
          </cell>
          <cell r="L19">
            <v>17</v>
          </cell>
        </row>
        <row r="20">
          <cell r="B20">
            <v>0.17</v>
          </cell>
          <cell r="L20">
            <v>18</v>
          </cell>
        </row>
        <row r="21">
          <cell r="B21">
            <v>0.18000000000000002</v>
          </cell>
          <cell r="L21">
            <v>19</v>
          </cell>
        </row>
        <row r="22">
          <cell r="B22">
            <v>0.19000000000000003</v>
          </cell>
          <cell r="L22">
            <v>20</v>
          </cell>
        </row>
        <row r="23">
          <cell r="B23">
            <v>0.20000000000000004</v>
          </cell>
          <cell r="L23">
            <v>21</v>
          </cell>
        </row>
        <row r="24">
          <cell r="B24">
            <v>0.21000000000000005</v>
          </cell>
          <cell r="L24">
            <v>22</v>
          </cell>
        </row>
        <row r="25">
          <cell r="B25">
            <v>0.22000000000000006</v>
          </cell>
          <cell r="L25">
            <v>23</v>
          </cell>
        </row>
        <row r="26">
          <cell r="B26">
            <v>0.23000000000000007</v>
          </cell>
          <cell r="L26">
            <v>24</v>
          </cell>
        </row>
        <row r="27">
          <cell r="B27">
            <v>0.24000000000000007</v>
          </cell>
          <cell r="L27">
            <v>25</v>
          </cell>
        </row>
        <row r="28">
          <cell r="B28">
            <v>0.25000000000000006</v>
          </cell>
          <cell r="L28">
            <v>26</v>
          </cell>
        </row>
        <row r="29">
          <cell r="B29">
            <v>0.26000000000000006</v>
          </cell>
          <cell r="L29">
            <v>27</v>
          </cell>
        </row>
        <row r="30">
          <cell r="B30">
            <v>0.27000000000000007</v>
          </cell>
          <cell r="L30">
            <v>28</v>
          </cell>
        </row>
        <row r="31">
          <cell r="B31">
            <v>0.28000000000000008</v>
          </cell>
          <cell r="L31">
            <v>29</v>
          </cell>
        </row>
        <row r="32">
          <cell r="B32">
            <v>0.29000000000000009</v>
          </cell>
          <cell r="L32">
            <v>30</v>
          </cell>
        </row>
        <row r="33">
          <cell r="B33">
            <v>0.3000000000000001</v>
          </cell>
          <cell r="L33">
            <v>31</v>
          </cell>
        </row>
        <row r="34">
          <cell r="B34">
            <v>0.31000000000000011</v>
          </cell>
          <cell r="L34">
            <v>32</v>
          </cell>
        </row>
        <row r="35">
          <cell r="B35">
            <v>0.32000000000000012</v>
          </cell>
          <cell r="L35">
            <v>33</v>
          </cell>
        </row>
        <row r="36">
          <cell r="B36">
            <v>0.33000000000000013</v>
          </cell>
          <cell r="L36">
            <v>34</v>
          </cell>
        </row>
        <row r="37">
          <cell r="B37">
            <v>0.34000000000000014</v>
          </cell>
          <cell r="L37">
            <v>35</v>
          </cell>
        </row>
        <row r="38">
          <cell r="B38">
            <v>0.35000000000000014</v>
          </cell>
          <cell r="L38">
            <v>36</v>
          </cell>
        </row>
        <row r="39">
          <cell r="B39">
            <v>0.36000000000000015</v>
          </cell>
          <cell r="L39">
            <v>37</v>
          </cell>
        </row>
        <row r="40">
          <cell r="B40">
            <v>0.37000000000000016</v>
          </cell>
          <cell r="L40">
            <v>38</v>
          </cell>
        </row>
        <row r="41">
          <cell r="B41">
            <v>0.38000000000000017</v>
          </cell>
          <cell r="L41">
            <v>39</v>
          </cell>
        </row>
        <row r="42">
          <cell r="B42">
            <v>0.39000000000000018</v>
          </cell>
          <cell r="L42">
            <v>40</v>
          </cell>
        </row>
        <row r="43">
          <cell r="B43">
            <v>0.40000000000000019</v>
          </cell>
          <cell r="L43">
            <v>41</v>
          </cell>
        </row>
        <row r="44">
          <cell r="B44">
            <v>0.4100000000000002</v>
          </cell>
          <cell r="L44">
            <v>42</v>
          </cell>
        </row>
        <row r="45">
          <cell r="B45">
            <v>0.42000000000000021</v>
          </cell>
          <cell r="L45">
            <v>43</v>
          </cell>
        </row>
        <row r="46">
          <cell r="B46">
            <v>0.43000000000000022</v>
          </cell>
          <cell r="L46">
            <v>44</v>
          </cell>
        </row>
        <row r="47">
          <cell r="B47">
            <v>0.44000000000000022</v>
          </cell>
          <cell r="L47">
            <v>45</v>
          </cell>
        </row>
        <row r="48">
          <cell r="B48">
            <v>0.45000000000000023</v>
          </cell>
          <cell r="L48">
            <v>46</v>
          </cell>
        </row>
        <row r="49">
          <cell r="B49">
            <v>0.46000000000000024</v>
          </cell>
          <cell r="L49">
            <v>47</v>
          </cell>
        </row>
        <row r="50">
          <cell r="B50">
            <v>0.47000000000000025</v>
          </cell>
          <cell r="L50">
            <v>48</v>
          </cell>
        </row>
        <row r="51">
          <cell r="B51">
            <v>0.48000000000000026</v>
          </cell>
          <cell r="L51">
            <v>49</v>
          </cell>
        </row>
        <row r="52">
          <cell r="B52">
            <v>0.49000000000000027</v>
          </cell>
          <cell r="L52">
            <v>50</v>
          </cell>
        </row>
        <row r="53">
          <cell r="B53">
            <v>0.50000000000000022</v>
          </cell>
          <cell r="L53">
            <v>51</v>
          </cell>
        </row>
        <row r="54">
          <cell r="B54">
            <v>0.51000000000000023</v>
          </cell>
          <cell r="L54">
            <v>52</v>
          </cell>
        </row>
        <row r="55">
          <cell r="B55">
            <v>0.52000000000000024</v>
          </cell>
          <cell r="L55">
            <v>53</v>
          </cell>
        </row>
        <row r="56">
          <cell r="B56">
            <v>0.53000000000000025</v>
          </cell>
          <cell r="L56">
            <v>54</v>
          </cell>
        </row>
        <row r="57">
          <cell r="B57">
            <v>0.54000000000000026</v>
          </cell>
          <cell r="L57">
            <v>55</v>
          </cell>
        </row>
        <row r="58">
          <cell r="B58">
            <v>0.55000000000000027</v>
          </cell>
          <cell r="L58">
            <v>56</v>
          </cell>
        </row>
        <row r="59">
          <cell r="B59">
            <v>0.56000000000000028</v>
          </cell>
          <cell r="L59">
            <v>57</v>
          </cell>
        </row>
        <row r="60">
          <cell r="B60">
            <v>0.57000000000000028</v>
          </cell>
          <cell r="L60">
            <v>58</v>
          </cell>
        </row>
        <row r="61">
          <cell r="B61">
            <v>0.58000000000000029</v>
          </cell>
          <cell r="L61">
            <v>59</v>
          </cell>
        </row>
        <row r="62">
          <cell r="B62">
            <v>0.5900000000000003</v>
          </cell>
          <cell r="L62">
            <v>60</v>
          </cell>
        </row>
        <row r="63">
          <cell r="B63">
            <v>0.60000000000000031</v>
          </cell>
          <cell r="L63">
            <v>61</v>
          </cell>
        </row>
        <row r="64">
          <cell r="B64">
            <v>0.61000000000000032</v>
          </cell>
          <cell r="L64">
            <v>62</v>
          </cell>
        </row>
        <row r="65">
          <cell r="B65">
            <v>0.62000000000000033</v>
          </cell>
          <cell r="L65">
            <v>63</v>
          </cell>
        </row>
        <row r="66">
          <cell r="B66">
            <v>0.63000000000000034</v>
          </cell>
          <cell r="L66">
            <v>64</v>
          </cell>
        </row>
        <row r="67">
          <cell r="B67">
            <v>0.64000000000000035</v>
          </cell>
          <cell r="L67">
            <v>65</v>
          </cell>
        </row>
        <row r="68">
          <cell r="B68">
            <v>0.65000000000000036</v>
          </cell>
          <cell r="L68">
            <v>66</v>
          </cell>
        </row>
        <row r="69">
          <cell r="B69">
            <v>0.66000000000000036</v>
          </cell>
          <cell r="L69">
            <v>67</v>
          </cell>
        </row>
        <row r="70">
          <cell r="B70">
            <v>0.67000000000000037</v>
          </cell>
          <cell r="L70">
            <v>68</v>
          </cell>
        </row>
        <row r="71">
          <cell r="B71">
            <v>0.68000000000000038</v>
          </cell>
          <cell r="L71">
            <v>69</v>
          </cell>
        </row>
        <row r="72">
          <cell r="B72">
            <v>0.69000000000000039</v>
          </cell>
          <cell r="L72">
            <v>70</v>
          </cell>
        </row>
        <row r="73">
          <cell r="B73">
            <v>0.7000000000000004</v>
          </cell>
          <cell r="L73">
            <v>71</v>
          </cell>
        </row>
        <row r="74">
          <cell r="B74">
            <v>0.71000000000000041</v>
          </cell>
          <cell r="L74">
            <v>72</v>
          </cell>
        </row>
        <row r="75">
          <cell r="B75">
            <v>0.72000000000000042</v>
          </cell>
          <cell r="L75">
            <v>73</v>
          </cell>
        </row>
        <row r="76">
          <cell r="B76">
            <v>0.73000000000000043</v>
          </cell>
          <cell r="L76">
            <v>74</v>
          </cell>
        </row>
        <row r="77">
          <cell r="B77">
            <v>0.74000000000000044</v>
          </cell>
          <cell r="L77">
            <v>75</v>
          </cell>
        </row>
        <row r="78">
          <cell r="B78">
            <v>0.75000000000000044</v>
          </cell>
          <cell r="L78">
            <v>76</v>
          </cell>
        </row>
        <row r="79">
          <cell r="B79">
            <v>0.76000000000000045</v>
          </cell>
          <cell r="L79">
            <v>77</v>
          </cell>
        </row>
        <row r="80">
          <cell r="B80">
            <v>0.77000000000000046</v>
          </cell>
          <cell r="L80">
            <v>78</v>
          </cell>
        </row>
        <row r="81">
          <cell r="B81">
            <v>0.78000000000000047</v>
          </cell>
          <cell r="L81">
            <v>79</v>
          </cell>
        </row>
        <row r="82">
          <cell r="B82">
            <v>0.79000000000000048</v>
          </cell>
          <cell r="L82">
            <v>80</v>
          </cell>
        </row>
        <row r="83">
          <cell r="B83">
            <v>0.80000000000000049</v>
          </cell>
          <cell r="L83">
            <v>81</v>
          </cell>
        </row>
        <row r="84">
          <cell r="B84">
            <v>0.8100000000000005</v>
          </cell>
          <cell r="L84">
            <v>82</v>
          </cell>
        </row>
        <row r="85">
          <cell r="B85">
            <v>0.82000000000000051</v>
          </cell>
          <cell r="L85">
            <v>83</v>
          </cell>
        </row>
        <row r="86">
          <cell r="B86">
            <v>0.83000000000000052</v>
          </cell>
          <cell r="L86">
            <v>84</v>
          </cell>
        </row>
        <row r="87">
          <cell r="B87">
            <v>0.84000000000000052</v>
          </cell>
          <cell r="L87">
            <v>85</v>
          </cell>
        </row>
        <row r="88">
          <cell r="B88">
            <v>0.85000000000000053</v>
          </cell>
          <cell r="L88">
            <v>86</v>
          </cell>
        </row>
        <row r="89">
          <cell r="B89">
            <v>0.86000000000000054</v>
          </cell>
          <cell r="L89">
            <v>87</v>
          </cell>
        </row>
        <row r="90">
          <cell r="B90">
            <v>0.87000000000000055</v>
          </cell>
          <cell r="L90">
            <v>88</v>
          </cell>
        </row>
        <row r="91">
          <cell r="B91">
            <v>0.88000000000000056</v>
          </cell>
          <cell r="L91">
            <v>89</v>
          </cell>
        </row>
        <row r="92">
          <cell r="B92">
            <v>0.89000000000000057</v>
          </cell>
          <cell r="L92">
            <v>90</v>
          </cell>
        </row>
        <row r="93">
          <cell r="B93">
            <v>0.90000000000000058</v>
          </cell>
          <cell r="L93">
            <v>91</v>
          </cell>
        </row>
        <row r="94">
          <cell r="B94">
            <v>0.91000000000000059</v>
          </cell>
          <cell r="L94">
            <v>92</v>
          </cell>
        </row>
        <row r="95">
          <cell r="B95">
            <v>0.9200000000000006</v>
          </cell>
          <cell r="L95">
            <v>93</v>
          </cell>
        </row>
        <row r="96">
          <cell r="B96">
            <v>0.9300000000000006</v>
          </cell>
          <cell r="L96">
            <v>94</v>
          </cell>
        </row>
        <row r="97">
          <cell r="B97">
            <v>0.94000000000000061</v>
          </cell>
          <cell r="L97">
            <v>95</v>
          </cell>
        </row>
        <row r="98">
          <cell r="B98">
            <v>0.95000000000000062</v>
          </cell>
          <cell r="L98">
            <v>96</v>
          </cell>
        </row>
        <row r="99">
          <cell r="B99">
            <v>0.96000000000000063</v>
          </cell>
          <cell r="L99">
            <v>97</v>
          </cell>
        </row>
        <row r="100">
          <cell r="B100">
            <v>0.97000000000000064</v>
          </cell>
          <cell r="L100">
            <v>98</v>
          </cell>
        </row>
        <row r="101">
          <cell r="B101">
            <v>0.98000000000000065</v>
          </cell>
          <cell r="L101">
            <v>99</v>
          </cell>
        </row>
        <row r="102">
          <cell r="B102">
            <v>0.99000000000000066</v>
          </cell>
          <cell r="L102">
            <v>100</v>
          </cell>
        </row>
        <row r="103">
          <cell r="B103">
            <v>1.0000000000000007</v>
          </cell>
        </row>
      </sheetData>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About this ToolEnabler"/>
      <sheetName val="Dependency Log"/>
      <sheetName val="Dependency Map"/>
      <sheetName val="Administration"/>
    </sheetNames>
    <sheetDataSet>
      <sheetData sheetId="0" refreshError="1"/>
      <sheetData sheetId="1"/>
      <sheetData sheetId="2" refreshError="1"/>
      <sheetData sheetId="3" refreshError="1"/>
      <sheetData sheetId="4">
        <row r="8">
          <cell r="B8" t="str">
            <v>OPEN</v>
          </cell>
        </row>
        <row r="9">
          <cell r="B9" t="str">
            <v>CLOSED</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atenbeispiel"/>
    </sheetNames>
    <sheetDataSet>
      <sheetData sheetId="0">
        <row r="1">
          <cell r="A1" t="str">
            <v>Deutschland</v>
          </cell>
          <cell r="B1" t="str">
            <v>Berlin</v>
          </cell>
          <cell r="C1" t="str">
            <v>Moskau</v>
          </cell>
          <cell r="D1" t="str">
            <v>Mailand</v>
          </cell>
        </row>
        <row r="2">
          <cell r="A2" t="str">
            <v>Russland</v>
          </cell>
          <cell r="B2" t="str">
            <v>München</v>
          </cell>
          <cell r="C2" t="str">
            <v>Petersburg</v>
          </cell>
          <cell r="D2" t="str">
            <v>Verona</v>
          </cell>
        </row>
        <row r="3">
          <cell r="A3" t="str">
            <v>Italien</v>
          </cell>
          <cell r="B3" t="str">
            <v>Bochum</v>
          </cell>
          <cell r="C3" t="str">
            <v>Omsk</v>
          </cell>
          <cell r="D3" t="str">
            <v>Florenz</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Client Data"/>
      <sheetName val="2 Initial meeting"/>
      <sheetName val="3 FTE information"/>
      <sheetName val="4 Figures"/>
      <sheetName val="5 Questionnaire"/>
      <sheetName val="6 Diagnostic Result"/>
      <sheetName val="7 Key findings"/>
      <sheetName val="HIDDEN"/>
      <sheetName val="Color Scheme"/>
    </sheetNames>
    <sheetDataSet>
      <sheetData sheetId="0"/>
      <sheetData sheetId="1"/>
      <sheetData sheetId="2"/>
      <sheetData sheetId="3"/>
      <sheetData sheetId="4"/>
      <sheetData sheetId="5">
        <row r="1">
          <cell r="C1" t="str">
            <v>Step 5: Questionnaire</v>
          </cell>
        </row>
        <row r="29">
          <cell r="C29" t="str">
            <v>Workstream: PROCESS</v>
          </cell>
        </row>
        <row r="30">
          <cell r="C30" t="str">
            <v>#</v>
          </cell>
          <cell r="D30" t="str">
            <v>topic</v>
          </cell>
          <cell r="E30" t="str">
            <v>questions</v>
          </cell>
          <cell r="F30" t="str">
            <v>stage 1</v>
          </cell>
          <cell r="G30" t="str">
            <v>stage 2</v>
          </cell>
          <cell r="H30" t="str">
            <v>stage 3</v>
          </cell>
          <cell r="I30" t="str">
            <v>stage 4</v>
          </cell>
          <cell r="J30" t="str">
            <v>stage 5</v>
          </cell>
        </row>
        <row r="31">
          <cell r="C31" t="str">
            <v>ST14</v>
          </cell>
          <cell r="D31" t="str">
            <v>Manufacturing &amp; resource planning (MRP2)</v>
          </cell>
          <cell r="E31" t="str">
            <v>Has the company an MRP2  system ?</v>
          </cell>
          <cell r="F31" t="str">
            <v xml:space="preserve"> - Not at all.</v>
          </cell>
          <cell r="G31" t="str">
            <v xml:space="preserve"> - A simple forecasting/ production plan is made; plans are created separatly between entities.</v>
          </cell>
          <cell r="H31" t="str">
            <v xml:space="preserve"> - An integrated resource planning exists (S&amp;OP/ MPS / MRP)
 - However the planning sometimes lack of accuracy or all data are not available to make the right decisions.</v>
          </cell>
          <cell r="I31" t="str">
            <v xml:space="preserve"> - Global planning, execution and control system is implemented, capacity is planned.
 - Continuous improvements processes are implemented and monitored.</v>
          </cell>
          <cell r="J31" t="str">
            <v xml:space="preserve"> - Leading-class companies.</v>
          </cell>
        </row>
        <row r="32">
          <cell r="C32" t="str">
            <v>ST15</v>
          </cell>
          <cell r="D32" t="str">
            <v>Supply chain processes</v>
          </cell>
          <cell r="E32" t="str">
            <v>Are the main supply chain processes defined ?</v>
          </cell>
          <cell r="F32" t="str">
            <v xml:space="preserve"> - Not existing, exists (processes, functions supporting them, metrics …) or exists as a manual format.</v>
          </cell>
          <cell r="G32" t="str">
            <v xml:space="preserve"> - Process design's development and maintenance is led mainly by IT function and considered as an IT issue rather than a functional one.</v>
          </cell>
          <cell r="H32" t="str">
            <v xml:space="preserve"> - Process design have been done but are not "harmonised".</v>
          </cell>
          <cell r="I32" t="str">
            <v xml:space="preserve"> - Processes are clearly defined and harmonized; they take external stakeholders into account.</v>
          </cell>
          <cell r="J32" t="str">
            <v xml:space="preserve"> - Leading-class companies.</v>
          </cell>
        </row>
        <row r="33">
          <cell r="C33" t="str">
            <v>ST16</v>
          </cell>
          <cell r="D33" t="str">
            <v>Supply chain processes</v>
          </cell>
          <cell r="E33" t="str">
            <v>Are supply chain processes optimized ?</v>
          </cell>
          <cell r="F33" t="str">
            <v xml:space="preserve"> - Operations are unplanned and not measured; very little use of IT as an aid to process improvement.</v>
          </cell>
          <cell r="G33" t="str">
            <v xml:space="preserve"> - Starting to measure performance vs plan; achieving improvement in isolated functions; IT providing basic support.</v>
          </cell>
          <cell r="H33" t="str">
            <v xml:space="preserve"> - Sub-optimisation in a few organisation functions; IT driving productivity in a few areas; general focus on improving cross- functional performance.</v>
          </cell>
          <cell r="I33" t="str">
            <v xml:space="preserve"> - Optimisation across multiple internal functions; performance occasionally better than plan; focus on improving inter- enterprise performance; IT acting as consultant for process improvement.</v>
          </cell>
          <cell r="J33" t="str">
            <v xml:space="preserve"> - Optimisation across functions and between some enterprises; management focused on full chain optimisation; clear process ownership with regular assessment and continuous improvement; IT is an integral element of process improvement.</v>
          </cell>
        </row>
        <row r="34">
          <cell r="C34" t="str">
            <v>ST17</v>
          </cell>
          <cell r="D34" t="str">
            <v>Interactions between processes</v>
          </cell>
          <cell r="E34" t="str">
            <v>Are the interactions between business processes clear and are they linked to the way the company wants to compete?</v>
          </cell>
          <cell r="F34" t="str">
            <v xml:space="preserve"> - The supply chain processes are not clearly defined as well as the links between sub processes.</v>
          </cell>
          <cell r="G34" t="str">
            <v xml:space="preserve"> - The process and information systems architecture roughly show main links between supply chain processes; the architecture is not linked to the basis of competition as described in the supply chain strategy.</v>
          </cell>
          <cell r="H34" t="str">
            <v xml:space="preserve"> - The process architecture integrates all supply chain processes and clearly identify all interaction points; it is optimized around the primary basis of competition.</v>
          </cell>
          <cell r="I34" t="str">
            <v xml:space="preserve"> - The process architecture integrates all supply chain processes (Plan, Source, Make, Deliver, Return) and describes the links with other core processes (e.g., Product Development, Marketing, Sales, Finance).</v>
          </cell>
          <cell r="J34" t="str">
            <v xml:space="preserve"> - Leading-class companies.</v>
          </cell>
        </row>
        <row r="35">
          <cell r="C35" t="str">
            <v>ST18</v>
          </cell>
          <cell r="D35" t="str">
            <v>Process owners</v>
          </cell>
          <cell r="E35" t="str">
            <v>Are the process owners clearly defined ?</v>
          </cell>
          <cell r="F35" t="str">
            <v xml:space="preserve"> - Owners for each process are not defined.</v>
          </cell>
          <cell r="G35" t="str">
            <v xml:space="preserve"> - Owners are known for main processes but not clearly communicated.</v>
          </cell>
          <cell r="H35" t="str">
            <v xml:space="preserve"> - Owners are identified and aware of their area of responsibilities for each process and other business processes' staff also know them.</v>
          </cell>
          <cell r="I35" t="str">
            <v xml:space="preserve"> - Owners are identified by external stakeholders.</v>
          </cell>
          <cell r="J35" t="str">
            <v xml:space="preserve"> - Leading-class companies.</v>
          </cell>
        </row>
        <row r="36">
          <cell r="C36" t="str">
            <v>ST19</v>
          </cell>
          <cell r="D36" t="str">
            <v>Data sharing</v>
          </cell>
          <cell r="E36" t="str">
            <v>How are data shared with external stakeholders ?</v>
          </cell>
          <cell r="F36" t="str">
            <v xml:space="preserve"> - Data models are developed separately.</v>
          </cell>
          <cell r="G36" t="str">
            <v xml:space="preserve"> - Key requirements for data sharng are defined and documented based on an explicit colaboration strategy; regulatory data are maintained "on line" and is easily accessible.</v>
          </cell>
          <cell r="H36" t="str">
            <v xml:space="preserve"> - Data sharing are used, based on common definitions.</v>
          </cell>
          <cell r="I36" t="str">
            <v xml:space="preserve"> - Data, business rules and transaction data synchronisation is regular and done electronically across partners.</v>
          </cell>
          <cell r="J36" t="str">
            <v xml:space="preserve"> - Leading-class companies.</v>
          </cell>
        </row>
        <row r="37">
          <cell r="C37" t="str">
            <v>ST20</v>
          </cell>
          <cell r="D37" t="str">
            <v>Product life cycle management</v>
          </cell>
          <cell r="E37" t="str">
            <v>Is there a product life cycle management  and how is it considered ?</v>
          </cell>
          <cell r="F37" t="str">
            <v xml:space="preserve"> - Product life cycle management is not considered by the supply chain departement. 
 - No formal process is in place. </v>
          </cell>
          <cell r="G37" t="str">
            <v xml:space="preserve"> - The life cycle management is considered for "important" products (good sales or good margins products).
 - There is a manual process to take the data into account (for forecasting and planning) based on standalone systems that are stored centrally.</v>
          </cell>
          <cell r="H37" t="str">
            <v xml:space="preserve"> - All products are considered for long-term planning (S&amp;OP).
 - There is a technology solution in place that is covering the complete enterprise, but the system is mainly used for design and development functions.
 - No unformal and regular discutions be</v>
          </cell>
          <cell r="I37" t="str">
            <v xml:space="preserve"> - Product life cycle management is considered as very important to avoid missing sales or creating excessive inventories.
 - Communication is developped between marketing&amp; sales, engineering, supply chain departments as well as production plants.</v>
          </cell>
          <cell r="J37" t="str">
            <v xml:space="preserve"> - Leading-class companies.  
 - A virtual platform exists linking all stakeholders together and providing real-time direction for the total collaboration.</v>
          </cell>
        </row>
        <row r="38">
          <cell r="C38" t="str">
            <v>ST21</v>
          </cell>
          <cell r="D38" t="str">
            <v>New product introduction</v>
          </cell>
          <cell r="E38" t="str">
            <v>Is there a new product introduction process and how is it considered ?</v>
          </cell>
          <cell r="F38" t="str">
            <v xml:space="preserve"> - New product introduction is not considered by the supply chain departement. 
 - No formal process in place. </v>
          </cell>
          <cell r="G38" t="str">
            <v xml:space="preserve"> - The new product introduction is considered for key new products (good sales forecasts or good margins products).
 - There is a manual process to take the data into account (for forecasting and planning) based on standalone systems that are stored centr</v>
          </cell>
          <cell r="H38" t="str">
            <v xml:space="preserve"> - All products are considered for long-term planning (S&amp;OP).
 - There is a technology solution in place that is covering the complete enterprise, but the system is mainly used for design and development functions.
 - No unformal and regular discutions be</v>
          </cell>
          <cell r="I38" t="str">
            <v xml:space="preserve"> - New product introduction is considered as very important to avoid missing sales or creating excessive inventories.
 - Communication is developped between marketing&amp; sales, engineering, supply chain departments as well as production plants.</v>
          </cell>
          <cell r="J38" t="str">
            <v xml:space="preserve"> - Leading-class companies.  
 - A virtual platform exists linking all stakeholders together and providing real-time direction for the total collaboration.</v>
          </cell>
        </row>
        <row r="39">
          <cell r="C39" t="str">
            <v>ST22</v>
          </cell>
          <cell r="D39" t="str">
            <v>Outsourcing</v>
          </cell>
          <cell r="E39" t="str">
            <v xml:space="preserve">To what extend is outsourcing vs internal production balanced  ? </v>
          </cell>
          <cell r="F39" t="str">
            <v xml:space="preserve"> - No strategy in place. Works on ad hoc basis</v>
          </cell>
          <cell r="G39" t="str">
            <v xml:space="preserve"> - Outsourcing vs internal production is not balanced and studied systematically.</v>
          </cell>
          <cell r="H39" t="str">
            <v xml:space="preserve"> - Some economical studies are carried out for long-term outsourcing plans and linked to the global strategy of the firm.
 - Some middle-term decisions for outsourcing or internal production are still taken without regard of costs or capacity optimisation</v>
          </cell>
          <cell r="I39" t="str">
            <v xml:space="preserve"> - All outsourcing decisions are studied carefully in a cost and capacity optimisation view.</v>
          </cell>
          <cell r="J39" t="str">
            <v xml:space="preserve"> - A target is defined and linked to the strategy.
 - Long-term, coherent action plans are defined and monitored.</v>
          </cell>
        </row>
        <row r="40">
          <cell r="C40" t="str">
            <v>ST23</v>
          </cell>
          <cell r="D40" t="str">
            <v>Supplier rationalisation</v>
          </cell>
          <cell r="E40" t="str">
            <v>Is there a supplier rationalisation and how is it considered ?</v>
          </cell>
          <cell r="F40" t="str">
            <v xml:space="preserve"> - No supplier rationalisation. 
 - No formal process in place. </v>
          </cell>
          <cell r="G40" t="str">
            <v xml:space="preserve"> - Supplier rationalisation is local or only for some products.
 - Some manual analysis are done to find potential wins through rationalisation.</v>
          </cell>
          <cell r="H40" t="str">
            <v xml:space="preserve"> - Supplier rationalisation is regional or key products.
 - Analysis are done regularly to find potential wins through rationalisation for those products.</v>
          </cell>
          <cell r="I40" t="str">
            <v xml:space="preserve"> - Supplier rationalisation is considered as very important and is done systematically.
 - Analysis are done regularly through tools.</v>
          </cell>
          <cell r="J40" t="str">
            <v xml:space="preserve"> - Leading-class companies.  </v>
          </cell>
        </row>
        <row r="41">
          <cell r="C41" t="str">
            <v>ST24</v>
          </cell>
          <cell r="D41" t="str">
            <v>Material / component rationalisation</v>
          </cell>
          <cell r="E41" t="str">
            <v>Are material/ component rationalised and how is it considered ?</v>
          </cell>
          <cell r="F41" t="str">
            <v xml:space="preserve"> - No material/ component rationalisation. 
 - No formal process in place to reduce or optimise the number and diversity of components. </v>
          </cell>
          <cell r="G41" t="str">
            <v xml:space="preserve"> - Material/ component rationalisation is considered as somewhat important for more expensive material or components.</v>
          </cell>
          <cell r="H41" t="str">
            <v xml:space="preserve"> - Material/ component rationalisation is considered as important.
 - A process is implemented internaly between supply chain departments, engineering, finance, ... to optimise material/ component.</v>
          </cell>
          <cell r="I41" t="str">
            <v xml:space="preserve"> - Material/ component rationalisation is considered as very important; 
 - A process is implemented internaly and externaly with suppliers and customers  to optimise material/ component.</v>
          </cell>
          <cell r="J41" t="str">
            <v xml:space="preserve"> - Leading-class companies.  </v>
          </cell>
        </row>
        <row r="42">
          <cell r="C42" t="str">
            <v>ST25</v>
          </cell>
          <cell r="D42" t="str">
            <v>Lean manufacturing</v>
          </cell>
          <cell r="E42" t="str">
            <v>Is lean manufacturing implemented and how is it considered ?</v>
          </cell>
          <cell r="F42" t="str">
            <v xml:space="preserve"> - No lean manufacturing actions or waste eliminating processes implemented.</v>
          </cell>
          <cell r="G42" t="str">
            <v xml:space="preserve"> - Some studies have been made or some tests have been created to try implementing lean manufacturing.</v>
          </cell>
          <cell r="H42" t="str">
            <v xml:space="preserve"> - Lean manufacturing is considered as important and is implemented in most of the plants when it is accurate.</v>
          </cell>
          <cell r="I42" t="str">
            <v xml:space="preserve"> - Lean manufacturing is considered as very important : top management is supportive for all lean manufacturing actions when needed.</v>
          </cell>
          <cell r="J42" t="str">
            <v xml:space="preserve"> - Leading-class companies.  </v>
          </cell>
        </row>
        <row r="43">
          <cell r="C43" t="str">
            <v>ST26</v>
          </cell>
          <cell r="D43" t="str">
            <v>Transport and distribution optimisation</v>
          </cell>
          <cell r="E43" t="str">
            <v>Is transport and distribution optimised and how is it considered ?</v>
          </cell>
          <cell r="F43" t="str">
            <v xml:space="preserve"> - No optimisation of the network (delivery, point of sales).</v>
          </cell>
          <cell r="G43" t="str">
            <v xml:space="preserve"> - Only local optimisation have been done (for instance : 2 shops in the same small town).
 - Shops or points of delivery are historical. New points of deliveries are implemented locally without taking into account a global optimisation.
 - Transportation</v>
          </cell>
          <cell r="H43" t="str">
            <v xml:space="preserve">  - Regional optimisation have been done and regional decisions.</v>
          </cell>
          <cell r="I43" t="str">
            <v xml:space="preserve"> -  Optimisation is done at a country-level; decisions are made by the country-manager.</v>
          </cell>
          <cell r="J43" t="str">
            <v xml:space="preserve"> - A target is defined and linked to the strategy.
 - Long term and coherent action plans are defined and monitored.
 - Decisions are taken at the C-Level.</v>
          </cell>
        </row>
        <row r="44">
          <cell r="C44" t="str">
            <v>ST27</v>
          </cell>
          <cell r="D44" t="str">
            <v>Continuous improvement</v>
          </cell>
          <cell r="E44" t="str">
            <v>Do you use continuous improvement techniques in your supply chain activities ?</v>
          </cell>
          <cell r="F44" t="str">
            <v xml:space="preserve"> - No system is implemented.</v>
          </cell>
          <cell r="G44" t="str">
            <v xml:space="preserve"> - Employees contribute but their input is not followed by actions and implementation. 
 - The innovation comes only from management.</v>
          </cell>
          <cell r="H44" t="str">
            <v xml:space="preserve"> - Some groups composed by employees and managers meet occasionnally in order to solve some urgent issues.</v>
          </cell>
          <cell r="I44" t="str">
            <v xml:space="preserve"> - Employees are encouraged to contribute and rewarded for their innovation.
 - Continuous improvement techniques are implemented and used on a continual basis.
 - The number of improvement actions implemented is followed and monitored.</v>
          </cell>
          <cell r="J44" t="str">
            <v xml:space="preserve"> - Leading-class companies.  </v>
          </cell>
        </row>
      </sheetData>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Nga Thuy Duong" id="{466FD53F-3193-4D4B-88F5-B0A458F546F9}" userId="S::Nga.T.Duong@vn.ey.com::9f26e11a-0799-417b-a997-01c4612e7c05" providerId="AD"/>
  <person displayName="Dang Le Hai Nguyen" id="{AA984C10-117C-485C-A7D2-FCFE761871B3}" userId="S::Dang.L.Nguyen@vn.ey.com::9c283f1e-f668-40bc-a48a-c8db5ac1bf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1-14T09:35:16.15" personId="{AA984C10-117C-485C-A7D2-FCFE761871B3}" id="{69ADB577-79C1-4E8D-9248-11783C2BC7F4}">
    <text>Các số này bên TT1 sẽ tự proceed ra số liệu gồm 2021, 2022, BQ2023</text>
  </threadedComment>
</ThreadedComments>
</file>

<file path=xl/threadedComments/threadedComment10.xml><?xml version="1.0" encoding="utf-8"?>
<ThreadedComments xmlns="http://schemas.microsoft.com/office/spreadsheetml/2018/threadedcomments" xmlns:x="http://schemas.openxmlformats.org/spreadsheetml/2006/main">
  <threadedComment ref="O115" dT="2023-11-15T04:47:44.81" personId="{466FD53F-3193-4D4B-88F5-B0A458F546F9}" id="{BD631A0E-A11C-4BB0-87BB-0AB3475FD127}" done="1">
    <text>Đặt thêm công thức checking LNCPP năm trước kết chuyển cho từng cột và checking LN năm nay với PnL</text>
  </threadedComment>
  <threadedComment ref="O115" dT="2023-11-15T08:05:28.00" personId="{AA984C10-117C-485C-A7D2-FCFE761871B3}" id="{4BED6FA7-6B0F-4252-8C14-C4DA4FE4774D}" parentId="{BD631A0E-A11C-4BB0-87BB-0AB3475FD127}">
    <text>done ạ</text>
  </threadedComment>
</ThreadedComments>
</file>

<file path=xl/threadedComments/threadedComment11.xml><?xml version="1.0" encoding="utf-8"?>
<ThreadedComments xmlns="http://schemas.microsoft.com/office/spreadsheetml/2018/threadedcomments" xmlns:x="http://schemas.openxmlformats.org/spreadsheetml/2006/main">
  <threadedComment ref="J1" dT="2023-11-15T04:51:39.60" personId="{466FD53F-3193-4D4B-88F5-B0A458F546F9}" id="{1E748385-3CE5-4D7B-85EE-FC7A0A746066}" done="1">
    <text>Theem cột 2023 tuowng tuwj Comment sheet PnL|Treasury e nhé</text>
  </threadedComment>
  <threadedComment ref="J1" dT="2023-11-16T04:04:01.39" personId="{AA984C10-117C-485C-A7D2-FCFE761871B3}" id="{9031D223-FE94-4955-96CB-152B166DF214}" parentId="{1E748385-3CE5-4D7B-85EE-FC7A0A746066}">
    <text>done ạ</text>
  </threadedComment>
</ThreadedComments>
</file>

<file path=xl/threadedComments/threadedComment12.xml><?xml version="1.0" encoding="utf-8"?>
<ThreadedComments xmlns="http://schemas.microsoft.com/office/spreadsheetml/2018/threadedcomments" xmlns:x="http://schemas.openxmlformats.org/spreadsheetml/2006/main">
  <threadedComment ref="L2" dT="2023-11-15T04:54:57.77" personId="{466FD53F-3193-4D4B-88F5-B0A458F546F9}" id="{F097C9D0-05EE-4E99-9DD2-9BA7B0F71B87}" done="1">
    <text>E thêm giúp chị ghi chú màu sắc ở đây, màu xanh là NH nhập tay. Màu xám là số liệu hiển thị sẵn trên tool để benchmark</text>
  </threadedComment>
  <threadedComment ref="L2" dT="2023-11-15T09:02:48.98" personId="{AA984C10-117C-485C-A7D2-FCFE761871B3}" id="{FF48AB73-FB42-417C-ACC5-89E4740DAC9C}" parentId="{F097C9D0-05EE-4E99-9DD2-9BA7B0F71B87}">
    <text>done ạ</text>
  </threadedComment>
  <threadedComment ref="H7" dT="2023-11-15T04:56:20.63" personId="{466FD53F-3193-4D4B-88F5-B0A458F546F9}" id="{BD973B56-7BCD-4975-8D20-93BB33FBF92A}" done="1">
    <text>Suwar lại công thức bị ref nha. Do xóa mà chưa link lại r</text>
  </threadedComment>
  <threadedComment ref="H7" dT="2023-11-15T09:12:22.57" personId="{AA984C10-117C-485C-A7D2-FCFE761871B3}" id="{B40747E6-3C68-4A09-822E-3C8037956528}" parentId="{BD973B56-7BCD-4975-8D20-93BB33FBF92A}">
    <text>done ạ</text>
  </threadedComment>
  <threadedComment ref="J8" dT="2023-11-15T05:03:06.77" personId="{466FD53F-3193-4D4B-88F5-B0A458F546F9}" id="{43125992-B829-4588-8D60-C8C4DBED4340}" done="1">
    <text>Đoạn này file cũ link số cứng chị thấy ko hợp lý lắm vì sau mình cân nguồn BS toàn hàng là có cân vào đây r. Khoản mục này should be cugnx tăng trưởng như bt, rồi balancing ở bước sau. Như đang link thế này là balancing 2 lần. 
&gt;&gt;&gt; E sửa lại cả côt H, I, J theo tăng trưởng giúp chị</text>
  </threadedComment>
  <threadedComment ref="J8" dT="2023-11-15T09:13:20.64" personId="{AA984C10-117C-485C-A7D2-FCFE761871B3}" id="{21C62A2B-390F-479E-B980-193659E8D382}" parentId="{43125992-B829-4588-8D60-C8C4DBED4340}">
    <text>done ạ</text>
  </threadedComment>
  <threadedComment ref="H9" dT="2023-11-15T05:03:39.90" personId="{466FD53F-3193-4D4B-88F5-B0A458F546F9}" id="{1E065653-0E43-4AEA-BC68-962439577C7F}" done="1">
    <text>kéo công thức tỷ lệ tăng trưởng e nhé</text>
  </threadedComment>
  <threadedComment ref="H9" dT="2023-11-15T09:13:55.40" personId="{AA984C10-117C-485C-A7D2-FCFE761871B3}" id="{E8CFE279-D9AA-44B8-B3B9-CB8D808E6D59}" parentId="{1E065653-0E43-4AEA-BC68-962439577C7F}">
    <text>done chị</text>
  </threadedComment>
  <threadedComment ref="H10" dT="2023-11-15T05:04:11.45" personId="{466FD53F-3193-4D4B-88F5-B0A458F546F9}" id="{9AA659F7-5770-4092-8847-3BD1D42282BB}" done="1">
    <text>đặt công thức tỷ trọng trên tổng khoản mục này (lúc chưa net khoản dự phòng)</text>
  </threadedComment>
  <threadedComment ref="H10" dT="2023-11-15T09:19:54.72" personId="{AA984C10-117C-485C-A7D2-FCFE761871B3}" id="{736CDA24-1A29-4F01-BD2B-D98ACA38EDBC}" parentId="{9AA659F7-5770-4092-8847-3BD1D42282BB}">
    <text>done ạ</text>
  </threadedComment>
  <threadedComment ref="I19" dT="2023-11-06T03:34:49.33" personId="{466FD53F-3193-4D4B-88F5-B0A458F546F9}" id="{0BD7C359-B3DE-4ED7-BA8B-71FE3BF42A6E}" done="1">
    <text>đổi lại công thức thành tỷ trọng nhé</text>
  </threadedComment>
  <threadedComment ref="I19" dT="2023-11-06T04:54:52.52" personId="{AA984C10-117C-485C-A7D2-FCFE761871B3}" id="{EA32F8D2-7A23-4489-BD11-87BE01582AB3}" parentId="{0BD7C359-B3DE-4ED7-BA8B-71FE3BF42A6E}">
    <text>Done ạ</text>
  </threadedComment>
  <threadedComment ref="H22" dT="2023-11-15T05:05:21.34" personId="{466FD53F-3193-4D4B-88F5-B0A458F546F9}" id="{E5CAD311-BA31-466F-90A1-8473D1E46CA1}" done="1">
    <text>theem công thức dòng này nhé</text>
  </threadedComment>
  <threadedComment ref="H22" dT="2023-11-15T09:21:34.22" personId="{AA984C10-117C-485C-A7D2-FCFE761871B3}" id="{787A2659-16FA-4C7E-8718-592C6F272136}" parentId="{E5CAD311-BA31-466F-90A1-8473D1E46CA1}">
    <text>done ạ</text>
  </threadedComment>
  <threadedComment ref="H30" dT="2023-11-06T03:36:25.64" personId="{466FD53F-3193-4D4B-88F5-B0A458F546F9}" id="{FD5C278D-A278-4FB6-BCE4-B63EB5F335BB}" done="1">
    <text>check lại công thức  tỷ lệ dự phòng</text>
  </threadedComment>
  <threadedComment ref="H30" dT="2023-11-06T04:54:50.32" personId="{AA984C10-117C-485C-A7D2-FCFE761871B3}" id="{FB4DAEE3-983C-4BE9-9C58-10DDFAEF17E7}" parentId="{FD5C278D-A278-4FB6-BCE4-B63EB5F335BB}">
    <text>Done ạ</text>
  </threadedComment>
  <threadedComment ref="I30" dT="2023-11-06T03:36:25.64" personId="{466FD53F-3193-4D4B-88F5-B0A458F546F9}" id="{5747B01C-E6DA-4861-9E19-4A992232AD75}" done="1">
    <text>check lại công thức  tỷ lệ dự phòng</text>
  </threadedComment>
  <threadedComment ref="I30" dT="2023-11-06T04:54:50.32" personId="{AA984C10-117C-485C-A7D2-FCFE761871B3}" id="{A4CE2CF2-529D-44BD-BD0E-73BE4BD6221C}" parentId="{5747B01C-E6DA-4861-9E19-4A992232AD75}">
    <text>Done ạ</text>
  </threadedComment>
  <threadedComment ref="H34" dT="2023-11-06T03:36:25.64" personId="{466FD53F-3193-4D4B-88F5-B0A458F546F9}" id="{4190429E-D55E-4B2F-B6C5-74D2C1F1A219}" done="1">
    <text>check lại công thức  tỷ lệ dự phòng</text>
  </threadedComment>
  <threadedComment ref="H34" dT="2023-11-06T04:54:48.18" personId="{AA984C10-117C-485C-A7D2-FCFE761871B3}" id="{24F9E722-01C8-4A7C-BE8F-62CCC8F4C305}" parentId="{4190429E-D55E-4B2F-B6C5-74D2C1F1A219}">
    <text>Done ạ</text>
  </threadedComment>
  <threadedComment ref="I34" dT="2023-11-06T03:36:25.64" personId="{466FD53F-3193-4D4B-88F5-B0A458F546F9}" id="{ED742454-6B6E-46AF-8E6A-8E808F26E295}" done="1">
    <text>check lại công thức  tỷ lệ dự phòng</text>
  </threadedComment>
  <threadedComment ref="I34" dT="2023-11-06T04:54:48.18" personId="{AA984C10-117C-485C-A7D2-FCFE761871B3}" id="{04C9849A-86E0-4839-84D2-C2D7D78151D4}" parentId="{ED742454-6B6E-46AF-8E6A-8E808F26E295}">
    <text>Done ạ</text>
  </threadedComment>
  <threadedComment ref="H37" dT="2023-11-15T05:06:41.77" personId="{466FD53F-3193-4D4B-88F5-B0A458F546F9}" id="{53701CC3-B82E-43AD-8F80-C63D0E089C17}" done="1">
    <text>theem công thwucs nhé e ơi, cái nào gạch thì ALM mới ko có - ko cần link công thức. Còn khoản này có phải link đủ nhá</text>
  </threadedComment>
  <threadedComment ref="H37" dT="2023-11-15T09:24:13.76" personId="{AA984C10-117C-485C-A7D2-FCFE761871B3}" id="{4C5593A4-D02E-4BAC-84F0-F13C27B7A115}" parentId="{53701CC3-B82E-43AD-8F80-C63D0E089C17}">
    <text>em đã thêm ạ</text>
  </threadedComment>
  <threadedComment ref="H52" dT="2023-11-15T05:07:43.39" personId="{466FD53F-3193-4D4B-88F5-B0A458F546F9}" id="{178D7C91-1976-4B8A-A1D9-4FD8C5535F12}" done="1">
    <text>theme công thwucs tăng trưởng để NH benchmark nhé</text>
  </threadedComment>
  <threadedComment ref="H52" dT="2023-11-15T09:25:15.46" personId="{AA984C10-117C-485C-A7D2-FCFE761871B3}" id="{0EB513E7-16D2-43D0-9E5D-EE73383AF07A}" parentId="{178D7C91-1976-4B8A-A1D9-4FD8C5535F12}">
    <text>em đã thêm</text>
  </threadedComment>
  <threadedComment ref="H73" dT="2023-11-06T03:37:53.70" personId="{466FD53F-3193-4D4B-88F5-B0A458F546F9}" id="{BAA5CC89-6443-45B0-8F15-4E735081C293}" done="1">
    <text>check lại công thức</text>
  </threadedComment>
  <threadedComment ref="H73" dT="2023-11-06T04:54:43.63" personId="{AA984C10-117C-485C-A7D2-FCFE761871B3}" id="{D2BF5EEC-3578-43AB-8D22-3903FBD1C4DB}" parentId="{BAA5CC89-6443-45B0-8F15-4E735081C293}">
    <text>Done ạ</text>
  </threadedComment>
  <threadedComment ref="H73" dT="2023-11-15T05:11:53.77" personId="{466FD53F-3193-4D4B-88F5-B0A458F546F9}" id="{84745211-6022-49A7-AF7E-B6A2B2034452}" parentId="{BAA5CC89-6443-45B0-8F15-4E735081C293}">
    <text>E link thiếu TP VAMC rồi. E hiểu TP này nó ý nghĩa là gì chưa e?</text>
  </threadedComment>
  <threadedComment ref="H73" dT="2023-11-15T05:18:46.87" personId="{466FD53F-3193-4D4B-88F5-B0A458F546F9}" id="{D4C73377-A9F0-44C6-8FAE-EB43DE120D18}" parentId="{BAA5CC89-6443-45B0-8F15-4E735081C293}">
    <text>Để consistent với pnl cần link cả chỉ tiêu 63 - CCTc phái sinh nữa nhá</text>
  </threadedComment>
  <threadedComment ref="H73" dT="2023-11-15T09:46:16.05" personId="{AA984C10-117C-485C-A7D2-FCFE761871B3}" id="{611E5F51-5E95-43DE-BA91-CBA6C5725444}" parentId="{BAA5CC89-6443-45B0-8F15-4E735081C293}">
    <text>ok ạ</text>
  </threadedComment>
  <threadedComment ref="J94" dT="2023-11-15T05:33:38.32" personId="{466FD53F-3193-4D4B-88F5-B0A458F546F9}" id="{A8B2D234-B2F5-4841-95F0-E7A66B3184DF}" done="1">
    <text>tuowng tự comment dòng 8 nhé</text>
  </threadedComment>
  <threadedComment ref="J94" dT="2023-11-15T10:04:18.20" personId="{AA984C10-117C-485C-A7D2-FCFE761871B3}" id="{5724C794-5A5F-4745-BEDA-1B9D842AC59D}" parentId="{A8B2D234-B2F5-4841-95F0-E7A66B3184DF}">
    <text>ok ạ</text>
  </threadedComment>
  <threadedComment ref="G101" dT="2023-11-15T05:14:34.32" personId="{466FD53F-3193-4D4B-88F5-B0A458F546F9}" id="{20DD53EB-BE4D-4789-9965-AFE80E2381B4}">
    <text>sửa wording tương ứng nhá</text>
  </threadedComment>
  <threadedComment ref="J101" dT="2023-11-06T03:40:09.97" personId="{466FD53F-3193-4D4B-88F5-B0A458F546F9}" id="{2B5E9360-DB87-40AD-BFCB-BAFACA329F6D}" done="1">
    <text>check lại công thức cột H , i nhé</text>
  </threadedComment>
  <threadedComment ref="J101" dT="2023-11-06T04:54:10.15" personId="{AA984C10-117C-485C-A7D2-FCFE761871B3}" id="{F7F4E2B1-E182-449F-A40C-5B0F1076A6A8}" parentId="{2B5E9360-DB87-40AD-BFCB-BAFACA329F6D}">
    <text>DONE Ạ</text>
  </threadedComment>
  <threadedComment ref="H102" dT="2023-11-15T05:17:59.86" personId="{466FD53F-3193-4D4B-88F5-B0A458F546F9}" id="{0CC372D9-A292-4CE4-A59E-97AD7DBA7040}">
    <text>sửa lại theo tỷ lệ tăng trưởng như a Thông bảo nhé</text>
  </threadedComment>
  <threadedComment ref="H102" dT="2023-11-15T10:06:10.28" personId="{AA984C10-117C-485C-A7D2-FCFE761871B3}" id="{B30A103E-8BB1-42BA-8EBD-D41F55AD3BBE}" parentId="{0CC372D9-A292-4CE4-A59E-97AD7DBA7040}">
    <text>done ạ</text>
  </threadedComment>
</ThreadedComments>
</file>

<file path=xl/threadedComments/threadedComment13.xml><?xml version="1.0" encoding="utf-8"?>
<ThreadedComments xmlns="http://schemas.microsoft.com/office/spreadsheetml/2018/threadedcomments" xmlns:x="http://schemas.openxmlformats.org/spreadsheetml/2006/main">
  <threadedComment ref="P1" dT="2023-11-14T09:33:54.35" personId="{AA984C10-117C-485C-A7D2-FCFE761871B3}" id="{1E96279F-8505-4956-9F68-7F6C854808B5}" done="1">
    <text>Dùng cái này để cộng lên Báo cáo toàn hàng đi cân nguồn.</text>
  </threadedComment>
  <threadedComment ref="L17" dT="2023-11-15T05:24:28.07" personId="{466FD53F-3193-4D4B-88F5-B0A458F546F9}" id="{1B609E4A-4B00-4914-97DE-6E8A17DCBF43}" done="1">
    <text>balancing cho tổng bằng 13,954 đi e</text>
  </threadedComment>
  <threadedComment ref="L17" dT="2023-11-15T10:11:42.74" personId="{AA984C10-117C-485C-A7D2-FCFE761871B3}" id="{D172B27C-B65E-40AE-9542-92FC77827466}" parentId="{1B609E4A-4B00-4914-97DE-6E8A17DCBF43}">
    <text>done ạ</text>
  </threadedComment>
  <threadedComment ref="L21" dT="2023-11-15T05:24:54.94" personId="{466FD53F-3193-4D4B-88F5-B0A458F546F9}" id="{71657051-99A6-44A4-90AE-B0B6AD93697B}" done="1">
    <text>dongf J21 trống mà. E balancing cho tổng 3 mục = 10,291 nhé</text>
  </threadedComment>
  <threadedComment ref="L21" dT="2023-11-15T10:12:21.28" personId="{AA984C10-117C-485C-A7D2-FCFE761871B3}" id="{DAE41F11-F509-4DE6-8C89-704D88C96DBF}" parentId="{71657051-99A6-44A4-90AE-B0B6AD93697B}">
    <text>done ạ</text>
  </threadedComment>
  <threadedComment ref="L22" dT="2023-11-15T05:25:12.88" personId="{466FD53F-3193-4D4B-88F5-B0A458F546F9}" id="{BB8BD164-49DC-46E4-B073-41991243AFF1}" done="1">
    <text>sao ko link công thức e ơi. e bổ sung nhé</text>
  </threadedComment>
  <threadedComment ref="L22" dT="2023-11-15T10:13:18.75" personId="{AA984C10-117C-485C-A7D2-FCFE761871B3}" id="{2978C48E-1E20-49AF-9748-FE6D97F55A82}" parentId="{BB8BD164-49DC-46E4-B073-41991243AFF1}">
    <text>done ạ</text>
  </threadedComment>
  <threadedComment ref="H23" dT="2023-11-15T05:25:47.02" personId="{466FD53F-3193-4D4B-88F5-B0A458F546F9}" id="{6F3E028B-4A3C-4755-817C-6E3D8070500B}" done="1">
    <text>ALM ko cos e gachj did</text>
  </threadedComment>
  <threadedComment ref="H23" dT="2023-11-15T05:47:11.63" personId="{AA984C10-117C-485C-A7D2-FCFE761871B3}" id="{45757D64-8B79-4E6E-AB34-99AF0B5B8533}" parentId="{6F3E028B-4A3C-4755-817C-6E3D8070500B}">
    <text>done ạ</text>
  </threadedComment>
  <threadedComment ref="H34" dT="2023-11-15T05:27:59.88" personId="{466FD53F-3193-4D4B-88F5-B0A458F546F9}" id="{A7F16E54-AECB-4ECD-A232-9355382DD773}">
    <text>E bổ sung link số nhé</text>
  </threadedComment>
  <threadedComment ref="L55" dT="2023-11-15T05:30:23.93" personId="{466FD53F-3193-4D4B-88F5-B0A458F546F9}" id="{3A6E5C79-16CD-45A5-A489-64AB07A137F4}">
    <text>Tatas car dự phòng đâu forecast theo tăng trưởng e nhỉ? e link lại theo tỷ trọng nhé</text>
  </threadedComment>
  <threadedComment ref="L77" dT="2023-11-15T05:32:05.03" personId="{466FD53F-3193-4D4B-88F5-B0A458F546F9}" id="{7ED9D7F8-9630-4C85-B8AE-EB20D78614C8}" done="1">
    <text>Dự phòng sao dấu dương được nhỉ. e check lại công thức nhé. chưa hợp lý đâu e ạ</text>
  </threadedComment>
  <threadedComment ref="L77" dT="2023-11-15T10:30:32.25" personId="{AA984C10-117C-485C-A7D2-FCFE761871B3}" id="{BCBE541A-133A-4AC1-A147-160DFFB3DC74}" parentId="{7ED9D7F8-9630-4C85-B8AE-EB20D78614C8}">
    <text>em sửa lại rồi ạ</text>
  </threadedComment>
  <threadedComment ref="L86" dT="2023-11-15T05:32:49.90" personId="{466FD53F-3193-4D4B-88F5-B0A458F546F9}" id="{C4D70B26-D5EF-4E36-AA01-6155121B531D}" done="1">
    <text>sao ko link số e nhỉ. Dòng dưới cũng thế</text>
  </threadedComment>
  <threadedComment ref="L86" dT="2023-11-15T10:09:44.12" personId="{AA984C10-117C-485C-A7D2-FCFE761871B3}" id="{D15CCF9A-3585-4176-ADC9-B2D93285596E}" parentId="{C4D70B26-D5EF-4E36-AA01-6155121B531D}">
    <text>em đã sửa ạ</text>
  </threadedComment>
  <threadedComment ref="L101" dT="2023-11-15T05:34:44.18" personId="{466FD53F-3193-4D4B-88F5-B0A458F546F9}" id="{7250B0D2-745F-4C8D-8D14-F6FE5915F6AA}" done="1">
    <text>neues been nayf link dòng 82 thì sheet tỷ lệ-tỷ trọng cột quá khứ cũng phải link nhé</text>
  </threadedComment>
  <threadedComment ref="L101" dT="2023-11-15T10:10:46.31" personId="{AA984C10-117C-485C-A7D2-FCFE761871B3}" id="{314A73AC-09A3-4FF6-8533-8FB5C1821A3F}" parentId="{7250B0D2-745F-4C8D-8D14-F6FE5915F6AA}">
    <text>bên sheet tỉ lệ tỉ trọng em có link dòng 82 c ạ</text>
  </threadedComment>
  <threadedComment ref="L102" dT="2023-11-15T05:34:58.60" personId="{466FD53F-3193-4D4B-88F5-B0A458F546F9}" id="{DC8505FD-AF55-47D7-8BC0-AF4D6F95E30B}" done="1">
    <text>link theo tỷ lệ gioogns a Thông bảo</text>
  </threadedComment>
  <threadedComment ref="L102" dT="2023-11-15T10:31:35.49" personId="{AA984C10-117C-485C-A7D2-FCFE761871B3}" id="{A0B1C766-BBAF-43E3-B9D0-928BCAEE9E18}" parentId="{DC8505FD-AF55-47D7-8BC0-AF4D6F95E30B}">
    <text>em đã sửa ạ</text>
  </threadedComment>
  <threadedComment ref="L115" dT="2023-11-15T05:21:04.47" personId="{466FD53F-3193-4D4B-88F5-B0A458F546F9}" id="{42CFB471-1545-41A3-898F-A4A88478A816}" done="1">
    <text>oo này như a Thông bảo ko điền, sang cột BQ mới có giá trị hoặc link số. E gạch cột này giúp chị</text>
  </threadedComment>
  <threadedComment ref="L115" dT="2023-11-15T05:35:37.76" personId="{AA984C10-117C-485C-A7D2-FCFE761871B3}" id="{299F68B2-74CE-414F-A581-795DD2199433}" parentId="{42CFB471-1545-41A3-898F-A4A88478A816}">
    <text>Em đã sửa ạ</text>
  </threadedComment>
  <threadedComment ref="P115" dT="2023-11-15T05:22:13.44" personId="{466FD53F-3193-4D4B-88F5-B0A458F546F9}" id="{B4A89240-0AB0-45E8-949A-860CD1FEBDE5}" done="1">
    <text>e phải link vào ô J114 mới kết chueyenr đúng lợi nhuận CPP nhé. Nếu khác số ô J114 thì phải giải thích là nó chuyển vào quỹ nào r/kế hoạch trả cổ tức ntn. Còn thường là = nhau</text>
  </threadedComment>
  <threadedComment ref="P115" dT="2023-11-15T05:40:18.07" personId="{AA984C10-117C-485C-A7D2-FCFE761871B3}" id="{5D267EA8-A73D-48E3-84A1-26090D83F3BE}" parentId="{B4A89240-0AB0-45E8-949A-860CD1FEBDE5}">
    <text>Done ạ</text>
  </threadedComment>
  <threadedComment ref="P116" dT="2023-11-15T05:22:37.71" personId="{466FD53F-3193-4D4B-88F5-B0A458F546F9}" id="{D0E9438D-BFBD-4615-AE21-E1CA87CB26EF}" done="1">
    <text>e link vào PnL tính từ BSBQ nhé</text>
  </threadedComment>
  <threadedComment ref="P116" dT="2023-11-15T05:40:25.84" personId="{AA984C10-117C-485C-A7D2-FCFE761871B3}" id="{F678BED8-670E-4606-A999-E9222ED8E821}" parentId="{D0E9438D-BFBD-4615-AE21-E1CA87CB26EF}">
    <text>Done ạ</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1-15T05:47:01.16" personId="{466FD53F-3193-4D4B-88F5-B0A458F546F9}" id="{56D2982F-0B1B-493B-8D01-B092DC5781DC}">
    <text>tài sản có lớn hơn tsn thì nguồn thừa chứ sao thiếu nhỉ. e check lại dấu nhé</text>
  </threadedComment>
  <threadedComment ref="B8" dT="2023-11-16T10:28:48.45" personId="{AA984C10-117C-485C-A7D2-FCFE761871B3}" id="{A9BDCD60-6490-4BD7-B4C0-B3450DA4A45F}" parentId="{56D2982F-0B1B-493B-8D01-B092DC5781DC}">
    <text>TSC lớn hơn TSN thì nguồn thiếu chứ ạ</text>
  </threadedComment>
  <threadedComment ref="R8" dT="2023-11-15T04:42:06.97" personId="{466FD53F-3193-4D4B-88F5-B0A458F546F9}" id="{82CE3904-FDC0-46CB-9CAB-2A22CE0333CE}">
    <text>Chỗ này e sumif ra sheet Input COF-VOF nhé, ko để số cứng ntn đâu á</text>
  </threadedComment>
  <threadedComment ref="R8" dT="2023-11-16T09:45:14.19" personId="{AA984C10-117C-485C-A7D2-FCFE761871B3}" id="{EC5F05D2-604E-46AD-8BEC-F9EAD00EDD4B}" parentId="{82CE3904-FDC0-46CB-9CAB-2A22CE0333CE}">
    <text>em đã sửa ạ</text>
  </threadedComment>
  <threadedComment ref="F13" dT="2023-11-15T05:47:47.33" personId="{466FD53F-3193-4D4B-88F5-B0A458F546F9}" id="{E44D11EA-2594-482F-8EFB-F4CC766D4096}">
    <text>check lại link cột này đugns cột Forecast BQ nhé</text>
  </threadedComment>
  <threadedComment ref="F13" dT="2023-11-16T03:33:21.44" personId="{AA984C10-117C-485C-A7D2-FCFE761871B3}" id="{A8F8A7B2-E810-41DB-BB0B-6BE399988BAF}" parentId="{E44D11EA-2594-482F-8EFB-F4CC766D4096}">
    <text>đúng r ạ</text>
  </threadedComment>
  <threadedComment ref="F14" dT="2023-11-15T05:49:42.41" personId="{466FD53F-3193-4D4B-88F5-B0A458F546F9}" id="{CF2B9FD3-DF64-40B5-AB81-8A5FD2DF2186}">
    <text>Oh link cột P chứ e</text>
  </threadedComment>
  <threadedComment ref="F14" dT="2023-11-16T03:33:56.42" personId="{AA984C10-117C-485C-A7D2-FCFE761871B3}" id="{E069D42B-E862-4DD4-8FF7-414ECEA5E64E}" parentId="{CF2B9FD3-DF64-40B5-AB81-8A5FD2DF2186}">
    <text>em đã sửa ạ</text>
  </threadedComment>
  <threadedComment ref="F15" dT="2023-11-15T05:48:49.61" personId="{466FD53F-3193-4D4B-88F5-B0A458F546F9}" id="{0DDDB3C6-1299-468D-BA0F-6E056601DF9F}">
    <text>check lại nhé. Nếu MM receiv thì là dấu (+) do MM nhận được nguồn thừa từ TT1</text>
  </threadedComment>
  <threadedComment ref="F19" dT="2023-11-15T05:50:01.60" personId="{466FD53F-3193-4D4B-88F5-B0A458F546F9}" id="{E70CABE2-596D-4105-8E67-E96B76ADC983}">
    <text>link cột sau cân nguồn nhé. Check lịa tất cả ALM</text>
  </threadedComment>
  <threadedComment ref="F19" dT="2023-11-16T09:45:23.98" personId="{AA984C10-117C-485C-A7D2-FCFE761871B3}" id="{90FDD506-6999-40D9-84BC-49F470D64D63}" parentId="{E70CABE2-596D-4105-8E67-E96B76ADC983}">
    <text>em đã sửa ạ</text>
  </threadedComment>
  <threadedComment ref="F21" dT="2023-11-15T05:51:22.04" personId="{466FD53F-3193-4D4B-88F5-B0A458F546F9}" id="{8995F12E-94F7-40E2-81A8-8737C0D4537C}">
    <text>check lại công thức nhé</text>
  </threadedComment>
  <threadedComment ref="F21" dT="2023-11-16T09:45:34.40" personId="{AA984C10-117C-485C-A7D2-FCFE761871B3}" id="{619E6BDB-B78A-49B9-9E5C-210F7284E3B7}" parentId="{8995F12E-94F7-40E2-81A8-8737C0D4537C}">
    <text>done ạ</text>
  </threadedComment>
  <threadedComment ref="F22" dT="2023-11-15T05:51:32.81" personId="{466FD53F-3193-4D4B-88F5-B0A458F546F9}" id="{EB70B67D-06E2-40DD-B0FE-0842CC0103D5}">
    <text>check lại công thức</text>
  </threadedComment>
  <threadedComment ref="F22" dT="2023-11-16T03:39:13.83" personId="{AA984C10-117C-485C-A7D2-FCFE761871B3}" id="{5CE344A9-39D1-4AC6-81D3-190F8AD8EE46}" parentId="{EB70B67D-06E2-40DD-B0FE-0842CC0103D5}">
    <text>em check lại r ạ</text>
  </threadedComment>
  <threadedComment ref="K32" dT="2023-11-15T05:53:15.22" personId="{466FD53F-3193-4D4B-88F5-B0A458F546F9}" id="{933A768A-8981-483D-986D-73A45B3E5499}">
    <text>e check lại công thức này nhé</text>
  </threadedComment>
  <threadedComment ref="K32" dT="2023-11-16T03:40:00.62" personId="{AA984C10-117C-485C-A7D2-FCFE761871B3}" id="{B309B58D-4D5C-4928-B125-86F64752E6A1}" parentId="{933A768A-8981-483D-986D-73A45B3E5499}">
    <text>em sửa r ạ</text>
  </threadedComment>
</ThreadedComments>
</file>

<file path=xl/threadedComments/threadedComment15.xml><?xml version="1.0" encoding="utf-8"?>
<ThreadedComments xmlns="http://schemas.microsoft.com/office/spreadsheetml/2018/threadedcomments" xmlns:x="http://schemas.openxmlformats.org/spreadsheetml/2006/main">
  <threadedComment ref="M5" dT="2023-11-15T05:40:44.62" personId="{466FD53F-3193-4D4B-88F5-B0A458F546F9}" id="{D30D6C20-9631-4EA2-A33B-5FEC5D71E029}">
    <text>chij ddang ko nhớ vì sao NHNN mà lại là TT1, chị nhớ nó là TT2 mới đúng. Check hỏi lại a Thông point này e nhé</text>
  </threadedComment>
  <threadedComment ref="M5" dT="2023-11-16T10:27:57.01" personId="{AA984C10-117C-485C-A7D2-FCFE761871B3}" id="{156D92B2-7E93-4C49-B333-18E43A84B092}" parentId="{D30D6C20-9631-4EA2-A33B-5FEC5D71E029}">
    <text>Tiền gửi NHNN là dự trữ bắt buộc
hoặc tiền gửi tại đó phục vụ mục đích đặc thù nên map vào TT1 ạ.</text>
  </threadedComment>
  <threadedComment ref="M37" dT="2023-11-15T05:42:28.24" personId="{466FD53F-3193-4D4B-88F5-B0A458F546F9}" id="{E8C86176-E4C7-4BE4-ACF8-A7B361F80A75}">
    <text>sao VAMC là tt1 nhưng dự phòng là TT2 &gt;&gt;&gt; Check lại với NH này xem concept họ có để hết dự phòng là VCSH ko hay phân về từng thị trường e nhé</text>
  </threadedComment>
  <threadedComment ref="M37" dT="2023-11-16T10:22:59.88" personId="{AA984C10-117C-485C-A7D2-FCFE761871B3}" id="{6E454C3A-1396-41AE-9735-5B63CB2D4A1C}" parentId="{E8C86176-E4C7-4BE4-ACF8-A7B361F80A75}">
    <text>Dự phòng là VCSH hết mà ạ</text>
  </threadedComment>
  <threadedComment ref="M61" dT="2023-11-15T05:43:17.66" personId="{466FD53F-3193-4D4B-88F5-B0A458F546F9}" id="{510B76FB-9823-4404-A12B-C1D6F4AD911B}">
    <text>check lại xem concept dự phòng ntn. Chị nhớ có bank cho hết dự phòng vòa VCSH</text>
  </threadedComment>
  <threadedComment ref="K95" dT="2023-11-02T10:33:35.08" personId="{AA984C10-117C-485C-A7D2-FCFE761871B3}" id="{1FBD2DD7-BBB4-4CA0-8005-08D7F9D96E49}">
    <text>gioongs sheet input ALM</text>
  </threadedComment>
  <threadedComment ref="K95" dT="2023-11-02T10:34:33.53" personId="{AA984C10-117C-485C-A7D2-FCFE761871B3}" id="{7CB6A5AB-BB27-4AAF-BF11-EC65082175C8}" parentId="{1FBD2DD7-BBB4-4CA0-8005-08D7F9D96E49}">
    <text>gioongs ALM</text>
  </threadedComment>
  <threadedComment ref="L115" dT="2023-11-15T05:45:16.72" personId="{466FD53F-3193-4D4B-88F5-B0A458F546F9}" id="{0C57FB50-175E-4D32-835E-022E830B0089}">
    <text>đặt công thức checking tại cột P với PnL toàn hàng để bảo = PnL các khối cộng lên nhé.</text>
  </threadedComment>
  <threadedComment ref="L115" dT="2023-11-16T09:28:39.53" personId="{AA984C10-117C-485C-A7D2-FCFE761871B3}" id="{6D2BF00A-B777-48FF-84A0-F2F6C0133776}" parentId="{0C57FB50-175E-4D32-835E-022E830B0089}">
    <text>done ạ</text>
  </threadedComment>
</ThreadedComments>
</file>

<file path=xl/threadedComments/threadedComment16.xml><?xml version="1.0" encoding="utf-8"?>
<ThreadedComments xmlns="http://schemas.microsoft.com/office/spreadsheetml/2018/threadedcomments" xmlns:x="http://schemas.openxmlformats.org/spreadsheetml/2006/main">
  <threadedComment ref="J6" dT="2023-11-15T05:55:34.82" personId="{466FD53F-3193-4D4B-88F5-B0A458F546F9}" id="{CDD6E552-ECFD-4602-A1C1-0160666C247C}" done="1">
    <text>sao link tay ntn. chị bảo coding lại PnL của tất cả các khối r sumif thì mới đảm bảo ko thiếu chứ nhỉ</text>
  </threadedComment>
  <threadedComment ref="J6" dT="2023-11-16T09:38:14.67" personId="{AA984C10-117C-485C-A7D2-FCFE761871B3}" id="{45B3C006-8C44-4D39-A375-40272003B459}" parentId="{CDD6E552-ECFD-4602-A1C1-0160666C247C}">
    <text>em đã update công thức</text>
  </threadedComment>
  <threadedComment ref="J253" dT="2023-11-15T05:55:47.91" personId="{466FD53F-3193-4D4B-88F5-B0A458F546F9}" id="{4FE1BEF8-98F5-404B-BDF1-76166339F104}" done="1">
    <text>đặt checking với BS</text>
  </threadedComment>
  <threadedComment ref="J253" dT="2023-11-16T09:28:27.11" personId="{AA984C10-117C-485C-A7D2-FCFE761871B3}" id="{543893A0-28CC-4B71-ACD6-4EC2F68CC003}" parentId="{4FE1BEF8-98F5-404B-BDF1-76166339F104}">
    <text>done ạ</text>
  </threadedComment>
</ThreadedComments>
</file>

<file path=xl/threadedComments/threadedComment2.xml><?xml version="1.0" encoding="utf-8"?>
<ThreadedComments xmlns="http://schemas.microsoft.com/office/spreadsheetml/2018/threadedcomments" xmlns:x="http://schemas.openxmlformats.org/spreadsheetml/2006/main">
  <threadedComment ref="O115" dT="2023-11-15T04:47:44.81" personId="{466FD53F-3193-4D4B-88F5-B0A458F546F9}" id="{F4CF4743-839C-41BC-8F97-8B866F48BF47}" done="1">
    <text>Đặt thêm công thức checking LNCPP năm trước kết chuyển cho từng cột và checking LN năm nay với PnL</text>
  </threadedComment>
  <threadedComment ref="O115" dT="2023-11-15T08:05:28.00" personId="{AA984C10-117C-485C-A7D2-FCFE761871B3}" id="{B4FED67A-5526-4BDB-A225-0FBB6FA6AE28}" parentId="{F4CF4743-839C-41BC-8F97-8B866F48BF47}">
    <text>done ạ</text>
  </threadedComment>
</ThreadedComments>
</file>

<file path=xl/threadedComments/threadedComment3.xml><?xml version="1.0" encoding="utf-8"?>
<ThreadedComments xmlns="http://schemas.microsoft.com/office/spreadsheetml/2018/threadedcomments" xmlns:x="http://schemas.openxmlformats.org/spreadsheetml/2006/main">
  <threadedComment ref="M1" dT="2023-11-15T04:50:24.66" personId="{466FD53F-3193-4D4B-88F5-B0A458F546F9}" id="{EEBAA23F-22C2-4CE8-AABF-66DA181512D0}">
    <text>Copy cột casting PnL ở file treasury vào đây nehs. đảm bảo tổng khoản mục = các tiểu mục con cộng lại. Cái này ko ưu tiên, e sửa các điểm khác trước</text>
  </threadedComment>
</ThreadedComments>
</file>

<file path=xl/threadedComments/threadedComment4.xml><?xml version="1.0" encoding="utf-8"?>
<ThreadedComments xmlns="http://schemas.microsoft.com/office/spreadsheetml/2018/threadedcomments" xmlns:x="http://schemas.openxmlformats.org/spreadsheetml/2006/main">
  <threadedComment ref="O115" dT="2023-11-15T04:47:44.81" personId="{466FD53F-3193-4D4B-88F5-B0A458F546F9}" id="{BF106607-F025-4E74-AAF4-D1A6E4330171}" done="1">
    <text>Đặt thêm công thức checking LNCPP năm trước kết chuyển cho từng cột và checking LN năm nay với PnL</text>
  </threadedComment>
  <threadedComment ref="O115" dT="2023-11-15T08:05:28.00" personId="{AA984C10-117C-485C-A7D2-FCFE761871B3}" id="{E385E6CF-6867-4711-B226-98B11F27BC79}" parentId="{BF106607-F025-4E74-AAF4-D1A6E4330171}">
    <text>done ạ</text>
  </threadedComment>
</ThreadedComments>
</file>

<file path=xl/threadedComments/threadedComment5.xml><?xml version="1.0" encoding="utf-8"?>
<ThreadedComments xmlns="http://schemas.microsoft.com/office/spreadsheetml/2018/threadedcomments" xmlns:x="http://schemas.openxmlformats.org/spreadsheetml/2006/main">
  <threadedComment ref="O115" dT="2023-11-15T04:47:44.81" personId="{466FD53F-3193-4D4B-88F5-B0A458F546F9}" id="{AF4813B8-C123-420B-B80D-22E049FEC471}" done="1">
    <text>Đặt thêm công thức checking LNCPP năm trước kết chuyển cho từng cột và checking LN năm nay với PnL</text>
  </threadedComment>
  <threadedComment ref="O115" dT="2023-11-15T08:05:28.00" personId="{AA984C10-117C-485C-A7D2-FCFE761871B3}" id="{D73AC925-26AB-4928-A406-EDDE6E32F8FC}" parentId="{AF4813B8-C123-420B-B80D-22E049FEC471}">
    <text>done ạ</text>
  </threadedComment>
</ThreadedComments>
</file>

<file path=xl/threadedComments/threadedComment6.xml><?xml version="1.0" encoding="utf-8"?>
<ThreadedComments xmlns="http://schemas.microsoft.com/office/spreadsheetml/2018/threadedcomments" xmlns:x="http://schemas.openxmlformats.org/spreadsheetml/2006/main">
  <threadedComment ref="O115" dT="2023-11-15T04:47:44.81" personId="{466FD53F-3193-4D4B-88F5-B0A458F546F9}" id="{7640E38C-440F-4988-A05A-73D6C549E52E}" done="1">
    <text>Đặt thêm công thức checking LNCPP năm trước kết chuyển cho từng cột và checking LN năm nay với PnL</text>
  </threadedComment>
  <threadedComment ref="O115" dT="2023-11-15T08:05:28.00" personId="{AA984C10-117C-485C-A7D2-FCFE761871B3}" id="{902223DB-3F4C-477B-8A02-1AF8165283C1}" parentId="{7640E38C-440F-4988-A05A-73D6C549E52E}">
    <text>done ạ</text>
  </threadedComment>
</ThreadedComments>
</file>

<file path=xl/threadedComments/threadedComment7.xml><?xml version="1.0" encoding="utf-8"?>
<ThreadedComments xmlns="http://schemas.microsoft.com/office/spreadsheetml/2018/threadedcomments" xmlns:x="http://schemas.openxmlformats.org/spreadsheetml/2006/main">
  <threadedComment ref="O115" dT="2023-11-15T04:47:44.81" personId="{466FD53F-3193-4D4B-88F5-B0A458F546F9}" id="{9E7D66C5-6170-4649-9A30-889DAA3C6B46}" done="1">
    <text>Đặt thêm công thức checking LNCPP năm trước kết chuyển cho từng cột và checking LN năm nay với PnL</text>
  </threadedComment>
  <threadedComment ref="O115" dT="2023-11-15T08:05:28.00" personId="{AA984C10-117C-485C-A7D2-FCFE761871B3}" id="{676C984C-8497-48F9-A7F6-1D914B768C49}" parentId="{9E7D66C5-6170-4649-9A30-889DAA3C6B46}">
    <text>done ạ</text>
  </threadedComment>
</ThreadedComments>
</file>

<file path=xl/threadedComments/threadedComment8.xml><?xml version="1.0" encoding="utf-8"?>
<ThreadedComments xmlns="http://schemas.microsoft.com/office/spreadsheetml/2018/threadedcomments" xmlns:x="http://schemas.openxmlformats.org/spreadsheetml/2006/main">
  <threadedComment ref="O115" dT="2023-11-15T04:47:44.81" personId="{466FD53F-3193-4D4B-88F5-B0A458F546F9}" id="{2C9C7605-5AF4-4559-98FE-B450A332F15B}" done="1">
    <text>Đặt thêm công thức checking LNCPP năm trước kết chuyển cho từng cột và checking LN năm nay với PnL</text>
  </threadedComment>
  <threadedComment ref="O115" dT="2023-11-15T08:05:28.00" personId="{AA984C10-117C-485C-A7D2-FCFE761871B3}" id="{639DD23A-36BC-40AF-92D3-996D9F377B14}" parentId="{2C9C7605-5AF4-4559-98FE-B450A332F15B}">
    <text>done ạ</text>
  </threadedComment>
</ThreadedComments>
</file>

<file path=xl/threadedComments/threadedComment9.xml><?xml version="1.0" encoding="utf-8"?>
<ThreadedComments xmlns="http://schemas.microsoft.com/office/spreadsheetml/2018/threadedcomments" xmlns:x="http://schemas.openxmlformats.org/spreadsheetml/2006/main">
  <threadedComment ref="J1" dT="2023-11-15T04:51:16.71" personId="{466FD53F-3193-4D4B-88F5-B0A458F546F9}" id="{C80C74C5-F093-4CD5-B2A6-EBF1178BF78C}">
    <text>Theem coojt Forecast 2023 theo số BQ, Khối này should be tính ở phần riêng r. mình chỉ lên số ở đây thui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1.bin"/><Relationship Id="rId4" Type="http://schemas.microsoft.com/office/2017/10/relationships/threadedComment" Target="../threadedComments/threadedComment15.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2.bin"/><Relationship Id="rId4" Type="http://schemas.microsoft.com/office/2017/10/relationships/threadedComment" Target="../threadedComments/threadedComment1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EEE7-6EB9-4B07-BF34-2F4F096ED598}">
  <sheetPr>
    <tabColor theme="0"/>
  </sheetPr>
  <dimension ref="A1:E26"/>
  <sheetViews>
    <sheetView showGridLines="0" topLeftCell="A3" zoomScale="70" zoomScaleNormal="70" workbookViewId="0">
      <selection activeCell="B25" sqref="B25"/>
    </sheetView>
  </sheetViews>
  <sheetFormatPr defaultColWidth="8.77734375" defaultRowHeight="14.4" x14ac:dyDescent="0.3"/>
  <cols>
    <col min="1" max="1" width="32" style="2" bestFit="1" customWidth="1"/>
    <col min="2" max="2" width="28.33203125" style="2" bestFit="1" customWidth="1"/>
    <col min="3" max="3" width="28.33203125" style="2" customWidth="1"/>
    <col min="4" max="4" width="88.77734375" style="2" customWidth="1"/>
    <col min="5" max="5" width="24.5546875" style="2" customWidth="1"/>
    <col min="6" max="16384" width="8.77734375" style="2"/>
  </cols>
  <sheetData>
    <row r="1" spans="1:5" x14ac:dyDescent="0.3">
      <c r="A1" s="125" t="s">
        <v>508</v>
      </c>
      <c r="B1" s="657">
        <v>45291</v>
      </c>
      <c r="C1" s="656"/>
    </row>
    <row r="2" spans="1:5" x14ac:dyDescent="0.3">
      <c r="A2" s="125" t="s">
        <v>509</v>
      </c>
      <c r="B2" s="444" t="s">
        <v>542</v>
      </c>
      <c r="C2" s="546"/>
    </row>
    <row r="4" spans="1:5" x14ac:dyDescent="0.3">
      <c r="A4" s="567" t="s">
        <v>510</v>
      </c>
      <c r="B4" s="568" t="s">
        <v>511</v>
      </c>
      <c r="C4" s="568" t="s">
        <v>543</v>
      </c>
      <c r="D4" s="569" t="s">
        <v>537</v>
      </c>
      <c r="E4" s="570" t="s">
        <v>550</v>
      </c>
    </row>
    <row r="5" spans="1:5" ht="28.8" x14ac:dyDescent="0.3">
      <c r="A5" s="769" t="s">
        <v>512</v>
      </c>
      <c r="B5" s="554" t="s">
        <v>516</v>
      </c>
      <c r="C5" s="554" t="s">
        <v>544</v>
      </c>
      <c r="D5" s="555" t="s">
        <v>551</v>
      </c>
      <c r="E5" s="562" t="s">
        <v>552</v>
      </c>
    </row>
    <row r="6" spans="1:5" ht="28.8" x14ac:dyDescent="0.3">
      <c r="A6" s="770"/>
      <c r="B6" s="547" t="s">
        <v>517</v>
      </c>
      <c r="C6" s="547" t="s">
        <v>544</v>
      </c>
      <c r="D6" s="548" t="s">
        <v>551</v>
      </c>
      <c r="E6" s="563" t="s">
        <v>552</v>
      </c>
    </row>
    <row r="7" spans="1:5" ht="28.8" x14ac:dyDescent="0.3">
      <c r="A7" s="770"/>
      <c r="B7" s="547" t="s">
        <v>518</v>
      </c>
      <c r="C7" s="547" t="s">
        <v>544</v>
      </c>
      <c r="D7" s="548" t="s">
        <v>551</v>
      </c>
      <c r="E7" s="563" t="s">
        <v>552</v>
      </c>
    </row>
    <row r="8" spans="1:5" ht="28.8" x14ac:dyDescent="0.3">
      <c r="A8" s="770"/>
      <c r="B8" s="547" t="s">
        <v>519</v>
      </c>
      <c r="C8" s="547" t="s">
        <v>544</v>
      </c>
      <c r="D8" s="548" t="s">
        <v>551</v>
      </c>
      <c r="E8" s="563" t="s">
        <v>552</v>
      </c>
    </row>
    <row r="9" spans="1:5" ht="28.8" x14ac:dyDescent="0.3">
      <c r="A9" s="770"/>
      <c r="B9" s="547" t="s">
        <v>520</v>
      </c>
      <c r="C9" s="547" t="s">
        <v>544</v>
      </c>
      <c r="D9" s="548" t="s">
        <v>551</v>
      </c>
      <c r="E9" s="563" t="s">
        <v>552</v>
      </c>
    </row>
    <row r="10" spans="1:5" ht="28.8" x14ac:dyDescent="0.3">
      <c r="A10" s="770"/>
      <c r="B10" s="547" t="s">
        <v>521</v>
      </c>
      <c r="C10" s="547" t="s">
        <v>544</v>
      </c>
      <c r="D10" s="548" t="s">
        <v>551</v>
      </c>
      <c r="E10" s="563" t="s">
        <v>552</v>
      </c>
    </row>
    <row r="11" spans="1:5" ht="28.8" x14ac:dyDescent="0.3">
      <c r="A11" s="770"/>
      <c r="B11" s="547" t="s">
        <v>522</v>
      </c>
      <c r="C11" s="547" t="s">
        <v>544</v>
      </c>
      <c r="D11" s="548" t="s">
        <v>551</v>
      </c>
      <c r="E11" s="563" t="s">
        <v>552</v>
      </c>
    </row>
    <row r="12" spans="1:5" ht="28.8" x14ac:dyDescent="0.3">
      <c r="A12" s="770"/>
      <c r="B12" s="547" t="s">
        <v>523</v>
      </c>
      <c r="C12" s="547" t="s">
        <v>544</v>
      </c>
      <c r="D12" s="548" t="s">
        <v>551</v>
      </c>
      <c r="E12" s="563" t="s">
        <v>552</v>
      </c>
    </row>
    <row r="13" spans="1:5" ht="28.8" x14ac:dyDescent="0.3">
      <c r="A13" s="770"/>
      <c r="B13" s="547" t="s">
        <v>524</v>
      </c>
      <c r="C13" s="547" t="s">
        <v>544</v>
      </c>
      <c r="D13" s="548" t="s">
        <v>551</v>
      </c>
      <c r="E13" s="563" t="s">
        <v>552</v>
      </c>
    </row>
    <row r="14" spans="1:5" ht="28.8" x14ac:dyDescent="0.3">
      <c r="A14" s="770"/>
      <c r="B14" s="547" t="s">
        <v>525</v>
      </c>
      <c r="C14" s="547" t="s">
        <v>544</v>
      </c>
      <c r="D14" s="548" t="s">
        <v>551</v>
      </c>
      <c r="E14" s="563" t="s">
        <v>552</v>
      </c>
    </row>
    <row r="15" spans="1:5" ht="28.8" x14ac:dyDescent="0.3">
      <c r="A15" s="770"/>
      <c r="B15" s="547" t="s">
        <v>526</v>
      </c>
      <c r="C15" s="547" t="s">
        <v>544</v>
      </c>
      <c r="D15" s="548" t="s">
        <v>551</v>
      </c>
      <c r="E15" s="563" t="s">
        <v>552</v>
      </c>
    </row>
    <row r="16" spans="1:5" ht="28.8" x14ac:dyDescent="0.3">
      <c r="A16" s="770"/>
      <c r="B16" s="547" t="s">
        <v>527</v>
      </c>
      <c r="C16" s="547" t="s">
        <v>544</v>
      </c>
      <c r="D16" s="548" t="s">
        <v>551</v>
      </c>
      <c r="E16" s="563" t="s">
        <v>552</v>
      </c>
    </row>
    <row r="17" spans="1:5" ht="28.8" x14ac:dyDescent="0.3">
      <c r="A17" s="770"/>
      <c r="B17" s="547" t="s">
        <v>528</v>
      </c>
      <c r="C17" s="547" t="s">
        <v>544</v>
      </c>
      <c r="D17" s="548" t="s">
        <v>551</v>
      </c>
      <c r="E17" s="563" t="s">
        <v>552</v>
      </c>
    </row>
    <row r="18" spans="1:5" ht="28.8" x14ac:dyDescent="0.3">
      <c r="A18" s="770"/>
      <c r="B18" s="547" t="s">
        <v>529</v>
      </c>
      <c r="C18" s="547" t="s">
        <v>544</v>
      </c>
      <c r="D18" s="548" t="s">
        <v>551</v>
      </c>
      <c r="E18" s="563" t="s">
        <v>552</v>
      </c>
    </row>
    <row r="19" spans="1:5" x14ac:dyDescent="0.3">
      <c r="A19" s="770"/>
      <c r="B19" s="550" t="s">
        <v>538</v>
      </c>
      <c r="C19" s="550" t="s">
        <v>545</v>
      </c>
      <c r="D19" s="548" t="s">
        <v>540</v>
      </c>
      <c r="E19" s="563" t="s">
        <v>552</v>
      </c>
    </row>
    <row r="20" spans="1:5" x14ac:dyDescent="0.3">
      <c r="A20" s="771"/>
      <c r="B20" s="564" t="s">
        <v>539</v>
      </c>
      <c r="C20" s="564" t="s">
        <v>545</v>
      </c>
      <c r="D20" s="565" t="s">
        <v>541</v>
      </c>
      <c r="E20" s="566" t="s">
        <v>552</v>
      </c>
    </row>
    <row r="21" spans="1:5" x14ac:dyDescent="0.3">
      <c r="A21" s="772" t="s">
        <v>513</v>
      </c>
      <c r="B21" s="560" t="s">
        <v>530</v>
      </c>
      <c r="C21" s="560"/>
      <c r="D21" s="561" t="s">
        <v>549</v>
      </c>
      <c r="E21" s="556" t="s">
        <v>552</v>
      </c>
    </row>
    <row r="22" spans="1:5" x14ac:dyDescent="0.3">
      <c r="A22" s="773"/>
      <c r="B22" s="551" t="s">
        <v>531</v>
      </c>
      <c r="C22" s="551"/>
      <c r="D22" s="552" t="s">
        <v>547</v>
      </c>
      <c r="E22" s="549" t="s">
        <v>552</v>
      </c>
    </row>
    <row r="23" spans="1:5" x14ac:dyDescent="0.3">
      <c r="A23" s="773"/>
      <c r="B23" s="551" t="s">
        <v>533</v>
      </c>
      <c r="C23" s="551"/>
      <c r="D23" s="552" t="s">
        <v>546</v>
      </c>
      <c r="E23" s="549" t="s">
        <v>552</v>
      </c>
    </row>
    <row r="24" spans="1:5" x14ac:dyDescent="0.3">
      <c r="A24" s="773"/>
      <c r="B24" s="553" t="s">
        <v>532</v>
      </c>
      <c r="C24" s="553"/>
      <c r="D24" s="552" t="s">
        <v>548</v>
      </c>
      <c r="E24" s="549" t="s">
        <v>552</v>
      </c>
    </row>
    <row r="25" spans="1:5" x14ac:dyDescent="0.3">
      <c r="A25" s="774"/>
      <c r="B25" s="557" t="s">
        <v>534</v>
      </c>
      <c r="C25" s="557"/>
      <c r="D25" s="558" t="s">
        <v>514</v>
      </c>
      <c r="E25" s="559" t="s">
        <v>552</v>
      </c>
    </row>
    <row r="26" spans="1:5" x14ac:dyDescent="0.3">
      <c r="A26" s="546"/>
    </row>
  </sheetData>
  <mergeCells count="2">
    <mergeCell ref="A5:A20"/>
    <mergeCell ref="A21:A25"/>
  </mergeCells>
  <dataValidations count="1">
    <dataValidation type="list" allowBlank="1" showInputMessage="1" showErrorMessage="1" sqref="B2:C2" xr:uid="{43BCDB8E-9F11-4EB7-9734-86A71B6B2D4A}">
      <formula1>"Phương án FTP cũ, Phương án FTP mới"</formula1>
    </dataValidation>
  </dataValidations>
  <hyperlinks>
    <hyperlink ref="E5" location="'Input| BS| RB'!A1" display="link" xr:uid="{8B56DAA8-2821-47D6-AB17-291AD2A6774B}"/>
    <hyperlink ref="E6" location="'Input| BS| CMB'!A1" display="link" xr:uid="{FCA160C0-94EE-4373-B348-886DA5D520DB}"/>
    <hyperlink ref="E7" location="'Input| BS| IB'!A1" display="link" xr:uid="{13593D19-C723-4493-91CE-EC39810C390F}"/>
    <hyperlink ref="E8" location="'Input| BS| TT Thẻ'!A1" display="link" xr:uid="{4A61652B-9DE8-4F21-93A7-DD2DF8C35A80}"/>
    <hyperlink ref="E9" location="'Input | BS| CIB'!A1" display="link" xr:uid="{8A2457AF-B1AB-44C9-B8BB-4C14C156E5D0}"/>
    <hyperlink ref="E10" location="'Input| BS| Treasury'!A1" display="link" xr:uid="{75FEA0F1-C40E-44CE-BDB4-F4BE17E5C465}"/>
    <hyperlink ref="E11" location="'Input| BS| Capital'!A1" display="link" xr:uid="{462678A7-42F1-4ADC-B0AA-3399EEAE01C2}"/>
    <hyperlink ref="E12" location="'Input| PL| RB'!A1" display="link" xr:uid="{B7203E70-CD5D-47A8-89A7-D15256B7CBA8}"/>
    <hyperlink ref="E13" location="'Input| PL| CMB'!A1" display="link" xr:uid="{3E488841-ED86-4DA9-82AB-0DD862433900}"/>
    <hyperlink ref="E14" location="'Input| PL| IB'!A1" display="link" xr:uid="{D7F24E2E-CA65-4FDD-9DDF-27970BE70585}"/>
    <hyperlink ref="E15" location="'Input| PL| TT Thẻ'!A1" display="link" xr:uid="{A598BFD8-DF88-447C-BB9C-3948FAFF1E3F}"/>
    <hyperlink ref="E16" location="'Input| PL| CIB'!A1" display="link" xr:uid="{C26CFE7C-09FD-427F-B932-40BC346E7444}"/>
    <hyperlink ref="E17" location="'Input| PL| Treasury'!A1" display="link" xr:uid="{EA86915B-A3FD-4298-94E6-D7BD2C9F06AF}"/>
    <hyperlink ref="E18" location="'Input| PL| Capital'!A1" display="link" xr:uid="{6DF8F9A0-5651-4FEC-AD13-06AC39DFE675}"/>
    <hyperlink ref="E19" location="'ALM| BS| Input|Tỷ lệ - Tỷ trọng'!A1" display="link" xr:uid="{556B0F80-CDC5-4E87-A752-4762FA1234FF}"/>
    <hyperlink ref="E20" location="'ALM|PL| Input COF-VOF'!A1" display="link" xr:uid="{F186214A-32B9-462D-8E0D-330F3A5E9B53}"/>
    <hyperlink ref="E21" location="'ALM| BS| Process'!A1" display="link" xr:uid="{CD3475B3-569F-41E8-A1BD-01F6276CC806}"/>
    <hyperlink ref="E22" location="'ALM| Process| Tool '!A1" display="link" xr:uid="{4C70CFBD-4FF1-43DE-9887-7564AE2F7554}"/>
    <hyperlink ref="E23" location="'ALM| PL| Process'!A1" display="link" xr:uid="{EE26DC5E-BB47-4EA2-BD1D-F8B3BEAAEFC8}"/>
    <hyperlink ref="E24" location="'Total| BS'!A1" display="link" xr:uid="{97C5A00A-360B-40CA-B2AD-C163B5479A62}"/>
    <hyperlink ref="E25" location="'Total| PL'!A1" display="link" xr:uid="{8C14977E-0A43-40B7-8223-066EC072DAB5}"/>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8A27-F5DC-44B1-84B1-86B613A6F418}">
  <sheetPr>
    <tabColor rgb="FFFFFF00"/>
  </sheetPr>
  <dimension ref="A1:T130"/>
  <sheetViews>
    <sheetView showGridLines="0" zoomScale="79" zoomScaleNormal="71" workbookViewId="0">
      <pane xSplit="7" ySplit="2" topLeftCell="H100" activePane="bottomRight" state="frozen"/>
      <selection activeCell="P37" sqref="P37"/>
      <selection pane="topRight" activeCell="P37" sqref="P37"/>
      <selection pane="bottomLeft" activeCell="P37" sqref="P37"/>
      <selection pane="bottomRight" activeCell="L116" sqref="L116"/>
    </sheetView>
  </sheetViews>
  <sheetFormatPr defaultRowHeight="14.4" x14ac:dyDescent="0.3"/>
  <cols>
    <col min="1" max="1" width="4.44140625" customWidth="1"/>
    <col min="2" max="2" width="4.5546875" bestFit="1" customWidth="1"/>
    <col min="3" max="3" width="6.44140625" style="34" bestFit="1" customWidth="1"/>
    <col min="4" max="4" width="4.5546875" style="2" customWidth="1"/>
    <col min="5" max="5" width="3.44140625" style="2" customWidth="1"/>
    <col min="6" max="7" width="34.5546875" style="2" customWidth="1"/>
    <col min="8" max="8" width="14.77734375" style="2" customWidth="1"/>
    <col min="9" max="10" width="15.5546875" style="2" customWidth="1"/>
    <col min="11" max="11" width="1.44140625" customWidth="1"/>
    <col min="12" max="12" width="15.5546875" customWidth="1"/>
    <col min="18" max="20" width="11" customWidth="1"/>
  </cols>
  <sheetData>
    <row r="1" spans="1:20" x14ac:dyDescent="0.3">
      <c r="C1" s="317" t="s">
        <v>0</v>
      </c>
      <c r="D1" s="318"/>
      <c r="E1" s="318"/>
      <c r="F1" s="318"/>
      <c r="G1" s="318"/>
      <c r="H1" s="319" t="s">
        <v>1</v>
      </c>
      <c r="I1" s="319" t="s">
        <v>1</v>
      </c>
      <c r="J1" s="319" t="s">
        <v>1</v>
      </c>
      <c r="K1" s="320"/>
      <c r="L1" s="639" t="s">
        <v>3</v>
      </c>
      <c r="O1" s="775" t="s">
        <v>558</v>
      </c>
      <c r="P1" s="775"/>
      <c r="Q1" s="709"/>
      <c r="R1" s="776" t="s">
        <v>559</v>
      </c>
      <c r="S1" s="776"/>
      <c r="T1" s="776"/>
    </row>
    <row r="2" spans="1:20" ht="20.399999999999999" x14ac:dyDescent="0.3">
      <c r="A2" s="4" t="s">
        <v>4</v>
      </c>
      <c r="C2" s="5"/>
      <c r="D2" s="6" t="s">
        <v>5</v>
      </c>
      <c r="E2" s="6"/>
      <c r="F2" s="6"/>
      <c r="G2" s="6"/>
      <c r="H2" s="166">
        <v>2020</v>
      </c>
      <c r="I2" s="166">
        <v>2021</v>
      </c>
      <c r="J2" s="7">
        <v>2022</v>
      </c>
      <c r="K2" s="321"/>
      <c r="L2" s="8">
        <v>2023</v>
      </c>
      <c r="O2" s="585">
        <v>2021</v>
      </c>
      <c r="P2" s="586">
        <v>2022</v>
      </c>
      <c r="Q2" s="586">
        <v>2023</v>
      </c>
      <c r="R2" s="692">
        <v>2021</v>
      </c>
      <c r="S2" s="692">
        <v>2022</v>
      </c>
      <c r="T2" s="692">
        <v>2023</v>
      </c>
    </row>
    <row r="3" spans="1:20" s="10" customFormat="1" x14ac:dyDescent="0.3">
      <c r="A3" s="9">
        <v>3</v>
      </c>
      <c r="C3" s="11" t="s">
        <v>6</v>
      </c>
      <c r="D3" s="12" t="s">
        <v>7</v>
      </c>
      <c r="E3" s="13"/>
      <c r="F3" s="13"/>
      <c r="G3" s="13"/>
      <c r="H3" s="108"/>
      <c r="I3" s="108"/>
      <c r="J3" s="209"/>
      <c r="K3" s="322"/>
      <c r="L3" s="210"/>
      <c r="O3" s="581"/>
      <c r="P3" s="581"/>
      <c r="Q3" s="581"/>
      <c r="R3" s="693"/>
      <c r="S3" s="693"/>
      <c r="T3" s="693"/>
    </row>
    <row r="4" spans="1:20" x14ac:dyDescent="0.3">
      <c r="A4" s="9">
        <v>4</v>
      </c>
      <c r="C4" s="18"/>
      <c r="D4" s="2" t="s">
        <v>8</v>
      </c>
      <c r="E4" s="16"/>
      <c r="H4" s="300"/>
      <c r="I4" s="286"/>
      <c r="J4" s="308"/>
      <c r="K4" s="273"/>
      <c r="L4" s="294"/>
      <c r="O4" s="581"/>
      <c r="P4" s="581"/>
      <c r="Q4" s="581"/>
      <c r="R4" s="693"/>
      <c r="S4" s="693"/>
      <c r="T4" s="693"/>
    </row>
    <row r="5" spans="1:20" s="17" customFormat="1" x14ac:dyDescent="0.3">
      <c r="A5" s="9">
        <v>5</v>
      </c>
      <c r="C5" s="18"/>
      <c r="D5" s="2" t="s">
        <v>9</v>
      </c>
      <c r="E5" s="16"/>
      <c r="F5" s="2"/>
      <c r="G5" s="2"/>
      <c r="H5" s="300">
        <v>0</v>
      </c>
      <c r="I5" s="286">
        <v>0</v>
      </c>
      <c r="J5" s="308">
        <v>0</v>
      </c>
      <c r="K5" s="273"/>
      <c r="L5" s="294">
        <v>0</v>
      </c>
      <c r="O5" s="581"/>
      <c r="P5" s="581"/>
      <c r="Q5" s="581"/>
      <c r="R5" s="693"/>
      <c r="S5" s="693"/>
      <c r="T5" s="693"/>
    </row>
    <row r="6" spans="1:20" x14ac:dyDescent="0.3">
      <c r="A6" s="9">
        <v>6</v>
      </c>
      <c r="C6" s="14"/>
      <c r="D6" s="15" t="s">
        <v>10</v>
      </c>
      <c r="E6" s="16"/>
      <c r="H6" s="301">
        <v>30</v>
      </c>
      <c r="I6" s="287">
        <v>30</v>
      </c>
      <c r="J6" s="309">
        <v>30</v>
      </c>
      <c r="K6" s="274"/>
      <c r="L6" s="295">
        <v>30</v>
      </c>
      <c r="O6" s="582">
        <f>I6-SUM(I7:I10)</f>
        <v>0</v>
      </c>
      <c r="P6" s="582">
        <f>J6-SUM(J7:J10)</f>
        <v>0</v>
      </c>
      <c r="Q6" s="582">
        <f>L6-SUM(L7:L10)</f>
        <v>0</v>
      </c>
      <c r="R6" s="694"/>
      <c r="S6" s="694"/>
      <c r="T6" s="694"/>
    </row>
    <row r="7" spans="1:20" ht="13.2" customHeight="1" x14ac:dyDescent="0.3">
      <c r="A7" s="9">
        <v>7</v>
      </c>
      <c r="C7" s="18"/>
      <c r="E7" s="19" t="s">
        <v>11</v>
      </c>
      <c r="H7" s="300">
        <v>0</v>
      </c>
      <c r="I7" s="286">
        <v>0</v>
      </c>
      <c r="J7" s="308">
        <v>0</v>
      </c>
      <c r="K7" s="273"/>
      <c r="L7" s="294">
        <v>0</v>
      </c>
      <c r="O7" s="581"/>
      <c r="P7" s="581"/>
      <c r="Q7" s="581"/>
      <c r="R7" s="693"/>
      <c r="S7" s="693"/>
      <c r="T7" s="693"/>
    </row>
    <row r="8" spans="1:20" ht="13.2" customHeight="1" x14ac:dyDescent="0.3">
      <c r="A8" s="9">
        <v>8</v>
      </c>
      <c r="C8" s="18"/>
      <c r="E8" s="19" t="s">
        <v>12</v>
      </c>
      <c r="H8" s="300">
        <v>0</v>
      </c>
      <c r="I8" s="286">
        <v>0</v>
      </c>
      <c r="J8" s="308">
        <v>0</v>
      </c>
      <c r="K8" s="273"/>
      <c r="L8" s="294">
        <v>0</v>
      </c>
      <c r="O8" s="581"/>
      <c r="P8" s="581"/>
      <c r="Q8" s="581"/>
      <c r="R8" s="693"/>
      <c r="S8" s="693"/>
      <c r="T8" s="693"/>
    </row>
    <row r="9" spans="1:20" ht="13.2" customHeight="1" x14ac:dyDescent="0.3">
      <c r="A9" s="9">
        <v>9</v>
      </c>
      <c r="C9" s="18"/>
      <c r="E9" s="19" t="s">
        <v>13</v>
      </c>
      <c r="H9" s="300">
        <v>30</v>
      </c>
      <c r="I9" s="286">
        <v>30</v>
      </c>
      <c r="J9" s="308">
        <v>30</v>
      </c>
      <c r="K9" s="273"/>
      <c r="L9" s="294">
        <v>30</v>
      </c>
      <c r="O9" s="581"/>
      <c r="P9" s="581"/>
      <c r="Q9" s="581"/>
      <c r="R9" s="693"/>
      <c r="S9" s="693"/>
      <c r="T9" s="693"/>
    </row>
    <row r="10" spans="1:20" ht="13.2" customHeight="1" x14ac:dyDescent="0.3">
      <c r="A10" s="9">
        <v>10</v>
      </c>
      <c r="C10" s="18"/>
      <c r="E10" s="2" t="s">
        <v>14</v>
      </c>
      <c r="H10" s="300">
        <v>0</v>
      </c>
      <c r="I10" s="286">
        <v>0</v>
      </c>
      <c r="J10" s="308">
        <v>0</v>
      </c>
      <c r="K10" s="273"/>
      <c r="L10" s="294">
        <v>0</v>
      </c>
      <c r="O10" s="581"/>
      <c r="P10" s="581"/>
      <c r="Q10" s="581"/>
      <c r="R10" s="693"/>
      <c r="S10" s="693"/>
      <c r="T10" s="693"/>
    </row>
    <row r="11" spans="1:20" ht="13.2" customHeight="1" x14ac:dyDescent="0.3">
      <c r="A11" s="9">
        <v>11</v>
      </c>
      <c r="C11" s="76"/>
      <c r="D11" s="28" t="s">
        <v>15</v>
      </c>
      <c r="H11" s="302">
        <f t="shared" ref="H11:J11" si="0">SUM(H4:H6)</f>
        <v>30</v>
      </c>
      <c r="I11" s="288">
        <f t="shared" si="0"/>
        <v>30</v>
      </c>
      <c r="J11" s="310">
        <f t="shared" si="0"/>
        <v>30</v>
      </c>
      <c r="K11" s="274"/>
      <c r="L11" s="296">
        <f>SUM(L4:L6)</f>
        <v>30</v>
      </c>
      <c r="O11" s="582">
        <f>I11-SUM(I6,I4:I5)</f>
        <v>0</v>
      </c>
      <c r="P11" s="582">
        <f>J11-SUM(J6,J4:J5)</f>
        <v>0</v>
      </c>
      <c r="Q11" s="582">
        <f>M11-SUM(M6,M4:M5)</f>
        <v>0</v>
      </c>
      <c r="R11" s="694"/>
      <c r="S11" s="694"/>
      <c r="T11" s="694"/>
    </row>
    <row r="12" spans="1:20" ht="13.2" customHeight="1" x14ac:dyDescent="0.3">
      <c r="A12" s="9">
        <v>12</v>
      </c>
      <c r="C12" s="11" t="s">
        <v>16</v>
      </c>
      <c r="D12" s="12" t="s">
        <v>17</v>
      </c>
      <c r="E12" s="12"/>
      <c r="F12" s="12"/>
      <c r="G12" s="12"/>
      <c r="H12" s="20"/>
      <c r="I12" s="20"/>
      <c r="J12" s="20"/>
      <c r="K12" s="274"/>
      <c r="L12" s="69"/>
      <c r="O12" s="581"/>
      <c r="P12" s="581"/>
      <c r="Q12" s="581"/>
      <c r="R12" s="693"/>
      <c r="S12" s="693"/>
      <c r="T12" s="693"/>
    </row>
    <row r="13" spans="1:20" ht="13.2" customHeight="1" x14ac:dyDescent="0.3">
      <c r="A13" s="9">
        <v>13</v>
      </c>
      <c r="C13" s="14"/>
      <c r="D13" s="15" t="s">
        <v>18</v>
      </c>
      <c r="E13" s="21"/>
      <c r="H13" s="303">
        <v>0</v>
      </c>
      <c r="I13" s="289">
        <v>0</v>
      </c>
      <c r="J13" s="311">
        <v>0</v>
      </c>
      <c r="K13" s="275"/>
      <c r="L13" s="297">
        <v>0</v>
      </c>
      <c r="O13" s="582">
        <f>I13-SUM(I14,I18,I22)</f>
        <v>0</v>
      </c>
      <c r="P13" s="582">
        <f>J13-SUM(J14,J18,J22)</f>
        <v>0</v>
      </c>
      <c r="Q13" s="582">
        <f>L13-SUM(L14,L18,L22)</f>
        <v>0</v>
      </c>
      <c r="R13" s="694"/>
      <c r="S13" s="694"/>
      <c r="T13" s="694"/>
    </row>
    <row r="14" spans="1:20" ht="13.2" customHeight="1" x14ac:dyDescent="0.3">
      <c r="A14" s="9">
        <v>14</v>
      </c>
      <c r="C14" s="18"/>
      <c r="E14" s="22" t="s">
        <v>19</v>
      </c>
      <c r="H14" s="303">
        <v>0</v>
      </c>
      <c r="I14" s="289">
        <v>0</v>
      </c>
      <c r="J14" s="311">
        <v>0</v>
      </c>
      <c r="K14" s="275"/>
      <c r="L14" s="297">
        <v>0</v>
      </c>
      <c r="O14" s="582">
        <f>I14-SUM(I15:I17)</f>
        <v>0</v>
      </c>
      <c r="P14" s="582">
        <f>J14-SUM(J15:J17)</f>
        <v>0</v>
      </c>
      <c r="Q14" s="582">
        <f>L14-SUM(L15:L17)</f>
        <v>0</v>
      </c>
      <c r="R14" s="694"/>
      <c r="S14" s="694"/>
      <c r="T14" s="694"/>
    </row>
    <row r="15" spans="1:20" ht="13.2" customHeight="1" x14ac:dyDescent="0.3">
      <c r="A15" s="9">
        <v>15</v>
      </c>
      <c r="C15" s="18"/>
      <c r="F15" s="1" t="s">
        <v>20</v>
      </c>
      <c r="G15" s="1"/>
      <c r="H15" s="304"/>
      <c r="I15" s="290"/>
      <c r="J15" s="312"/>
      <c r="K15" s="273"/>
      <c r="L15" s="294">
        <v>0</v>
      </c>
      <c r="O15" s="581"/>
      <c r="P15" s="581"/>
      <c r="Q15" s="581"/>
      <c r="R15" s="693"/>
      <c r="S15" s="693"/>
      <c r="T15" s="693"/>
    </row>
    <row r="16" spans="1:20" s="17" customFormat="1" ht="13.5" customHeight="1" x14ac:dyDescent="0.3">
      <c r="A16" s="9">
        <v>16</v>
      </c>
      <c r="C16" s="18"/>
      <c r="D16" s="2"/>
      <c r="E16" s="2"/>
      <c r="F16" s="1" t="s">
        <v>21</v>
      </c>
      <c r="G16" s="1"/>
      <c r="H16" s="304"/>
      <c r="I16" s="290"/>
      <c r="J16" s="312"/>
      <c r="K16" s="273"/>
      <c r="L16" s="294">
        <v>0</v>
      </c>
      <c r="O16" s="581"/>
      <c r="P16" s="581"/>
      <c r="Q16" s="581"/>
      <c r="R16" s="693"/>
      <c r="S16" s="693"/>
      <c r="T16" s="693"/>
    </row>
    <row r="17" spans="1:20" x14ac:dyDescent="0.3">
      <c r="A17" s="9">
        <v>17</v>
      </c>
      <c r="C17" s="18"/>
      <c r="F17" s="1" t="s">
        <v>22</v>
      </c>
      <c r="G17" s="1"/>
      <c r="H17" s="304"/>
      <c r="I17" s="290"/>
      <c r="J17" s="312"/>
      <c r="K17" s="273"/>
      <c r="L17" s="294">
        <v>0</v>
      </c>
      <c r="O17" s="581"/>
      <c r="P17" s="581"/>
      <c r="Q17" s="581"/>
      <c r="R17" s="693"/>
      <c r="S17" s="693"/>
      <c r="T17" s="693"/>
    </row>
    <row r="18" spans="1:20" x14ac:dyDescent="0.3">
      <c r="A18" s="9">
        <v>18</v>
      </c>
      <c r="C18" s="23"/>
      <c r="D18" s="24"/>
      <c r="E18" s="25" t="s">
        <v>23</v>
      </c>
      <c r="F18" s="24"/>
      <c r="G18" s="24"/>
      <c r="H18" s="303">
        <v>0</v>
      </c>
      <c r="I18" s="289">
        <v>0</v>
      </c>
      <c r="J18" s="311">
        <v>0</v>
      </c>
      <c r="K18" s="275"/>
      <c r="L18" s="297">
        <v>0</v>
      </c>
      <c r="O18" s="583">
        <f>I18-SUM(I19:I21)</f>
        <v>0</v>
      </c>
      <c r="P18" s="583">
        <f>J18-SUM(J19:J21)</f>
        <v>0</v>
      </c>
      <c r="Q18" s="583">
        <f>L18-SUM(L19:L21)</f>
        <v>0</v>
      </c>
      <c r="R18" s="695"/>
      <c r="S18" s="695"/>
      <c r="T18" s="695"/>
    </row>
    <row r="19" spans="1:20" x14ac:dyDescent="0.3">
      <c r="A19" s="9">
        <v>19</v>
      </c>
      <c r="C19" s="18"/>
      <c r="F19" s="1" t="s">
        <v>20</v>
      </c>
      <c r="G19" s="1"/>
      <c r="H19" s="304"/>
      <c r="I19" s="290"/>
      <c r="J19" s="312"/>
      <c r="K19" s="273"/>
      <c r="L19" s="294">
        <v>0</v>
      </c>
      <c r="O19" s="581"/>
      <c r="P19" s="581"/>
      <c r="Q19" s="581"/>
      <c r="R19" s="693"/>
      <c r="S19" s="693"/>
      <c r="T19" s="693"/>
    </row>
    <row r="20" spans="1:20" ht="12.45" customHeight="1" x14ac:dyDescent="0.3">
      <c r="A20" s="9">
        <v>20</v>
      </c>
      <c r="C20" s="18"/>
      <c r="F20" s="1" t="s">
        <v>21</v>
      </c>
      <c r="G20" s="1"/>
      <c r="H20" s="304"/>
      <c r="I20" s="290"/>
      <c r="J20" s="312"/>
      <c r="K20" s="273"/>
      <c r="L20" s="294">
        <v>0</v>
      </c>
      <c r="O20" s="581"/>
      <c r="P20" s="581"/>
      <c r="Q20" s="581"/>
      <c r="R20" s="693"/>
      <c r="S20" s="693"/>
      <c r="T20" s="693"/>
    </row>
    <row r="21" spans="1:20" x14ac:dyDescent="0.3">
      <c r="A21" s="9">
        <v>21</v>
      </c>
      <c r="C21" s="18"/>
      <c r="F21" s="1" t="s">
        <v>22</v>
      </c>
      <c r="G21" s="1"/>
      <c r="H21" s="304"/>
      <c r="I21" s="290"/>
      <c r="J21" s="312"/>
      <c r="K21" s="273"/>
      <c r="L21" s="294">
        <v>0</v>
      </c>
      <c r="O21" s="581"/>
      <c r="P21" s="581"/>
      <c r="Q21" s="581"/>
      <c r="R21" s="693"/>
      <c r="S21" s="693"/>
      <c r="T21" s="693"/>
    </row>
    <row r="22" spans="1:20" ht="18.45" customHeight="1" x14ac:dyDescent="0.3">
      <c r="A22" s="9">
        <v>22</v>
      </c>
      <c r="C22" s="18"/>
      <c r="E22" s="22" t="s">
        <v>24</v>
      </c>
      <c r="H22" s="303"/>
      <c r="I22" s="289"/>
      <c r="J22" s="311"/>
      <c r="K22" s="273"/>
      <c r="L22" s="294">
        <v>0</v>
      </c>
      <c r="O22" s="581"/>
      <c r="P22" s="581"/>
      <c r="Q22" s="581"/>
      <c r="R22" s="693"/>
      <c r="S22" s="693"/>
      <c r="T22" s="693"/>
    </row>
    <row r="23" spans="1:20" x14ac:dyDescent="0.3">
      <c r="A23" s="9">
        <v>23</v>
      </c>
      <c r="C23" s="14"/>
      <c r="D23" s="15" t="s">
        <v>25</v>
      </c>
      <c r="H23" s="303">
        <v>0</v>
      </c>
      <c r="I23" s="289">
        <v>0</v>
      </c>
      <c r="J23" s="311">
        <v>0</v>
      </c>
      <c r="K23" s="275"/>
      <c r="L23" s="297">
        <v>0</v>
      </c>
      <c r="O23" s="582">
        <f>I23-SUM(I24:I26)</f>
        <v>0</v>
      </c>
      <c r="P23" s="582">
        <f>J23-SUM(J24:J26)</f>
        <v>0</v>
      </c>
      <c r="Q23" s="582">
        <f>L23-SUM(L24:L26)</f>
        <v>0</v>
      </c>
      <c r="R23" s="694"/>
      <c r="S23" s="694"/>
      <c r="T23" s="694"/>
    </row>
    <row r="24" spans="1:20" s="17" customFormat="1" ht="13.95" customHeight="1" x14ac:dyDescent="0.3">
      <c r="A24" s="9">
        <v>24</v>
      </c>
      <c r="C24" s="18"/>
      <c r="D24" s="2"/>
      <c r="E24" s="2"/>
      <c r="F24" s="1" t="s">
        <v>20</v>
      </c>
      <c r="G24" s="1"/>
      <c r="H24" s="304"/>
      <c r="I24" s="290"/>
      <c r="J24" s="312"/>
      <c r="K24" s="273"/>
      <c r="L24" s="294">
        <v>0</v>
      </c>
      <c r="O24" s="581"/>
      <c r="P24" s="581"/>
      <c r="Q24" s="581"/>
      <c r="R24" s="693"/>
      <c r="S24" s="693"/>
      <c r="T24" s="693"/>
    </row>
    <row r="25" spans="1:20" s="17" customFormat="1" ht="13.95" customHeight="1" x14ac:dyDescent="0.3">
      <c r="A25" s="9">
        <v>25</v>
      </c>
      <c r="C25" s="18"/>
      <c r="D25" s="2"/>
      <c r="E25" s="2"/>
      <c r="F25" s="1" t="s">
        <v>21</v>
      </c>
      <c r="G25" s="1"/>
      <c r="H25" s="304"/>
      <c r="I25" s="290"/>
      <c r="J25" s="312"/>
      <c r="K25" s="273"/>
      <c r="L25" s="294">
        <v>0</v>
      </c>
      <c r="O25" s="581"/>
      <c r="P25" s="581"/>
      <c r="Q25" s="581"/>
      <c r="R25" s="693"/>
      <c r="S25" s="693"/>
      <c r="T25" s="693"/>
    </row>
    <row r="26" spans="1:20" s="17" customFormat="1" ht="13.95" customHeight="1" x14ac:dyDescent="0.3">
      <c r="A26" s="9">
        <v>26</v>
      </c>
      <c r="C26" s="18"/>
      <c r="D26" s="2"/>
      <c r="E26" s="2"/>
      <c r="F26" s="1" t="s">
        <v>22</v>
      </c>
      <c r="G26" s="1"/>
      <c r="H26" s="304"/>
      <c r="I26" s="290"/>
      <c r="J26" s="312"/>
      <c r="K26" s="273"/>
      <c r="L26" s="294">
        <v>0</v>
      </c>
      <c r="O26" s="581"/>
      <c r="P26" s="581"/>
      <c r="Q26" s="581"/>
      <c r="R26" s="693"/>
      <c r="S26" s="693"/>
      <c r="T26" s="693"/>
    </row>
    <row r="27" spans="1:20" x14ac:dyDescent="0.3">
      <c r="A27" s="9">
        <v>27</v>
      </c>
      <c r="C27" s="14"/>
      <c r="D27" s="15" t="s">
        <v>26</v>
      </c>
      <c r="H27" s="303">
        <f t="shared" ref="H27:J27" si="1">SUM(H28,H38)</f>
        <v>-5.25474</v>
      </c>
      <c r="I27" s="289">
        <f t="shared" si="1"/>
        <v>-5.25474</v>
      </c>
      <c r="J27" s="311">
        <f t="shared" si="1"/>
        <v>-5.25474</v>
      </c>
      <c r="K27" s="275"/>
      <c r="L27" s="297">
        <v>-5.25474</v>
      </c>
      <c r="O27" s="582">
        <f>I27-SUM(I28,I38)</f>
        <v>0</v>
      </c>
      <c r="P27" s="582">
        <f>J27-SUM(J28,J38)</f>
        <v>0</v>
      </c>
      <c r="Q27" s="582">
        <f>L27-SUM(L28,L38)</f>
        <v>0</v>
      </c>
      <c r="R27" s="694"/>
      <c r="S27" s="694"/>
      <c r="T27" s="694"/>
    </row>
    <row r="28" spans="1:20" x14ac:dyDescent="0.3">
      <c r="A28" s="9">
        <v>28</v>
      </c>
      <c r="C28" s="18"/>
      <c r="E28" s="15" t="s">
        <v>27</v>
      </c>
      <c r="H28" s="303">
        <f t="shared" ref="H28:J28" si="2">SUM(H29,H33,H37)</f>
        <v>-5.25474</v>
      </c>
      <c r="I28" s="289">
        <f t="shared" si="2"/>
        <v>-5.25474</v>
      </c>
      <c r="J28" s="311">
        <f t="shared" si="2"/>
        <v>-5.25474</v>
      </c>
      <c r="K28" s="275"/>
      <c r="L28" s="297">
        <v>-5.25474</v>
      </c>
      <c r="O28" s="582">
        <f>I28-SUM(I29,I33,I37)</f>
        <v>0</v>
      </c>
      <c r="P28" s="582">
        <f>J28-SUM(J29,J33,J37)</f>
        <v>0</v>
      </c>
      <c r="Q28" s="582">
        <f>L28-SUM(L29,L33,L37)</f>
        <v>0</v>
      </c>
      <c r="R28" s="694"/>
      <c r="S28" s="694"/>
      <c r="T28" s="694"/>
    </row>
    <row r="29" spans="1:20" x14ac:dyDescent="0.3">
      <c r="A29" s="9">
        <v>29</v>
      </c>
      <c r="C29" s="18"/>
      <c r="F29" s="22" t="s">
        <v>19</v>
      </c>
      <c r="G29" s="22"/>
      <c r="H29" s="303">
        <f t="shared" ref="H29:J29" si="3">SUM(H30:H32)</f>
        <v>-3.5031599999999998</v>
      </c>
      <c r="I29" s="289">
        <f t="shared" si="3"/>
        <v>-3.5031599999999998</v>
      </c>
      <c r="J29" s="311">
        <f t="shared" si="3"/>
        <v>-3.5031599999999998</v>
      </c>
      <c r="K29" s="275"/>
      <c r="L29" s="297">
        <v>-3.5031599999999998</v>
      </c>
      <c r="O29" s="582">
        <f>I29-SUM(I30:I32)</f>
        <v>0</v>
      </c>
      <c r="P29" s="582">
        <f>J29-SUM(J30:J32)</f>
        <v>0</v>
      </c>
      <c r="Q29" s="582">
        <f>L29-SUM(L30:L32)</f>
        <v>0</v>
      </c>
      <c r="R29" s="694"/>
      <c r="S29" s="694"/>
      <c r="T29" s="694"/>
    </row>
    <row r="30" spans="1:20" x14ac:dyDescent="0.3">
      <c r="A30" s="9">
        <v>30</v>
      </c>
      <c r="C30" s="18"/>
      <c r="F30" s="1" t="s">
        <v>20</v>
      </c>
      <c r="G30" s="1"/>
      <c r="H30" s="303">
        <v>0</v>
      </c>
      <c r="I30" s="289">
        <v>0</v>
      </c>
      <c r="J30" s="311">
        <v>0</v>
      </c>
      <c r="K30" s="273"/>
      <c r="L30" s="294">
        <v>0</v>
      </c>
      <c r="O30" s="581"/>
      <c r="P30" s="581"/>
      <c r="Q30" s="581"/>
      <c r="R30" s="693"/>
      <c r="S30" s="693"/>
      <c r="T30" s="693"/>
    </row>
    <row r="31" spans="1:20" x14ac:dyDescent="0.3">
      <c r="A31" s="9">
        <v>31</v>
      </c>
      <c r="C31" s="18"/>
      <c r="F31" s="1" t="s">
        <v>21</v>
      </c>
      <c r="G31" s="1"/>
      <c r="H31" s="304">
        <v>-1.7515799999999999</v>
      </c>
      <c r="I31" s="290">
        <v>-1.7515799999999999</v>
      </c>
      <c r="J31" s="312">
        <v>-1.7515799999999999</v>
      </c>
      <c r="K31" s="273"/>
      <c r="L31" s="294">
        <v>-1.7515799999999999</v>
      </c>
      <c r="O31" s="581"/>
      <c r="P31" s="581"/>
      <c r="Q31" s="581"/>
      <c r="R31" s="693"/>
      <c r="S31" s="693"/>
      <c r="T31" s="693"/>
    </row>
    <row r="32" spans="1:20" x14ac:dyDescent="0.3">
      <c r="A32" s="9">
        <v>32</v>
      </c>
      <c r="C32" s="18"/>
      <c r="F32" s="1" t="s">
        <v>22</v>
      </c>
      <c r="G32" s="1"/>
      <c r="H32" s="304">
        <v>-1.7515799999999999</v>
      </c>
      <c r="I32" s="290">
        <v>-1.7515799999999999</v>
      </c>
      <c r="J32" s="312">
        <v>-1.7515799999999999</v>
      </c>
      <c r="K32" s="273"/>
      <c r="L32" s="294">
        <v>-1.7515799999999999</v>
      </c>
      <c r="O32" s="581"/>
      <c r="P32" s="581"/>
      <c r="Q32" s="581"/>
      <c r="R32" s="693"/>
      <c r="S32" s="693"/>
      <c r="T32" s="693"/>
    </row>
    <row r="33" spans="1:20" x14ac:dyDescent="0.3">
      <c r="A33" s="9">
        <v>33</v>
      </c>
      <c r="C33" s="18"/>
      <c r="F33" s="26" t="s">
        <v>23</v>
      </c>
      <c r="G33" s="26"/>
      <c r="H33" s="303">
        <f t="shared" ref="H33:J33" si="4">SUM(H34:H36)</f>
        <v>0</v>
      </c>
      <c r="I33" s="289">
        <f t="shared" si="4"/>
        <v>0</v>
      </c>
      <c r="J33" s="311">
        <f t="shared" si="4"/>
        <v>0</v>
      </c>
      <c r="K33" s="275"/>
      <c r="L33" s="297">
        <v>0</v>
      </c>
      <c r="O33" s="582">
        <f>I33-SUM(I34:I36)</f>
        <v>0</v>
      </c>
      <c r="P33" s="582">
        <f>J33-SUM(J34:J36)</f>
        <v>0</v>
      </c>
      <c r="Q33" s="582">
        <f>L33-SUM(L34:L36)</f>
        <v>0</v>
      </c>
      <c r="R33" s="694"/>
      <c r="S33" s="694"/>
      <c r="T33" s="694"/>
    </row>
    <row r="34" spans="1:20" x14ac:dyDescent="0.3">
      <c r="A34" s="9">
        <v>34</v>
      </c>
      <c r="C34" s="18"/>
      <c r="F34" s="1" t="s">
        <v>20</v>
      </c>
      <c r="G34" s="1"/>
      <c r="H34" s="304"/>
      <c r="I34" s="290"/>
      <c r="J34" s="312"/>
      <c r="K34" s="273"/>
      <c r="L34" s="294">
        <v>0</v>
      </c>
      <c r="O34" s="581"/>
      <c r="P34" s="581"/>
      <c r="Q34" s="581"/>
      <c r="R34" s="693"/>
      <c r="S34" s="693"/>
      <c r="T34" s="693"/>
    </row>
    <row r="35" spans="1:20" x14ac:dyDescent="0.3">
      <c r="A35" s="9">
        <v>35</v>
      </c>
      <c r="C35" s="18"/>
      <c r="F35" s="1" t="s">
        <v>21</v>
      </c>
      <c r="G35" s="1"/>
      <c r="H35" s="304"/>
      <c r="I35" s="290"/>
      <c r="J35" s="312"/>
      <c r="K35" s="273"/>
      <c r="L35" s="294">
        <v>0</v>
      </c>
      <c r="O35" s="581"/>
      <c r="P35" s="581"/>
      <c r="Q35" s="581"/>
      <c r="R35" s="693"/>
      <c r="S35" s="693"/>
      <c r="T35" s="693"/>
    </row>
    <row r="36" spans="1:20" x14ac:dyDescent="0.3">
      <c r="A36" s="9">
        <v>36</v>
      </c>
      <c r="C36" s="18"/>
      <c r="F36" s="1" t="s">
        <v>22</v>
      </c>
      <c r="G36" s="1"/>
      <c r="H36" s="304"/>
      <c r="I36" s="290"/>
      <c r="J36" s="312"/>
      <c r="K36" s="273"/>
      <c r="L36" s="294">
        <v>0</v>
      </c>
      <c r="O36" s="581"/>
      <c r="P36" s="581"/>
      <c r="Q36" s="581"/>
      <c r="R36" s="693"/>
      <c r="S36" s="693"/>
      <c r="T36" s="693"/>
    </row>
    <row r="37" spans="1:20" x14ac:dyDescent="0.3">
      <c r="A37" s="9">
        <v>37</v>
      </c>
      <c r="C37" s="18"/>
      <c r="F37" s="22" t="s">
        <v>24</v>
      </c>
      <c r="G37" s="22"/>
      <c r="H37" s="304">
        <v>-1.7515799999999999</v>
      </c>
      <c r="I37" s="290">
        <v>-1.7515799999999999</v>
      </c>
      <c r="J37" s="312">
        <v>-1.7515799999999999</v>
      </c>
      <c r="K37" s="273"/>
      <c r="L37" s="294">
        <v>-1.7515799999999999</v>
      </c>
      <c r="O37" s="581"/>
      <c r="P37" s="581"/>
      <c r="Q37" s="581"/>
      <c r="R37" s="693"/>
      <c r="S37" s="693"/>
      <c r="T37" s="693"/>
    </row>
    <row r="38" spans="1:20" x14ac:dyDescent="0.3">
      <c r="A38" s="9">
        <v>38</v>
      </c>
      <c r="C38" s="18"/>
      <c r="E38" s="15" t="s">
        <v>28</v>
      </c>
      <c r="H38" s="303">
        <f t="shared" ref="H38:J38" si="5">SUM(H39:H41)</f>
        <v>0</v>
      </c>
      <c r="I38" s="289">
        <f t="shared" si="5"/>
        <v>0</v>
      </c>
      <c r="J38" s="311">
        <f t="shared" si="5"/>
        <v>0</v>
      </c>
      <c r="K38" s="275"/>
      <c r="L38" s="297">
        <v>0</v>
      </c>
      <c r="O38" s="582">
        <f>I38-SUM(I39:I41)</f>
        <v>0</v>
      </c>
      <c r="P38" s="582">
        <f>J38-SUM(J39:J41)</f>
        <v>0</v>
      </c>
      <c r="Q38" s="582">
        <f>L38-SUM(L39:L41)</f>
        <v>0</v>
      </c>
      <c r="R38" s="694"/>
      <c r="S38" s="694"/>
      <c r="T38" s="694"/>
    </row>
    <row r="39" spans="1:20" x14ac:dyDescent="0.3">
      <c r="A39" s="9">
        <v>39</v>
      </c>
      <c r="C39" s="18"/>
      <c r="F39" s="1" t="s">
        <v>20</v>
      </c>
      <c r="G39" s="1"/>
      <c r="H39" s="304"/>
      <c r="I39" s="290"/>
      <c r="J39" s="312"/>
      <c r="K39" s="273"/>
      <c r="L39" s="294">
        <v>0</v>
      </c>
      <c r="O39" s="581"/>
      <c r="P39" s="581"/>
      <c r="Q39" s="581"/>
      <c r="R39" s="693"/>
      <c r="S39" s="693"/>
      <c r="T39" s="693"/>
    </row>
    <row r="40" spans="1:20" x14ac:dyDescent="0.3">
      <c r="A40" s="9">
        <v>40</v>
      </c>
      <c r="C40" s="18"/>
      <c r="F40" s="1" t="s">
        <v>21</v>
      </c>
      <c r="G40" s="1"/>
      <c r="H40" s="304"/>
      <c r="I40" s="290"/>
      <c r="J40" s="312"/>
      <c r="K40" s="273"/>
      <c r="L40" s="294">
        <v>0</v>
      </c>
      <c r="O40" s="581"/>
      <c r="P40" s="581"/>
      <c r="Q40" s="581"/>
      <c r="R40" s="693"/>
      <c r="S40" s="693"/>
      <c r="T40" s="693"/>
    </row>
    <row r="41" spans="1:20" x14ac:dyDescent="0.3">
      <c r="A41" s="9">
        <v>41</v>
      </c>
      <c r="C41" s="18"/>
      <c r="F41" s="1" t="s">
        <v>22</v>
      </c>
      <c r="G41" s="1"/>
      <c r="H41" s="304"/>
      <c r="I41" s="290"/>
      <c r="J41" s="312"/>
      <c r="K41" s="273"/>
      <c r="L41" s="294">
        <v>0</v>
      </c>
      <c r="O41" s="581"/>
      <c r="P41" s="581"/>
      <c r="Q41" s="581"/>
      <c r="R41" s="693"/>
      <c r="S41" s="693"/>
      <c r="T41" s="693"/>
    </row>
    <row r="42" spans="1:20" x14ac:dyDescent="0.3">
      <c r="A42" s="9">
        <v>42</v>
      </c>
      <c r="C42" s="14"/>
      <c r="D42" s="15" t="s">
        <v>29</v>
      </c>
      <c r="E42" s="15"/>
      <c r="H42" s="303">
        <f t="shared" ref="H42:J42" si="6">SUM(H43:H45)</f>
        <v>0</v>
      </c>
      <c r="I42" s="289">
        <f t="shared" si="6"/>
        <v>0</v>
      </c>
      <c r="J42" s="311">
        <f t="shared" si="6"/>
        <v>0</v>
      </c>
      <c r="K42" s="275"/>
      <c r="L42" s="297">
        <v>0</v>
      </c>
      <c r="O42" s="582">
        <f>I42-SUM(I43:I45)</f>
        <v>0</v>
      </c>
      <c r="P42" s="582">
        <f>J42-SUM(J43:J45)</f>
        <v>0</v>
      </c>
      <c r="Q42" s="582">
        <f>L42-SUM(L43:L45)</f>
        <v>0</v>
      </c>
      <c r="R42" s="694"/>
      <c r="S42" s="694"/>
      <c r="T42" s="694"/>
    </row>
    <row r="43" spans="1:20" x14ac:dyDescent="0.3">
      <c r="A43" s="9">
        <v>43</v>
      </c>
      <c r="C43" s="18"/>
      <c r="E43" s="2" t="s">
        <v>30</v>
      </c>
      <c r="H43" s="304"/>
      <c r="I43" s="290"/>
      <c r="J43" s="312"/>
      <c r="K43" s="273"/>
      <c r="L43" s="294">
        <v>0</v>
      </c>
      <c r="O43" s="581"/>
      <c r="P43" s="581"/>
      <c r="Q43" s="581"/>
      <c r="R43" s="693"/>
      <c r="S43" s="693"/>
      <c r="T43" s="693"/>
    </row>
    <row r="44" spans="1:20" x14ac:dyDescent="0.3">
      <c r="A44" s="9">
        <v>44</v>
      </c>
      <c r="C44" s="18"/>
      <c r="E44" s="2" t="s">
        <v>31</v>
      </c>
      <c r="H44" s="304"/>
      <c r="I44" s="290"/>
      <c r="J44" s="312"/>
      <c r="K44" s="273"/>
      <c r="L44" s="294">
        <v>0</v>
      </c>
      <c r="O44" s="581"/>
      <c r="P44" s="581"/>
      <c r="Q44" s="581"/>
      <c r="R44" s="693"/>
      <c r="S44" s="693"/>
      <c r="T44" s="693"/>
    </row>
    <row r="45" spans="1:20" x14ac:dyDescent="0.3">
      <c r="A45" s="9">
        <v>45</v>
      </c>
      <c r="C45" s="18"/>
      <c r="E45" s="2" t="s">
        <v>32</v>
      </c>
      <c r="H45" s="304"/>
      <c r="I45" s="290"/>
      <c r="J45" s="312"/>
      <c r="K45" s="273"/>
      <c r="L45" s="294">
        <v>0</v>
      </c>
      <c r="O45" s="581"/>
      <c r="P45" s="581"/>
      <c r="Q45" s="581"/>
      <c r="R45" s="693"/>
      <c r="S45" s="693"/>
      <c r="T45" s="693"/>
    </row>
    <row r="46" spans="1:20" x14ac:dyDescent="0.3">
      <c r="A46" s="9">
        <v>46</v>
      </c>
      <c r="C46" s="76"/>
      <c r="D46" s="28" t="s">
        <v>33</v>
      </c>
      <c r="E46" s="28"/>
      <c r="F46" s="28"/>
      <c r="G46" s="28"/>
      <c r="H46" s="301">
        <f t="shared" ref="H46:J46" si="7">SUM(H13,H23,H27,H42)</f>
        <v>-5.25474</v>
      </c>
      <c r="I46" s="287">
        <f t="shared" si="7"/>
        <v>-5.25474</v>
      </c>
      <c r="J46" s="309">
        <f t="shared" si="7"/>
        <v>-5.25474</v>
      </c>
      <c r="K46" s="274"/>
      <c r="L46" s="295">
        <v>-5.25474</v>
      </c>
      <c r="O46" s="582">
        <f>I46-SUM(I42,I27,I23,I13)</f>
        <v>0</v>
      </c>
      <c r="P46" s="582">
        <f>J46-SUM(J42,J27,J23,J13)</f>
        <v>0</v>
      </c>
      <c r="Q46" s="582">
        <f>L46-SUM(L42,L27,L23,L13)</f>
        <v>0</v>
      </c>
      <c r="R46" s="694"/>
      <c r="S46" s="694"/>
      <c r="T46" s="694"/>
    </row>
    <row r="47" spans="1:20" x14ac:dyDescent="0.3">
      <c r="A47" s="9">
        <v>47</v>
      </c>
      <c r="C47" s="11" t="s">
        <v>34</v>
      </c>
      <c r="D47" s="12" t="s">
        <v>35</v>
      </c>
      <c r="E47" s="12"/>
      <c r="F47" s="12"/>
      <c r="G47" s="12"/>
      <c r="H47" s="20"/>
      <c r="I47" s="20"/>
      <c r="J47" s="20"/>
      <c r="K47" s="274"/>
      <c r="L47" s="69"/>
      <c r="O47" s="581"/>
      <c r="P47" s="581"/>
      <c r="Q47" s="581"/>
      <c r="R47" s="693"/>
      <c r="S47" s="693"/>
      <c r="T47" s="693"/>
    </row>
    <row r="48" spans="1:20" x14ac:dyDescent="0.3">
      <c r="A48" s="9">
        <v>48</v>
      </c>
      <c r="C48" s="14"/>
      <c r="D48" s="15" t="s">
        <v>36</v>
      </c>
      <c r="H48" s="301">
        <v>34799.654200000004</v>
      </c>
      <c r="I48" s="287">
        <v>34799.654200000004</v>
      </c>
      <c r="J48" s="309">
        <v>34799.654200000004</v>
      </c>
      <c r="K48" s="274"/>
      <c r="L48" s="295">
        <v>34799.654200000004</v>
      </c>
      <c r="O48" s="582">
        <f>I48-SUM(I49,I52)</f>
        <v>0</v>
      </c>
      <c r="P48" s="582">
        <f>J48-SUM(J49,J52)</f>
        <v>0</v>
      </c>
      <c r="Q48" s="582">
        <f>L48-SUM(L49,L52)</f>
        <v>0</v>
      </c>
      <c r="R48" s="694"/>
      <c r="S48" s="694"/>
      <c r="T48" s="694"/>
    </row>
    <row r="49" spans="1:20" x14ac:dyDescent="0.3">
      <c r="A49" s="9">
        <v>49</v>
      </c>
      <c r="C49" s="18"/>
      <c r="E49" s="2" t="s">
        <v>37</v>
      </c>
      <c r="H49" s="304">
        <v>32818.575400000002</v>
      </c>
      <c r="I49" s="290">
        <v>32818.575400000002</v>
      </c>
      <c r="J49" s="312">
        <v>32818.575400000002</v>
      </c>
      <c r="K49" s="276"/>
      <c r="L49" s="294">
        <v>32818.575400000002</v>
      </c>
      <c r="O49" s="582">
        <f>I49-SUM(I50:I51)</f>
        <v>0</v>
      </c>
      <c r="P49" s="582">
        <f>J49-SUM(J50:J51)</f>
        <v>0</v>
      </c>
      <c r="Q49" s="582">
        <f>L49-SUM(L50:L51)</f>
        <v>0</v>
      </c>
      <c r="R49" s="694"/>
      <c r="S49" s="694"/>
      <c r="T49" s="694"/>
    </row>
    <row r="50" spans="1:20" x14ac:dyDescent="0.3">
      <c r="A50" s="9">
        <v>50</v>
      </c>
      <c r="C50" s="29"/>
      <c r="D50" s="30"/>
      <c r="E50" s="30"/>
      <c r="F50" s="30" t="s">
        <v>108</v>
      </c>
      <c r="G50" s="30"/>
      <c r="H50" s="304">
        <v>32818.575400000002</v>
      </c>
      <c r="I50" s="290">
        <v>32818.575400000002</v>
      </c>
      <c r="J50" s="312">
        <v>32818.575400000002</v>
      </c>
      <c r="K50" s="277"/>
      <c r="L50" s="298">
        <v>32818.575400000002</v>
      </c>
      <c r="O50" s="581"/>
      <c r="P50" s="581"/>
      <c r="Q50" s="581"/>
      <c r="R50" s="693"/>
      <c r="S50" s="693"/>
      <c r="T50" s="693"/>
    </row>
    <row r="51" spans="1:20" x14ac:dyDescent="0.3">
      <c r="A51" s="9">
        <v>51</v>
      </c>
      <c r="C51" s="29"/>
      <c r="D51" s="30"/>
      <c r="E51" s="30"/>
      <c r="F51" s="30" t="s">
        <v>109</v>
      </c>
      <c r="G51" s="30"/>
      <c r="H51" s="305">
        <v>0</v>
      </c>
      <c r="I51" s="291">
        <v>0</v>
      </c>
      <c r="J51" s="313">
        <v>0</v>
      </c>
      <c r="K51" s="277"/>
      <c r="L51" s="298">
        <v>0</v>
      </c>
      <c r="O51" s="581"/>
      <c r="P51" s="581"/>
      <c r="Q51" s="581"/>
      <c r="R51" s="693"/>
      <c r="S51" s="693"/>
      <c r="T51" s="693"/>
    </row>
    <row r="52" spans="1:20" ht="13.95" customHeight="1" x14ac:dyDescent="0.3">
      <c r="A52" s="9">
        <v>52</v>
      </c>
      <c r="C52" s="18"/>
      <c r="E52" s="2" t="s">
        <v>38</v>
      </c>
      <c r="H52" s="304">
        <v>1981.0788</v>
      </c>
      <c r="I52" s="290">
        <v>1981.0788</v>
      </c>
      <c r="J52" s="312">
        <v>1981.0788</v>
      </c>
      <c r="K52" s="276"/>
      <c r="L52" s="294">
        <v>1981.0788</v>
      </c>
      <c r="O52" s="581"/>
      <c r="P52" s="581"/>
      <c r="Q52" s="581"/>
      <c r="R52" s="693"/>
      <c r="S52" s="693"/>
      <c r="T52" s="693"/>
    </row>
    <row r="53" spans="1:20" ht="13.5" customHeight="1" x14ac:dyDescent="0.3">
      <c r="A53" s="9">
        <v>53</v>
      </c>
      <c r="C53" s="14"/>
      <c r="D53" s="15" t="s">
        <v>39</v>
      </c>
      <c r="H53" s="303">
        <f t="shared" ref="H53:J53" si="8">SUM(H54,H57,H60)</f>
        <v>-312.44095999999996</v>
      </c>
      <c r="I53" s="289">
        <f t="shared" si="8"/>
        <v>-312.44095999999996</v>
      </c>
      <c r="J53" s="311">
        <f t="shared" si="8"/>
        <v>-312.44095999999996</v>
      </c>
      <c r="K53" s="274"/>
      <c r="L53" s="297">
        <v>-312.44095999999996</v>
      </c>
      <c r="O53" s="582">
        <f>I53-SUM(I54,I57,I60)</f>
        <v>0</v>
      </c>
      <c r="P53" s="582">
        <f>J53-SUM(J54,J57,J60)</f>
        <v>0</v>
      </c>
      <c r="Q53" s="582">
        <f>L53-SUM(L54,L57,L60)</f>
        <v>0</v>
      </c>
      <c r="R53" s="694"/>
      <c r="S53" s="694"/>
      <c r="T53" s="694"/>
    </row>
    <row r="54" spans="1:20" ht="13.5" customHeight="1" x14ac:dyDescent="0.3">
      <c r="A54" s="9">
        <v>54</v>
      </c>
      <c r="C54" s="18"/>
      <c r="E54" s="2" t="s">
        <v>40</v>
      </c>
      <c r="H54" s="304">
        <f t="shared" ref="H54:J54" si="9">SUM(H55:H56)</f>
        <v>-308.93779999999998</v>
      </c>
      <c r="I54" s="290">
        <f t="shared" si="9"/>
        <v>-308.93779999999998</v>
      </c>
      <c r="J54" s="312">
        <f t="shared" si="9"/>
        <v>-308.93779999999998</v>
      </c>
      <c r="K54" s="274"/>
      <c r="L54" s="299">
        <v>-308.93779999999998</v>
      </c>
      <c r="O54" s="582">
        <f>I54-SUM(I55:I56)</f>
        <v>0</v>
      </c>
      <c r="P54" s="582">
        <f>J54-SUM(J55:J56)</f>
        <v>0</v>
      </c>
      <c r="Q54" s="582">
        <f>L54-SUM(L55:L56)</f>
        <v>0</v>
      </c>
      <c r="R54" s="694"/>
      <c r="S54" s="694"/>
      <c r="T54" s="694"/>
    </row>
    <row r="55" spans="1:20" s="27" customFormat="1" ht="13.5" customHeight="1" x14ac:dyDescent="0.3">
      <c r="A55" s="9">
        <v>55</v>
      </c>
      <c r="C55" s="18"/>
      <c r="D55" s="2"/>
      <c r="E55" s="2"/>
      <c r="F55" s="2" t="s">
        <v>41</v>
      </c>
      <c r="G55" s="2"/>
      <c r="H55" s="304">
        <v>-308.93779999999998</v>
      </c>
      <c r="I55" s="290">
        <v>-308.93779999999998</v>
      </c>
      <c r="J55" s="312">
        <v>-308.93779999999998</v>
      </c>
      <c r="K55" s="278"/>
      <c r="L55" s="294">
        <v>-308.93779999999998</v>
      </c>
      <c r="O55" s="581"/>
      <c r="P55" s="581"/>
      <c r="Q55" s="581"/>
      <c r="R55" s="693"/>
      <c r="S55" s="693"/>
      <c r="T55" s="693"/>
    </row>
    <row r="56" spans="1:20" x14ac:dyDescent="0.3">
      <c r="A56" s="9">
        <v>56</v>
      </c>
      <c r="C56" s="29"/>
      <c r="D56" s="30"/>
      <c r="E56" s="30"/>
      <c r="F56" s="30" t="s">
        <v>42</v>
      </c>
      <c r="G56" s="30"/>
      <c r="H56" s="306"/>
      <c r="I56" s="292"/>
      <c r="J56" s="314"/>
      <c r="K56" s="276"/>
      <c r="L56" s="294">
        <v>0</v>
      </c>
      <c r="O56" s="581"/>
      <c r="P56" s="581"/>
      <c r="Q56" s="581"/>
      <c r="R56" s="693"/>
      <c r="S56" s="693"/>
      <c r="T56" s="693"/>
    </row>
    <row r="57" spans="1:20" ht="15" customHeight="1" x14ac:dyDescent="0.3">
      <c r="A57" s="9">
        <v>57</v>
      </c>
      <c r="C57" s="18"/>
      <c r="E57" s="2" t="s">
        <v>43</v>
      </c>
      <c r="H57" s="304">
        <f t="shared" ref="H57:J57" si="10">SUM(H58:H59)</f>
        <v>-3.5031599999999998</v>
      </c>
      <c r="I57" s="290">
        <f t="shared" si="10"/>
        <v>-3.5031599999999998</v>
      </c>
      <c r="J57" s="312">
        <f t="shared" si="10"/>
        <v>-3.5031599999999998</v>
      </c>
      <c r="K57" s="274"/>
      <c r="L57" s="299">
        <v>-3.5031599999999998</v>
      </c>
      <c r="O57" s="582">
        <f>I57-SUM(I58:I59)</f>
        <v>0</v>
      </c>
      <c r="P57" s="582">
        <f>J57-SUM(J58:J59)</f>
        <v>0</v>
      </c>
      <c r="Q57" s="582">
        <f>L57-SUM(L58:L59)</f>
        <v>0</v>
      </c>
      <c r="R57" s="694"/>
      <c r="S57" s="694"/>
      <c r="T57" s="694"/>
    </row>
    <row r="58" spans="1:20" ht="13.5" customHeight="1" x14ac:dyDescent="0.3">
      <c r="A58" s="9">
        <v>58</v>
      </c>
      <c r="C58" s="29"/>
      <c r="D58" s="30"/>
      <c r="E58" s="30"/>
      <c r="F58" s="30" t="s">
        <v>44</v>
      </c>
      <c r="G58" s="30"/>
      <c r="H58" s="305">
        <v>-3.5031599999999998</v>
      </c>
      <c r="I58" s="291">
        <v>-3.5031599999999998</v>
      </c>
      <c r="J58" s="313">
        <v>-3.5031599999999998</v>
      </c>
      <c r="K58" s="273"/>
      <c r="L58" s="294">
        <v>-3.5031599999999998</v>
      </c>
      <c r="O58" s="581"/>
      <c r="P58" s="581"/>
      <c r="Q58" s="581"/>
      <c r="R58" s="693"/>
      <c r="S58" s="693"/>
      <c r="T58" s="693"/>
    </row>
    <row r="59" spans="1:20" ht="16.2" customHeight="1" x14ac:dyDescent="0.3">
      <c r="A59" s="9">
        <v>59</v>
      </c>
      <c r="C59" s="18"/>
      <c r="F59" s="2" t="s">
        <v>45</v>
      </c>
      <c r="H59" s="304"/>
      <c r="I59" s="290"/>
      <c r="J59" s="312"/>
      <c r="K59" s="273"/>
      <c r="L59" s="294">
        <v>0</v>
      </c>
      <c r="O59" s="581"/>
      <c r="P59" s="581"/>
      <c r="Q59" s="581"/>
      <c r="R59" s="693"/>
      <c r="S59" s="693"/>
      <c r="T59" s="693"/>
    </row>
    <row r="60" spans="1:20" ht="16.2" customHeight="1" x14ac:dyDescent="0.3">
      <c r="A60" s="9">
        <v>60</v>
      </c>
      <c r="C60" s="18"/>
      <c r="E60" s="2" t="s">
        <v>46</v>
      </c>
      <c r="H60" s="304"/>
      <c r="I60" s="290"/>
      <c r="J60" s="312"/>
      <c r="K60" s="273"/>
      <c r="L60" s="294">
        <v>0</v>
      </c>
      <c r="O60" s="581"/>
      <c r="P60" s="581"/>
      <c r="Q60" s="581"/>
      <c r="R60" s="693"/>
      <c r="S60" s="693"/>
      <c r="T60" s="693"/>
    </row>
    <row r="61" spans="1:20" x14ac:dyDescent="0.3">
      <c r="A61" s="9">
        <v>61</v>
      </c>
      <c r="C61" s="76"/>
      <c r="D61" s="28" t="s">
        <v>47</v>
      </c>
      <c r="E61" s="28"/>
      <c r="F61" s="31"/>
      <c r="G61" s="31"/>
      <c r="H61" s="302">
        <f t="shared" ref="H61:J61" si="11">SUM(H48,H53)</f>
        <v>34487.213240000005</v>
      </c>
      <c r="I61" s="288">
        <f t="shared" si="11"/>
        <v>34487.213240000005</v>
      </c>
      <c r="J61" s="310">
        <f t="shared" si="11"/>
        <v>34487.213240000005</v>
      </c>
      <c r="K61" s="274"/>
      <c r="L61" s="296">
        <v>34487.213240000005</v>
      </c>
      <c r="O61" s="582">
        <f>I61-SUM(I53,I48)</f>
        <v>0</v>
      </c>
      <c r="P61" s="582">
        <f>J61-SUM(J53,J48)</f>
        <v>0</v>
      </c>
      <c r="Q61" s="582">
        <f>L61-SUM(L53,L48)</f>
        <v>0</v>
      </c>
      <c r="R61" s="694"/>
      <c r="S61" s="694"/>
      <c r="T61" s="694"/>
    </row>
    <row r="62" spans="1:20" x14ac:dyDescent="0.3">
      <c r="A62" s="9">
        <v>62</v>
      </c>
      <c r="C62" s="11" t="s">
        <v>48</v>
      </c>
      <c r="D62" s="12" t="s">
        <v>49</v>
      </c>
      <c r="E62" s="12"/>
      <c r="F62" s="12"/>
      <c r="G62" s="12"/>
      <c r="H62" s="20"/>
      <c r="I62" s="20"/>
      <c r="J62" s="20"/>
      <c r="K62" s="274"/>
      <c r="L62" s="69"/>
      <c r="O62" s="581"/>
      <c r="P62" s="581"/>
      <c r="Q62" s="581"/>
      <c r="R62" s="693"/>
      <c r="S62" s="693"/>
      <c r="T62" s="693"/>
    </row>
    <row r="63" spans="1:20" x14ac:dyDescent="0.3">
      <c r="A63" s="9">
        <v>63</v>
      </c>
      <c r="C63" s="14"/>
      <c r="D63" s="15" t="s">
        <v>50</v>
      </c>
      <c r="E63" s="15"/>
      <c r="H63" s="304">
        <v>0</v>
      </c>
      <c r="I63" s="290">
        <v>0</v>
      </c>
      <c r="J63" s="312">
        <v>0</v>
      </c>
      <c r="K63" s="273"/>
      <c r="L63" s="294">
        <v>0</v>
      </c>
      <c r="O63" s="581"/>
      <c r="P63" s="581"/>
      <c r="Q63" s="581"/>
      <c r="R63" s="693"/>
      <c r="S63" s="693"/>
      <c r="T63" s="693"/>
    </row>
    <row r="64" spans="1:20" x14ac:dyDescent="0.3">
      <c r="A64" s="9">
        <v>64</v>
      </c>
      <c r="C64" s="14"/>
      <c r="D64" s="15" t="s">
        <v>51</v>
      </c>
      <c r="E64" s="15"/>
      <c r="H64" s="303">
        <f t="shared" ref="H64:J64" si="12">SUM(H65,H68)</f>
        <v>0</v>
      </c>
      <c r="I64" s="289">
        <f t="shared" si="12"/>
        <v>0</v>
      </c>
      <c r="J64" s="311">
        <f t="shared" si="12"/>
        <v>0</v>
      </c>
      <c r="K64" s="275"/>
      <c r="L64" s="297">
        <v>0</v>
      </c>
      <c r="O64" s="582">
        <f>I64-SUM(I65,I68)</f>
        <v>0</v>
      </c>
      <c r="P64" s="582">
        <f>J64-SUM(J65,J68)</f>
        <v>0</v>
      </c>
      <c r="Q64" s="582">
        <f>L64-SUM(L65,L68)</f>
        <v>0</v>
      </c>
      <c r="R64" s="694"/>
      <c r="S64" s="694"/>
      <c r="T64" s="694"/>
    </row>
    <row r="65" spans="1:20" x14ac:dyDescent="0.3">
      <c r="A65" s="9">
        <v>65</v>
      </c>
      <c r="C65" s="14"/>
      <c r="D65" s="15"/>
      <c r="E65" s="19" t="s">
        <v>52</v>
      </c>
      <c r="H65" s="303">
        <f t="shared" ref="H65:J65" si="13">SUM(H66:H67)</f>
        <v>0</v>
      </c>
      <c r="I65" s="289">
        <f t="shared" si="13"/>
        <v>0</v>
      </c>
      <c r="J65" s="311">
        <f t="shared" si="13"/>
        <v>0</v>
      </c>
      <c r="K65" s="275"/>
      <c r="L65" s="297">
        <v>0</v>
      </c>
      <c r="O65" s="582">
        <f>I65-SUM(I66:I67)</f>
        <v>0</v>
      </c>
      <c r="P65" s="582">
        <f>J65-SUM(J66:J67)</f>
        <v>0</v>
      </c>
      <c r="Q65" s="582">
        <f>L65-SUM(L66:L67)</f>
        <v>0</v>
      </c>
      <c r="R65" s="694"/>
      <c r="S65" s="694"/>
      <c r="T65" s="694"/>
    </row>
    <row r="66" spans="1:20" x14ac:dyDescent="0.3">
      <c r="A66" s="9">
        <v>66</v>
      </c>
      <c r="C66" s="14"/>
      <c r="D66" s="15"/>
      <c r="F66" s="19" t="s">
        <v>53</v>
      </c>
      <c r="G66" s="19"/>
      <c r="H66" s="304">
        <v>0</v>
      </c>
      <c r="I66" s="290">
        <v>0</v>
      </c>
      <c r="J66" s="312">
        <v>0</v>
      </c>
      <c r="K66" s="273"/>
      <c r="L66" s="294">
        <v>0</v>
      </c>
      <c r="O66" s="581"/>
      <c r="P66" s="581"/>
      <c r="Q66" s="581"/>
      <c r="R66" s="693"/>
      <c r="S66" s="693"/>
      <c r="T66" s="693"/>
    </row>
    <row r="67" spans="1:20" x14ac:dyDescent="0.3">
      <c r="A67" s="9">
        <v>67</v>
      </c>
      <c r="C67" s="14"/>
      <c r="D67" s="15"/>
      <c r="F67" s="19" t="s">
        <v>54</v>
      </c>
      <c r="G67" s="19"/>
      <c r="H67" s="304">
        <v>0</v>
      </c>
      <c r="I67" s="290">
        <v>0</v>
      </c>
      <c r="J67" s="312">
        <v>0</v>
      </c>
      <c r="K67" s="273"/>
      <c r="L67" s="294">
        <v>0</v>
      </c>
      <c r="O67" s="581"/>
      <c r="P67" s="581"/>
      <c r="Q67" s="581"/>
      <c r="R67" s="693"/>
      <c r="S67" s="693"/>
      <c r="T67" s="693"/>
    </row>
    <row r="68" spans="1:20" x14ac:dyDescent="0.3">
      <c r="A68" s="9">
        <v>68</v>
      </c>
      <c r="C68" s="14"/>
      <c r="D68" s="15"/>
      <c r="E68" s="19" t="s">
        <v>55</v>
      </c>
      <c r="H68" s="303">
        <f t="shared" ref="H68:J68" si="14">SUM(H69:H70)</f>
        <v>0</v>
      </c>
      <c r="I68" s="289">
        <f t="shared" si="14"/>
        <v>0</v>
      </c>
      <c r="J68" s="311">
        <f t="shared" si="14"/>
        <v>0</v>
      </c>
      <c r="K68" s="275"/>
      <c r="L68" s="297">
        <v>0</v>
      </c>
      <c r="O68" s="582">
        <f>I68-SUM(I69:I70)</f>
        <v>0</v>
      </c>
      <c r="P68" s="582">
        <f>J68-SUM(J69:J70)</f>
        <v>0</v>
      </c>
      <c r="Q68" s="582">
        <f>L68-SUM(L69:L70)</f>
        <v>0</v>
      </c>
      <c r="R68" s="694"/>
      <c r="S68" s="694"/>
      <c r="T68" s="694"/>
    </row>
    <row r="69" spans="1:20" x14ac:dyDescent="0.3">
      <c r="A69" s="9">
        <v>69</v>
      </c>
      <c r="C69" s="14"/>
      <c r="D69" s="15"/>
      <c r="F69" s="19" t="s">
        <v>53</v>
      </c>
      <c r="G69" s="19"/>
      <c r="H69" s="307">
        <v>0</v>
      </c>
      <c r="I69" s="293">
        <v>0</v>
      </c>
      <c r="J69" s="315">
        <v>0</v>
      </c>
      <c r="K69" s="273"/>
      <c r="L69" s="294">
        <v>0</v>
      </c>
      <c r="O69" s="581"/>
      <c r="P69" s="581"/>
      <c r="Q69" s="581"/>
      <c r="R69" s="693"/>
      <c r="S69" s="693"/>
      <c r="T69" s="693"/>
    </row>
    <row r="70" spans="1:20" x14ac:dyDescent="0.3">
      <c r="A70" s="9">
        <v>70</v>
      </c>
      <c r="C70" s="14"/>
      <c r="D70" s="15"/>
      <c r="E70" s="15"/>
      <c r="F70" s="19" t="s">
        <v>54</v>
      </c>
      <c r="G70" s="19"/>
      <c r="H70" s="307">
        <v>0</v>
      </c>
      <c r="I70" s="293">
        <v>0</v>
      </c>
      <c r="J70" s="315">
        <v>0</v>
      </c>
      <c r="K70" s="273"/>
      <c r="L70" s="294">
        <v>0</v>
      </c>
      <c r="O70" s="581"/>
      <c r="P70" s="581"/>
      <c r="Q70" s="581"/>
      <c r="R70" s="693"/>
      <c r="S70" s="693"/>
      <c r="T70" s="693"/>
    </row>
    <row r="71" spans="1:20" x14ac:dyDescent="0.3">
      <c r="A71" s="9">
        <v>71</v>
      </c>
      <c r="C71" s="14"/>
      <c r="D71" s="15" t="s">
        <v>56</v>
      </c>
      <c r="E71" s="15"/>
      <c r="H71" s="303">
        <f t="shared" ref="H71:J71" si="15">SUM(H72,H73,H74,H75,H76,H77)</f>
        <v>2291.5104499999998</v>
      </c>
      <c r="I71" s="289">
        <f t="shared" si="15"/>
        <v>2291.5104499999998</v>
      </c>
      <c r="J71" s="311">
        <f t="shared" si="15"/>
        <v>2291.5104499999998</v>
      </c>
      <c r="K71" s="274"/>
      <c r="L71" s="297">
        <v>2291.5104499999998</v>
      </c>
      <c r="O71" s="582">
        <f>I71-SUM(I72:I77)</f>
        <v>0</v>
      </c>
      <c r="P71" s="582">
        <f>J71-SUM(J72:J77)</f>
        <v>0</v>
      </c>
      <c r="Q71" s="582">
        <f>L71-SUM(L72:L77)</f>
        <v>0</v>
      </c>
      <c r="R71" s="694"/>
      <c r="S71" s="694"/>
      <c r="T71" s="694"/>
    </row>
    <row r="72" spans="1:20" x14ac:dyDescent="0.3">
      <c r="A72" s="9">
        <v>72</v>
      </c>
      <c r="C72" s="18"/>
      <c r="E72" s="2" t="s">
        <v>57</v>
      </c>
      <c r="H72" s="304">
        <v>1651.8616499999998</v>
      </c>
      <c r="I72" s="290">
        <v>1651.8616499999998</v>
      </c>
      <c r="J72" s="312">
        <v>1651.8616499999998</v>
      </c>
      <c r="K72" s="273"/>
      <c r="L72" s="294">
        <v>1651.8616499999998</v>
      </c>
      <c r="O72" s="581"/>
      <c r="P72" s="581"/>
      <c r="Q72" s="581"/>
      <c r="R72" s="693"/>
      <c r="S72" s="693"/>
      <c r="T72" s="693"/>
    </row>
    <row r="73" spans="1:20" x14ac:dyDescent="0.3">
      <c r="A73" s="9">
        <v>73</v>
      </c>
      <c r="C73" s="18"/>
      <c r="E73" s="2" t="s">
        <v>58</v>
      </c>
      <c r="H73" s="304">
        <v>435.02699999999999</v>
      </c>
      <c r="I73" s="290">
        <v>435.02699999999999</v>
      </c>
      <c r="J73" s="312">
        <v>435.02699999999999</v>
      </c>
      <c r="K73" s="277"/>
      <c r="L73" s="294">
        <v>435.02699999999999</v>
      </c>
      <c r="O73" s="581"/>
      <c r="P73" s="581"/>
      <c r="Q73" s="581"/>
      <c r="R73" s="693"/>
      <c r="S73" s="693"/>
      <c r="T73" s="693"/>
    </row>
    <row r="74" spans="1:20" x14ac:dyDescent="0.3">
      <c r="A74" s="9">
        <v>74</v>
      </c>
      <c r="C74" s="18"/>
      <c r="E74" s="2" t="s">
        <v>59</v>
      </c>
      <c r="H74" s="304">
        <v>0</v>
      </c>
      <c r="I74" s="290">
        <v>0</v>
      </c>
      <c r="J74" s="312">
        <v>0</v>
      </c>
      <c r="K74" s="277"/>
      <c r="L74" s="294">
        <v>0</v>
      </c>
      <c r="O74" s="581"/>
      <c r="P74" s="581"/>
      <c r="Q74" s="581"/>
      <c r="R74" s="693"/>
      <c r="S74" s="693"/>
      <c r="T74" s="693"/>
    </row>
    <row r="75" spans="1:20" ht="13.5" customHeight="1" x14ac:dyDescent="0.3">
      <c r="A75" s="9">
        <v>75</v>
      </c>
      <c r="C75" s="18"/>
      <c r="E75" s="32" t="s">
        <v>60</v>
      </c>
      <c r="F75" s="32"/>
      <c r="G75" s="15"/>
      <c r="H75" s="306"/>
      <c r="I75" s="292"/>
      <c r="J75" s="314"/>
      <c r="K75" s="273"/>
      <c r="L75" s="294">
        <v>0</v>
      </c>
      <c r="O75" s="581"/>
      <c r="P75" s="581"/>
      <c r="Q75" s="581"/>
      <c r="R75" s="693"/>
      <c r="S75" s="693"/>
      <c r="T75" s="693"/>
    </row>
    <row r="76" spans="1:20" ht="13.5" customHeight="1" x14ac:dyDescent="0.3">
      <c r="A76" s="9">
        <v>76</v>
      </c>
      <c r="C76" s="18"/>
      <c r="E76" s="32" t="s">
        <v>61</v>
      </c>
      <c r="F76" s="32"/>
      <c r="G76" s="15"/>
      <c r="H76" s="306">
        <v>212.565</v>
      </c>
      <c r="I76" s="292">
        <v>212.565</v>
      </c>
      <c r="J76" s="314">
        <v>212.565</v>
      </c>
      <c r="K76" s="273"/>
      <c r="L76" s="294">
        <v>212.565</v>
      </c>
      <c r="O76" s="581"/>
      <c r="P76" s="581"/>
      <c r="Q76" s="581"/>
      <c r="R76" s="693"/>
      <c r="S76" s="693"/>
      <c r="T76" s="693"/>
    </row>
    <row r="77" spans="1:20" ht="18.45" customHeight="1" x14ac:dyDescent="0.3">
      <c r="A77" s="9">
        <v>77</v>
      </c>
      <c r="C77" s="18"/>
      <c r="E77" s="19" t="s">
        <v>62</v>
      </c>
      <c r="H77" s="304">
        <v>-7.9432000000000009</v>
      </c>
      <c r="I77" s="290">
        <v>-7.9432000000000009</v>
      </c>
      <c r="J77" s="312">
        <v>-7.9432000000000009</v>
      </c>
      <c r="K77" s="273"/>
      <c r="L77" s="294">
        <v>-7.9432000000000009</v>
      </c>
      <c r="O77" s="581"/>
      <c r="P77" s="581"/>
      <c r="Q77" s="581"/>
      <c r="R77" s="693"/>
      <c r="S77" s="693"/>
      <c r="T77" s="693"/>
    </row>
    <row r="78" spans="1:20" ht="18.45" customHeight="1" x14ac:dyDescent="0.3">
      <c r="A78" s="9">
        <v>78</v>
      </c>
      <c r="C78" s="76"/>
      <c r="D78" s="28" t="s">
        <v>63</v>
      </c>
      <c r="E78" s="28"/>
      <c r="F78" s="31"/>
      <c r="G78" s="31"/>
      <c r="H78" s="302">
        <f t="shared" ref="H78:J78" si="16">SUM(H63,H64,H71)</f>
        <v>2291.5104499999998</v>
      </c>
      <c r="I78" s="288">
        <f t="shared" si="16"/>
        <v>2291.5104499999998</v>
      </c>
      <c r="J78" s="310">
        <f t="shared" si="16"/>
        <v>2291.5104499999998</v>
      </c>
      <c r="K78" s="274"/>
      <c r="L78" s="296">
        <v>2291.5104499999998</v>
      </c>
      <c r="O78" s="582">
        <f>I78-SUM(I63,I64,I71)</f>
        <v>0</v>
      </c>
      <c r="P78" s="582">
        <f>J78-SUM(J63,J64,J71)</f>
        <v>0</v>
      </c>
      <c r="Q78" s="582">
        <f>L78-SUM(L63,L64,L71)</f>
        <v>0</v>
      </c>
      <c r="R78" s="694"/>
      <c r="S78" s="694"/>
      <c r="T78" s="694"/>
    </row>
    <row r="79" spans="1:20" ht="13.5" customHeight="1" x14ac:dyDescent="0.3">
      <c r="A79" s="9">
        <v>79</v>
      </c>
      <c r="C79" s="44"/>
      <c r="D79" s="45" t="s">
        <v>64</v>
      </c>
      <c r="E79" s="45"/>
      <c r="F79" s="45"/>
      <c r="G79" s="33"/>
      <c r="H79" s="167">
        <f t="shared" ref="H79:J79" si="17">SUM(H11,H46,H61,H78)</f>
        <v>36803.468950000009</v>
      </c>
      <c r="I79" s="167">
        <f t="shared" si="17"/>
        <v>36803.468950000009</v>
      </c>
      <c r="J79" s="106">
        <f t="shared" si="17"/>
        <v>36803.468950000009</v>
      </c>
      <c r="K79" s="274"/>
      <c r="L79" s="211">
        <f>SUM(L78,L61,L46,L11)</f>
        <v>36803.468950000009</v>
      </c>
      <c r="O79" s="584">
        <f>I79-SUM(I78,I61,I46,I11)</f>
        <v>0</v>
      </c>
      <c r="P79" s="584">
        <f>J79-SUM(J78,J61,J46,J11)</f>
        <v>0</v>
      </c>
      <c r="Q79" s="584">
        <f>L79-SUM(L78,L61,L46,L11)</f>
        <v>0</v>
      </c>
      <c r="R79" s="696"/>
      <c r="S79" s="696"/>
      <c r="T79" s="696"/>
    </row>
    <row r="80" spans="1:20" s="27" customFormat="1" x14ac:dyDescent="0.3">
      <c r="A80" s="433">
        <v>80</v>
      </c>
      <c r="C80" s="434"/>
      <c r="D80" s="423"/>
      <c r="E80" s="423"/>
      <c r="F80" s="423"/>
      <c r="G80" s="423"/>
      <c r="H80" s="420"/>
      <c r="I80" s="420"/>
      <c r="J80" s="420"/>
      <c r="K80" s="435"/>
      <c r="L80" s="436"/>
      <c r="O80" s="581"/>
      <c r="P80" s="581"/>
      <c r="Q80" s="581"/>
      <c r="R80" s="693"/>
      <c r="S80" s="693"/>
      <c r="T80" s="693"/>
    </row>
    <row r="81" spans="1:20" x14ac:dyDescent="0.3">
      <c r="A81" s="9">
        <v>81</v>
      </c>
      <c r="C81" s="36" t="s">
        <v>65</v>
      </c>
      <c r="D81" s="37" t="s">
        <v>66</v>
      </c>
      <c r="E81" s="37"/>
      <c r="F81" s="37"/>
      <c r="G81" s="12"/>
      <c r="H81" s="20"/>
      <c r="I81" s="20"/>
      <c r="J81" s="20"/>
      <c r="K81" s="274"/>
      <c r="L81" s="69"/>
      <c r="O81" s="581"/>
      <c r="P81" s="581"/>
      <c r="Q81" s="581"/>
      <c r="R81" s="693"/>
      <c r="S81" s="693"/>
      <c r="T81" s="693"/>
    </row>
    <row r="82" spans="1:20" x14ac:dyDescent="0.3">
      <c r="A82" s="9">
        <v>82</v>
      </c>
      <c r="C82" s="14"/>
      <c r="D82" s="15" t="s">
        <v>67</v>
      </c>
      <c r="E82" s="15"/>
      <c r="H82" s="303">
        <f t="shared" ref="H82:J82" si="18">SUM(H83:H84)</f>
        <v>17463.964499999998</v>
      </c>
      <c r="I82" s="289">
        <f t="shared" si="18"/>
        <v>17463.964499999998</v>
      </c>
      <c r="J82" s="311">
        <f t="shared" si="18"/>
        <v>17463.964499999998</v>
      </c>
      <c r="K82" s="274"/>
      <c r="L82" s="296">
        <v>17463.964499999998</v>
      </c>
      <c r="O82" s="582">
        <f>I82-SUM(I83:I84)</f>
        <v>0</v>
      </c>
      <c r="P82" s="582">
        <f>J82-SUM(J83:J84)</f>
        <v>0</v>
      </c>
      <c r="Q82" s="582">
        <f>L82-SUM(L83:L84)</f>
        <v>0</v>
      </c>
      <c r="R82" s="694"/>
      <c r="S82" s="694"/>
      <c r="T82" s="694"/>
    </row>
    <row r="83" spans="1:20" x14ac:dyDescent="0.3">
      <c r="A83" s="9">
        <v>83</v>
      </c>
      <c r="C83" s="18"/>
      <c r="E83" s="19" t="s">
        <v>68</v>
      </c>
      <c r="H83" s="304">
        <v>2167.8858000000005</v>
      </c>
      <c r="I83" s="290">
        <v>2167.8858000000005</v>
      </c>
      <c r="J83" s="312">
        <v>2167.8858000000005</v>
      </c>
      <c r="K83" s="277"/>
      <c r="L83" s="294">
        <v>2167.8858000000005</v>
      </c>
      <c r="O83" s="581"/>
      <c r="P83" s="581"/>
      <c r="Q83" s="581"/>
      <c r="R83" s="693"/>
      <c r="S83" s="693"/>
      <c r="T83" s="693"/>
    </row>
    <row r="84" spans="1:20" x14ac:dyDescent="0.3">
      <c r="A84" s="9">
        <v>84</v>
      </c>
      <c r="C84" s="18"/>
      <c r="E84" s="19" t="s">
        <v>69</v>
      </c>
      <c r="H84" s="304">
        <v>15296.078699999998</v>
      </c>
      <c r="I84" s="290">
        <v>15296.078699999998</v>
      </c>
      <c r="J84" s="312">
        <v>15296.078699999998</v>
      </c>
      <c r="K84" s="276"/>
      <c r="L84" s="294">
        <v>15296.078699999998</v>
      </c>
      <c r="O84" s="581"/>
      <c r="P84" s="581"/>
      <c r="Q84" s="581"/>
      <c r="R84" s="693"/>
      <c r="S84" s="693"/>
      <c r="T84" s="693"/>
    </row>
    <row r="85" spans="1:20" x14ac:dyDescent="0.3">
      <c r="A85" s="9">
        <v>85</v>
      </c>
      <c r="C85" s="14"/>
      <c r="D85" s="15" t="s">
        <v>70</v>
      </c>
      <c r="E85" s="77"/>
      <c r="H85" s="303">
        <f t="shared" ref="H85:J85" si="19">SUM(H86:H87)</f>
        <v>2750.4257000000002</v>
      </c>
      <c r="I85" s="289">
        <f t="shared" si="19"/>
        <v>2750.4257000000002</v>
      </c>
      <c r="J85" s="311">
        <f t="shared" si="19"/>
        <v>2750.4257000000002</v>
      </c>
      <c r="K85" s="274"/>
      <c r="L85" s="297">
        <v>2750.4257000000002</v>
      </c>
      <c r="O85" s="582">
        <f>I85-SUM(I86:I87)</f>
        <v>0</v>
      </c>
      <c r="P85" s="582">
        <f>J85-SUM(J86:J87)</f>
        <v>0</v>
      </c>
      <c r="Q85" s="582">
        <f>L85-SUM(L86:L87)</f>
        <v>0</v>
      </c>
      <c r="R85" s="694"/>
      <c r="S85" s="694"/>
      <c r="T85" s="694"/>
    </row>
    <row r="86" spans="1:20" x14ac:dyDescent="0.3">
      <c r="A86" s="9">
        <v>86</v>
      </c>
      <c r="C86" s="14"/>
      <c r="D86" s="38"/>
      <c r="E86" s="2" t="s">
        <v>71</v>
      </c>
      <c r="H86" s="304"/>
      <c r="I86" s="290"/>
      <c r="J86" s="312"/>
      <c r="K86" s="276"/>
      <c r="L86" s="294">
        <v>0</v>
      </c>
      <c r="O86" s="581"/>
      <c r="P86" s="581"/>
      <c r="Q86" s="581"/>
      <c r="R86" s="693"/>
      <c r="S86" s="693"/>
      <c r="T86" s="693"/>
    </row>
    <row r="87" spans="1:20" x14ac:dyDescent="0.3">
      <c r="A87" s="9">
        <v>87</v>
      </c>
      <c r="C87" s="14"/>
      <c r="D87" s="38"/>
      <c r="E87" s="2" t="s">
        <v>72</v>
      </c>
      <c r="H87" s="304">
        <v>2750.4257000000002</v>
      </c>
      <c r="I87" s="290">
        <v>2750.4257000000002</v>
      </c>
      <c r="J87" s="312">
        <v>2750.4257000000002</v>
      </c>
      <c r="K87" s="276"/>
      <c r="L87" s="294">
        <v>2750.4257000000002</v>
      </c>
      <c r="O87" s="581"/>
      <c r="P87" s="581"/>
      <c r="Q87" s="581"/>
      <c r="R87" s="693"/>
      <c r="S87" s="693"/>
      <c r="T87" s="693"/>
    </row>
    <row r="88" spans="1:20" ht="13.5" customHeight="1" x14ac:dyDescent="0.3">
      <c r="A88" s="9">
        <v>88</v>
      </c>
      <c r="C88" s="14"/>
      <c r="D88" s="15" t="s">
        <v>73</v>
      </c>
      <c r="E88" s="15"/>
      <c r="H88" s="303">
        <v>3037.163</v>
      </c>
      <c r="I88" s="289">
        <v>3037.163</v>
      </c>
      <c r="J88" s="311">
        <v>3037.163</v>
      </c>
      <c r="K88" s="279"/>
      <c r="L88" s="294">
        <v>3037.163</v>
      </c>
      <c r="O88" s="581"/>
      <c r="P88" s="581"/>
      <c r="Q88" s="581"/>
      <c r="R88" s="693"/>
      <c r="S88" s="693"/>
      <c r="T88" s="693"/>
    </row>
    <row r="89" spans="1:20" ht="13.5" customHeight="1" x14ac:dyDescent="0.3">
      <c r="A89" s="9">
        <v>89</v>
      </c>
      <c r="C89" s="76"/>
      <c r="D89" s="28" t="s">
        <v>74</v>
      </c>
      <c r="E89" s="28"/>
      <c r="F89" s="31"/>
      <c r="G89" s="31"/>
      <c r="H89" s="302">
        <f t="shared" ref="H89:J89" si="20">SUM(H82,H85,H88)</f>
        <v>23251.553199999998</v>
      </c>
      <c r="I89" s="288">
        <f t="shared" si="20"/>
        <v>23251.553199999998</v>
      </c>
      <c r="J89" s="310">
        <f t="shared" si="20"/>
        <v>23251.553199999998</v>
      </c>
      <c r="K89" s="274"/>
      <c r="L89" s="296">
        <v>23251.553199999998</v>
      </c>
      <c r="O89" s="582">
        <f>I89-SUM(I88,I85,I82)</f>
        <v>0</v>
      </c>
      <c r="P89" s="582">
        <f>J89-SUM(J88,J85,J82)</f>
        <v>0</v>
      </c>
      <c r="Q89" s="582">
        <f>L89-SUM(L88,L85,L82)</f>
        <v>0</v>
      </c>
      <c r="R89" s="694"/>
      <c r="S89" s="694"/>
      <c r="T89" s="694"/>
    </row>
    <row r="90" spans="1:20" x14ac:dyDescent="0.3">
      <c r="A90" s="9">
        <v>90</v>
      </c>
      <c r="C90" s="11" t="s">
        <v>75</v>
      </c>
      <c r="D90" s="12" t="s">
        <v>76</v>
      </c>
      <c r="E90" s="12"/>
      <c r="F90" s="12"/>
      <c r="G90" s="12"/>
      <c r="H90" s="20"/>
      <c r="I90" s="20"/>
      <c r="J90" s="20"/>
      <c r="K90" s="274"/>
      <c r="L90" s="69"/>
      <c r="O90" s="581"/>
      <c r="P90" s="581"/>
      <c r="Q90" s="581"/>
      <c r="R90" s="693"/>
      <c r="S90" s="693"/>
      <c r="T90" s="693"/>
    </row>
    <row r="91" spans="1:20" x14ac:dyDescent="0.3">
      <c r="A91" s="9">
        <v>91</v>
      </c>
      <c r="C91" s="39"/>
      <c r="D91" s="41" t="s">
        <v>77</v>
      </c>
      <c r="E91" s="41"/>
      <c r="F91" s="24"/>
      <c r="G91" s="24"/>
      <c r="H91" s="303">
        <f t="shared" ref="H91:J91" si="21">SUM(H92,H95:H97)</f>
        <v>0</v>
      </c>
      <c r="I91" s="289">
        <f t="shared" si="21"/>
        <v>0</v>
      </c>
      <c r="J91" s="311">
        <f t="shared" si="21"/>
        <v>0</v>
      </c>
      <c r="K91" s="275"/>
      <c r="L91" s="297">
        <v>0</v>
      </c>
      <c r="O91" s="583">
        <f>I91-SUM(I92,I95:I97)</f>
        <v>0</v>
      </c>
      <c r="P91" s="583">
        <f>J91-SUM(J92,J95:J97)</f>
        <v>0</v>
      </c>
      <c r="Q91" s="583">
        <f>L91-SUM(L92,L95:L97)</f>
        <v>0</v>
      </c>
      <c r="R91" s="695"/>
      <c r="S91" s="695"/>
      <c r="T91" s="695"/>
    </row>
    <row r="92" spans="1:20" x14ac:dyDescent="0.3">
      <c r="A92" s="9">
        <v>92</v>
      </c>
      <c r="C92" s="18"/>
      <c r="E92" s="19" t="s">
        <v>78</v>
      </c>
      <c r="H92" s="300">
        <f t="shared" ref="H92:J92" si="22">SUM(H93:H94)</f>
        <v>0</v>
      </c>
      <c r="I92" s="286">
        <f t="shared" si="22"/>
        <v>0</v>
      </c>
      <c r="J92" s="308">
        <f t="shared" si="22"/>
        <v>0</v>
      </c>
      <c r="K92" s="273"/>
      <c r="L92" s="294">
        <v>0</v>
      </c>
      <c r="O92" s="582">
        <f>I92-SUM(I93:I94)</f>
        <v>0</v>
      </c>
      <c r="P92" s="582">
        <f>J92-SUM(J93:J94)</f>
        <v>0</v>
      </c>
      <c r="Q92" s="582">
        <f>L92-SUM(L93:L94)</f>
        <v>0</v>
      </c>
      <c r="R92" s="694"/>
      <c r="S92" s="694"/>
      <c r="T92" s="694"/>
    </row>
    <row r="93" spans="1:20" x14ac:dyDescent="0.3">
      <c r="A93" s="9">
        <v>93</v>
      </c>
      <c r="C93" s="18"/>
      <c r="E93" s="19"/>
      <c r="F93" s="2" t="s">
        <v>79</v>
      </c>
      <c r="H93" s="304">
        <v>0</v>
      </c>
      <c r="I93" s="290">
        <v>0</v>
      </c>
      <c r="J93" s="312">
        <v>0</v>
      </c>
      <c r="K93" s="273"/>
      <c r="L93" s="294">
        <v>0</v>
      </c>
      <c r="O93" s="581"/>
      <c r="P93" s="581"/>
      <c r="Q93" s="581"/>
      <c r="R93" s="693"/>
      <c r="S93" s="693"/>
      <c r="T93" s="693"/>
    </row>
    <row r="94" spans="1:20" x14ac:dyDescent="0.3">
      <c r="A94" s="9">
        <v>94</v>
      </c>
      <c r="C94" s="18"/>
      <c r="E94" s="19"/>
      <c r="F94" s="2" t="s">
        <v>80</v>
      </c>
      <c r="H94" s="304">
        <v>0</v>
      </c>
      <c r="I94" s="290">
        <v>0</v>
      </c>
      <c r="J94" s="312">
        <v>0</v>
      </c>
      <c r="K94" s="273"/>
      <c r="L94" s="294">
        <v>0</v>
      </c>
      <c r="O94" s="581"/>
      <c r="P94" s="581"/>
      <c r="Q94" s="581"/>
      <c r="R94" s="693"/>
      <c r="S94" s="693"/>
      <c r="T94" s="693"/>
    </row>
    <row r="95" spans="1:20" x14ac:dyDescent="0.3">
      <c r="A95" s="9">
        <v>95</v>
      </c>
      <c r="C95" s="18"/>
      <c r="E95" s="19" t="s">
        <v>81</v>
      </c>
      <c r="H95" s="304">
        <v>0</v>
      </c>
      <c r="I95" s="290">
        <v>0</v>
      </c>
      <c r="J95" s="450">
        <v>0</v>
      </c>
      <c r="K95" s="273"/>
      <c r="L95" s="294">
        <v>0</v>
      </c>
      <c r="O95" s="581"/>
      <c r="P95" s="581"/>
      <c r="Q95" s="581"/>
      <c r="R95" s="693"/>
      <c r="S95" s="693"/>
      <c r="T95" s="693"/>
    </row>
    <row r="96" spans="1:20" x14ac:dyDescent="0.3">
      <c r="A96" s="9">
        <v>96</v>
      </c>
      <c r="C96" s="18"/>
      <c r="E96" s="19" t="s">
        <v>82</v>
      </c>
      <c r="H96" s="304"/>
      <c r="I96" s="290"/>
      <c r="J96" s="312"/>
      <c r="K96" s="273"/>
      <c r="L96" s="294">
        <v>0</v>
      </c>
      <c r="O96" s="581"/>
      <c r="P96" s="581"/>
      <c r="Q96" s="581"/>
      <c r="R96" s="693"/>
      <c r="S96" s="693"/>
      <c r="T96" s="693"/>
    </row>
    <row r="97" spans="1:20" ht="13.95" customHeight="1" x14ac:dyDescent="0.3">
      <c r="A97" s="9">
        <v>97</v>
      </c>
      <c r="C97" s="18"/>
      <c r="E97" s="42" t="s">
        <v>83</v>
      </c>
      <c r="H97" s="304"/>
      <c r="I97" s="290"/>
      <c r="J97" s="312"/>
      <c r="K97" s="273"/>
      <c r="L97" s="294">
        <v>0</v>
      </c>
      <c r="O97" s="581"/>
      <c r="P97" s="581"/>
      <c r="Q97" s="581"/>
      <c r="R97" s="693"/>
      <c r="S97" s="693"/>
      <c r="T97" s="693"/>
    </row>
    <row r="98" spans="1:20" x14ac:dyDescent="0.3">
      <c r="A98" s="9">
        <v>98</v>
      </c>
      <c r="C98" s="14"/>
      <c r="D98" s="15" t="s">
        <v>84</v>
      </c>
      <c r="E98" s="15"/>
      <c r="H98" s="303">
        <v>0</v>
      </c>
      <c r="I98" s="289">
        <v>0</v>
      </c>
      <c r="J98" s="311">
        <v>0</v>
      </c>
      <c r="K98" s="273"/>
      <c r="L98" s="294">
        <v>0</v>
      </c>
      <c r="O98" s="581"/>
      <c r="P98" s="581"/>
      <c r="Q98" s="581"/>
      <c r="R98" s="693"/>
      <c r="S98" s="693"/>
      <c r="T98" s="693"/>
    </row>
    <row r="99" spans="1:20" ht="13.95" customHeight="1" x14ac:dyDescent="0.3">
      <c r="A99" s="9">
        <v>99</v>
      </c>
      <c r="C99" s="43"/>
      <c r="D99" s="40" t="s">
        <v>50</v>
      </c>
      <c r="E99" s="40"/>
      <c r="H99" s="303">
        <v>0</v>
      </c>
      <c r="I99" s="289">
        <v>0</v>
      </c>
      <c r="J99" s="311">
        <v>0</v>
      </c>
      <c r="K99" s="273"/>
      <c r="L99" s="294">
        <v>0</v>
      </c>
      <c r="O99" s="581"/>
      <c r="P99" s="581"/>
      <c r="Q99" s="581"/>
      <c r="R99" s="693"/>
      <c r="S99" s="693"/>
      <c r="T99" s="693"/>
    </row>
    <row r="100" spans="1:20" x14ac:dyDescent="0.3">
      <c r="A100" s="9">
        <v>100</v>
      </c>
      <c r="C100" s="14"/>
      <c r="D100" s="15" t="s">
        <v>85</v>
      </c>
      <c r="E100" s="15"/>
      <c r="H100" s="303">
        <f t="shared" ref="H100:J100" si="23">SUM(H101:H103)</f>
        <v>1106.0932</v>
      </c>
      <c r="I100" s="289">
        <f t="shared" si="23"/>
        <v>1106.0932</v>
      </c>
      <c r="J100" s="311">
        <f t="shared" si="23"/>
        <v>1106.0932</v>
      </c>
      <c r="K100" s="275"/>
      <c r="L100" s="297">
        <v>1106.0932</v>
      </c>
      <c r="O100" s="582">
        <f>I100-SUM(I101:I103)</f>
        <v>0</v>
      </c>
      <c r="P100" s="582">
        <f>J100-SUM(J101:J103)</f>
        <v>0</v>
      </c>
      <c r="Q100" s="582">
        <f>L100-SUM(L101:L103)</f>
        <v>0</v>
      </c>
      <c r="R100" s="694"/>
      <c r="S100" s="694"/>
      <c r="T100" s="694"/>
    </row>
    <row r="101" spans="1:20" x14ac:dyDescent="0.3">
      <c r="A101" s="9">
        <v>101</v>
      </c>
      <c r="C101" s="18"/>
      <c r="E101" s="2" t="s">
        <v>86</v>
      </c>
      <c r="H101" s="304">
        <v>859.27980000000002</v>
      </c>
      <c r="I101" s="290">
        <v>859.27980000000002</v>
      </c>
      <c r="J101" s="312">
        <v>859.27980000000002</v>
      </c>
      <c r="K101" s="277"/>
      <c r="L101" s="294">
        <v>859.27980000000002</v>
      </c>
      <c r="O101" s="581"/>
      <c r="P101" s="581"/>
      <c r="Q101" s="581"/>
      <c r="R101" s="693"/>
      <c r="S101" s="693"/>
      <c r="T101" s="693"/>
    </row>
    <row r="102" spans="1:20" x14ac:dyDescent="0.3">
      <c r="A102" s="9">
        <v>102</v>
      </c>
      <c r="C102" s="18"/>
      <c r="E102" s="2" t="s">
        <v>87</v>
      </c>
      <c r="H102" s="304">
        <v>0.93280000000000007</v>
      </c>
      <c r="I102" s="290">
        <v>0.93280000000000007</v>
      </c>
      <c r="J102" s="312">
        <v>0.93280000000000007</v>
      </c>
      <c r="K102" s="273"/>
      <c r="L102" s="294">
        <v>0.93280000000000007</v>
      </c>
      <c r="O102" s="581"/>
      <c r="P102" s="581"/>
      <c r="Q102" s="581"/>
      <c r="R102" s="693"/>
      <c r="S102" s="693"/>
      <c r="T102" s="693"/>
    </row>
    <row r="103" spans="1:20" x14ac:dyDescent="0.3">
      <c r="A103" s="9">
        <v>103</v>
      </c>
      <c r="C103" s="18"/>
      <c r="E103" s="2" t="s">
        <v>88</v>
      </c>
      <c r="H103" s="304">
        <v>245.88060000000002</v>
      </c>
      <c r="I103" s="290">
        <v>245.88060000000002</v>
      </c>
      <c r="J103" s="312">
        <v>245.88060000000002</v>
      </c>
      <c r="K103" s="273"/>
      <c r="L103" s="294">
        <v>245.88060000000002</v>
      </c>
      <c r="O103" s="581"/>
      <c r="P103" s="581"/>
      <c r="Q103" s="581"/>
      <c r="R103" s="693"/>
      <c r="S103" s="693"/>
      <c r="T103" s="693"/>
    </row>
    <row r="104" spans="1:20" ht="13.95" customHeight="1" x14ac:dyDescent="0.3">
      <c r="A104" s="9">
        <v>104</v>
      </c>
      <c r="C104" s="76"/>
      <c r="D104" s="28" t="s">
        <v>89</v>
      </c>
      <c r="E104" s="28"/>
      <c r="F104" s="28"/>
      <c r="G104" s="28"/>
      <c r="H104" s="302">
        <f t="shared" ref="H104:J104" si="24">SUM(H91,H98,H99,H100)</f>
        <v>1106.0932</v>
      </c>
      <c r="I104" s="288">
        <f t="shared" si="24"/>
        <v>1106.0932</v>
      </c>
      <c r="J104" s="310">
        <f t="shared" si="24"/>
        <v>1106.0932</v>
      </c>
      <c r="K104" s="274"/>
      <c r="L104" s="296">
        <v>1106.0932</v>
      </c>
      <c r="O104" s="582">
        <f>I104-SUM(I98:I100,I91)</f>
        <v>0</v>
      </c>
      <c r="P104" s="582">
        <f>J104-SUM(J98:J100,J91)</f>
        <v>0</v>
      </c>
      <c r="Q104" s="582">
        <f>L104-SUM(L98:L100,L91)</f>
        <v>0</v>
      </c>
      <c r="R104" s="694"/>
      <c r="S104" s="694"/>
      <c r="T104" s="694"/>
    </row>
    <row r="105" spans="1:20" x14ac:dyDescent="0.3">
      <c r="A105" s="9">
        <v>105</v>
      </c>
      <c r="C105" s="76"/>
      <c r="D105" s="28" t="s">
        <v>90</v>
      </c>
      <c r="E105" s="28"/>
      <c r="F105" s="28"/>
      <c r="G105" s="28"/>
      <c r="H105" s="302">
        <f t="shared" ref="H105:J105" si="25">SUM(H89,H104)</f>
        <v>24357.646399999998</v>
      </c>
      <c r="I105" s="288">
        <f t="shared" si="25"/>
        <v>24357.646399999998</v>
      </c>
      <c r="J105" s="310">
        <f t="shared" si="25"/>
        <v>24357.646399999998</v>
      </c>
      <c r="K105" s="274"/>
      <c r="L105" s="296">
        <v>24357.646399999998</v>
      </c>
      <c r="O105" s="582">
        <f>I105-SUM(I104,I89)</f>
        <v>0</v>
      </c>
      <c r="P105" s="582">
        <f>J105-SUM(J104,J89)</f>
        <v>0</v>
      </c>
      <c r="Q105" s="582">
        <f>L105-SUM(L104,L89)</f>
        <v>0</v>
      </c>
      <c r="R105" s="694"/>
      <c r="S105" s="694"/>
      <c r="T105" s="694"/>
    </row>
    <row r="106" spans="1:20" x14ac:dyDescent="0.3">
      <c r="A106" s="9">
        <v>106</v>
      </c>
      <c r="C106" s="11" t="s">
        <v>91</v>
      </c>
      <c r="D106" s="12" t="s">
        <v>92</v>
      </c>
      <c r="E106" s="12"/>
      <c r="F106" s="12"/>
      <c r="G106" s="12"/>
      <c r="H106" s="20"/>
      <c r="I106" s="20"/>
      <c r="J106" s="20"/>
      <c r="K106" s="274"/>
      <c r="L106" s="69"/>
      <c r="O106" s="581"/>
      <c r="P106" s="581"/>
      <c r="Q106" s="581"/>
      <c r="R106" s="693"/>
      <c r="S106" s="693"/>
      <c r="T106" s="693"/>
    </row>
    <row r="107" spans="1:20" x14ac:dyDescent="0.3">
      <c r="A107" s="9">
        <v>107</v>
      </c>
      <c r="C107" s="14"/>
      <c r="D107" s="15" t="s">
        <v>93</v>
      </c>
      <c r="E107" s="15"/>
      <c r="H107" s="303">
        <f t="shared" ref="H107:J107" si="26">SUM(H108:H111)</f>
        <v>0</v>
      </c>
      <c r="I107" s="289">
        <f t="shared" si="26"/>
        <v>0</v>
      </c>
      <c r="J107" s="311">
        <f t="shared" si="26"/>
        <v>0</v>
      </c>
      <c r="K107" s="275"/>
      <c r="L107" s="297">
        <f>IFERROR(AVERAGE(J107,#REF!),0)</f>
        <v>0</v>
      </c>
      <c r="O107" s="582">
        <f>I107-SUM(I108:I111)</f>
        <v>0</v>
      </c>
      <c r="P107" s="582">
        <f>J107-SUM(J108:J111)</f>
        <v>0</v>
      </c>
      <c r="Q107" s="582">
        <f>L107-SUM(L108:L111)</f>
        <v>0</v>
      </c>
      <c r="R107" s="694"/>
      <c r="S107" s="694"/>
      <c r="T107" s="694"/>
    </row>
    <row r="108" spans="1:20" x14ac:dyDescent="0.3">
      <c r="A108" s="9">
        <v>108</v>
      </c>
      <c r="C108" s="14"/>
      <c r="D108" s="15"/>
      <c r="E108" s="2" t="s">
        <v>94</v>
      </c>
      <c r="H108" s="304">
        <v>0</v>
      </c>
      <c r="I108" s="290">
        <v>0</v>
      </c>
      <c r="J108" s="312">
        <v>0</v>
      </c>
      <c r="K108" s="273"/>
      <c r="L108" s="294">
        <f>IFERROR(AVERAGE(J108,#REF!),0)</f>
        <v>0</v>
      </c>
      <c r="O108" s="581"/>
      <c r="P108" s="581"/>
      <c r="Q108" s="581"/>
      <c r="R108" s="693"/>
      <c r="S108" s="693"/>
      <c r="T108" s="693"/>
    </row>
    <row r="109" spans="1:20" x14ac:dyDescent="0.3">
      <c r="A109" s="9">
        <v>109</v>
      </c>
      <c r="C109" s="14"/>
      <c r="D109" s="15"/>
      <c r="E109" s="2" t="s">
        <v>95</v>
      </c>
      <c r="H109" s="304">
        <v>0</v>
      </c>
      <c r="I109" s="290">
        <v>0</v>
      </c>
      <c r="J109" s="312">
        <v>0</v>
      </c>
      <c r="K109" s="273"/>
      <c r="L109" s="294">
        <f>IFERROR(AVERAGE(J109,#REF!),0)</f>
        <v>0</v>
      </c>
      <c r="O109" s="581"/>
      <c r="P109" s="581"/>
      <c r="Q109" s="581"/>
      <c r="R109" s="693"/>
      <c r="S109" s="693"/>
      <c r="T109" s="693"/>
    </row>
    <row r="110" spans="1:20" x14ac:dyDescent="0.3">
      <c r="A110" s="9">
        <v>110</v>
      </c>
      <c r="C110" s="14"/>
      <c r="D110" s="15"/>
      <c r="E110" s="2" t="s">
        <v>96</v>
      </c>
      <c r="H110" s="304">
        <v>0</v>
      </c>
      <c r="I110" s="290">
        <v>0</v>
      </c>
      <c r="J110" s="312">
        <v>0</v>
      </c>
      <c r="K110" s="273"/>
      <c r="L110" s="294">
        <f>IFERROR(AVERAGE(J110,#REF!),0)</f>
        <v>0</v>
      </c>
      <c r="O110" s="581"/>
      <c r="P110" s="581"/>
      <c r="Q110" s="581"/>
      <c r="R110" s="693"/>
      <c r="S110" s="693"/>
      <c r="T110" s="693"/>
    </row>
    <row r="111" spans="1:20" x14ac:dyDescent="0.3">
      <c r="A111" s="9">
        <v>111</v>
      </c>
      <c r="C111" s="14"/>
      <c r="D111" s="15"/>
      <c r="E111" s="2" t="s">
        <v>97</v>
      </c>
      <c r="H111" s="304">
        <v>0</v>
      </c>
      <c r="I111" s="290">
        <v>0</v>
      </c>
      <c r="J111" s="312">
        <v>0</v>
      </c>
      <c r="K111" s="273"/>
      <c r="L111" s="294">
        <f>IFERROR(AVERAGE(J111,#REF!),0)</f>
        <v>0</v>
      </c>
      <c r="O111" s="581"/>
      <c r="P111" s="581"/>
      <c r="Q111" s="581"/>
      <c r="R111" s="693"/>
      <c r="S111" s="693"/>
      <c r="T111" s="693"/>
    </row>
    <row r="112" spans="1:20" x14ac:dyDescent="0.3">
      <c r="A112" s="9">
        <v>112</v>
      </c>
      <c r="C112" s="14"/>
      <c r="D112" s="15" t="s">
        <v>98</v>
      </c>
      <c r="E112" s="15"/>
      <c r="H112" s="303">
        <v>0</v>
      </c>
      <c r="I112" s="289">
        <v>0</v>
      </c>
      <c r="J112" s="311">
        <v>0</v>
      </c>
      <c r="K112" s="273"/>
      <c r="L112" s="294">
        <f>IFERROR(AVERAGE(J112,#REF!),0)</f>
        <v>0</v>
      </c>
      <c r="O112" s="581"/>
      <c r="P112" s="581"/>
      <c r="Q112" s="581"/>
      <c r="R112" s="693"/>
      <c r="S112" s="693"/>
      <c r="T112" s="693"/>
    </row>
    <row r="113" spans="1:20" x14ac:dyDescent="0.3">
      <c r="A113" s="9">
        <v>113</v>
      </c>
      <c r="C113" s="14"/>
      <c r="D113" s="15" t="s">
        <v>99</v>
      </c>
      <c r="E113" s="15"/>
      <c r="H113" s="304">
        <v>0</v>
      </c>
      <c r="I113" s="290">
        <v>0</v>
      </c>
      <c r="J113" s="312">
        <v>0</v>
      </c>
      <c r="K113" s="273"/>
      <c r="L113" s="294">
        <f>IFERROR(AVERAGE(J113,#REF!),0)</f>
        <v>0</v>
      </c>
      <c r="O113" s="581"/>
      <c r="P113" s="581"/>
      <c r="Q113" s="581"/>
      <c r="R113" s="693"/>
      <c r="S113" s="693"/>
      <c r="T113" s="693"/>
    </row>
    <row r="114" spans="1:20" x14ac:dyDescent="0.3">
      <c r="A114" s="9">
        <v>114</v>
      </c>
      <c r="C114" s="14"/>
      <c r="D114" s="15" t="s">
        <v>100</v>
      </c>
      <c r="E114" s="15"/>
      <c r="H114" s="303">
        <f t="shared" ref="H114:J114" si="27">SUM(H115:H116)</f>
        <v>715.11311999999998</v>
      </c>
      <c r="I114" s="289">
        <f t="shared" si="27"/>
        <v>1407.3020850724763</v>
      </c>
      <c r="J114" s="311">
        <f t="shared" si="27"/>
        <v>2454.5158181959578</v>
      </c>
      <c r="K114" s="275"/>
      <c r="L114" s="297">
        <f t="shared" ref="L114" si="28">SUM(L115:L116)</f>
        <v>3147.8434966309574</v>
      </c>
      <c r="O114" s="582">
        <f>I114-SUM(I115:I116)</f>
        <v>0</v>
      </c>
      <c r="P114" s="582">
        <f>J114-SUM(J115:J116)</f>
        <v>0</v>
      </c>
      <c r="Q114" s="582">
        <f>M114-SUM(M115:M116)</f>
        <v>0</v>
      </c>
      <c r="R114" s="694"/>
      <c r="S114" s="694"/>
      <c r="T114" s="694"/>
    </row>
    <row r="115" spans="1:20" x14ac:dyDescent="0.3">
      <c r="A115" s="9">
        <v>115</v>
      </c>
      <c r="C115" s="14"/>
      <c r="D115" s="15"/>
      <c r="E115" s="2" t="s">
        <v>101</v>
      </c>
      <c r="H115" s="303">
        <v>715.11311999999998</v>
      </c>
      <c r="I115" s="289">
        <f>H114</f>
        <v>715.11311999999998</v>
      </c>
      <c r="J115" s="311">
        <f>I114</f>
        <v>1407.3020850724763</v>
      </c>
      <c r="K115" s="273"/>
      <c r="L115" s="294">
        <f>J114</f>
        <v>2454.5158181959578</v>
      </c>
      <c r="O115" s="581"/>
      <c r="P115" s="581"/>
      <c r="Q115" s="581"/>
      <c r="R115" s="694">
        <f>I115-H114</f>
        <v>0</v>
      </c>
      <c r="S115" s="694">
        <f t="shared" ref="S115" si="29">J115-I114</f>
        <v>0</v>
      </c>
      <c r="T115" s="694">
        <f>L115-J114</f>
        <v>0</v>
      </c>
    </row>
    <row r="116" spans="1:20" x14ac:dyDescent="0.3">
      <c r="A116" s="9">
        <v>116</v>
      </c>
      <c r="C116" s="14"/>
      <c r="D116" s="15"/>
      <c r="E116" s="2" t="s">
        <v>102</v>
      </c>
      <c r="H116" s="304"/>
      <c r="I116" s="290">
        <f>'Input| PL| CIB'!I253</f>
        <v>692.18896507247632</v>
      </c>
      <c r="J116" s="312">
        <f>'Input| PL| CIB'!J253</f>
        <v>1047.2137331234812</v>
      </c>
      <c r="K116" s="277">
        <f>'Input| PL| CIB'!K253</f>
        <v>693.32767843499948</v>
      </c>
      <c r="L116" s="294">
        <f>'Input| PL| CIB'!K253</f>
        <v>693.32767843499948</v>
      </c>
      <c r="O116" s="581"/>
      <c r="P116" s="581"/>
      <c r="Q116" s="581"/>
      <c r="R116" s="694">
        <f>'Input| PL| CIB'!I253-I116</f>
        <v>0</v>
      </c>
      <c r="S116" s="694">
        <f>'Input| PL| CIB'!J253-J116</f>
        <v>0</v>
      </c>
      <c r="T116" s="694">
        <f>'Input| PL| CIB'!K253-K116</f>
        <v>0</v>
      </c>
    </row>
    <row r="117" spans="1:20" x14ac:dyDescent="0.3">
      <c r="A117" s="9">
        <v>117</v>
      </c>
      <c r="C117" s="14"/>
      <c r="D117" s="15"/>
      <c r="H117" s="306"/>
      <c r="I117" s="292"/>
      <c r="J117" s="314"/>
      <c r="K117" s="280"/>
      <c r="L117" s="316"/>
      <c r="O117" s="581"/>
      <c r="P117" s="581"/>
      <c r="Q117" s="581"/>
      <c r="R117" s="693"/>
      <c r="S117" s="693"/>
      <c r="T117" s="693"/>
    </row>
    <row r="118" spans="1:20" x14ac:dyDescent="0.3">
      <c r="A118" s="9">
        <v>118</v>
      </c>
      <c r="C118" s="76"/>
      <c r="D118" s="28" t="s">
        <v>103</v>
      </c>
      <c r="E118" s="28"/>
      <c r="F118" s="28"/>
      <c r="G118" s="28"/>
      <c r="H118" s="302">
        <f t="shared" ref="H118:J118" si="30">SUM(H107,H112,H113,H114)</f>
        <v>715.11311999999998</v>
      </c>
      <c r="I118" s="288">
        <f t="shared" si="30"/>
        <v>1407.3020850724763</v>
      </c>
      <c r="J118" s="310">
        <f t="shared" si="30"/>
        <v>2454.5158181959578</v>
      </c>
      <c r="K118" s="274"/>
      <c r="L118" s="296">
        <f t="shared" ref="L118" si="31">SUM(L107,L112,L113,L114)</f>
        <v>3147.8434966309574</v>
      </c>
      <c r="O118" s="582">
        <f>I118-SUM(I117,I112:I114,I107)</f>
        <v>0</v>
      </c>
      <c r="P118" s="582">
        <f>J118-SUM(J114,J113,J112,J107)</f>
        <v>0</v>
      </c>
      <c r="Q118" s="582"/>
      <c r="R118" s="694"/>
      <c r="S118" s="694"/>
      <c r="T118" s="694"/>
    </row>
    <row r="119" spans="1:20" x14ac:dyDescent="0.3">
      <c r="A119" s="9">
        <v>119</v>
      </c>
      <c r="C119" s="104"/>
      <c r="D119" s="105" t="s">
        <v>104</v>
      </c>
      <c r="E119" s="105"/>
      <c r="F119" s="105"/>
      <c r="G119" s="105"/>
      <c r="H119" s="106">
        <f t="shared" ref="H119:J119" si="32">SUM(H89,H104,H118)</f>
        <v>25072.75952</v>
      </c>
      <c r="I119" s="106">
        <f t="shared" si="32"/>
        <v>25764.948485072473</v>
      </c>
      <c r="J119" s="106">
        <f t="shared" si="32"/>
        <v>26812.162218195954</v>
      </c>
      <c r="K119" s="323"/>
      <c r="L119" s="107">
        <f t="shared" ref="L119" si="33">SUM(L89,L104,L118)</f>
        <v>27505.489896630956</v>
      </c>
      <c r="O119" s="582">
        <f>I119-SUM(I118,I105)</f>
        <v>0</v>
      </c>
      <c r="P119" s="582">
        <f>J119-SUM(J118,J105)</f>
        <v>0</v>
      </c>
      <c r="Q119" s="582"/>
      <c r="R119" s="694"/>
      <c r="S119" s="694"/>
      <c r="T119" s="694"/>
    </row>
    <row r="120" spans="1:20" x14ac:dyDescent="0.3">
      <c r="C120" s="48"/>
      <c r="D120"/>
      <c r="E120"/>
      <c r="F120"/>
      <c r="G120"/>
      <c r="H120"/>
      <c r="I120" s="67"/>
    </row>
    <row r="121" spans="1:20" x14ac:dyDescent="0.3">
      <c r="C121" s="48"/>
      <c r="D121"/>
      <c r="E121"/>
      <c r="F121"/>
      <c r="G121"/>
      <c r="H121"/>
      <c r="I121" s="67"/>
    </row>
    <row r="122" spans="1:20" x14ac:dyDescent="0.3">
      <c r="C122" s="48"/>
      <c r="D122"/>
      <c r="E122"/>
      <c r="F122"/>
      <c r="G122"/>
      <c r="H122"/>
      <c r="I122" s="67"/>
    </row>
    <row r="123" spans="1:20" x14ac:dyDescent="0.3">
      <c r="C123" s="48"/>
      <c r="D123"/>
      <c r="E123"/>
      <c r="F123"/>
      <c r="G123"/>
      <c r="H123"/>
      <c r="I123" s="67"/>
    </row>
    <row r="124" spans="1:20" x14ac:dyDescent="0.3">
      <c r="C124" s="48"/>
      <c r="D124"/>
      <c r="E124"/>
      <c r="F124"/>
      <c r="G124"/>
      <c r="H124"/>
      <c r="I124" s="67"/>
    </row>
    <row r="125" spans="1:20" x14ac:dyDescent="0.3">
      <c r="C125" s="48"/>
      <c r="D125"/>
      <c r="E125"/>
      <c r="F125"/>
      <c r="G125"/>
      <c r="H125"/>
      <c r="I125" s="67"/>
    </row>
    <row r="126" spans="1:20" x14ac:dyDescent="0.3">
      <c r="C126" s="48"/>
      <c r="D126"/>
      <c r="E126"/>
      <c r="F126"/>
      <c r="G126"/>
      <c r="H126"/>
      <c r="I126" s="67"/>
    </row>
    <row r="127" spans="1:20" x14ac:dyDescent="0.3">
      <c r="C127" s="48"/>
      <c r="D127"/>
      <c r="E127"/>
      <c r="F127"/>
      <c r="G127"/>
      <c r="H127"/>
      <c r="I127" s="67"/>
    </row>
    <row r="128" spans="1:20" x14ac:dyDescent="0.3">
      <c r="C128" s="48"/>
      <c r="D128"/>
      <c r="E128"/>
      <c r="F128"/>
      <c r="G128"/>
      <c r="H128"/>
      <c r="I128" s="67"/>
    </row>
    <row r="129" spans="3:9" x14ac:dyDescent="0.3">
      <c r="C129" s="48"/>
      <c r="D129"/>
      <c r="E129"/>
      <c r="F129"/>
      <c r="G129"/>
      <c r="H129"/>
      <c r="I129" s="67"/>
    </row>
    <row r="130" spans="3:9" x14ac:dyDescent="0.3">
      <c r="C130" s="48"/>
      <c r="D130"/>
      <c r="E130"/>
      <c r="F130"/>
      <c r="G130"/>
      <c r="H130"/>
      <c r="I130" s="67"/>
    </row>
  </sheetData>
  <mergeCells count="2">
    <mergeCell ref="O1:P1"/>
    <mergeCell ref="R1:T1"/>
  </mergeCells>
  <conditionalFormatting sqref="O3:P119">
    <cfRule type="cellIs" dxfId="9" priority="4" operator="notEqual">
      <formula>0</formula>
    </cfRule>
  </conditionalFormatting>
  <conditionalFormatting sqref="R3:T119">
    <cfRule type="cellIs" dxfId="8" priority="3" operator="notEqual">
      <formula>0</formula>
    </cfRule>
  </conditionalFormatting>
  <conditionalFormatting sqref="T115:T116">
    <cfRule type="cellIs" dxfId="7" priority="2" operator="notEqual">
      <formula>0</formula>
    </cfRule>
  </conditionalFormatting>
  <conditionalFormatting sqref="Q3:Q119">
    <cfRule type="cellIs" dxfId="6" priority="1" operator="notEqual">
      <formula>0</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0AB-C6CB-4FF4-81AB-92EEC97E440A}">
  <sheetPr>
    <tabColor rgb="FFFFFF00"/>
  </sheetPr>
  <dimension ref="A1:L253"/>
  <sheetViews>
    <sheetView showGridLines="0" zoomScale="79" zoomScaleNormal="71" workbookViewId="0">
      <pane xSplit="7" ySplit="1" topLeftCell="H2" activePane="bottomRight" state="frozen"/>
      <selection activeCell="J95" sqref="J95"/>
      <selection pane="topRight" activeCell="J95" sqref="J95"/>
      <selection pane="bottomLeft" activeCell="J95" sqref="J95"/>
      <selection pane="bottomRight" activeCell="H1" activeCellId="1" sqref="H3:K1048576 H1:K1"/>
    </sheetView>
  </sheetViews>
  <sheetFormatPr defaultRowHeight="14.4" x14ac:dyDescent="0.3"/>
  <cols>
    <col min="1" max="1" width="4.44140625" customWidth="1"/>
    <col min="2" max="2" width="4.5546875" bestFit="1" customWidth="1"/>
    <col min="3" max="3" width="6.44140625" style="34" bestFit="1" customWidth="1"/>
    <col min="4" max="4" width="4.5546875" style="2" customWidth="1"/>
    <col min="5" max="5" width="3.44140625" style="2" customWidth="1"/>
    <col min="6" max="7" width="34.5546875" style="2" customWidth="1"/>
    <col min="8" max="8" width="12" style="35" customWidth="1"/>
    <col min="9" max="10" width="15.5546875" style="35" customWidth="1"/>
    <col min="11" max="11" width="15.5546875" style="165" customWidth="1"/>
    <col min="12" max="12" width="1.21875" style="67" customWidth="1"/>
  </cols>
  <sheetData>
    <row r="1" spans="1:12" x14ac:dyDescent="0.3">
      <c r="C1" s="1" t="s">
        <v>0</v>
      </c>
      <c r="H1" s="756" t="s">
        <v>1</v>
      </c>
      <c r="I1" s="756" t="s">
        <v>1</v>
      </c>
      <c r="J1" s="756" t="s">
        <v>1</v>
      </c>
      <c r="K1" s="757" t="s">
        <v>2</v>
      </c>
      <c r="L1" s="320"/>
    </row>
    <row r="2" spans="1:12" ht="30.6" x14ac:dyDescent="0.3">
      <c r="A2" s="49" t="s">
        <v>4</v>
      </c>
      <c r="B2" s="49" t="s">
        <v>106</v>
      </c>
      <c r="C2" s="5"/>
      <c r="D2" s="6" t="s">
        <v>116</v>
      </c>
      <c r="E2" s="6"/>
      <c r="F2" s="6"/>
      <c r="G2" s="50"/>
      <c r="H2" s="352">
        <v>2020</v>
      </c>
      <c r="I2" s="208">
        <v>2021</v>
      </c>
      <c r="J2" s="208">
        <v>2022</v>
      </c>
      <c r="K2" s="208">
        <v>2023</v>
      </c>
      <c r="L2" s="176"/>
    </row>
    <row r="3" spans="1:12" ht="18" customHeight="1" x14ac:dyDescent="0.3">
      <c r="A3" s="9">
        <v>167</v>
      </c>
      <c r="B3" s="51">
        <v>3</v>
      </c>
      <c r="C3" s="11" t="s">
        <v>6</v>
      </c>
      <c r="D3" s="12" t="s">
        <v>117</v>
      </c>
      <c r="E3" s="13"/>
      <c r="F3" s="13"/>
      <c r="G3" s="13"/>
      <c r="H3" s="162">
        <v>0</v>
      </c>
      <c r="I3" s="108">
        <v>1569.7325071700534</v>
      </c>
      <c r="J3" s="108">
        <v>2013.5134672338097</v>
      </c>
      <c r="K3" s="108">
        <v>1571.1558988732074</v>
      </c>
      <c r="L3" s="278"/>
    </row>
    <row r="4" spans="1:12" x14ac:dyDescent="0.3">
      <c r="A4" s="51">
        <v>168</v>
      </c>
      <c r="B4" s="51">
        <v>4</v>
      </c>
      <c r="C4" s="53">
        <v>1</v>
      </c>
      <c r="D4" s="111" t="s">
        <v>118</v>
      </c>
      <c r="E4" s="112"/>
      <c r="F4" s="112"/>
      <c r="G4" s="112"/>
      <c r="H4" s="163">
        <v>0</v>
      </c>
      <c r="I4" s="109">
        <v>1418.9382241550629</v>
      </c>
      <c r="J4" s="109">
        <v>1423.5535461397258</v>
      </c>
      <c r="K4" s="109">
        <v>1418.9530274287758</v>
      </c>
      <c r="L4" s="278"/>
    </row>
    <row r="5" spans="1:12" x14ac:dyDescent="0.3">
      <c r="A5" s="51">
        <v>169</v>
      </c>
      <c r="B5" s="51">
        <v>5</v>
      </c>
      <c r="C5" s="54">
        <v>1.1000000000000001</v>
      </c>
      <c r="D5" s="113"/>
      <c r="E5" s="114" t="s">
        <v>119</v>
      </c>
      <c r="F5" s="115"/>
      <c r="G5" s="113"/>
      <c r="H5" s="164">
        <v>0</v>
      </c>
      <c r="I5" s="110">
        <v>1164.6453747445578</v>
      </c>
      <c r="J5" s="110">
        <v>1164.6453747445578</v>
      </c>
      <c r="K5" s="110">
        <v>1164.6453747445578</v>
      </c>
      <c r="L5" s="278"/>
    </row>
    <row r="6" spans="1:12" x14ac:dyDescent="0.3">
      <c r="A6" s="51">
        <v>170</v>
      </c>
      <c r="B6" s="51">
        <v>6</v>
      </c>
      <c r="C6" s="18" t="s">
        <v>120</v>
      </c>
      <c r="D6"/>
      <c r="E6"/>
      <c r="F6" s="116" t="s">
        <v>121</v>
      </c>
      <c r="G6"/>
      <c r="H6" s="324">
        <v>0</v>
      </c>
      <c r="I6" s="336">
        <v>984.55726200000004</v>
      </c>
      <c r="J6" s="330">
        <v>984.55726200000004</v>
      </c>
      <c r="K6" s="337">
        <v>984.55726200000004</v>
      </c>
      <c r="L6" s="278"/>
    </row>
    <row r="7" spans="1:12" x14ac:dyDescent="0.3">
      <c r="A7" s="51">
        <v>171</v>
      </c>
      <c r="B7" s="51">
        <v>7</v>
      </c>
      <c r="C7" s="55"/>
      <c r="D7" s="117"/>
      <c r="E7" s="48"/>
      <c r="F7" s="118" t="s">
        <v>122</v>
      </c>
      <c r="G7"/>
      <c r="H7" s="325"/>
      <c r="I7" s="338">
        <v>32818.575400000002</v>
      </c>
      <c r="J7" s="331">
        <v>32818.575400000002</v>
      </c>
      <c r="K7" s="339">
        <v>32818.575400000002</v>
      </c>
      <c r="L7" s="278"/>
    </row>
    <row r="8" spans="1:12" x14ac:dyDescent="0.3">
      <c r="A8" s="51">
        <v>172</v>
      </c>
      <c r="B8" s="51">
        <v>8</v>
      </c>
      <c r="C8" s="55"/>
      <c r="D8" s="117"/>
      <c r="E8" s="48"/>
      <c r="F8" s="118" t="s">
        <v>123</v>
      </c>
      <c r="G8"/>
      <c r="H8" s="325"/>
      <c r="I8" s="338">
        <v>0.03</v>
      </c>
      <c r="J8" s="331">
        <v>0.03</v>
      </c>
      <c r="K8" s="339">
        <v>0.03</v>
      </c>
      <c r="L8" s="278"/>
    </row>
    <row r="9" spans="1:12" x14ac:dyDescent="0.3">
      <c r="A9" s="51">
        <v>173</v>
      </c>
      <c r="B9" s="51">
        <v>9</v>
      </c>
      <c r="C9" s="55"/>
      <c r="D9" s="117"/>
      <c r="E9" s="48"/>
      <c r="F9" s="117"/>
      <c r="G9" s="118"/>
      <c r="H9" s="325"/>
      <c r="I9" s="338"/>
      <c r="J9" s="331"/>
      <c r="K9" s="339"/>
      <c r="L9" s="278"/>
    </row>
    <row r="10" spans="1:12" x14ac:dyDescent="0.3">
      <c r="A10" s="51">
        <v>174</v>
      </c>
      <c r="B10" s="51">
        <v>10</v>
      </c>
      <c r="C10" s="55"/>
      <c r="D10" s="117"/>
      <c r="E10" s="48"/>
      <c r="F10" s="117"/>
      <c r="G10" s="118"/>
      <c r="H10" s="325"/>
      <c r="I10" s="338"/>
      <c r="J10" s="331"/>
      <c r="K10" s="339"/>
      <c r="L10" s="278"/>
    </row>
    <row r="11" spans="1:12" x14ac:dyDescent="0.3">
      <c r="A11" s="51">
        <v>175</v>
      </c>
      <c r="B11" s="51">
        <v>11</v>
      </c>
      <c r="C11" s="18" t="s">
        <v>124</v>
      </c>
      <c r="D11"/>
      <c r="E11" s="119"/>
      <c r="F11" s="116" t="s">
        <v>125</v>
      </c>
      <c r="G11"/>
      <c r="H11" s="324"/>
      <c r="I11" s="336">
        <v>29.47287</v>
      </c>
      <c r="J11" s="330">
        <v>29.47287</v>
      </c>
      <c r="K11" s="337">
        <v>29.47287</v>
      </c>
      <c r="L11" s="278"/>
    </row>
    <row r="12" spans="1:12" x14ac:dyDescent="0.3">
      <c r="A12" s="51">
        <v>176</v>
      </c>
      <c r="B12" s="51">
        <v>12</v>
      </c>
      <c r="C12" s="55"/>
      <c r="D12" s="117"/>
      <c r="E12" s="48"/>
      <c r="F12" s="118" t="s">
        <v>126</v>
      </c>
      <c r="G12"/>
      <c r="H12" s="325"/>
      <c r="I12" s="338">
        <v>589.45740000000001</v>
      </c>
      <c r="J12" s="331">
        <v>589.45740000000001</v>
      </c>
      <c r="K12" s="339">
        <v>589.45740000000001</v>
      </c>
      <c r="L12" s="278"/>
    </row>
    <row r="13" spans="1:12" x14ac:dyDescent="0.3">
      <c r="A13" s="51">
        <v>177</v>
      </c>
      <c r="B13" s="51">
        <v>13</v>
      </c>
      <c r="C13" s="55"/>
      <c r="D13" s="117"/>
      <c r="E13" s="48"/>
      <c r="F13" s="118" t="s">
        <v>127</v>
      </c>
      <c r="G13" t="s">
        <v>128</v>
      </c>
      <c r="H13" s="325"/>
      <c r="I13" s="338">
        <v>0.05</v>
      </c>
      <c r="J13" s="331">
        <v>0.05</v>
      </c>
      <c r="K13" s="340">
        <v>0.05</v>
      </c>
      <c r="L13" s="278"/>
    </row>
    <row r="14" spans="1:12" x14ac:dyDescent="0.3">
      <c r="A14" s="51">
        <v>178</v>
      </c>
      <c r="B14" s="51">
        <v>14</v>
      </c>
      <c r="C14" s="18" t="s">
        <v>129</v>
      </c>
      <c r="D14"/>
      <c r="E14" s="119"/>
      <c r="F14" s="116" t="s">
        <v>130</v>
      </c>
      <c r="G14"/>
      <c r="H14" s="324"/>
      <c r="I14" s="336">
        <v>25.727903369999996</v>
      </c>
      <c r="J14" s="330">
        <v>25.727903369999996</v>
      </c>
      <c r="K14" s="337">
        <v>25.727903369999996</v>
      </c>
      <c r="L14" s="278"/>
    </row>
    <row r="15" spans="1:12" x14ac:dyDescent="0.3">
      <c r="A15" s="51">
        <v>179</v>
      </c>
      <c r="B15" s="51">
        <v>15</v>
      </c>
      <c r="C15" s="55"/>
      <c r="D15" s="117"/>
      <c r="E15" s="48"/>
      <c r="F15" s="118" t="s">
        <v>131</v>
      </c>
      <c r="G15"/>
      <c r="H15" s="325"/>
      <c r="I15" s="338">
        <v>1979.0694899999999</v>
      </c>
      <c r="J15" s="331">
        <v>1979.0694899999999</v>
      </c>
      <c r="K15" s="339">
        <v>1979.0694899999999</v>
      </c>
      <c r="L15" s="278"/>
    </row>
    <row r="16" spans="1:12" x14ac:dyDescent="0.3">
      <c r="A16" s="51">
        <v>180</v>
      </c>
      <c r="B16" s="51">
        <v>16</v>
      </c>
      <c r="C16" s="55"/>
      <c r="D16" s="117"/>
      <c r="E16" s="48"/>
      <c r="F16" s="118" t="s">
        <v>127</v>
      </c>
      <c r="G16" t="s">
        <v>128</v>
      </c>
      <c r="H16" s="325"/>
      <c r="I16" s="338">
        <v>1.2999999999999999E-2</v>
      </c>
      <c r="J16" s="331">
        <v>1.2999999999999999E-2</v>
      </c>
      <c r="K16" s="339">
        <v>1.2999999999999999E-2</v>
      </c>
      <c r="L16" s="278"/>
    </row>
    <row r="17" spans="1:12" x14ac:dyDescent="0.3">
      <c r="A17" s="51">
        <v>181</v>
      </c>
      <c r="B17" s="51">
        <v>17</v>
      </c>
      <c r="C17" s="18" t="s">
        <v>132</v>
      </c>
      <c r="D17"/>
      <c r="E17" s="119"/>
      <c r="F17" s="116" t="s">
        <v>133</v>
      </c>
      <c r="G17"/>
      <c r="H17" s="324"/>
      <c r="I17" s="336">
        <v>5</v>
      </c>
      <c r="J17" s="330">
        <v>5</v>
      </c>
      <c r="K17" s="337">
        <v>5</v>
      </c>
      <c r="L17" s="278"/>
    </row>
    <row r="18" spans="1:12" x14ac:dyDescent="0.3">
      <c r="A18" s="51">
        <v>182</v>
      </c>
      <c r="B18" s="51">
        <v>18</v>
      </c>
      <c r="C18" s="18" t="s">
        <v>134</v>
      </c>
      <c r="D18"/>
      <c r="E18" s="119"/>
      <c r="F18" s="116" t="s">
        <v>135</v>
      </c>
      <c r="G18"/>
      <c r="H18" s="324"/>
      <c r="I18" s="336">
        <v>-10</v>
      </c>
      <c r="J18" s="330">
        <v>-10</v>
      </c>
      <c r="K18" s="337">
        <v>-10</v>
      </c>
      <c r="L18" s="278"/>
    </row>
    <row r="19" spans="1:12" x14ac:dyDescent="0.3">
      <c r="A19" s="51">
        <v>183</v>
      </c>
      <c r="B19" s="51">
        <v>19</v>
      </c>
      <c r="C19" s="18" t="s">
        <v>136</v>
      </c>
      <c r="D19"/>
      <c r="E19" s="119"/>
      <c r="F19" s="116" t="s">
        <v>137</v>
      </c>
      <c r="G19"/>
      <c r="H19" s="324"/>
      <c r="I19" s="336">
        <v>139.88733937455774</v>
      </c>
      <c r="J19" s="330">
        <v>139.88733937455774</v>
      </c>
      <c r="K19" s="337">
        <v>139.88733937455774</v>
      </c>
      <c r="L19" s="278"/>
    </row>
    <row r="20" spans="1:12" x14ac:dyDescent="0.3">
      <c r="A20" s="51">
        <v>184</v>
      </c>
      <c r="B20" s="51">
        <v>20</v>
      </c>
      <c r="C20" s="18"/>
      <c r="D20"/>
      <c r="E20" s="119"/>
      <c r="F20" s="118" t="s">
        <v>138</v>
      </c>
      <c r="G20"/>
      <c r="H20" s="326"/>
      <c r="I20" s="341">
        <v>81.766059374557756</v>
      </c>
      <c r="J20" s="332">
        <v>81.766059374557756</v>
      </c>
      <c r="K20" s="342">
        <v>81.766059374557756</v>
      </c>
      <c r="L20" s="278"/>
    </row>
    <row r="21" spans="1:12" ht="18" customHeight="1" x14ac:dyDescent="0.3">
      <c r="A21" s="51">
        <v>185</v>
      </c>
      <c r="B21" s="51">
        <v>21</v>
      </c>
      <c r="C21" s="18"/>
      <c r="D21"/>
      <c r="E21" s="119"/>
      <c r="F21" s="118" t="s">
        <v>139</v>
      </c>
      <c r="G21"/>
      <c r="H21" s="326"/>
      <c r="I21" s="341">
        <v>58.121279999999985</v>
      </c>
      <c r="J21" s="332">
        <v>58.121279999999985</v>
      </c>
      <c r="K21" s="342">
        <v>58.121279999999985</v>
      </c>
      <c r="L21" s="278"/>
    </row>
    <row r="22" spans="1:12" x14ac:dyDescent="0.3">
      <c r="A22" s="51">
        <v>186</v>
      </c>
      <c r="B22" s="51">
        <v>22</v>
      </c>
      <c r="C22" s="18" t="s">
        <v>140</v>
      </c>
      <c r="D22"/>
      <c r="E22" s="119"/>
      <c r="F22" s="116" t="s">
        <v>141</v>
      </c>
      <c r="G22"/>
      <c r="H22" s="324"/>
      <c r="I22" s="336">
        <v>-10</v>
      </c>
      <c r="J22" s="330">
        <v>-10</v>
      </c>
      <c r="K22" s="337">
        <v>-10</v>
      </c>
      <c r="L22" s="278"/>
    </row>
    <row r="23" spans="1:12" x14ac:dyDescent="0.3">
      <c r="A23" s="51">
        <v>187</v>
      </c>
      <c r="B23" s="51">
        <v>23</v>
      </c>
      <c r="C23" s="18"/>
      <c r="D23"/>
      <c r="E23" s="119"/>
      <c r="F23" s="118" t="s">
        <v>142</v>
      </c>
      <c r="G23"/>
      <c r="H23" s="327"/>
      <c r="I23" s="343">
        <v>-200</v>
      </c>
      <c r="J23" s="333">
        <v>-200</v>
      </c>
      <c r="K23" s="340">
        <v>-200</v>
      </c>
      <c r="L23" s="278"/>
    </row>
    <row r="24" spans="1:12" x14ac:dyDescent="0.3">
      <c r="A24" s="51">
        <v>188</v>
      </c>
      <c r="B24" s="51">
        <v>24</v>
      </c>
      <c r="C24" s="18"/>
      <c r="D24"/>
      <c r="E24" s="119"/>
      <c r="F24" s="118" t="s">
        <v>127</v>
      </c>
      <c r="G24" t="s">
        <v>128</v>
      </c>
      <c r="H24" s="325"/>
      <c r="I24" s="338">
        <v>0.05</v>
      </c>
      <c r="J24" s="331">
        <v>0.05</v>
      </c>
      <c r="K24" s="339">
        <v>0.05</v>
      </c>
      <c r="L24" s="278"/>
    </row>
    <row r="25" spans="1:12" x14ac:dyDescent="0.3">
      <c r="A25" s="51">
        <v>189</v>
      </c>
      <c r="B25" s="51">
        <v>25</v>
      </c>
      <c r="C25" s="54">
        <v>1.2</v>
      </c>
      <c r="D25" s="113"/>
      <c r="E25" s="114" t="s">
        <v>143</v>
      </c>
      <c r="F25" s="115"/>
      <c r="G25" s="113"/>
      <c r="H25" s="164"/>
      <c r="I25" s="110">
        <v>164.9550914105051</v>
      </c>
      <c r="J25" s="110">
        <v>169.57041339516817</v>
      </c>
      <c r="K25" s="110">
        <v>164.96989468421791</v>
      </c>
      <c r="L25" s="278"/>
    </row>
    <row r="26" spans="1:12" x14ac:dyDescent="0.3">
      <c r="A26" s="51">
        <v>190</v>
      </c>
      <c r="B26" s="51">
        <v>26</v>
      </c>
      <c r="C26" s="18" t="s">
        <v>120</v>
      </c>
      <c r="D26"/>
      <c r="E26" s="119"/>
      <c r="F26" s="116" t="s">
        <v>144</v>
      </c>
      <c r="G26"/>
      <c r="H26" s="325"/>
      <c r="I26" s="338">
        <v>17.343086400000004</v>
      </c>
      <c r="J26" s="331">
        <v>17.343086400000004</v>
      </c>
      <c r="K26" s="339">
        <v>17.343086400000004</v>
      </c>
      <c r="L26" s="278"/>
    </row>
    <row r="27" spans="1:12" x14ac:dyDescent="0.3">
      <c r="A27" s="51">
        <v>191</v>
      </c>
      <c r="B27" s="51">
        <v>27</v>
      </c>
      <c r="C27" s="55"/>
      <c r="D27" s="117"/>
      <c r="E27" s="48"/>
      <c r="F27" s="118" t="s">
        <v>145</v>
      </c>
      <c r="G27"/>
      <c r="H27" s="325"/>
      <c r="I27" s="338">
        <v>2167.8858000000005</v>
      </c>
      <c r="J27" s="331">
        <v>2167.8858000000005</v>
      </c>
      <c r="K27" s="339">
        <v>2167.8858000000005</v>
      </c>
      <c r="L27" s="278"/>
    </row>
    <row r="28" spans="1:12" x14ac:dyDescent="0.3">
      <c r="A28" s="51">
        <v>192</v>
      </c>
      <c r="B28" s="51">
        <v>28</v>
      </c>
      <c r="C28" s="55"/>
      <c r="D28" s="117"/>
      <c r="E28" s="48"/>
      <c r="F28" s="118" t="s">
        <v>146</v>
      </c>
      <c r="G28"/>
      <c r="H28" s="325"/>
      <c r="I28" s="338">
        <v>8.0000000000000002E-3</v>
      </c>
      <c r="J28" s="331">
        <v>8.0000000000000002E-3</v>
      </c>
      <c r="K28" s="339">
        <v>8.0000000000000002E-3</v>
      </c>
      <c r="L28" s="278"/>
    </row>
    <row r="29" spans="1:12" x14ac:dyDescent="0.3">
      <c r="A29" s="51">
        <v>193</v>
      </c>
      <c r="B29" s="51">
        <v>29</v>
      </c>
      <c r="C29" s="55"/>
      <c r="D29" s="117"/>
      <c r="E29" s="48"/>
      <c r="F29" s="118" t="s">
        <v>147</v>
      </c>
      <c r="G29" s="118"/>
      <c r="H29" s="325"/>
      <c r="I29" s="338">
        <v>15296.078699999998</v>
      </c>
      <c r="J29" s="331">
        <v>15296.078699999998</v>
      </c>
      <c r="K29" s="339">
        <v>15296.078699999998</v>
      </c>
      <c r="L29" s="278"/>
    </row>
    <row r="30" spans="1:12" x14ac:dyDescent="0.3">
      <c r="A30" s="51">
        <v>194</v>
      </c>
      <c r="B30" s="51">
        <v>30</v>
      </c>
      <c r="C30" s="55"/>
      <c r="D30" s="117"/>
      <c r="E30" s="48"/>
      <c r="F30" s="118" t="s">
        <v>148</v>
      </c>
      <c r="G30" s="118"/>
      <c r="H30" s="325"/>
      <c r="I30" s="338">
        <v>0</v>
      </c>
      <c r="J30" s="331">
        <v>0</v>
      </c>
      <c r="K30" s="339">
        <v>0</v>
      </c>
      <c r="L30" s="278"/>
    </row>
    <row r="31" spans="1:12" x14ac:dyDescent="0.3">
      <c r="A31" s="51">
        <v>195</v>
      </c>
      <c r="B31" s="51">
        <v>31</v>
      </c>
      <c r="C31" s="18" t="s">
        <v>124</v>
      </c>
      <c r="D31" s="120"/>
      <c r="E31" s="119"/>
      <c r="F31" s="17" t="s">
        <v>149</v>
      </c>
      <c r="G31"/>
      <c r="H31" s="329"/>
      <c r="I31" s="344">
        <v>19.252979900000003</v>
      </c>
      <c r="J31" s="335">
        <v>19.252979900000003</v>
      </c>
      <c r="K31" s="345">
        <v>19.252979900000003</v>
      </c>
      <c r="L31" s="278"/>
    </row>
    <row r="32" spans="1:12" x14ac:dyDescent="0.3">
      <c r="A32" s="51">
        <v>196</v>
      </c>
      <c r="B32" s="51">
        <v>32</v>
      </c>
      <c r="C32" s="18"/>
      <c r="D32" s="121"/>
      <c r="E32" s="119"/>
      <c r="F32" s="118" t="s">
        <v>150</v>
      </c>
      <c r="G32"/>
      <c r="H32" s="325"/>
      <c r="I32" s="338">
        <v>2750.4257000000002</v>
      </c>
      <c r="J32" s="331">
        <v>2750.4257000000002</v>
      </c>
      <c r="K32" s="339">
        <v>2750.4257000000002</v>
      </c>
      <c r="L32" s="278"/>
    </row>
    <row r="33" spans="1:12" x14ac:dyDescent="0.3">
      <c r="A33" s="51">
        <v>197</v>
      </c>
      <c r="B33" s="51">
        <v>33</v>
      </c>
      <c r="C33" s="18"/>
      <c r="D33" s="121"/>
      <c r="E33" s="119"/>
      <c r="F33" s="118" t="s">
        <v>151</v>
      </c>
      <c r="G33"/>
      <c r="H33" s="325"/>
      <c r="I33" s="338">
        <v>7.0000000000000001E-3</v>
      </c>
      <c r="J33" s="331">
        <v>7.0000000000000001E-3</v>
      </c>
      <c r="K33" s="339">
        <v>7.0000000000000001E-3</v>
      </c>
      <c r="L33" s="278"/>
    </row>
    <row r="34" spans="1:12" x14ac:dyDescent="0.3">
      <c r="A34" s="51">
        <v>198</v>
      </c>
      <c r="B34" s="51">
        <v>34</v>
      </c>
      <c r="C34" s="18"/>
      <c r="D34" s="122"/>
      <c r="E34" s="119"/>
      <c r="F34"/>
      <c r="G34" s="118"/>
      <c r="H34" s="325"/>
      <c r="I34" s="338"/>
      <c r="J34" s="331"/>
      <c r="K34" s="342"/>
      <c r="L34" s="278"/>
    </row>
    <row r="35" spans="1:12" x14ac:dyDescent="0.3">
      <c r="A35" s="51">
        <v>199</v>
      </c>
      <c r="B35" s="51">
        <v>35</v>
      </c>
      <c r="C35" s="18"/>
      <c r="D35" s="122"/>
      <c r="E35" s="119"/>
      <c r="F35"/>
      <c r="G35" s="118"/>
      <c r="H35" s="325"/>
      <c r="I35" s="338"/>
      <c r="J35" s="331"/>
      <c r="K35" s="342"/>
      <c r="L35" s="278"/>
    </row>
    <row r="36" spans="1:12" ht="18" customHeight="1" x14ac:dyDescent="0.3">
      <c r="A36" s="51">
        <v>200</v>
      </c>
      <c r="B36" s="51">
        <v>36</v>
      </c>
      <c r="C36" s="18" t="s">
        <v>129</v>
      </c>
      <c r="D36" s="120"/>
      <c r="E36" s="119"/>
      <c r="F36" s="116" t="s">
        <v>152</v>
      </c>
      <c r="G36"/>
      <c r="H36" s="328"/>
      <c r="I36" s="346">
        <v>15.185815</v>
      </c>
      <c r="J36" s="334">
        <v>15.185815</v>
      </c>
      <c r="K36" s="345">
        <v>15.185815</v>
      </c>
      <c r="L36" s="278"/>
    </row>
    <row r="37" spans="1:12" x14ac:dyDescent="0.3">
      <c r="A37" s="51">
        <v>201</v>
      </c>
      <c r="B37" s="51">
        <v>37</v>
      </c>
      <c r="C37" s="18"/>
      <c r="D37" s="121"/>
      <c r="E37" s="119"/>
      <c r="F37" s="118" t="s">
        <v>153</v>
      </c>
      <c r="G37"/>
      <c r="H37" s="325"/>
      <c r="I37" s="338">
        <v>3037.163</v>
      </c>
      <c r="J37" s="331">
        <v>3037.163</v>
      </c>
      <c r="K37" s="345">
        <v>3037.163</v>
      </c>
      <c r="L37" s="278"/>
    </row>
    <row r="38" spans="1:12" ht="15" customHeight="1" x14ac:dyDescent="0.3">
      <c r="A38" s="51">
        <v>202</v>
      </c>
      <c r="B38" s="51">
        <v>38</v>
      </c>
      <c r="C38" s="18"/>
      <c r="D38" s="121"/>
      <c r="E38" s="119"/>
      <c r="F38" s="118" t="s">
        <v>154</v>
      </c>
      <c r="G38"/>
      <c r="H38" s="325"/>
      <c r="I38" s="338">
        <v>5.0000000000000001E-3</v>
      </c>
      <c r="J38" s="331">
        <v>5.0000000000000001E-3</v>
      </c>
      <c r="K38" s="342">
        <v>5.0000000000000001E-3</v>
      </c>
      <c r="L38" s="278"/>
    </row>
    <row r="39" spans="1:12" x14ac:dyDescent="0.3">
      <c r="A39" s="51">
        <v>203</v>
      </c>
      <c r="B39" s="51">
        <v>39</v>
      </c>
      <c r="C39" s="18"/>
      <c r="D39" s="122"/>
      <c r="E39" s="119"/>
      <c r="F39"/>
      <c r="G39" s="118"/>
      <c r="H39" s="325"/>
      <c r="I39" s="338"/>
      <c r="J39" s="331"/>
      <c r="K39" s="339"/>
      <c r="L39" s="278"/>
    </row>
    <row r="40" spans="1:12" x14ac:dyDescent="0.3">
      <c r="A40" s="51">
        <v>204</v>
      </c>
      <c r="B40" s="51">
        <v>40</v>
      </c>
      <c r="C40" s="18"/>
      <c r="D40" s="122"/>
      <c r="E40" s="119"/>
      <c r="F40"/>
      <c r="G40" s="118"/>
      <c r="H40" s="325"/>
      <c r="I40" s="338"/>
      <c r="J40" s="331"/>
      <c r="K40" s="339"/>
      <c r="L40" s="278"/>
    </row>
    <row r="41" spans="1:12" x14ac:dyDescent="0.3">
      <c r="A41" s="51">
        <v>205</v>
      </c>
      <c r="B41" s="51">
        <v>41</v>
      </c>
      <c r="C41" s="18" t="s">
        <v>132</v>
      </c>
      <c r="D41" s="122"/>
      <c r="E41"/>
      <c r="F41" s="116" t="s">
        <v>155</v>
      </c>
      <c r="G41" s="118"/>
      <c r="H41" s="324"/>
      <c r="I41" s="336">
        <v>14.3792116</v>
      </c>
      <c r="J41" s="330">
        <v>14.3792116</v>
      </c>
      <c r="K41" s="337">
        <v>14.3792116</v>
      </c>
      <c r="L41" s="278"/>
    </row>
    <row r="42" spans="1:12" x14ac:dyDescent="0.3">
      <c r="A42" s="51">
        <v>206</v>
      </c>
      <c r="B42" s="51">
        <v>42</v>
      </c>
      <c r="C42" s="18"/>
      <c r="D42" s="122"/>
      <c r="E42"/>
      <c r="F42" s="118" t="s">
        <v>156</v>
      </c>
      <c r="G42"/>
      <c r="H42" s="325"/>
      <c r="I42" s="338">
        <v>1106.0932</v>
      </c>
      <c r="J42" s="331">
        <v>1106.0932</v>
      </c>
      <c r="K42" s="339">
        <v>1106.0932</v>
      </c>
      <c r="L42" s="278"/>
    </row>
    <row r="43" spans="1:12" x14ac:dyDescent="0.3">
      <c r="A43" s="51">
        <v>207</v>
      </c>
      <c r="B43" s="51">
        <v>43</v>
      </c>
      <c r="C43" s="18"/>
      <c r="D43" s="122"/>
      <c r="E43"/>
      <c r="F43" s="118" t="s">
        <v>127</v>
      </c>
      <c r="G43"/>
      <c r="H43" s="325"/>
      <c r="I43" s="338">
        <v>1.2999999999999999E-2</v>
      </c>
      <c r="J43" s="331">
        <v>1.2999999999999999E-2</v>
      </c>
      <c r="K43" s="340">
        <v>1.2999999999999999E-2</v>
      </c>
      <c r="L43" s="278"/>
    </row>
    <row r="44" spans="1:12" x14ac:dyDescent="0.3">
      <c r="A44" s="51">
        <v>208</v>
      </c>
      <c r="B44" s="51">
        <v>44</v>
      </c>
      <c r="C44" s="18" t="s">
        <v>134</v>
      </c>
      <c r="D44" s="122"/>
      <c r="E44"/>
      <c r="F44" s="123" t="s">
        <v>157</v>
      </c>
      <c r="G44"/>
      <c r="H44" s="327"/>
      <c r="I44" s="343">
        <v>8.9984565459421919</v>
      </c>
      <c r="J44" s="333">
        <v>13.613778530605256</v>
      </c>
      <c r="K44" s="340">
        <v>9.0132598196549925</v>
      </c>
      <c r="L44" s="278"/>
    </row>
    <row r="45" spans="1:12" x14ac:dyDescent="0.3">
      <c r="A45" s="51">
        <v>209</v>
      </c>
      <c r="B45" s="51">
        <v>45</v>
      </c>
      <c r="C45" s="18"/>
      <c r="D45" s="122"/>
      <c r="E45"/>
      <c r="F45" s="118" t="s">
        <v>158</v>
      </c>
      <c r="G45"/>
      <c r="H45" s="325"/>
      <c r="I45" s="338">
        <v>692.18896507247632</v>
      </c>
      <c r="J45" s="331">
        <v>1047.2137331234812</v>
      </c>
      <c r="K45" s="342">
        <v>693.32767843499948</v>
      </c>
      <c r="L45" s="278"/>
    </row>
    <row r="46" spans="1:12" x14ac:dyDescent="0.3">
      <c r="A46" s="51">
        <v>210</v>
      </c>
      <c r="B46" s="51">
        <v>46</v>
      </c>
      <c r="C46" s="18"/>
      <c r="D46" s="122"/>
      <c r="E46"/>
      <c r="F46" s="118" t="s">
        <v>159</v>
      </c>
      <c r="G46" t="s">
        <v>128</v>
      </c>
      <c r="H46" s="325"/>
      <c r="I46" s="338">
        <v>1.2999999999999999E-2</v>
      </c>
      <c r="J46" s="331">
        <v>1.2999999999999999E-2</v>
      </c>
      <c r="K46" s="340">
        <v>1.2999999999999999E-2</v>
      </c>
      <c r="L46" s="278"/>
    </row>
    <row r="47" spans="1:12" x14ac:dyDescent="0.3">
      <c r="A47" s="51">
        <v>211</v>
      </c>
      <c r="B47" s="51">
        <v>47</v>
      </c>
      <c r="C47" s="18" t="s">
        <v>136</v>
      </c>
      <c r="D47" s="120"/>
      <c r="E47" s="119"/>
      <c r="F47" s="116" t="s">
        <v>160</v>
      </c>
      <c r="G47"/>
      <c r="H47" s="325"/>
      <c r="I47" s="338">
        <v>89.795541964562915</v>
      </c>
      <c r="J47" s="331">
        <v>89.795541964562915</v>
      </c>
      <c r="K47" s="339">
        <v>89.795541964562915</v>
      </c>
      <c r="L47" s="278"/>
    </row>
    <row r="48" spans="1:12" x14ac:dyDescent="0.3">
      <c r="A48" s="51">
        <v>212</v>
      </c>
      <c r="B48" s="51">
        <v>48</v>
      </c>
      <c r="C48" s="18" t="s">
        <v>140</v>
      </c>
      <c r="D48" s="120"/>
      <c r="E48" s="119"/>
      <c r="F48" s="116" t="s">
        <v>161</v>
      </c>
      <c r="G48"/>
      <c r="H48" s="325"/>
      <c r="I48" s="338"/>
      <c r="J48" s="331"/>
      <c r="K48" s="339"/>
      <c r="L48" s="278"/>
    </row>
    <row r="49" spans="1:12" x14ac:dyDescent="0.3">
      <c r="A49" s="51">
        <v>213</v>
      </c>
      <c r="B49" s="51">
        <v>49</v>
      </c>
      <c r="C49" s="54">
        <v>1.3</v>
      </c>
      <c r="D49" s="113"/>
      <c r="E49" s="114" t="s">
        <v>162</v>
      </c>
      <c r="F49" s="115"/>
      <c r="G49" s="113"/>
      <c r="H49" s="164">
        <v>0</v>
      </c>
      <c r="I49" s="110">
        <v>69.337758000000008</v>
      </c>
      <c r="J49" s="110">
        <v>69.337758000000008</v>
      </c>
      <c r="K49" s="110">
        <v>69.337758000000008</v>
      </c>
      <c r="L49" s="278"/>
    </row>
    <row r="50" spans="1:12" x14ac:dyDescent="0.3">
      <c r="A50" s="51">
        <v>214</v>
      </c>
      <c r="B50" s="51">
        <v>50</v>
      </c>
      <c r="C50" s="57" t="s">
        <v>120</v>
      </c>
      <c r="D50" s="123"/>
      <c r="E50" s="124"/>
      <c r="F50" s="125" t="s">
        <v>163</v>
      </c>
      <c r="G50" s="126"/>
      <c r="H50" s="328"/>
      <c r="I50" s="346">
        <v>0</v>
      </c>
      <c r="J50" s="334">
        <v>0</v>
      </c>
      <c r="K50" s="347">
        <v>0</v>
      </c>
      <c r="L50" s="278"/>
    </row>
    <row r="51" spans="1:12" x14ac:dyDescent="0.3">
      <c r="A51" s="51">
        <v>215</v>
      </c>
      <c r="B51" s="51">
        <v>51</v>
      </c>
      <c r="C51" s="56"/>
      <c r="D51" s="123"/>
      <c r="E51" s="124"/>
      <c r="F51" s="125" t="s">
        <v>164</v>
      </c>
      <c r="G51" s="126"/>
      <c r="H51" s="328"/>
      <c r="I51" s="346">
        <v>0</v>
      </c>
      <c r="J51" s="334">
        <v>0</v>
      </c>
      <c r="K51" s="347">
        <v>0</v>
      </c>
      <c r="L51" s="278"/>
    </row>
    <row r="52" spans="1:12" x14ac:dyDescent="0.3">
      <c r="A52" s="51">
        <v>216</v>
      </c>
      <c r="B52" s="51">
        <v>52</v>
      </c>
      <c r="C52" s="56"/>
      <c r="D52" s="123"/>
      <c r="E52" s="124"/>
      <c r="F52" s="127" t="s">
        <v>165</v>
      </c>
      <c r="G52" s="126"/>
      <c r="H52" s="328"/>
      <c r="I52" s="346">
        <v>0</v>
      </c>
      <c r="J52" s="334">
        <v>0</v>
      </c>
      <c r="K52" s="347">
        <v>0</v>
      </c>
      <c r="L52" s="278"/>
    </row>
    <row r="53" spans="1:12" x14ac:dyDescent="0.3">
      <c r="A53" s="51">
        <v>217</v>
      </c>
      <c r="B53" s="51">
        <v>53</v>
      </c>
      <c r="C53" s="56"/>
      <c r="D53" s="123"/>
      <c r="E53" s="124"/>
      <c r="F53" s="127" t="s">
        <v>166</v>
      </c>
      <c r="G53" s="126"/>
      <c r="H53" s="328"/>
      <c r="I53" s="346"/>
      <c r="J53" s="334"/>
      <c r="K53" s="347">
        <v>0</v>
      </c>
      <c r="L53" s="278"/>
    </row>
    <row r="54" spans="1:12" x14ac:dyDescent="0.3">
      <c r="A54" s="51">
        <v>218</v>
      </c>
      <c r="B54" s="51">
        <v>54</v>
      </c>
      <c r="C54" s="56"/>
      <c r="D54" s="123"/>
      <c r="E54" s="124"/>
      <c r="F54" s="127" t="s">
        <v>167</v>
      </c>
      <c r="G54" s="126"/>
      <c r="H54" s="328"/>
      <c r="I54" s="346"/>
      <c r="J54" s="334"/>
      <c r="K54" s="339"/>
      <c r="L54" s="278"/>
    </row>
    <row r="55" spans="1:12" x14ac:dyDescent="0.3">
      <c r="A55" s="51">
        <v>219</v>
      </c>
      <c r="B55" s="51">
        <v>55</v>
      </c>
      <c r="C55" s="56"/>
      <c r="D55" s="123"/>
      <c r="E55" s="124"/>
      <c r="F55" s="127" t="s">
        <v>168</v>
      </c>
      <c r="G55" s="126"/>
      <c r="H55" s="328"/>
      <c r="I55" s="346"/>
      <c r="J55" s="334"/>
      <c r="K55" s="347">
        <v>0</v>
      </c>
      <c r="L55" s="278"/>
    </row>
    <row r="56" spans="1:12" x14ac:dyDescent="0.3">
      <c r="A56" s="51">
        <v>220</v>
      </c>
      <c r="B56" s="51">
        <v>56</v>
      </c>
      <c r="C56" s="56"/>
      <c r="D56" s="123"/>
      <c r="E56" s="124"/>
      <c r="F56" s="127" t="s">
        <v>169</v>
      </c>
      <c r="G56" s="126"/>
      <c r="H56" s="328"/>
      <c r="I56" s="346"/>
      <c r="J56" s="334"/>
      <c r="K56" s="347"/>
      <c r="L56" s="278"/>
    </row>
    <row r="57" spans="1:12" ht="28.8" x14ac:dyDescent="0.3">
      <c r="A57" s="51">
        <v>221</v>
      </c>
      <c r="B57" s="51">
        <v>57</v>
      </c>
      <c r="C57" s="56"/>
      <c r="D57" s="123"/>
      <c r="E57" s="124"/>
      <c r="F57" s="127" t="s">
        <v>170</v>
      </c>
      <c r="G57" s="126"/>
      <c r="H57" s="328"/>
      <c r="I57" s="346"/>
      <c r="J57" s="334"/>
      <c r="K57" s="339"/>
      <c r="L57" s="278"/>
    </row>
    <row r="58" spans="1:12" x14ac:dyDescent="0.3">
      <c r="A58" s="51">
        <v>222</v>
      </c>
      <c r="B58" s="51">
        <v>58</v>
      </c>
      <c r="C58" s="56"/>
      <c r="D58" s="123"/>
      <c r="E58" s="124"/>
      <c r="F58" s="127" t="s">
        <v>171</v>
      </c>
      <c r="G58" s="126"/>
      <c r="H58" s="328"/>
      <c r="I58" s="346"/>
      <c r="J58" s="334"/>
      <c r="K58" s="348">
        <v>0</v>
      </c>
      <c r="L58" s="278"/>
    </row>
    <row r="59" spans="1:12" x14ac:dyDescent="0.3">
      <c r="A59" s="51">
        <v>223</v>
      </c>
      <c r="B59" s="51">
        <v>59</v>
      </c>
      <c r="C59" s="56"/>
      <c r="D59" s="123"/>
      <c r="E59" s="124"/>
      <c r="F59" s="127" t="s">
        <v>172</v>
      </c>
      <c r="G59" s="126"/>
      <c r="H59" s="328"/>
      <c r="I59" s="346"/>
      <c r="J59" s="334"/>
      <c r="K59" s="348"/>
      <c r="L59" s="278"/>
    </row>
    <row r="60" spans="1:12" x14ac:dyDescent="0.3">
      <c r="A60" s="51">
        <v>224</v>
      </c>
      <c r="B60" s="51">
        <v>60</v>
      </c>
      <c r="C60" s="56"/>
      <c r="D60" s="123"/>
      <c r="E60" s="124"/>
      <c r="F60" s="127" t="s">
        <v>173</v>
      </c>
      <c r="G60" s="126"/>
      <c r="H60" s="328"/>
      <c r="I60" s="346"/>
      <c r="J60" s="334"/>
      <c r="K60" s="348"/>
      <c r="L60" s="278"/>
    </row>
    <row r="61" spans="1:12" x14ac:dyDescent="0.3">
      <c r="A61" s="51">
        <v>225</v>
      </c>
      <c r="B61" s="51">
        <v>61</v>
      </c>
      <c r="C61" s="56"/>
      <c r="D61" s="124"/>
      <c r="E61" s="124"/>
      <c r="F61" s="128" t="s">
        <v>174</v>
      </c>
      <c r="G61" s="124"/>
      <c r="H61" s="328"/>
      <c r="I61" s="346"/>
      <c r="J61" s="334"/>
      <c r="K61" s="347"/>
      <c r="L61" s="278"/>
    </row>
    <row r="62" spans="1:12" x14ac:dyDescent="0.3">
      <c r="A62" s="51">
        <v>226</v>
      </c>
      <c r="B62" s="51">
        <v>62</v>
      </c>
      <c r="C62" s="56"/>
      <c r="D62" s="129"/>
      <c r="E62" s="130"/>
      <c r="F62" s="131" t="s">
        <v>175</v>
      </c>
      <c r="G62" s="124"/>
      <c r="H62" s="325"/>
      <c r="I62" s="338"/>
      <c r="J62" s="331"/>
      <c r="K62" s="339"/>
      <c r="L62" s="278"/>
    </row>
    <row r="63" spans="1:12" x14ac:dyDescent="0.3">
      <c r="A63" s="51">
        <v>227</v>
      </c>
      <c r="B63" s="51">
        <v>63</v>
      </c>
      <c r="C63" s="56"/>
      <c r="D63" s="127"/>
      <c r="E63" s="124"/>
      <c r="F63" s="131" t="s">
        <v>174</v>
      </c>
      <c r="G63" s="124"/>
      <c r="H63" s="325"/>
      <c r="I63" s="338"/>
      <c r="J63" s="331"/>
      <c r="K63" s="339"/>
      <c r="L63" s="278"/>
    </row>
    <row r="64" spans="1:12" x14ac:dyDescent="0.3">
      <c r="A64" s="51">
        <v>228</v>
      </c>
      <c r="B64" s="51">
        <v>64</v>
      </c>
      <c r="C64" s="56"/>
      <c r="D64" s="127"/>
      <c r="E64" s="124"/>
      <c r="F64" s="132" t="s">
        <v>176</v>
      </c>
      <c r="G64" s="124"/>
      <c r="H64" s="325"/>
      <c r="I64" s="338"/>
      <c r="J64" s="331"/>
      <c r="K64" s="339"/>
      <c r="L64" s="278"/>
    </row>
    <row r="65" spans="1:12" x14ac:dyDescent="0.3">
      <c r="A65" s="51">
        <v>229</v>
      </c>
      <c r="B65" s="51">
        <v>65</v>
      </c>
      <c r="C65" s="56"/>
      <c r="D65" s="127"/>
      <c r="E65" s="124"/>
      <c r="F65" s="132" t="s">
        <v>174</v>
      </c>
      <c r="G65" s="124"/>
      <c r="H65" s="325"/>
      <c r="I65" s="338"/>
      <c r="J65" s="331"/>
      <c r="K65" s="339"/>
      <c r="L65" s="278"/>
    </row>
    <row r="66" spans="1:12" x14ac:dyDescent="0.3">
      <c r="A66" s="51">
        <v>230</v>
      </c>
      <c r="B66" s="51">
        <v>66</v>
      </c>
      <c r="C66" s="56" t="s">
        <v>124</v>
      </c>
      <c r="D66" s="127"/>
      <c r="E66" s="124"/>
      <c r="F66" s="133" t="s">
        <v>177</v>
      </c>
      <c r="G66" s="124"/>
      <c r="H66" s="325"/>
      <c r="I66" s="338">
        <v>69.337758000000008</v>
      </c>
      <c r="J66" s="331">
        <v>69.337758000000008</v>
      </c>
      <c r="K66" s="339">
        <v>69.337758000000008</v>
      </c>
      <c r="L66" s="278"/>
    </row>
    <row r="67" spans="1:12" x14ac:dyDescent="0.3">
      <c r="A67" s="51">
        <v>231</v>
      </c>
      <c r="B67" s="51">
        <v>67</v>
      </c>
      <c r="C67" s="56"/>
      <c r="D67" s="127"/>
      <c r="E67" s="124"/>
      <c r="F67" s="133" t="s">
        <v>178</v>
      </c>
      <c r="G67" s="124"/>
      <c r="H67" s="325"/>
      <c r="I67" s="338"/>
      <c r="J67" s="331"/>
      <c r="K67" s="339"/>
      <c r="L67" s="278"/>
    </row>
    <row r="68" spans="1:12" x14ac:dyDescent="0.3">
      <c r="A68" s="51">
        <v>232</v>
      </c>
      <c r="B68" s="51">
        <v>68</v>
      </c>
      <c r="C68" s="56"/>
      <c r="D68" s="127"/>
      <c r="E68" s="124"/>
      <c r="F68" s="131" t="s">
        <v>179</v>
      </c>
      <c r="G68" s="124"/>
      <c r="H68" s="325"/>
      <c r="I68" s="338"/>
      <c r="J68" s="331"/>
      <c r="K68" s="339"/>
      <c r="L68" s="278"/>
    </row>
    <row r="69" spans="1:12" x14ac:dyDescent="0.3">
      <c r="A69" s="51">
        <v>233</v>
      </c>
      <c r="B69" s="51">
        <v>69</v>
      </c>
      <c r="C69" s="56"/>
      <c r="D69" s="127"/>
      <c r="E69" s="124"/>
      <c r="F69" s="131" t="s">
        <v>180</v>
      </c>
      <c r="G69" s="124"/>
      <c r="H69" s="325"/>
      <c r="I69" s="338"/>
      <c r="J69" s="331"/>
      <c r="K69" s="339"/>
      <c r="L69" s="278"/>
    </row>
    <row r="70" spans="1:12" x14ac:dyDescent="0.3">
      <c r="A70" s="51">
        <v>234</v>
      </c>
      <c r="B70" s="51">
        <v>70</v>
      </c>
      <c r="C70" s="56"/>
      <c r="D70" s="127"/>
      <c r="E70" s="124"/>
      <c r="F70" s="131" t="s">
        <v>181</v>
      </c>
      <c r="G70" s="124"/>
      <c r="H70" s="325"/>
      <c r="I70" s="338"/>
      <c r="J70" s="331"/>
      <c r="K70" s="339"/>
      <c r="L70" s="278"/>
    </row>
    <row r="71" spans="1:12" x14ac:dyDescent="0.3">
      <c r="A71" s="51">
        <v>235</v>
      </c>
      <c r="B71" s="51">
        <v>71</v>
      </c>
      <c r="C71" s="56"/>
      <c r="D71" s="127"/>
      <c r="E71" s="124"/>
      <c r="F71" s="131" t="s">
        <v>180</v>
      </c>
      <c r="G71" s="124"/>
      <c r="H71" s="325"/>
      <c r="I71" s="338"/>
      <c r="J71" s="331"/>
      <c r="K71" s="339"/>
      <c r="L71" s="278"/>
    </row>
    <row r="72" spans="1:12" x14ac:dyDescent="0.3">
      <c r="A72" s="51">
        <v>236</v>
      </c>
      <c r="B72" s="51">
        <v>72</v>
      </c>
      <c r="C72" s="56"/>
      <c r="D72" s="126"/>
      <c r="E72" s="124"/>
      <c r="F72" s="131" t="s">
        <v>182</v>
      </c>
      <c r="G72" s="126"/>
      <c r="H72" s="325"/>
      <c r="I72" s="338"/>
      <c r="J72" s="331"/>
      <c r="K72" s="339"/>
      <c r="L72" s="278"/>
    </row>
    <row r="73" spans="1:12" x14ac:dyDescent="0.3">
      <c r="A73" s="51">
        <v>237</v>
      </c>
      <c r="B73" s="51">
        <v>73</v>
      </c>
      <c r="C73" s="56"/>
      <c r="D73" s="124"/>
      <c r="E73" s="124"/>
      <c r="F73" s="131" t="s">
        <v>180</v>
      </c>
      <c r="G73" s="124"/>
      <c r="H73" s="325"/>
      <c r="I73" s="338"/>
      <c r="J73" s="331"/>
      <c r="K73" s="339"/>
      <c r="L73" s="278"/>
    </row>
    <row r="74" spans="1:12" ht="28.8" x14ac:dyDescent="0.3">
      <c r="A74" s="51">
        <v>238</v>
      </c>
      <c r="B74" s="51">
        <v>74</v>
      </c>
      <c r="C74" s="56"/>
      <c r="D74" s="127"/>
      <c r="E74" s="124"/>
      <c r="F74" s="131" t="s">
        <v>183</v>
      </c>
      <c r="G74" s="124"/>
      <c r="H74" s="325"/>
      <c r="I74" s="338"/>
      <c r="J74" s="331"/>
      <c r="K74" s="339"/>
      <c r="L74" s="278"/>
    </row>
    <row r="75" spans="1:12" x14ac:dyDescent="0.3">
      <c r="A75" s="51">
        <v>239</v>
      </c>
      <c r="B75" s="51">
        <v>75</v>
      </c>
      <c r="C75" s="56"/>
      <c r="D75" s="127"/>
      <c r="E75" s="124"/>
      <c r="F75" s="131" t="s">
        <v>174</v>
      </c>
      <c r="G75" s="124"/>
      <c r="H75" s="325"/>
      <c r="I75" s="338"/>
      <c r="J75" s="331"/>
      <c r="K75" s="339"/>
      <c r="L75" s="278"/>
    </row>
    <row r="76" spans="1:12" ht="28.8" x14ac:dyDescent="0.3">
      <c r="A76" s="51">
        <v>240</v>
      </c>
      <c r="B76" s="51">
        <v>76</v>
      </c>
      <c r="C76" s="57"/>
      <c r="D76" s="127"/>
      <c r="E76" s="124"/>
      <c r="F76" s="134" t="s">
        <v>184</v>
      </c>
      <c r="G76" s="124"/>
      <c r="H76" s="328"/>
      <c r="I76" s="346"/>
      <c r="J76" s="334"/>
      <c r="K76" s="349"/>
      <c r="L76" s="278"/>
    </row>
    <row r="77" spans="1:12" x14ac:dyDescent="0.3">
      <c r="A77" s="51">
        <v>241</v>
      </c>
      <c r="B77" s="51">
        <v>77</v>
      </c>
      <c r="C77" s="56"/>
      <c r="D77" s="127"/>
      <c r="E77" s="124"/>
      <c r="F77" s="134" t="s">
        <v>174</v>
      </c>
      <c r="G77" s="124"/>
      <c r="H77" s="328"/>
      <c r="I77" s="346"/>
      <c r="J77" s="334"/>
      <c r="K77" s="349"/>
      <c r="L77" s="278"/>
    </row>
    <row r="78" spans="1:12" x14ac:dyDescent="0.3">
      <c r="A78" s="51">
        <v>242</v>
      </c>
      <c r="B78" s="51">
        <v>78</v>
      </c>
      <c r="C78" s="56"/>
      <c r="D78" s="127"/>
      <c r="E78" s="124"/>
      <c r="F78" s="133" t="s">
        <v>185</v>
      </c>
      <c r="G78" s="124"/>
      <c r="H78" s="325"/>
      <c r="I78" s="338"/>
      <c r="J78" s="331"/>
      <c r="K78" s="339"/>
      <c r="L78" s="278"/>
    </row>
    <row r="79" spans="1:12" x14ac:dyDescent="0.3">
      <c r="A79" s="51">
        <v>243</v>
      </c>
      <c r="B79" s="51">
        <v>79</v>
      </c>
      <c r="C79" s="56"/>
      <c r="D79" s="127"/>
      <c r="E79" s="124"/>
      <c r="F79" s="132" t="s">
        <v>186</v>
      </c>
      <c r="G79" s="124"/>
      <c r="H79" s="325"/>
      <c r="I79" s="338"/>
      <c r="J79" s="331"/>
      <c r="K79" s="339"/>
      <c r="L79" s="278"/>
    </row>
    <row r="80" spans="1:12" x14ac:dyDescent="0.3">
      <c r="A80" s="51">
        <v>244</v>
      </c>
      <c r="B80" s="51">
        <v>80</v>
      </c>
      <c r="C80" s="56"/>
      <c r="D80" s="124"/>
      <c r="E80" s="124"/>
      <c r="F80" s="132" t="s">
        <v>180</v>
      </c>
      <c r="G80" s="124"/>
      <c r="H80" s="325"/>
      <c r="I80" s="338"/>
      <c r="J80" s="331"/>
      <c r="K80" s="339"/>
      <c r="L80" s="278"/>
    </row>
    <row r="81" spans="1:12" x14ac:dyDescent="0.3">
      <c r="A81" s="51">
        <v>245</v>
      </c>
      <c r="B81" s="51">
        <v>81</v>
      </c>
      <c r="C81" s="56"/>
      <c r="D81" s="127"/>
      <c r="E81" s="124"/>
      <c r="F81" s="132" t="s">
        <v>187</v>
      </c>
      <c r="G81" s="124"/>
      <c r="H81" s="325"/>
      <c r="I81" s="338"/>
      <c r="J81" s="331"/>
      <c r="K81" s="339"/>
      <c r="L81" s="278"/>
    </row>
    <row r="82" spans="1:12" x14ac:dyDescent="0.3">
      <c r="A82" s="51">
        <v>246</v>
      </c>
      <c r="B82" s="51">
        <v>82</v>
      </c>
      <c r="C82" s="56"/>
      <c r="D82" s="127"/>
      <c r="E82" s="124"/>
      <c r="F82" s="131" t="s">
        <v>180</v>
      </c>
      <c r="G82" s="124"/>
      <c r="H82" s="325"/>
      <c r="I82" s="338"/>
      <c r="J82" s="331"/>
      <c r="K82" s="339"/>
      <c r="L82" s="278"/>
    </row>
    <row r="83" spans="1:12" x14ac:dyDescent="0.3">
      <c r="A83" s="51">
        <v>247</v>
      </c>
      <c r="B83" s="51">
        <v>83</v>
      </c>
      <c r="C83" s="56"/>
      <c r="D83" s="127"/>
      <c r="E83" s="124"/>
      <c r="F83" s="131" t="s">
        <v>188</v>
      </c>
      <c r="G83" s="124"/>
      <c r="H83" s="325"/>
      <c r="I83" s="338"/>
      <c r="J83" s="331"/>
      <c r="K83" s="339"/>
      <c r="L83" s="278"/>
    </row>
    <row r="84" spans="1:12" x14ac:dyDescent="0.3">
      <c r="A84" s="51">
        <v>248</v>
      </c>
      <c r="B84" s="51">
        <v>84</v>
      </c>
      <c r="C84" s="56"/>
      <c r="D84" s="127"/>
      <c r="E84" s="124"/>
      <c r="F84" s="131" t="s">
        <v>180</v>
      </c>
      <c r="G84" s="124"/>
      <c r="H84" s="325"/>
      <c r="I84" s="338"/>
      <c r="J84" s="331"/>
      <c r="K84" s="339"/>
      <c r="L84" s="278"/>
    </row>
    <row r="85" spans="1:12" ht="28.8" x14ac:dyDescent="0.3">
      <c r="A85" s="51">
        <v>249</v>
      </c>
      <c r="B85" s="51">
        <v>85</v>
      </c>
      <c r="C85" s="56"/>
      <c r="D85" s="127"/>
      <c r="E85" s="124"/>
      <c r="F85" s="131" t="s">
        <v>189</v>
      </c>
      <c r="G85" s="124"/>
      <c r="H85" s="325"/>
      <c r="I85" s="338"/>
      <c r="J85" s="331"/>
      <c r="K85" s="339"/>
      <c r="L85" s="278"/>
    </row>
    <row r="86" spans="1:12" x14ac:dyDescent="0.3">
      <c r="A86" s="51">
        <v>250</v>
      </c>
      <c r="B86" s="51">
        <v>86</v>
      </c>
      <c r="C86" s="56"/>
      <c r="D86" s="127"/>
      <c r="E86" s="124"/>
      <c r="F86" s="131" t="s">
        <v>174</v>
      </c>
      <c r="G86" s="124"/>
      <c r="H86" s="325"/>
      <c r="I86" s="338"/>
      <c r="J86" s="331"/>
      <c r="K86" s="339"/>
      <c r="L86" s="278"/>
    </row>
    <row r="87" spans="1:12" ht="28.8" x14ac:dyDescent="0.3">
      <c r="A87" s="51">
        <v>251</v>
      </c>
      <c r="B87" s="51">
        <v>87</v>
      </c>
      <c r="C87" s="56"/>
      <c r="D87" s="126"/>
      <c r="E87" s="124"/>
      <c r="F87" s="131" t="s">
        <v>190</v>
      </c>
      <c r="G87" s="124"/>
      <c r="H87" s="325"/>
      <c r="I87" s="338"/>
      <c r="J87" s="331"/>
      <c r="K87" s="339"/>
      <c r="L87" s="278"/>
    </row>
    <row r="88" spans="1:12" x14ac:dyDescent="0.3">
      <c r="A88" s="51">
        <v>252</v>
      </c>
      <c r="B88" s="51">
        <v>88</v>
      </c>
      <c r="C88" s="56"/>
      <c r="D88" s="126"/>
      <c r="E88" s="124"/>
      <c r="F88" s="134" t="s">
        <v>174</v>
      </c>
      <c r="G88" s="124"/>
      <c r="H88" s="328"/>
      <c r="I88" s="346"/>
      <c r="J88" s="334"/>
      <c r="K88" s="349"/>
      <c r="L88" s="278"/>
    </row>
    <row r="89" spans="1:12" x14ac:dyDescent="0.3">
      <c r="A89" s="51">
        <v>253</v>
      </c>
      <c r="B89" s="51">
        <v>89</v>
      </c>
      <c r="C89" s="56"/>
      <c r="D89" s="126"/>
      <c r="E89" s="124"/>
      <c r="F89" s="133" t="s">
        <v>191</v>
      </c>
      <c r="G89" s="124"/>
      <c r="H89" s="325"/>
      <c r="I89" s="338">
        <v>69.337758000000008</v>
      </c>
      <c r="J89" s="331">
        <v>69.337758000000008</v>
      </c>
      <c r="K89" s="339">
        <v>69.337758000000008</v>
      </c>
      <c r="L89" s="278"/>
    </row>
    <row r="90" spans="1:12" x14ac:dyDescent="0.3">
      <c r="A90" s="51">
        <v>254</v>
      </c>
      <c r="B90" s="51">
        <v>90</v>
      </c>
      <c r="C90" s="56"/>
      <c r="D90" s="126"/>
      <c r="E90" s="124"/>
      <c r="F90" s="132" t="s">
        <v>192</v>
      </c>
      <c r="G90" s="124"/>
      <c r="H90" s="325"/>
      <c r="I90" s="338">
        <v>1981.0788</v>
      </c>
      <c r="J90" s="331">
        <v>1981.0788</v>
      </c>
      <c r="K90" s="339">
        <v>1981.0788</v>
      </c>
      <c r="L90" s="278"/>
    </row>
    <row r="91" spans="1:12" x14ac:dyDescent="0.3">
      <c r="A91" s="51">
        <v>255</v>
      </c>
      <c r="B91" s="51">
        <v>91</v>
      </c>
      <c r="C91" s="56"/>
      <c r="D91" s="126"/>
      <c r="E91" s="124"/>
      <c r="F91" s="132" t="s">
        <v>193</v>
      </c>
      <c r="G91" s="124"/>
      <c r="H91" s="325"/>
      <c r="I91" s="338">
        <v>3.5000000000000003E-2</v>
      </c>
      <c r="J91" s="331">
        <v>3.5000000000000003E-2</v>
      </c>
      <c r="K91" s="339">
        <v>3.5000000000000003E-2</v>
      </c>
      <c r="L91" s="278"/>
    </row>
    <row r="92" spans="1:12" x14ac:dyDescent="0.3">
      <c r="A92" s="51">
        <v>256</v>
      </c>
      <c r="B92" s="51">
        <v>92</v>
      </c>
      <c r="C92" s="79">
        <v>1.4</v>
      </c>
      <c r="D92" s="80"/>
      <c r="E92" s="81" t="s">
        <v>194</v>
      </c>
      <c r="F92" s="82"/>
      <c r="G92" s="124"/>
      <c r="H92" s="325">
        <v>0</v>
      </c>
      <c r="I92" s="338">
        <v>0</v>
      </c>
      <c r="J92" s="331">
        <v>0</v>
      </c>
      <c r="K92" s="339">
        <v>0</v>
      </c>
      <c r="L92" s="278"/>
    </row>
    <row r="93" spans="1:12" x14ac:dyDescent="0.3">
      <c r="A93" s="51">
        <v>257</v>
      </c>
      <c r="B93" s="51">
        <v>93</v>
      </c>
      <c r="C93" s="58" t="s">
        <v>195</v>
      </c>
      <c r="D93" s="59"/>
      <c r="E93" s="135"/>
      <c r="F93" s="136" t="s">
        <v>196</v>
      </c>
      <c r="G93" s="124"/>
      <c r="H93" s="325"/>
      <c r="I93" s="338"/>
      <c r="J93" s="331"/>
      <c r="K93" s="339"/>
      <c r="L93" s="278"/>
    </row>
    <row r="94" spans="1:12" x14ac:dyDescent="0.3">
      <c r="A94" s="51">
        <v>258</v>
      </c>
      <c r="B94" s="51">
        <v>94</v>
      </c>
      <c r="C94" s="58"/>
      <c r="D94" s="59"/>
      <c r="E94" s="135"/>
      <c r="F94" s="137" t="s">
        <v>197</v>
      </c>
      <c r="G94" s="124"/>
      <c r="H94" s="325"/>
      <c r="I94" s="338"/>
      <c r="J94" s="331"/>
      <c r="K94" s="339"/>
      <c r="L94" s="278"/>
    </row>
    <row r="95" spans="1:12" x14ac:dyDescent="0.3">
      <c r="A95" s="51">
        <v>259</v>
      </c>
      <c r="B95" s="51">
        <v>95</v>
      </c>
      <c r="C95" s="58"/>
      <c r="D95" s="59"/>
      <c r="E95" s="135"/>
      <c r="F95" s="42" t="s">
        <v>198</v>
      </c>
      <c r="G95" s="124"/>
      <c r="H95" s="325"/>
      <c r="I95" s="338"/>
      <c r="J95" s="331"/>
      <c r="K95" s="339"/>
      <c r="L95" s="278"/>
    </row>
    <row r="96" spans="1:12" x14ac:dyDescent="0.3">
      <c r="A96" s="51">
        <v>260</v>
      </c>
      <c r="B96" s="51">
        <v>96</v>
      </c>
      <c r="C96" s="58"/>
      <c r="D96" s="59"/>
      <c r="E96" s="135"/>
      <c r="F96" s="42" t="s">
        <v>199</v>
      </c>
      <c r="G96" s="124"/>
      <c r="H96" s="325"/>
      <c r="I96" s="338"/>
      <c r="J96" s="331"/>
      <c r="K96" s="339"/>
      <c r="L96" s="278"/>
    </row>
    <row r="97" spans="1:12" x14ac:dyDescent="0.3">
      <c r="A97" s="51">
        <v>261</v>
      </c>
      <c r="B97" s="51">
        <v>97</v>
      </c>
      <c r="C97" s="58"/>
      <c r="D97" s="59"/>
      <c r="E97" s="135"/>
      <c r="F97" s="137" t="s">
        <v>200</v>
      </c>
      <c r="G97" s="124"/>
      <c r="H97" s="325"/>
      <c r="I97" s="338"/>
      <c r="J97" s="331"/>
      <c r="K97" s="339"/>
      <c r="L97" s="278"/>
    </row>
    <row r="98" spans="1:12" x14ac:dyDescent="0.3">
      <c r="A98" s="51">
        <v>262</v>
      </c>
      <c r="B98" s="51">
        <v>98</v>
      </c>
      <c r="C98" s="58"/>
      <c r="D98" s="59"/>
      <c r="E98" s="135"/>
      <c r="F98" s="42" t="s">
        <v>198</v>
      </c>
      <c r="G98" s="124"/>
      <c r="H98" s="325"/>
      <c r="I98" s="338"/>
      <c r="J98" s="331"/>
      <c r="K98" s="339"/>
      <c r="L98" s="278"/>
    </row>
    <row r="99" spans="1:12" x14ac:dyDescent="0.3">
      <c r="A99" s="51">
        <v>263</v>
      </c>
      <c r="B99" s="51">
        <v>99</v>
      </c>
      <c r="C99" s="58"/>
      <c r="D99" s="59"/>
      <c r="E99" s="135"/>
      <c r="F99" s="42" t="s">
        <v>199</v>
      </c>
      <c r="G99" s="124"/>
      <c r="H99" s="325"/>
      <c r="I99" s="338"/>
      <c r="J99" s="331"/>
      <c r="K99" s="339"/>
      <c r="L99" s="278"/>
    </row>
    <row r="100" spans="1:12" x14ac:dyDescent="0.3">
      <c r="A100" s="51">
        <v>264</v>
      </c>
      <c r="B100" s="51">
        <v>100</v>
      </c>
      <c r="C100" s="60" t="s">
        <v>201</v>
      </c>
      <c r="D100" s="59"/>
      <c r="E100" s="59"/>
      <c r="F100" s="136" t="s">
        <v>202</v>
      </c>
      <c r="G100" s="124"/>
      <c r="H100" s="325"/>
      <c r="I100" s="338"/>
      <c r="J100" s="331"/>
      <c r="K100" s="350"/>
      <c r="L100" s="278"/>
    </row>
    <row r="101" spans="1:12" x14ac:dyDescent="0.3">
      <c r="A101" s="51">
        <v>265</v>
      </c>
      <c r="B101" s="51">
        <v>101</v>
      </c>
      <c r="C101" s="60"/>
      <c r="D101" s="59"/>
      <c r="E101" s="59"/>
      <c r="F101" s="136" t="s">
        <v>203</v>
      </c>
      <c r="G101" s="124"/>
      <c r="H101" s="325"/>
      <c r="I101" s="338"/>
      <c r="J101" s="331"/>
      <c r="K101" s="350"/>
      <c r="L101" s="278"/>
    </row>
    <row r="102" spans="1:12" x14ac:dyDescent="0.3">
      <c r="A102" s="51">
        <v>266</v>
      </c>
      <c r="B102" s="51">
        <v>102</v>
      </c>
      <c r="C102" s="60"/>
      <c r="D102" s="59"/>
      <c r="E102" s="59"/>
      <c r="F102" s="42" t="s">
        <v>198</v>
      </c>
      <c r="G102" s="124"/>
      <c r="H102" s="325"/>
      <c r="I102" s="338"/>
      <c r="J102" s="331"/>
      <c r="K102" s="350"/>
      <c r="L102" s="278"/>
    </row>
    <row r="103" spans="1:12" ht="57.6" x14ac:dyDescent="0.3">
      <c r="A103" s="51">
        <v>267</v>
      </c>
      <c r="B103" s="51">
        <v>103</v>
      </c>
      <c r="C103" s="60"/>
      <c r="D103" s="59"/>
      <c r="E103" s="59"/>
      <c r="F103" s="42" t="s">
        <v>199</v>
      </c>
      <c r="G103" s="138" t="s">
        <v>204</v>
      </c>
      <c r="H103" s="325"/>
      <c r="I103" s="338"/>
      <c r="J103" s="331"/>
      <c r="K103" s="350"/>
      <c r="L103" s="278"/>
    </row>
    <row r="104" spans="1:12" x14ac:dyDescent="0.3">
      <c r="A104" s="51">
        <v>268</v>
      </c>
      <c r="B104" s="51">
        <v>104</v>
      </c>
      <c r="C104" s="60"/>
      <c r="D104" s="59"/>
      <c r="E104" s="59"/>
      <c r="F104" s="136" t="s">
        <v>205</v>
      </c>
      <c r="G104" s="124"/>
      <c r="H104" s="325"/>
      <c r="I104" s="338"/>
      <c r="J104" s="331"/>
      <c r="K104" s="350"/>
      <c r="L104" s="278"/>
    </row>
    <row r="105" spans="1:12" x14ac:dyDescent="0.3">
      <c r="A105" s="51">
        <v>269</v>
      </c>
      <c r="B105" s="51">
        <v>105</v>
      </c>
      <c r="C105" s="60"/>
      <c r="D105" s="59"/>
      <c r="E105" s="59"/>
      <c r="F105" s="42" t="s">
        <v>198</v>
      </c>
      <c r="G105" s="124"/>
      <c r="H105" s="325"/>
      <c r="I105" s="338"/>
      <c r="J105" s="331"/>
      <c r="K105" s="350"/>
      <c r="L105" s="278"/>
    </row>
    <row r="106" spans="1:12" ht="57.6" x14ac:dyDescent="0.3">
      <c r="A106" s="51">
        <v>270</v>
      </c>
      <c r="B106" s="51">
        <v>106</v>
      </c>
      <c r="C106" s="60"/>
      <c r="D106" s="59"/>
      <c r="E106" s="59"/>
      <c r="F106" s="42" t="s">
        <v>199</v>
      </c>
      <c r="G106" s="138" t="s">
        <v>206</v>
      </c>
      <c r="H106" s="325"/>
      <c r="I106" s="338"/>
      <c r="J106" s="331"/>
      <c r="K106" s="350"/>
      <c r="L106" s="278"/>
    </row>
    <row r="107" spans="1:12" x14ac:dyDescent="0.3">
      <c r="A107" s="51">
        <v>271</v>
      </c>
      <c r="B107" s="51">
        <v>107</v>
      </c>
      <c r="C107" s="60"/>
      <c r="D107" s="59"/>
      <c r="E107" s="59"/>
      <c r="F107" s="136" t="s">
        <v>207</v>
      </c>
      <c r="G107" s="138"/>
      <c r="H107" s="325"/>
      <c r="I107" s="338"/>
      <c r="J107" s="331"/>
      <c r="K107" s="350"/>
      <c r="L107" s="278"/>
    </row>
    <row r="108" spans="1:12" x14ac:dyDescent="0.3">
      <c r="A108" s="51">
        <v>272</v>
      </c>
      <c r="B108" s="51">
        <v>108</v>
      </c>
      <c r="C108" s="60"/>
      <c r="D108" s="59"/>
      <c r="E108" s="59"/>
      <c r="F108" s="42" t="s">
        <v>198</v>
      </c>
      <c r="G108" s="138"/>
      <c r="H108" s="325"/>
      <c r="I108" s="338"/>
      <c r="J108" s="331"/>
      <c r="K108" s="350"/>
      <c r="L108" s="278"/>
    </row>
    <row r="109" spans="1:12" x14ac:dyDescent="0.3">
      <c r="A109" s="51">
        <v>273</v>
      </c>
      <c r="B109" s="51">
        <v>109</v>
      </c>
      <c r="C109" s="60"/>
      <c r="D109" s="59"/>
      <c r="E109" s="59"/>
      <c r="F109" s="42" t="s">
        <v>199</v>
      </c>
      <c r="G109" s="138"/>
      <c r="H109" s="325"/>
      <c r="I109" s="338"/>
      <c r="J109" s="331"/>
      <c r="K109" s="350"/>
      <c r="L109" s="278"/>
    </row>
    <row r="110" spans="1:12" x14ac:dyDescent="0.3">
      <c r="A110" s="51">
        <v>274</v>
      </c>
      <c r="B110" s="51">
        <v>110</v>
      </c>
      <c r="C110" s="60"/>
      <c r="D110" s="59"/>
      <c r="E110" s="59"/>
      <c r="F110" s="136" t="s">
        <v>208</v>
      </c>
      <c r="G110" s="138"/>
      <c r="H110" s="325"/>
      <c r="I110" s="338"/>
      <c r="J110" s="331"/>
      <c r="K110" s="350"/>
      <c r="L110" s="278"/>
    </row>
    <row r="111" spans="1:12" x14ac:dyDescent="0.3">
      <c r="A111" s="51">
        <v>275</v>
      </c>
      <c r="B111" s="51">
        <v>111</v>
      </c>
      <c r="C111" s="60"/>
      <c r="D111" s="59"/>
      <c r="E111" s="59"/>
      <c r="F111" s="42" t="s">
        <v>198</v>
      </c>
      <c r="G111" s="138"/>
      <c r="H111" s="325"/>
      <c r="I111" s="338"/>
      <c r="J111" s="331"/>
      <c r="K111" s="350"/>
      <c r="L111" s="278"/>
    </row>
    <row r="112" spans="1:12" x14ac:dyDescent="0.3">
      <c r="A112" s="51">
        <v>276</v>
      </c>
      <c r="B112" s="51">
        <v>112</v>
      </c>
      <c r="C112" s="60"/>
      <c r="D112" s="59"/>
      <c r="E112" s="59"/>
      <c r="F112" s="42" t="s">
        <v>199</v>
      </c>
      <c r="G112" s="138"/>
      <c r="H112" s="325"/>
      <c r="I112" s="338"/>
      <c r="J112" s="331"/>
      <c r="K112" s="350"/>
      <c r="L112" s="278"/>
    </row>
    <row r="113" spans="1:12" x14ac:dyDescent="0.3">
      <c r="A113" s="51">
        <v>277</v>
      </c>
      <c r="B113" s="51">
        <v>113</v>
      </c>
      <c r="C113" s="60"/>
      <c r="D113" s="59"/>
      <c r="E113" s="59"/>
      <c r="F113" s="136" t="s">
        <v>209</v>
      </c>
      <c r="G113" s="124"/>
      <c r="H113" s="325"/>
      <c r="I113" s="338"/>
      <c r="J113" s="331"/>
      <c r="K113" s="350"/>
      <c r="L113" s="278"/>
    </row>
    <row r="114" spans="1:12" x14ac:dyDescent="0.3">
      <c r="A114" s="51">
        <v>278</v>
      </c>
      <c r="B114" s="51">
        <v>114</v>
      </c>
      <c r="C114" s="61"/>
      <c r="D114" s="59"/>
      <c r="E114" s="42"/>
      <c r="F114" s="42" t="s">
        <v>198</v>
      </c>
      <c r="G114" s="124"/>
      <c r="H114" s="325"/>
      <c r="I114" s="338"/>
      <c r="J114" s="331"/>
      <c r="K114" s="350"/>
      <c r="L114" s="278"/>
    </row>
    <row r="115" spans="1:12" x14ac:dyDescent="0.3">
      <c r="A115" s="51">
        <v>279</v>
      </c>
      <c r="B115" s="51">
        <v>115</v>
      </c>
      <c r="C115" s="61"/>
      <c r="D115" s="59"/>
      <c r="E115" s="42"/>
      <c r="F115" s="42" t="s">
        <v>210</v>
      </c>
      <c r="G115" s="124"/>
      <c r="H115" s="325"/>
      <c r="I115" s="338"/>
      <c r="J115" s="331"/>
      <c r="K115" s="350"/>
      <c r="L115" s="278"/>
    </row>
    <row r="116" spans="1:12" x14ac:dyDescent="0.3">
      <c r="A116" s="51">
        <v>280</v>
      </c>
      <c r="B116" s="51">
        <v>116</v>
      </c>
      <c r="C116" s="61"/>
      <c r="D116" s="59"/>
      <c r="E116" s="42"/>
      <c r="F116" s="42"/>
      <c r="G116" s="124"/>
      <c r="H116" s="325"/>
      <c r="I116" s="338"/>
      <c r="J116" s="331"/>
      <c r="K116" s="350"/>
      <c r="L116" s="278"/>
    </row>
    <row r="117" spans="1:12" x14ac:dyDescent="0.3">
      <c r="A117" s="51">
        <v>281</v>
      </c>
      <c r="B117" s="51">
        <v>117</v>
      </c>
      <c r="C117" s="61"/>
      <c r="D117" s="59"/>
      <c r="E117" s="42"/>
      <c r="F117" s="42"/>
      <c r="G117" s="124"/>
      <c r="H117" s="325"/>
      <c r="I117" s="338"/>
      <c r="J117" s="331"/>
      <c r="K117" s="350"/>
      <c r="L117" s="278"/>
    </row>
    <row r="118" spans="1:12" x14ac:dyDescent="0.3">
      <c r="A118" s="51">
        <v>282</v>
      </c>
      <c r="B118" s="51">
        <v>118</v>
      </c>
      <c r="C118" s="61"/>
      <c r="D118" s="59"/>
      <c r="E118" s="42"/>
      <c r="F118" s="42"/>
      <c r="G118" s="124"/>
      <c r="H118" s="325"/>
      <c r="I118" s="338"/>
      <c r="J118" s="331"/>
      <c r="K118" s="350"/>
      <c r="L118" s="278"/>
    </row>
    <row r="119" spans="1:12" x14ac:dyDescent="0.3">
      <c r="A119" s="51">
        <v>283</v>
      </c>
      <c r="B119" s="51">
        <v>119</v>
      </c>
      <c r="C119" s="60" t="s">
        <v>211</v>
      </c>
      <c r="D119" s="59"/>
      <c r="E119" s="59"/>
      <c r="F119" s="136" t="s">
        <v>212</v>
      </c>
      <c r="G119" s="124"/>
      <c r="H119" s="325"/>
      <c r="I119" s="338"/>
      <c r="J119" s="331"/>
      <c r="K119" s="350"/>
      <c r="L119" s="278"/>
    </row>
    <row r="120" spans="1:12" x14ac:dyDescent="0.3">
      <c r="A120" s="51">
        <v>284</v>
      </c>
      <c r="B120" s="51">
        <v>120</v>
      </c>
      <c r="C120" s="61"/>
      <c r="D120" s="59"/>
      <c r="E120" s="42"/>
      <c r="F120" s="42" t="s">
        <v>198</v>
      </c>
      <c r="G120" s="124"/>
      <c r="H120" s="325"/>
      <c r="I120" s="338"/>
      <c r="J120" s="331"/>
      <c r="K120" s="350"/>
      <c r="L120" s="278"/>
    </row>
    <row r="121" spans="1:12" x14ac:dyDescent="0.3">
      <c r="A121" s="51">
        <v>285</v>
      </c>
      <c r="B121" s="51">
        <v>121</v>
      </c>
      <c r="C121" s="61"/>
      <c r="D121" s="59"/>
      <c r="E121" s="42"/>
      <c r="F121" s="42" t="s">
        <v>174</v>
      </c>
      <c r="G121" s="124"/>
      <c r="H121" s="325"/>
      <c r="I121" s="338"/>
      <c r="J121" s="331"/>
      <c r="K121" s="350"/>
      <c r="L121" s="278"/>
    </row>
    <row r="122" spans="1:12" x14ac:dyDescent="0.3">
      <c r="A122" s="51">
        <v>286</v>
      </c>
      <c r="B122" s="51">
        <v>122</v>
      </c>
      <c r="C122" s="54">
        <v>1.5</v>
      </c>
      <c r="D122" s="113"/>
      <c r="E122" s="114" t="s">
        <v>213</v>
      </c>
      <c r="F122" s="115"/>
      <c r="G122" s="113"/>
      <c r="H122" s="164">
        <v>0</v>
      </c>
      <c r="I122" s="110">
        <v>0</v>
      </c>
      <c r="J122" s="110">
        <v>0</v>
      </c>
      <c r="K122" s="110"/>
      <c r="L122" s="278"/>
    </row>
    <row r="123" spans="1:12" x14ac:dyDescent="0.3">
      <c r="A123" s="51">
        <v>287</v>
      </c>
      <c r="B123" s="51">
        <v>123</v>
      </c>
      <c r="C123" s="60" t="s">
        <v>214</v>
      </c>
      <c r="D123"/>
      <c r="E123" s="119"/>
      <c r="F123" s="139" t="s">
        <v>215</v>
      </c>
      <c r="G123"/>
      <c r="H123" s="328">
        <v>0</v>
      </c>
      <c r="I123" s="346">
        <v>0</v>
      </c>
      <c r="J123" s="334">
        <v>0</v>
      </c>
      <c r="K123" s="351"/>
      <c r="L123" s="278"/>
    </row>
    <row r="124" spans="1:12" x14ac:dyDescent="0.3">
      <c r="A124" s="51">
        <v>288</v>
      </c>
      <c r="B124" s="51">
        <v>124</v>
      </c>
      <c r="C124" s="18"/>
      <c r="D124"/>
      <c r="E124" s="119"/>
      <c r="F124" s="118" t="s">
        <v>198</v>
      </c>
      <c r="G124"/>
      <c r="H124" s="325"/>
      <c r="I124" s="338"/>
      <c r="J124" s="331"/>
      <c r="K124" s="339"/>
      <c r="L124" s="278"/>
    </row>
    <row r="125" spans="1:12" x14ac:dyDescent="0.3">
      <c r="A125" s="51">
        <v>289</v>
      </c>
      <c r="B125" s="51">
        <v>125</v>
      </c>
      <c r="C125" s="18"/>
      <c r="D125"/>
      <c r="E125" s="119"/>
      <c r="F125" s="118" t="s">
        <v>199</v>
      </c>
      <c r="G125"/>
      <c r="H125" s="325"/>
      <c r="I125" s="338"/>
      <c r="J125" s="331"/>
      <c r="K125" s="339"/>
      <c r="L125" s="278"/>
    </row>
    <row r="126" spans="1:12" ht="28.8" x14ac:dyDescent="0.3">
      <c r="A126" s="51">
        <v>290</v>
      </c>
      <c r="B126" s="51">
        <v>126</v>
      </c>
      <c r="C126" s="60" t="s">
        <v>216</v>
      </c>
      <c r="D126"/>
      <c r="E126" s="119"/>
      <c r="F126" s="137" t="s">
        <v>217</v>
      </c>
      <c r="G126"/>
      <c r="H126" s="328">
        <v>0</v>
      </c>
      <c r="I126" s="346">
        <v>0</v>
      </c>
      <c r="J126" s="334">
        <v>0</v>
      </c>
      <c r="K126" s="351"/>
      <c r="L126" s="278"/>
    </row>
    <row r="127" spans="1:12" x14ac:dyDescent="0.3">
      <c r="A127" s="51">
        <v>291</v>
      </c>
      <c r="B127" s="51">
        <v>127</v>
      </c>
      <c r="C127" s="18"/>
      <c r="D127"/>
      <c r="E127" s="119"/>
      <c r="F127" s="118" t="s">
        <v>218</v>
      </c>
      <c r="G127"/>
      <c r="H127" s="325"/>
      <c r="I127" s="338"/>
      <c r="J127" s="331"/>
      <c r="K127" s="339"/>
      <c r="L127" s="278"/>
    </row>
    <row r="128" spans="1:12" x14ac:dyDescent="0.3">
      <c r="A128" s="51">
        <v>292</v>
      </c>
      <c r="B128" s="51">
        <v>128</v>
      </c>
      <c r="C128" s="18"/>
      <c r="D128"/>
      <c r="E128" s="119"/>
      <c r="F128" s="118" t="s">
        <v>219</v>
      </c>
      <c r="G128"/>
      <c r="H128" s="325"/>
      <c r="I128" s="338"/>
      <c r="J128" s="331"/>
      <c r="K128" s="339"/>
      <c r="L128" s="278"/>
    </row>
    <row r="129" spans="1:12" x14ac:dyDescent="0.3">
      <c r="A129" s="51">
        <v>293</v>
      </c>
      <c r="B129" s="51">
        <v>129</v>
      </c>
      <c r="C129" s="18"/>
      <c r="D129"/>
      <c r="E129" s="119"/>
      <c r="F129" s="118" t="s">
        <v>220</v>
      </c>
      <c r="G129"/>
      <c r="H129" s="325"/>
      <c r="I129" s="338"/>
      <c r="J129" s="331"/>
      <c r="K129" s="339"/>
      <c r="L129" s="278"/>
    </row>
    <row r="130" spans="1:12" x14ac:dyDescent="0.3">
      <c r="A130" s="51">
        <v>294</v>
      </c>
      <c r="B130" s="51">
        <v>130</v>
      </c>
      <c r="C130" s="18"/>
      <c r="D130"/>
      <c r="E130" s="119"/>
      <c r="F130" s="118" t="s">
        <v>221</v>
      </c>
      <c r="G130"/>
      <c r="H130" s="325"/>
      <c r="I130" s="338"/>
      <c r="J130" s="331"/>
      <c r="K130" s="339"/>
      <c r="L130" s="278"/>
    </row>
    <row r="131" spans="1:12" x14ac:dyDescent="0.3">
      <c r="A131" s="51">
        <v>295</v>
      </c>
      <c r="B131" s="51">
        <v>131</v>
      </c>
      <c r="C131" s="18"/>
      <c r="D131"/>
      <c r="E131" s="119"/>
      <c r="F131" s="118" t="s">
        <v>222</v>
      </c>
      <c r="G131"/>
      <c r="H131" s="325"/>
      <c r="I131" s="338"/>
      <c r="J131" s="331"/>
      <c r="K131" s="339"/>
      <c r="L131" s="278"/>
    </row>
    <row r="132" spans="1:12" x14ac:dyDescent="0.3">
      <c r="A132" s="51">
        <v>296</v>
      </c>
      <c r="B132" s="51">
        <v>132</v>
      </c>
      <c r="C132" s="18"/>
      <c r="D132"/>
      <c r="E132" s="119"/>
      <c r="F132" s="118" t="s">
        <v>223</v>
      </c>
      <c r="G132"/>
      <c r="H132" s="325"/>
      <c r="I132" s="338"/>
      <c r="J132" s="331"/>
      <c r="K132" s="339"/>
      <c r="L132" s="278"/>
    </row>
    <row r="133" spans="1:12" x14ac:dyDescent="0.3">
      <c r="A133" s="51">
        <v>297</v>
      </c>
      <c r="B133" s="51">
        <v>133</v>
      </c>
      <c r="C133" s="18"/>
      <c r="D133"/>
      <c r="E133" s="119"/>
      <c r="F133" s="118" t="s">
        <v>224</v>
      </c>
      <c r="G133"/>
      <c r="H133" s="325"/>
      <c r="I133" s="338"/>
      <c r="J133" s="331"/>
      <c r="K133" s="339"/>
      <c r="L133" s="278"/>
    </row>
    <row r="134" spans="1:12" x14ac:dyDescent="0.3">
      <c r="A134" s="51">
        <v>298</v>
      </c>
      <c r="B134" s="51">
        <v>134</v>
      </c>
      <c r="C134" s="18"/>
      <c r="D134"/>
      <c r="E134" s="119"/>
      <c r="F134" s="118" t="s">
        <v>225</v>
      </c>
      <c r="G134"/>
      <c r="H134" s="325"/>
      <c r="I134" s="338"/>
      <c r="J134" s="331"/>
      <c r="K134" s="339"/>
      <c r="L134" s="278"/>
    </row>
    <row r="135" spans="1:12" ht="28.8" x14ac:dyDescent="0.3">
      <c r="A135" s="51">
        <v>299</v>
      </c>
      <c r="B135" s="51">
        <v>135</v>
      </c>
      <c r="C135" s="60" t="s">
        <v>226</v>
      </c>
      <c r="D135"/>
      <c r="E135" s="119"/>
      <c r="F135" s="140" t="s">
        <v>227</v>
      </c>
      <c r="G135"/>
      <c r="H135" s="325"/>
      <c r="I135" s="338"/>
      <c r="J135" s="331"/>
      <c r="K135" s="351"/>
      <c r="L135" s="278"/>
    </row>
    <row r="136" spans="1:12" x14ac:dyDescent="0.3">
      <c r="A136" s="51">
        <v>300</v>
      </c>
      <c r="B136" s="51">
        <v>136</v>
      </c>
      <c r="C136" s="18"/>
      <c r="D136"/>
      <c r="E136" s="119"/>
      <c r="F136" s="118" t="s">
        <v>198</v>
      </c>
      <c r="G136"/>
      <c r="H136" s="325"/>
      <c r="I136" s="338"/>
      <c r="J136" s="331"/>
      <c r="K136" s="339"/>
      <c r="L136" s="278"/>
    </row>
    <row r="137" spans="1:12" x14ac:dyDescent="0.3">
      <c r="A137" s="51">
        <v>301</v>
      </c>
      <c r="B137" s="51">
        <v>137</v>
      </c>
      <c r="C137" s="18"/>
      <c r="D137"/>
      <c r="E137" s="119"/>
      <c r="F137" s="118" t="s">
        <v>199</v>
      </c>
      <c r="G137"/>
      <c r="H137" s="325"/>
      <c r="I137" s="338"/>
      <c r="J137" s="331"/>
      <c r="K137" s="339"/>
      <c r="L137" s="278"/>
    </row>
    <row r="138" spans="1:12" ht="19.2" customHeight="1" x14ac:dyDescent="0.3">
      <c r="A138" s="51">
        <v>302</v>
      </c>
      <c r="B138" s="51">
        <v>138</v>
      </c>
      <c r="C138" s="60" t="s">
        <v>228</v>
      </c>
      <c r="D138"/>
      <c r="E138" s="119"/>
      <c r="F138" s="140" t="s">
        <v>229</v>
      </c>
      <c r="G138"/>
      <c r="H138" s="325">
        <v>0</v>
      </c>
      <c r="I138" s="338">
        <v>0</v>
      </c>
      <c r="J138" s="331">
        <v>0</v>
      </c>
      <c r="K138" s="351"/>
      <c r="L138" s="278"/>
    </row>
    <row r="139" spans="1:12" ht="28.8" x14ac:dyDescent="0.3">
      <c r="A139" s="51">
        <v>303</v>
      </c>
      <c r="B139" s="51">
        <v>139</v>
      </c>
      <c r="C139" s="60" t="s">
        <v>230</v>
      </c>
      <c r="D139"/>
      <c r="E139" s="119"/>
      <c r="F139" s="141" t="s">
        <v>231</v>
      </c>
      <c r="G139"/>
      <c r="H139" s="325">
        <v>0</v>
      </c>
      <c r="I139" s="338">
        <v>0</v>
      </c>
      <c r="J139" s="331">
        <v>0</v>
      </c>
      <c r="K139" s="351"/>
      <c r="L139" s="278"/>
    </row>
    <row r="140" spans="1:12" x14ac:dyDescent="0.3">
      <c r="A140" s="51">
        <v>304</v>
      </c>
      <c r="B140" s="51">
        <v>140</v>
      </c>
      <c r="C140" s="60"/>
      <c r="D140"/>
      <c r="E140" s="119"/>
      <c r="F140" s="118" t="s">
        <v>232</v>
      </c>
      <c r="G140"/>
      <c r="H140" s="325"/>
      <c r="I140" s="338"/>
      <c r="J140" s="331"/>
      <c r="K140" s="351"/>
      <c r="L140" s="278"/>
    </row>
    <row r="141" spans="1:12" x14ac:dyDescent="0.3">
      <c r="A141" s="51">
        <v>305</v>
      </c>
      <c r="B141" s="51">
        <v>141</v>
      </c>
      <c r="C141" s="60"/>
      <c r="D141"/>
      <c r="E141" s="119"/>
      <c r="F141" s="118" t="s">
        <v>233</v>
      </c>
      <c r="G141"/>
      <c r="H141" s="325"/>
      <c r="I141" s="338"/>
      <c r="J141" s="331"/>
      <c r="K141" s="351"/>
      <c r="L141" s="278"/>
    </row>
    <row r="142" spans="1:12" ht="28.8" x14ac:dyDescent="0.3">
      <c r="A142" s="51">
        <v>306</v>
      </c>
      <c r="B142" s="51">
        <v>142</v>
      </c>
      <c r="C142" s="60" t="s">
        <v>234</v>
      </c>
      <c r="D142"/>
      <c r="E142" s="119"/>
      <c r="F142" s="141" t="s">
        <v>235</v>
      </c>
      <c r="G142"/>
      <c r="H142" s="325">
        <v>0</v>
      </c>
      <c r="I142" s="338">
        <v>0</v>
      </c>
      <c r="J142" s="331">
        <v>0</v>
      </c>
      <c r="K142" s="351"/>
      <c r="L142" s="278"/>
    </row>
    <row r="143" spans="1:12" x14ac:dyDescent="0.3">
      <c r="A143" s="51">
        <v>307</v>
      </c>
      <c r="B143" s="51">
        <v>143</v>
      </c>
      <c r="C143" s="60"/>
      <c r="D143"/>
      <c r="E143" s="119"/>
      <c r="F143" s="118" t="s">
        <v>236</v>
      </c>
      <c r="G143"/>
      <c r="H143" s="325"/>
      <c r="I143" s="338"/>
      <c r="J143" s="331"/>
      <c r="K143" s="351"/>
      <c r="L143" s="278"/>
    </row>
    <row r="144" spans="1:12" x14ac:dyDescent="0.3">
      <c r="A144" s="51">
        <v>308</v>
      </c>
      <c r="B144" s="51">
        <v>144</v>
      </c>
      <c r="C144" s="60"/>
      <c r="D144"/>
      <c r="E144" s="119"/>
      <c r="F144" s="118" t="s">
        <v>237</v>
      </c>
      <c r="G144"/>
      <c r="H144" s="325"/>
      <c r="I144" s="338"/>
      <c r="J144" s="331"/>
      <c r="K144" s="351"/>
      <c r="L144" s="278"/>
    </row>
    <row r="145" spans="1:12" ht="28.8" x14ac:dyDescent="0.3">
      <c r="A145" s="51">
        <v>309</v>
      </c>
      <c r="B145" s="51">
        <v>145</v>
      </c>
      <c r="C145" s="60" t="s">
        <v>238</v>
      </c>
      <c r="D145"/>
      <c r="E145" s="119"/>
      <c r="F145" s="141" t="s">
        <v>239</v>
      </c>
      <c r="G145"/>
      <c r="H145" s="325">
        <v>0</v>
      </c>
      <c r="I145" s="338">
        <v>0</v>
      </c>
      <c r="J145" s="331">
        <v>0</v>
      </c>
      <c r="K145" s="351"/>
      <c r="L145" s="278"/>
    </row>
    <row r="146" spans="1:12" x14ac:dyDescent="0.3">
      <c r="A146" s="51">
        <v>310</v>
      </c>
      <c r="B146" s="51">
        <v>146</v>
      </c>
      <c r="C146" s="60"/>
      <c r="D146"/>
      <c r="E146" s="119"/>
      <c r="F146" s="118" t="s">
        <v>240</v>
      </c>
      <c r="G146"/>
      <c r="H146" s="325"/>
      <c r="I146" s="338"/>
      <c r="J146" s="331"/>
      <c r="K146" s="339"/>
      <c r="L146" s="278"/>
    </row>
    <row r="147" spans="1:12" x14ac:dyDescent="0.3">
      <c r="A147" s="51">
        <v>311</v>
      </c>
      <c r="B147" s="51">
        <v>147</v>
      </c>
      <c r="C147" s="60"/>
      <c r="D147"/>
      <c r="E147" s="119"/>
      <c r="F147" s="118" t="s">
        <v>241</v>
      </c>
      <c r="G147"/>
      <c r="H147" s="325"/>
      <c r="I147" s="338"/>
      <c r="J147" s="331"/>
      <c r="K147" s="339"/>
      <c r="L147" s="278"/>
    </row>
    <row r="148" spans="1:12" ht="28.8" x14ac:dyDescent="0.3">
      <c r="A148" s="51">
        <v>312</v>
      </c>
      <c r="B148" s="51">
        <v>148</v>
      </c>
      <c r="C148" s="60" t="s">
        <v>242</v>
      </c>
      <c r="D148"/>
      <c r="E148" s="119"/>
      <c r="F148" s="141" t="s">
        <v>243</v>
      </c>
      <c r="G148"/>
      <c r="H148" s="325">
        <v>0</v>
      </c>
      <c r="I148" s="338">
        <v>0</v>
      </c>
      <c r="J148" s="331">
        <v>0</v>
      </c>
      <c r="K148" s="351"/>
      <c r="L148" s="278"/>
    </row>
    <row r="149" spans="1:12" x14ac:dyDescent="0.3">
      <c r="A149" s="51">
        <v>313</v>
      </c>
      <c r="B149" s="51">
        <v>149</v>
      </c>
      <c r="C149" s="60"/>
      <c r="D149"/>
      <c r="E149" s="119"/>
      <c r="F149" s="118" t="s">
        <v>244</v>
      </c>
      <c r="G149"/>
      <c r="H149" s="325"/>
      <c r="I149" s="338"/>
      <c r="J149" s="331"/>
      <c r="K149" s="339"/>
      <c r="L149" s="278"/>
    </row>
    <row r="150" spans="1:12" x14ac:dyDescent="0.3">
      <c r="A150" s="51">
        <v>314</v>
      </c>
      <c r="B150" s="51">
        <v>150</v>
      </c>
      <c r="C150" s="60"/>
      <c r="D150"/>
      <c r="E150" s="119"/>
      <c r="F150" s="118" t="s">
        <v>245</v>
      </c>
      <c r="G150"/>
      <c r="H150" s="325"/>
      <c r="I150" s="338"/>
      <c r="J150" s="331"/>
      <c r="K150" s="339"/>
      <c r="L150" s="278"/>
    </row>
    <row r="151" spans="1:12" ht="28.8" x14ac:dyDescent="0.3">
      <c r="A151" s="51">
        <v>315</v>
      </c>
      <c r="B151" s="51">
        <v>151</v>
      </c>
      <c r="C151" s="60" t="s">
        <v>246</v>
      </c>
      <c r="D151"/>
      <c r="E151" s="119"/>
      <c r="F151" s="141" t="s">
        <v>247</v>
      </c>
      <c r="G151"/>
      <c r="H151" s="325">
        <v>0</v>
      </c>
      <c r="I151" s="338">
        <v>0</v>
      </c>
      <c r="J151" s="331">
        <v>0</v>
      </c>
      <c r="K151" s="351"/>
      <c r="L151" s="278"/>
    </row>
    <row r="152" spans="1:12" x14ac:dyDescent="0.3">
      <c r="A152" s="51">
        <v>316</v>
      </c>
      <c r="B152" s="51">
        <v>152</v>
      </c>
      <c r="C152" s="18"/>
      <c r="D152"/>
      <c r="E152" s="119"/>
      <c r="F152" s="118" t="s">
        <v>248</v>
      </c>
      <c r="G152"/>
      <c r="H152" s="325"/>
      <c r="I152" s="338"/>
      <c r="J152" s="331"/>
      <c r="K152" s="339"/>
      <c r="L152" s="278"/>
    </row>
    <row r="153" spans="1:12" x14ac:dyDescent="0.3">
      <c r="A153" s="51">
        <v>317</v>
      </c>
      <c r="B153" s="51">
        <v>153</v>
      </c>
      <c r="C153" s="18"/>
      <c r="D153"/>
      <c r="E153" s="119"/>
      <c r="F153" s="118" t="s">
        <v>249</v>
      </c>
      <c r="G153"/>
      <c r="H153" s="325"/>
      <c r="I153" s="338"/>
      <c r="J153" s="331"/>
      <c r="K153" s="339"/>
      <c r="L153" s="278"/>
    </row>
    <row r="154" spans="1:12" ht="43.2" x14ac:dyDescent="0.3">
      <c r="A154" s="51">
        <v>318</v>
      </c>
      <c r="B154" s="51">
        <v>154</v>
      </c>
      <c r="C154" s="60" t="s">
        <v>250</v>
      </c>
      <c r="D154"/>
      <c r="E154" s="119"/>
      <c r="F154" s="140" t="s">
        <v>251</v>
      </c>
      <c r="G154"/>
      <c r="H154" s="325"/>
      <c r="I154" s="338"/>
      <c r="J154" s="331"/>
      <c r="K154" s="351"/>
      <c r="L154" s="278"/>
    </row>
    <row r="155" spans="1:12" ht="43.2" x14ac:dyDescent="0.3">
      <c r="A155" s="51">
        <v>319</v>
      </c>
      <c r="B155" s="51">
        <v>155</v>
      </c>
      <c r="C155" s="60" t="s">
        <v>252</v>
      </c>
      <c r="D155"/>
      <c r="E155" s="119"/>
      <c r="F155" s="141" t="s">
        <v>253</v>
      </c>
      <c r="G155"/>
      <c r="H155" s="325"/>
      <c r="I155" s="338"/>
      <c r="J155" s="331"/>
      <c r="K155" s="351"/>
      <c r="L155" s="278"/>
    </row>
    <row r="156" spans="1:12" x14ac:dyDescent="0.3">
      <c r="A156" s="51">
        <v>320</v>
      </c>
      <c r="B156" s="51">
        <v>156</v>
      </c>
      <c r="C156" s="18"/>
      <c r="D156"/>
      <c r="E156" s="119"/>
      <c r="F156" s="118" t="s">
        <v>198</v>
      </c>
      <c r="G156"/>
      <c r="H156" s="325"/>
      <c r="I156" s="338"/>
      <c r="J156" s="331"/>
      <c r="K156" s="339"/>
      <c r="L156" s="278"/>
    </row>
    <row r="157" spans="1:12" x14ac:dyDescent="0.3">
      <c r="A157" s="51">
        <v>321</v>
      </c>
      <c r="B157" s="51">
        <v>157</v>
      </c>
      <c r="C157" s="18"/>
      <c r="D157"/>
      <c r="E157" s="119"/>
      <c r="F157" s="118" t="s">
        <v>199</v>
      </c>
      <c r="G157"/>
      <c r="H157" s="325"/>
      <c r="I157" s="338"/>
      <c r="J157" s="331"/>
      <c r="K157" s="339"/>
      <c r="L157" s="278"/>
    </row>
    <row r="158" spans="1:12" ht="57.6" x14ac:dyDescent="0.3">
      <c r="A158" s="51">
        <v>322</v>
      </c>
      <c r="B158" s="51">
        <v>158</v>
      </c>
      <c r="C158" s="60" t="s">
        <v>254</v>
      </c>
      <c r="D158"/>
      <c r="E158" s="119"/>
      <c r="F158" s="141" t="s">
        <v>255</v>
      </c>
      <c r="G158"/>
      <c r="H158" s="325"/>
      <c r="I158" s="338"/>
      <c r="J158" s="331"/>
      <c r="K158" s="351"/>
      <c r="L158" s="278"/>
    </row>
    <row r="159" spans="1:12" x14ac:dyDescent="0.3">
      <c r="A159" s="51">
        <v>323</v>
      </c>
      <c r="B159" s="51">
        <v>159</v>
      </c>
      <c r="C159" s="60"/>
      <c r="D159"/>
      <c r="E159" s="119"/>
      <c r="F159" s="141" t="s">
        <v>256</v>
      </c>
      <c r="G159"/>
      <c r="H159" s="325"/>
      <c r="I159" s="338"/>
      <c r="J159" s="331"/>
      <c r="K159" s="351"/>
      <c r="L159" s="278"/>
    </row>
    <row r="160" spans="1:12" x14ac:dyDescent="0.3">
      <c r="A160" s="51">
        <v>324</v>
      </c>
      <c r="B160" s="51">
        <v>160</v>
      </c>
      <c r="C160" s="60"/>
      <c r="D160"/>
      <c r="E160" s="119"/>
      <c r="F160" s="142" t="s">
        <v>198</v>
      </c>
      <c r="G160"/>
      <c r="H160" s="325"/>
      <c r="I160" s="338"/>
      <c r="J160" s="331"/>
      <c r="K160" s="351"/>
      <c r="L160" s="278"/>
    </row>
    <row r="161" spans="1:12" x14ac:dyDescent="0.3">
      <c r="A161" s="51">
        <v>325</v>
      </c>
      <c r="B161" s="51">
        <v>161</v>
      </c>
      <c r="C161" s="60"/>
      <c r="D161"/>
      <c r="E161" s="119"/>
      <c r="F161" s="142" t="s">
        <v>199</v>
      </c>
      <c r="G161"/>
      <c r="H161" s="325"/>
      <c r="I161" s="338"/>
      <c r="J161" s="331"/>
      <c r="K161" s="351"/>
      <c r="L161" s="278"/>
    </row>
    <row r="162" spans="1:12" x14ac:dyDescent="0.3">
      <c r="A162" s="51">
        <v>326</v>
      </c>
      <c r="B162" s="51">
        <v>162</v>
      </c>
      <c r="C162" s="60"/>
      <c r="D162"/>
      <c r="E162" s="119"/>
      <c r="F162" s="141" t="s">
        <v>257</v>
      </c>
      <c r="G162"/>
      <c r="H162" s="325"/>
      <c r="I162" s="338"/>
      <c r="J162" s="331"/>
      <c r="K162" s="351"/>
      <c r="L162" s="278"/>
    </row>
    <row r="163" spans="1:12" x14ac:dyDescent="0.3">
      <c r="A163" s="51">
        <v>327</v>
      </c>
      <c r="B163" s="51">
        <v>163</v>
      </c>
      <c r="C163" s="18"/>
      <c r="D163"/>
      <c r="E163" s="119"/>
      <c r="F163" s="118" t="s">
        <v>198</v>
      </c>
      <c r="G163"/>
      <c r="H163" s="325"/>
      <c r="I163" s="338"/>
      <c r="J163" s="331"/>
      <c r="K163" s="339"/>
      <c r="L163" s="278"/>
    </row>
    <row r="164" spans="1:12" x14ac:dyDescent="0.3">
      <c r="A164" s="51">
        <v>328</v>
      </c>
      <c r="B164" s="51">
        <v>164</v>
      </c>
      <c r="C164" s="18"/>
      <c r="D164"/>
      <c r="E164" s="119"/>
      <c r="F164" s="118" t="s">
        <v>199</v>
      </c>
      <c r="G164"/>
      <c r="H164" s="325"/>
      <c r="I164" s="338"/>
      <c r="J164" s="331"/>
      <c r="K164" s="339"/>
      <c r="L164" s="278"/>
    </row>
    <row r="165" spans="1:12" ht="28.8" x14ac:dyDescent="0.3">
      <c r="A165" s="51">
        <v>329</v>
      </c>
      <c r="B165" s="51">
        <v>165</v>
      </c>
      <c r="C165" s="60" t="s">
        <v>258</v>
      </c>
      <c r="D165"/>
      <c r="E165" s="119"/>
      <c r="F165" s="140" t="s">
        <v>259</v>
      </c>
      <c r="G165"/>
      <c r="H165" s="325"/>
      <c r="I165" s="338"/>
      <c r="J165" s="331"/>
      <c r="K165" s="351"/>
      <c r="L165" s="278"/>
    </row>
    <row r="166" spans="1:12" x14ac:dyDescent="0.3">
      <c r="A166" s="51">
        <v>330</v>
      </c>
      <c r="B166" s="51">
        <v>166</v>
      </c>
      <c r="C166" s="18"/>
      <c r="D166"/>
      <c r="E166" s="119"/>
      <c r="F166" s="118" t="s">
        <v>198</v>
      </c>
      <c r="G166"/>
      <c r="H166" s="325"/>
      <c r="I166" s="338"/>
      <c r="J166" s="331"/>
      <c r="K166" s="339"/>
      <c r="L166" s="278"/>
    </row>
    <row r="167" spans="1:12" x14ac:dyDescent="0.3">
      <c r="A167" s="51">
        <v>331</v>
      </c>
      <c r="B167" s="51">
        <v>167</v>
      </c>
      <c r="C167" s="18"/>
      <c r="D167"/>
      <c r="E167" s="119"/>
      <c r="F167" s="118" t="s">
        <v>199</v>
      </c>
      <c r="G167"/>
      <c r="H167" s="325"/>
      <c r="I167" s="338"/>
      <c r="J167" s="331"/>
      <c r="K167" s="339"/>
      <c r="L167" s="278"/>
    </row>
    <row r="168" spans="1:12" x14ac:dyDescent="0.3">
      <c r="A168" s="51">
        <v>332</v>
      </c>
      <c r="B168" s="51">
        <v>168</v>
      </c>
      <c r="C168" s="54">
        <v>1.6</v>
      </c>
      <c r="D168" s="143"/>
      <c r="E168" s="144" t="s">
        <v>260</v>
      </c>
      <c r="F168" s="54"/>
      <c r="G168" s="54"/>
      <c r="H168" s="164"/>
      <c r="I168" s="110"/>
      <c r="J168" s="110"/>
      <c r="K168" s="110"/>
      <c r="L168" s="278"/>
    </row>
    <row r="169" spans="1:12" x14ac:dyDescent="0.3">
      <c r="A169" s="51">
        <v>333</v>
      </c>
      <c r="B169" s="51">
        <v>169</v>
      </c>
      <c r="C169" s="18"/>
      <c r="D169"/>
      <c r="E169"/>
      <c r="F169" s="118" t="s">
        <v>198</v>
      </c>
      <c r="G169"/>
      <c r="H169" s="325"/>
      <c r="I169" s="338"/>
      <c r="J169" s="331"/>
      <c r="K169" s="339"/>
      <c r="L169" s="278"/>
    </row>
    <row r="170" spans="1:12" x14ac:dyDescent="0.3">
      <c r="A170" s="51">
        <v>334</v>
      </c>
      <c r="B170" s="51">
        <v>170</v>
      </c>
      <c r="C170" s="18"/>
      <c r="D170"/>
      <c r="E170" s="119"/>
      <c r="F170" s="118" t="s">
        <v>199</v>
      </c>
      <c r="G170"/>
      <c r="H170" s="325"/>
      <c r="I170" s="338"/>
      <c r="J170" s="331"/>
      <c r="K170" s="339"/>
      <c r="L170" s="278"/>
    </row>
    <row r="171" spans="1:12" x14ac:dyDescent="0.3">
      <c r="A171" s="51">
        <v>335</v>
      </c>
      <c r="B171" s="51">
        <v>171</v>
      </c>
      <c r="C171" s="54">
        <v>1.7</v>
      </c>
      <c r="D171" s="143"/>
      <c r="E171" s="145" t="s">
        <v>261</v>
      </c>
      <c r="F171" s="143"/>
      <c r="G171" s="146"/>
      <c r="H171" s="164"/>
      <c r="I171" s="110"/>
      <c r="J171" s="110"/>
      <c r="K171" s="110"/>
      <c r="L171" s="278"/>
    </row>
    <row r="172" spans="1:12" ht="28.8" x14ac:dyDescent="0.3">
      <c r="A172" s="51">
        <v>336</v>
      </c>
      <c r="B172" s="51">
        <v>172</v>
      </c>
      <c r="C172" s="62" t="s">
        <v>262</v>
      </c>
      <c r="D172" s="59"/>
      <c r="E172" s="42"/>
      <c r="F172" s="137" t="s">
        <v>263</v>
      </c>
      <c r="G172" s="63" t="s">
        <v>264</v>
      </c>
      <c r="H172" s="325"/>
      <c r="I172" s="338"/>
      <c r="J172" s="331"/>
      <c r="K172" s="339"/>
      <c r="L172" s="278"/>
    </row>
    <row r="173" spans="1:12" x14ac:dyDescent="0.3">
      <c r="A173" s="51">
        <v>337</v>
      </c>
      <c r="B173" s="51">
        <v>173</v>
      </c>
      <c r="C173" s="61"/>
      <c r="D173" s="59"/>
      <c r="E173" s="42"/>
      <c r="F173" s="42" t="s">
        <v>218</v>
      </c>
      <c r="G173" s="64"/>
      <c r="H173" s="325"/>
      <c r="I173" s="338"/>
      <c r="J173" s="331"/>
      <c r="K173" s="339"/>
      <c r="L173" s="278"/>
    </row>
    <row r="174" spans="1:12" x14ac:dyDescent="0.3">
      <c r="A174" s="51">
        <v>338</v>
      </c>
      <c r="B174" s="51">
        <v>174</v>
      </c>
      <c r="C174" s="61"/>
      <c r="D174" s="59"/>
      <c r="E174" s="42"/>
      <c r="F174" s="42" t="s">
        <v>219</v>
      </c>
      <c r="G174" s="83"/>
      <c r="H174" s="325"/>
      <c r="I174" s="338"/>
      <c r="J174" s="331"/>
      <c r="K174" s="339"/>
      <c r="L174" s="278"/>
    </row>
    <row r="175" spans="1:12" x14ac:dyDescent="0.3">
      <c r="A175" s="51">
        <v>339</v>
      </c>
      <c r="B175" s="51">
        <v>175</v>
      </c>
      <c r="C175" s="61"/>
      <c r="D175" s="59"/>
      <c r="E175" s="42"/>
      <c r="F175" s="42" t="s">
        <v>220</v>
      </c>
      <c r="G175" s="65"/>
      <c r="H175" s="325"/>
      <c r="I175" s="338"/>
      <c r="J175" s="331"/>
      <c r="K175" s="339"/>
      <c r="L175" s="278"/>
    </row>
    <row r="176" spans="1:12" x14ac:dyDescent="0.3">
      <c r="A176" s="51">
        <v>340</v>
      </c>
      <c r="B176" s="51">
        <v>176</v>
      </c>
      <c r="C176" s="61"/>
      <c r="D176" s="59"/>
      <c r="E176" s="42"/>
      <c r="F176" s="42" t="s">
        <v>221</v>
      </c>
      <c r="G176" s="83"/>
      <c r="H176" s="325"/>
      <c r="I176" s="338"/>
      <c r="J176" s="331"/>
      <c r="K176" s="339"/>
      <c r="L176" s="278"/>
    </row>
    <row r="177" spans="1:12" x14ac:dyDescent="0.3">
      <c r="A177" s="51">
        <v>341</v>
      </c>
      <c r="B177" s="51">
        <v>177</v>
      </c>
      <c r="C177" s="61"/>
      <c r="D177" s="59"/>
      <c r="E177" s="42"/>
      <c r="F177" s="42" t="s">
        <v>222</v>
      </c>
      <c r="G177" s="65"/>
      <c r="H177" s="325"/>
      <c r="I177" s="338"/>
      <c r="J177" s="331"/>
      <c r="K177" s="339"/>
      <c r="L177" s="278"/>
    </row>
    <row r="178" spans="1:12" x14ac:dyDescent="0.3">
      <c r="A178" s="51">
        <v>342</v>
      </c>
      <c r="B178" s="51">
        <v>178</v>
      </c>
      <c r="C178" s="61"/>
      <c r="D178" s="59"/>
      <c r="E178" s="42"/>
      <c r="F178" s="42" t="s">
        <v>223</v>
      </c>
      <c r="G178" s="83"/>
      <c r="H178" s="325"/>
      <c r="I178" s="338"/>
      <c r="J178" s="331"/>
      <c r="K178" s="339"/>
      <c r="L178" s="278"/>
    </row>
    <row r="179" spans="1:12" x14ac:dyDescent="0.3">
      <c r="A179" s="51">
        <v>343</v>
      </c>
      <c r="B179" s="51">
        <v>179</v>
      </c>
      <c r="C179" s="61"/>
      <c r="D179" s="59"/>
      <c r="E179" s="42"/>
      <c r="F179" s="42" t="s">
        <v>224</v>
      </c>
      <c r="G179" s="64"/>
      <c r="H179" s="325"/>
      <c r="I179" s="338"/>
      <c r="J179" s="331"/>
      <c r="K179" s="339"/>
      <c r="L179" s="278"/>
    </row>
    <row r="180" spans="1:12" x14ac:dyDescent="0.3">
      <c r="A180" s="51">
        <v>344</v>
      </c>
      <c r="B180" s="51">
        <v>180</v>
      </c>
      <c r="C180" s="61"/>
      <c r="D180" s="59"/>
      <c r="E180" s="42"/>
      <c r="F180" s="42" t="s">
        <v>225</v>
      </c>
      <c r="G180" s="83"/>
      <c r="H180" s="325"/>
      <c r="I180" s="338"/>
      <c r="J180" s="331"/>
      <c r="K180" s="339"/>
      <c r="L180" s="278"/>
    </row>
    <row r="181" spans="1:12" ht="28.8" x14ac:dyDescent="0.3">
      <c r="A181" s="51">
        <v>345</v>
      </c>
      <c r="B181" s="51">
        <v>181</v>
      </c>
      <c r="C181" s="62" t="s">
        <v>265</v>
      </c>
      <c r="D181" s="59"/>
      <c r="E181" s="42"/>
      <c r="F181" s="137" t="s">
        <v>266</v>
      </c>
      <c r="G181" s="66"/>
      <c r="H181" s="325"/>
      <c r="I181" s="338"/>
      <c r="J181" s="331"/>
      <c r="K181" s="339"/>
      <c r="L181" s="278"/>
    </row>
    <row r="182" spans="1:12" x14ac:dyDescent="0.3">
      <c r="A182" s="51">
        <v>346</v>
      </c>
      <c r="B182" s="51">
        <v>182</v>
      </c>
      <c r="C182" s="61"/>
      <c r="D182" s="59"/>
      <c r="E182" s="42"/>
      <c r="F182" s="42" t="s">
        <v>198</v>
      </c>
      <c r="G182" s="66"/>
      <c r="H182" s="325"/>
      <c r="I182" s="338"/>
      <c r="J182" s="331"/>
      <c r="K182" s="339"/>
      <c r="L182" s="278"/>
    </row>
    <row r="183" spans="1:12" x14ac:dyDescent="0.3">
      <c r="A183" s="51">
        <v>347</v>
      </c>
      <c r="B183" s="51">
        <v>183</v>
      </c>
      <c r="C183" s="61"/>
      <c r="D183" s="59"/>
      <c r="E183" s="42"/>
      <c r="F183" s="42" t="s">
        <v>199</v>
      </c>
      <c r="G183" s="83"/>
      <c r="H183" s="325"/>
      <c r="I183" s="338"/>
      <c r="J183" s="331"/>
      <c r="K183" s="339"/>
      <c r="L183" s="278"/>
    </row>
    <row r="184" spans="1:12" x14ac:dyDescent="0.3">
      <c r="A184" s="51">
        <v>348</v>
      </c>
      <c r="B184" s="51">
        <v>184</v>
      </c>
      <c r="C184" s="54">
        <v>1.8</v>
      </c>
      <c r="D184" s="147"/>
      <c r="E184" s="144" t="s">
        <v>267</v>
      </c>
      <c r="F184" s="143"/>
      <c r="G184" s="143"/>
      <c r="H184" s="164"/>
      <c r="I184" s="110"/>
      <c r="J184" s="110"/>
      <c r="K184" s="110"/>
      <c r="L184" s="278"/>
    </row>
    <row r="185" spans="1:12" x14ac:dyDescent="0.3">
      <c r="A185" s="51">
        <v>349</v>
      </c>
      <c r="B185" s="51">
        <v>185</v>
      </c>
      <c r="C185" s="60"/>
      <c r="F185" s="118" t="s">
        <v>198</v>
      </c>
      <c r="H185" s="325"/>
      <c r="I185" s="338"/>
      <c r="J185" s="331"/>
      <c r="K185" s="339"/>
      <c r="L185" s="278"/>
    </row>
    <row r="186" spans="1:12" x14ac:dyDescent="0.3">
      <c r="A186" s="51">
        <v>350</v>
      </c>
      <c r="B186" s="51">
        <v>186</v>
      </c>
      <c r="C186" s="60"/>
      <c r="F186" s="118" t="s">
        <v>199</v>
      </c>
      <c r="H186" s="325"/>
      <c r="I186" s="338"/>
      <c r="J186" s="331"/>
      <c r="K186" s="339"/>
      <c r="L186" s="278"/>
    </row>
    <row r="187" spans="1:12" x14ac:dyDescent="0.3">
      <c r="A187" s="51">
        <v>351</v>
      </c>
      <c r="B187" s="51">
        <v>187</v>
      </c>
      <c r="C187" s="54">
        <v>1.9</v>
      </c>
      <c r="D187" s="147"/>
      <c r="E187" s="144" t="s">
        <v>268</v>
      </c>
      <c r="F187" s="143"/>
      <c r="G187" s="143"/>
      <c r="H187" s="164"/>
      <c r="I187" s="110"/>
      <c r="J187" s="110"/>
      <c r="K187" s="110"/>
      <c r="L187" s="278"/>
    </row>
    <row r="188" spans="1:12" x14ac:dyDescent="0.3">
      <c r="A188" s="51">
        <v>352</v>
      </c>
      <c r="B188" s="51">
        <v>188</v>
      </c>
      <c r="C188" s="60"/>
      <c r="F188" s="118" t="s">
        <v>198</v>
      </c>
      <c r="H188" s="325"/>
      <c r="I188" s="338"/>
      <c r="J188" s="331"/>
      <c r="K188" s="339"/>
      <c r="L188" s="278"/>
    </row>
    <row r="189" spans="1:12" x14ac:dyDescent="0.3">
      <c r="A189" s="51">
        <v>353</v>
      </c>
      <c r="B189" s="51">
        <v>189</v>
      </c>
      <c r="C189" s="60"/>
      <c r="F189" s="118" t="s">
        <v>199</v>
      </c>
      <c r="G189" s="2" t="s">
        <v>269</v>
      </c>
      <c r="H189" s="325"/>
      <c r="I189" s="338"/>
      <c r="J189" s="331"/>
      <c r="K189" s="339"/>
      <c r="L189" s="278"/>
    </row>
    <row r="190" spans="1:12" x14ac:dyDescent="0.3">
      <c r="A190" s="51">
        <v>354</v>
      </c>
      <c r="B190" s="51">
        <v>190</v>
      </c>
      <c r="C190" s="84" t="s">
        <v>270</v>
      </c>
      <c r="D190" s="113"/>
      <c r="E190" s="114" t="s">
        <v>271</v>
      </c>
      <c r="F190" s="115"/>
      <c r="G190" s="113"/>
      <c r="H190" s="164"/>
      <c r="I190" s="110">
        <v>20</v>
      </c>
      <c r="J190" s="110">
        <v>20</v>
      </c>
      <c r="K190" s="110">
        <v>20</v>
      </c>
      <c r="L190" s="278"/>
    </row>
    <row r="191" spans="1:12" x14ac:dyDescent="0.3">
      <c r="A191" s="51">
        <v>355</v>
      </c>
      <c r="B191" s="51">
        <v>191</v>
      </c>
      <c r="C191" s="85">
        <v>1.1100000000000001</v>
      </c>
      <c r="D191" s="113"/>
      <c r="E191" s="114" t="s">
        <v>272</v>
      </c>
      <c r="F191" s="115"/>
      <c r="G191" s="113"/>
      <c r="H191" s="164"/>
      <c r="I191" s="110">
        <v>0</v>
      </c>
      <c r="J191" s="110">
        <v>0</v>
      </c>
      <c r="K191" s="110">
        <v>0</v>
      </c>
      <c r="L191" s="278"/>
    </row>
    <row r="192" spans="1:12" x14ac:dyDescent="0.3">
      <c r="A192" s="51">
        <v>356</v>
      </c>
      <c r="B192" s="51">
        <v>192</v>
      </c>
      <c r="C192" s="18"/>
      <c r="D192"/>
      <c r="E192" s="119"/>
      <c r="F192" s="118" t="s">
        <v>198</v>
      </c>
      <c r="G192" s="83" t="s">
        <v>273</v>
      </c>
      <c r="H192" s="325"/>
      <c r="I192" s="338">
        <v>3398.8806</v>
      </c>
      <c r="J192" s="331">
        <v>3398.8806</v>
      </c>
      <c r="K192" s="339">
        <v>4248.6007499999996</v>
      </c>
      <c r="L192" s="278"/>
    </row>
    <row r="193" spans="1:12" ht="28.8" x14ac:dyDescent="0.3">
      <c r="A193" s="51">
        <v>357</v>
      </c>
      <c r="B193" s="51">
        <v>193</v>
      </c>
      <c r="C193" s="18"/>
      <c r="D193"/>
      <c r="E193" s="119"/>
      <c r="F193" s="118" t="s">
        <v>174</v>
      </c>
      <c r="G193" s="83" t="s">
        <v>274</v>
      </c>
      <c r="H193" s="325"/>
      <c r="I193" s="338"/>
      <c r="J193" s="331"/>
      <c r="K193" s="339"/>
      <c r="L193" s="278"/>
    </row>
    <row r="194" spans="1:12" x14ac:dyDescent="0.3">
      <c r="A194" s="51">
        <v>358</v>
      </c>
      <c r="B194" s="51">
        <v>194</v>
      </c>
      <c r="C194" s="18"/>
      <c r="D194"/>
      <c r="E194" s="119"/>
      <c r="F194" s="118" t="s">
        <v>275</v>
      </c>
      <c r="G194"/>
      <c r="H194" s="325"/>
      <c r="I194" s="338"/>
      <c r="J194" s="331"/>
      <c r="K194" s="339"/>
      <c r="L194" s="278"/>
    </row>
    <row r="195" spans="1:12" x14ac:dyDescent="0.3">
      <c r="A195" s="51">
        <v>359</v>
      </c>
      <c r="B195" s="51">
        <v>195</v>
      </c>
      <c r="C195" s="53">
        <v>2</v>
      </c>
      <c r="D195" s="111" t="s">
        <v>276</v>
      </c>
      <c r="E195" s="112"/>
      <c r="F195" s="112"/>
      <c r="G195" s="112"/>
      <c r="H195" s="163"/>
      <c r="I195" s="109">
        <v>150.79428301499041</v>
      </c>
      <c r="J195" s="109">
        <v>589.95992109408394</v>
      </c>
      <c r="K195" s="109">
        <v>152.20287144443162</v>
      </c>
      <c r="L195" s="278"/>
    </row>
    <row r="196" spans="1:12" x14ac:dyDescent="0.3">
      <c r="A196" s="51">
        <v>360</v>
      </c>
      <c r="B196" s="51">
        <v>196</v>
      </c>
      <c r="C196" s="54">
        <v>2.1</v>
      </c>
      <c r="D196" s="113"/>
      <c r="E196" s="114" t="s">
        <v>277</v>
      </c>
      <c r="F196" s="115"/>
      <c r="G196" s="113"/>
      <c r="H196" s="164"/>
      <c r="I196" s="110">
        <v>100.7942830149904</v>
      </c>
      <c r="J196" s="110">
        <v>524.95992109408394</v>
      </c>
      <c r="K196" s="110">
        <v>72.202871444431622</v>
      </c>
      <c r="L196" s="278"/>
    </row>
    <row r="197" spans="1:12" x14ac:dyDescent="0.3">
      <c r="A197" s="51">
        <v>361</v>
      </c>
      <c r="B197" s="51">
        <v>197</v>
      </c>
      <c r="C197" s="54">
        <v>2.2000000000000002</v>
      </c>
      <c r="D197" s="113"/>
      <c r="E197" s="114" t="s">
        <v>278</v>
      </c>
      <c r="F197" s="115"/>
      <c r="G197" s="113"/>
      <c r="H197" s="164"/>
      <c r="I197" s="110">
        <v>30</v>
      </c>
      <c r="J197" s="110">
        <v>40</v>
      </c>
      <c r="K197" s="110">
        <v>50</v>
      </c>
      <c r="L197" s="278"/>
    </row>
    <row r="198" spans="1:12" x14ac:dyDescent="0.3">
      <c r="A198" s="51">
        <v>362</v>
      </c>
      <c r="B198" s="51">
        <v>198</v>
      </c>
      <c r="C198" s="68"/>
      <c r="D198" s="27"/>
      <c r="E198" s="148"/>
      <c r="F198" s="149" t="s">
        <v>279</v>
      </c>
      <c r="G198" s="65"/>
      <c r="H198" s="328"/>
      <c r="I198" s="346"/>
      <c r="J198" s="334"/>
      <c r="K198" s="339"/>
      <c r="L198" s="278"/>
    </row>
    <row r="199" spans="1:12" x14ac:dyDescent="0.3">
      <c r="A199" s="51">
        <v>363</v>
      </c>
      <c r="B199" s="51">
        <v>199</v>
      </c>
      <c r="C199" s="68"/>
      <c r="D199" s="27"/>
      <c r="E199" s="148"/>
      <c r="F199" s="149" t="s">
        <v>280</v>
      </c>
      <c r="G199" s="65"/>
      <c r="H199" s="328"/>
      <c r="I199" s="346"/>
      <c r="J199" s="334"/>
      <c r="K199" s="339"/>
      <c r="L199" s="278"/>
    </row>
    <row r="200" spans="1:12" x14ac:dyDescent="0.3">
      <c r="A200" s="51">
        <v>364</v>
      </c>
      <c r="B200" s="51">
        <v>200</v>
      </c>
      <c r="C200" s="68"/>
      <c r="D200" s="27"/>
      <c r="E200" s="148"/>
      <c r="F200" s="149" t="s">
        <v>281</v>
      </c>
      <c r="G200" s="65"/>
      <c r="H200" s="328"/>
      <c r="I200" s="346"/>
      <c r="J200" s="334"/>
      <c r="K200" s="339"/>
      <c r="L200" s="278"/>
    </row>
    <row r="201" spans="1:12" x14ac:dyDescent="0.3">
      <c r="A201" s="51">
        <v>365</v>
      </c>
      <c r="B201" s="51">
        <v>201</v>
      </c>
      <c r="C201" s="68"/>
      <c r="D201" s="27"/>
      <c r="E201" s="148"/>
      <c r="F201" s="149" t="s">
        <v>282</v>
      </c>
      <c r="G201" s="65"/>
      <c r="H201" s="328"/>
      <c r="I201" s="346"/>
      <c r="J201" s="334"/>
      <c r="K201" s="339"/>
      <c r="L201" s="278"/>
    </row>
    <row r="202" spans="1:12" x14ac:dyDescent="0.3">
      <c r="A202" s="51">
        <v>366</v>
      </c>
      <c r="B202" s="51">
        <v>202</v>
      </c>
      <c r="C202" s="68"/>
      <c r="D202" s="27"/>
      <c r="E202" s="148"/>
      <c r="F202" s="149" t="s">
        <v>283</v>
      </c>
      <c r="G202" s="65"/>
      <c r="H202" s="328"/>
      <c r="I202" s="346"/>
      <c r="J202" s="334"/>
      <c r="K202" s="339"/>
      <c r="L202" s="278"/>
    </row>
    <row r="203" spans="1:12" x14ac:dyDescent="0.3">
      <c r="A203" s="51">
        <v>367</v>
      </c>
      <c r="B203" s="51">
        <v>203</v>
      </c>
      <c r="C203" s="68"/>
      <c r="D203" s="27"/>
      <c r="E203" s="148"/>
      <c r="F203" s="149" t="s">
        <v>284</v>
      </c>
      <c r="G203" s="65"/>
      <c r="H203" s="328"/>
      <c r="I203" s="346"/>
      <c r="J203" s="334"/>
      <c r="K203" s="339"/>
      <c r="L203" s="278"/>
    </row>
    <row r="204" spans="1:12" ht="28.8" x14ac:dyDescent="0.3">
      <c r="A204" s="51">
        <v>368</v>
      </c>
      <c r="B204" s="51">
        <v>204</v>
      </c>
      <c r="C204" s="68"/>
      <c r="D204" s="27"/>
      <c r="E204" s="148"/>
      <c r="F204" s="149" t="s">
        <v>285</v>
      </c>
      <c r="G204" s="65"/>
      <c r="H204" s="328"/>
      <c r="I204" s="346"/>
      <c r="J204" s="334"/>
      <c r="K204" s="339"/>
      <c r="L204" s="278"/>
    </row>
    <row r="205" spans="1:12" ht="28.8" x14ac:dyDescent="0.3">
      <c r="A205" s="51">
        <v>369</v>
      </c>
      <c r="B205" s="51">
        <v>205</v>
      </c>
      <c r="C205" s="68"/>
      <c r="D205" s="27"/>
      <c r="E205" s="148"/>
      <c r="F205" s="149" t="s">
        <v>286</v>
      </c>
      <c r="G205" s="65"/>
      <c r="H205" s="328"/>
      <c r="I205" s="346"/>
      <c r="J205" s="334"/>
      <c r="K205" s="339"/>
      <c r="L205" s="278"/>
    </row>
    <row r="206" spans="1:12" x14ac:dyDescent="0.3">
      <c r="A206" s="51">
        <v>370</v>
      </c>
      <c r="B206" s="51">
        <v>206</v>
      </c>
      <c r="C206" s="54">
        <v>2.2999999999999998</v>
      </c>
      <c r="D206" s="150"/>
      <c r="E206" s="114" t="s">
        <v>287</v>
      </c>
      <c r="F206" s="115"/>
      <c r="G206" s="113"/>
      <c r="H206" s="164">
        <v>0</v>
      </c>
      <c r="I206" s="110">
        <v>0</v>
      </c>
      <c r="J206" s="110">
        <v>0</v>
      </c>
      <c r="K206" s="110">
        <v>0</v>
      </c>
      <c r="L206" s="278"/>
    </row>
    <row r="207" spans="1:12" x14ac:dyDescent="0.3">
      <c r="A207" s="51">
        <v>371</v>
      </c>
      <c r="B207" s="51">
        <v>207</v>
      </c>
      <c r="C207" s="18"/>
      <c r="D207" s="151"/>
      <c r="E207"/>
      <c r="F207" s="152" t="s">
        <v>178</v>
      </c>
      <c r="G207"/>
      <c r="H207" s="328">
        <v>0</v>
      </c>
      <c r="I207" s="346">
        <v>0</v>
      </c>
      <c r="J207" s="334">
        <v>0</v>
      </c>
      <c r="K207" s="349">
        <v>0</v>
      </c>
      <c r="L207" s="278"/>
    </row>
    <row r="208" spans="1:12" x14ac:dyDescent="0.3">
      <c r="A208" s="51">
        <v>372</v>
      </c>
      <c r="B208" s="51">
        <v>208</v>
      </c>
      <c r="C208" s="18"/>
      <c r="D208" s="121"/>
      <c r="E208"/>
      <c r="F208" s="118" t="s">
        <v>288</v>
      </c>
      <c r="G208"/>
      <c r="H208" s="325"/>
      <c r="I208" s="338"/>
      <c r="J208" s="331"/>
      <c r="K208" s="339"/>
      <c r="L208" s="278"/>
    </row>
    <row r="209" spans="1:12" x14ac:dyDescent="0.3">
      <c r="A209" s="51">
        <v>373</v>
      </c>
      <c r="B209" s="51">
        <v>209</v>
      </c>
      <c r="C209" s="18"/>
      <c r="D209" s="121"/>
      <c r="E209"/>
      <c r="F209" s="118" t="s">
        <v>289</v>
      </c>
      <c r="G209"/>
      <c r="H209" s="325"/>
      <c r="I209" s="338"/>
      <c r="J209" s="331"/>
      <c r="K209" s="339"/>
      <c r="L209" s="278"/>
    </row>
    <row r="210" spans="1:12" x14ac:dyDescent="0.3">
      <c r="A210" s="51">
        <v>374</v>
      </c>
      <c r="B210" s="51">
        <v>210</v>
      </c>
      <c r="C210" s="18"/>
      <c r="D210" s="121"/>
      <c r="E210"/>
      <c r="F210" s="118" t="s">
        <v>290</v>
      </c>
      <c r="G210"/>
      <c r="H210" s="325"/>
      <c r="I210" s="338"/>
      <c r="J210" s="331"/>
      <c r="K210" s="339"/>
      <c r="L210" s="278"/>
    </row>
    <row r="211" spans="1:12" x14ac:dyDescent="0.3">
      <c r="A211" s="51">
        <v>375</v>
      </c>
      <c r="B211" s="51">
        <v>211</v>
      </c>
      <c r="C211" s="18"/>
      <c r="D211" s="121"/>
      <c r="E211"/>
      <c r="F211" s="118" t="s">
        <v>289</v>
      </c>
      <c r="G211"/>
      <c r="H211" s="325"/>
      <c r="I211" s="338"/>
      <c r="J211" s="331"/>
      <c r="K211" s="339"/>
      <c r="L211" s="278"/>
    </row>
    <row r="212" spans="1:12" x14ac:dyDescent="0.3">
      <c r="A212" s="51">
        <v>376</v>
      </c>
      <c r="B212" s="51">
        <v>212</v>
      </c>
      <c r="C212" s="18"/>
      <c r="D212" s="121"/>
      <c r="E212"/>
      <c r="F212" s="118" t="s">
        <v>291</v>
      </c>
      <c r="G212"/>
      <c r="H212" s="325"/>
      <c r="I212" s="338"/>
      <c r="J212" s="331"/>
      <c r="K212" s="339"/>
      <c r="L212" s="278"/>
    </row>
    <row r="213" spans="1:12" x14ac:dyDescent="0.3">
      <c r="A213" s="51">
        <v>377</v>
      </c>
      <c r="B213" s="51">
        <v>213</v>
      </c>
      <c r="C213" s="18"/>
      <c r="D213" s="121"/>
      <c r="E213"/>
      <c r="F213" s="118" t="s">
        <v>289</v>
      </c>
      <c r="G213"/>
      <c r="H213" s="325"/>
      <c r="I213" s="338"/>
      <c r="J213" s="331"/>
      <c r="K213" s="339"/>
      <c r="L213" s="278"/>
    </row>
    <row r="214" spans="1:12" x14ac:dyDescent="0.3">
      <c r="A214" s="51">
        <v>378</v>
      </c>
      <c r="B214" s="51">
        <v>214</v>
      </c>
      <c r="C214" s="18"/>
      <c r="D214" s="121"/>
      <c r="E214"/>
      <c r="F214" s="152" t="s">
        <v>185</v>
      </c>
      <c r="G214"/>
      <c r="H214" s="325"/>
      <c r="I214" s="338"/>
      <c r="J214" s="331"/>
      <c r="K214" s="347"/>
      <c r="L214" s="278"/>
    </row>
    <row r="215" spans="1:12" x14ac:dyDescent="0.3">
      <c r="A215" s="51">
        <v>379</v>
      </c>
      <c r="B215" s="51">
        <v>215</v>
      </c>
      <c r="C215" s="18"/>
      <c r="D215" s="121"/>
      <c r="E215"/>
      <c r="F215" s="118" t="s">
        <v>292</v>
      </c>
      <c r="G215"/>
      <c r="H215" s="325"/>
      <c r="I215" s="338"/>
      <c r="J215" s="331"/>
      <c r="K215" s="339"/>
      <c r="L215" s="278"/>
    </row>
    <row r="216" spans="1:12" x14ac:dyDescent="0.3">
      <c r="A216" s="51">
        <v>380</v>
      </c>
      <c r="B216" s="51">
        <v>216</v>
      </c>
      <c r="C216" s="18"/>
      <c r="D216" s="151"/>
      <c r="E216"/>
      <c r="F216" s="118" t="s">
        <v>293</v>
      </c>
      <c r="G216"/>
      <c r="H216" s="325"/>
      <c r="I216" s="338"/>
      <c r="J216" s="331"/>
      <c r="K216" s="339"/>
      <c r="L216" s="278"/>
    </row>
    <row r="217" spans="1:12" x14ac:dyDescent="0.3">
      <c r="A217" s="51">
        <v>381</v>
      </c>
      <c r="B217" s="51">
        <v>217</v>
      </c>
      <c r="C217" s="18"/>
      <c r="D217" s="121"/>
      <c r="E217"/>
      <c r="F217" s="118" t="s">
        <v>294</v>
      </c>
      <c r="G217"/>
      <c r="H217" s="325"/>
      <c r="I217" s="338"/>
      <c r="J217" s="331"/>
      <c r="K217" s="339"/>
      <c r="L217" s="278"/>
    </row>
    <row r="218" spans="1:12" x14ac:dyDescent="0.3">
      <c r="A218" s="51">
        <v>382</v>
      </c>
      <c r="B218" s="51">
        <v>218</v>
      </c>
      <c r="C218" s="18"/>
      <c r="D218" s="121"/>
      <c r="E218"/>
      <c r="F218" s="118" t="s">
        <v>295</v>
      </c>
      <c r="G218"/>
      <c r="H218" s="325"/>
      <c r="I218" s="338"/>
      <c r="J218" s="331"/>
      <c r="K218" s="339"/>
      <c r="L218" s="278"/>
    </row>
    <row r="219" spans="1:12" x14ac:dyDescent="0.3">
      <c r="A219" s="51">
        <v>383</v>
      </c>
      <c r="B219" s="51">
        <v>219</v>
      </c>
      <c r="C219" s="18"/>
      <c r="D219" s="121"/>
      <c r="E219"/>
      <c r="F219" s="118" t="s">
        <v>296</v>
      </c>
      <c r="G219"/>
      <c r="H219" s="325"/>
      <c r="I219" s="338"/>
      <c r="J219" s="331"/>
      <c r="K219" s="339"/>
      <c r="L219" s="278"/>
    </row>
    <row r="220" spans="1:12" x14ac:dyDescent="0.3">
      <c r="A220" s="51">
        <v>384</v>
      </c>
      <c r="B220" s="51">
        <v>220</v>
      </c>
      <c r="C220" s="18"/>
      <c r="D220" s="121"/>
      <c r="E220"/>
      <c r="F220" s="118" t="s">
        <v>295</v>
      </c>
      <c r="G220"/>
      <c r="H220" s="325"/>
      <c r="I220" s="338"/>
      <c r="J220" s="331"/>
      <c r="K220" s="339"/>
      <c r="L220" s="278"/>
    </row>
    <row r="221" spans="1:12" ht="15.6" x14ac:dyDescent="0.3">
      <c r="A221" s="51">
        <v>385</v>
      </c>
      <c r="B221" s="51">
        <v>221</v>
      </c>
      <c r="C221" s="18"/>
      <c r="D221" s="121"/>
      <c r="E221"/>
      <c r="F221" s="153" t="s">
        <v>297</v>
      </c>
      <c r="G221"/>
      <c r="H221" s="325"/>
      <c r="I221" s="338">
        <v>0</v>
      </c>
      <c r="J221" s="331">
        <v>0</v>
      </c>
      <c r="K221" s="339">
        <v>0</v>
      </c>
      <c r="L221" s="278"/>
    </row>
    <row r="222" spans="1:12" ht="15.6" x14ac:dyDescent="0.3">
      <c r="A222" s="51">
        <v>386</v>
      </c>
      <c r="B222" s="51">
        <v>222</v>
      </c>
      <c r="C222" s="18"/>
      <c r="D222" s="121"/>
      <c r="E222"/>
      <c r="F222" s="154" t="s">
        <v>298</v>
      </c>
      <c r="G222"/>
      <c r="H222" s="325"/>
      <c r="I222" s="338"/>
      <c r="J222" s="331"/>
      <c r="K222" s="339"/>
      <c r="L222" s="278"/>
    </row>
    <row r="223" spans="1:12" ht="15.6" x14ac:dyDescent="0.3">
      <c r="A223" s="51">
        <v>387</v>
      </c>
      <c r="B223" s="51">
        <v>223</v>
      </c>
      <c r="C223" s="18"/>
      <c r="D223" s="121"/>
      <c r="E223"/>
      <c r="F223" s="154" t="s">
        <v>299</v>
      </c>
      <c r="G223"/>
      <c r="H223" s="325"/>
      <c r="I223" s="338"/>
      <c r="J223" s="331"/>
      <c r="K223" s="339"/>
      <c r="L223" s="278"/>
    </row>
    <row r="224" spans="1:12" x14ac:dyDescent="0.3">
      <c r="A224" s="51">
        <v>388</v>
      </c>
      <c r="B224" s="51">
        <v>224</v>
      </c>
      <c r="C224" s="18"/>
      <c r="D224" s="121"/>
      <c r="E224"/>
      <c r="F224" s="152" t="s">
        <v>300</v>
      </c>
      <c r="G224"/>
      <c r="H224" s="325"/>
      <c r="I224" s="338"/>
      <c r="J224" s="331"/>
      <c r="K224" s="342"/>
      <c r="L224" s="278"/>
    </row>
    <row r="225" spans="1:12" x14ac:dyDescent="0.3">
      <c r="A225" s="51">
        <v>389</v>
      </c>
      <c r="B225" s="51">
        <v>225</v>
      </c>
      <c r="C225" s="18"/>
      <c r="D225" s="151"/>
      <c r="E225"/>
      <c r="F225" s="118" t="s">
        <v>301</v>
      </c>
      <c r="G225"/>
      <c r="H225" s="325"/>
      <c r="I225" s="338"/>
      <c r="J225" s="331"/>
      <c r="K225" s="342"/>
      <c r="L225" s="278"/>
    </row>
    <row r="226" spans="1:12" x14ac:dyDescent="0.3">
      <c r="A226" s="51">
        <v>390</v>
      </c>
      <c r="B226" s="51">
        <v>226</v>
      </c>
      <c r="C226" s="18"/>
      <c r="D226" s="121"/>
      <c r="E226"/>
      <c r="F226" s="118" t="s">
        <v>302</v>
      </c>
      <c r="G226"/>
      <c r="H226" s="325"/>
      <c r="I226" s="338"/>
      <c r="J226" s="331"/>
      <c r="K226" s="342"/>
      <c r="L226" s="278"/>
    </row>
    <row r="227" spans="1:12" x14ac:dyDescent="0.3">
      <c r="A227" s="51">
        <v>391</v>
      </c>
      <c r="B227" s="51">
        <v>227</v>
      </c>
      <c r="C227" s="18"/>
      <c r="D227" s="121"/>
      <c r="E227"/>
      <c r="F227" s="118" t="s">
        <v>303</v>
      </c>
      <c r="G227"/>
      <c r="H227" s="325"/>
      <c r="I227" s="338"/>
      <c r="J227" s="331"/>
      <c r="K227" s="339"/>
      <c r="L227" s="278"/>
    </row>
    <row r="228" spans="1:12" x14ac:dyDescent="0.3">
      <c r="A228" s="51">
        <v>392</v>
      </c>
      <c r="B228" s="51">
        <v>228</v>
      </c>
      <c r="C228" s="54">
        <v>2.4</v>
      </c>
      <c r="D228" s="150"/>
      <c r="E228" s="114" t="s">
        <v>304</v>
      </c>
      <c r="F228" s="115"/>
      <c r="G228" s="113"/>
      <c r="H228" s="164">
        <v>0</v>
      </c>
      <c r="I228" s="110">
        <v>0</v>
      </c>
      <c r="J228" s="110">
        <v>0</v>
      </c>
      <c r="K228" s="110">
        <v>0</v>
      </c>
      <c r="L228" s="278"/>
    </row>
    <row r="229" spans="1:12" x14ac:dyDescent="0.3">
      <c r="A229" s="51">
        <v>393</v>
      </c>
      <c r="B229" s="51">
        <v>229</v>
      </c>
      <c r="C229" s="18"/>
      <c r="D229" s="121"/>
      <c r="E229"/>
      <c r="F229" s="118" t="s">
        <v>305</v>
      </c>
      <c r="G229"/>
      <c r="H229" s="325"/>
      <c r="I229" s="338"/>
      <c r="J229" s="331"/>
      <c r="K229" s="339"/>
      <c r="L229" s="278"/>
    </row>
    <row r="230" spans="1:12" x14ac:dyDescent="0.3">
      <c r="A230" s="51">
        <v>394</v>
      </c>
      <c r="B230" s="51">
        <v>230</v>
      </c>
      <c r="C230" s="18"/>
      <c r="D230" s="121"/>
      <c r="E230"/>
      <c r="F230" s="118" t="s">
        <v>306</v>
      </c>
      <c r="G230"/>
      <c r="H230" s="325"/>
      <c r="I230" s="338"/>
      <c r="J230" s="331"/>
      <c r="K230" s="339"/>
      <c r="L230" s="278"/>
    </row>
    <row r="231" spans="1:12" x14ac:dyDescent="0.3">
      <c r="A231" s="51">
        <v>395</v>
      </c>
      <c r="B231" s="51">
        <v>231</v>
      </c>
      <c r="C231" s="18"/>
      <c r="D231" s="121"/>
      <c r="E231"/>
      <c r="F231" s="118" t="s">
        <v>307</v>
      </c>
      <c r="G231"/>
      <c r="H231" s="325"/>
      <c r="I231" s="338"/>
      <c r="J231" s="331"/>
      <c r="K231" s="339"/>
      <c r="L231" s="278"/>
    </row>
    <row r="232" spans="1:12" x14ac:dyDescent="0.3">
      <c r="A232" s="51">
        <v>396</v>
      </c>
      <c r="B232" s="51">
        <v>232</v>
      </c>
      <c r="C232" s="18"/>
      <c r="D232" s="121"/>
      <c r="E232"/>
      <c r="F232" s="118" t="s">
        <v>174</v>
      </c>
      <c r="G232"/>
      <c r="H232" s="325"/>
      <c r="I232" s="338"/>
      <c r="J232" s="331"/>
      <c r="K232" s="339"/>
      <c r="L232" s="278"/>
    </row>
    <row r="233" spans="1:12" x14ac:dyDescent="0.3">
      <c r="A233" s="51">
        <v>397</v>
      </c>
      <c r="B233" s="51">
        <v>233</v>
      </c>
      <c r="C233" s="18"/>
      <c r="D233" s="121"/>
      <c r="E233"/>
      <c r="F233" s="118" t="s">
        <v>308</v>
      </c>
      <c r="G233"/>
      <c r="H233" s="325"/>
      <c r="I233" s="338"/>
      <c r="J233" s="331"/>
      <c r="K233" s="339"/>
      <c r="L233" s="278"/>
    </row>
    <row r="234" spans="1:12" x14ac:dyDescent="0.3">
      <c r="A234" s="51">
        <v>398</v>
      </c>
      <c r="B234" s="51">
        <v>234</v>
      </c>
      <c r="C234" s="18"/>
      <c r="D234" s="121"/>
      <c r="E234"/>
      <c r="F234" s="118" t="s">
        <v>174</v>
      </c>
      <c r="G234"/>
      <c r="H234" s="325"/>
      <c r="I234" s="338"/>
      <c r="J234" s="331"/>
      <c r="K234" s="339"/>
      <c r="L234" s="278"/>
    </row>
    <row r="235" spans="1:12" x14ac:dyDescent="0.3">
      <c r="A235" s="51">
        <v>399</v>
      </c>
      <c r="B235" s="51">
        <v>235</v>
      </c>
      <c r="C235" s="18"/>
      <c r="D235" s="121"/>
      <c r="E235"/>
      <c r="F235" s="118" t="s">
        <v>309</v>
      </c>
      <c r="G235"/>
      <c r="H235" s="325"/>
      <c r="I235" s="338"/>
      <c r="J235" s="331"/>
      <c r="K235" s="339"/>
      <c r="L235" s="278"/>
    </row>
    <row r="236" spans="1:12" x14ac:dyDescent="0.3">
      <c r="A236" s="51">
        <v>400</v>
      </c>
      <c r="B236" s="51">
        <v>236</v>
      </c>
      <c r="C236" s="18"/>
      <c r="D236" s="121"/>
      <c r="E236"/>
      <c r="F236" s="118" t="s">
        <v>174</v>
      </c>
      <c r="G236" s="126"/>
      <c r="H236" s="325"/>
      <c r="I236" s="338"/>
      <c r="J236" s="331"/>
      <c r="K236" s="339"/>
      <c r="L236" s="278"/>
    </row>
    <row r="237" spans="1:12" x14ac:dyDescent="0.3">
      <c r="A237" s="51">
        <v>401</v>
      </c>
      <c r="B237" s="51">
        <v>237</v>
      </c>
      <c r="C237" s="54">
        <v>2.5</v>
      </c>
      <c r="D237" s="150"/>
      <c r="E237" s="155" t="s">
        <v>310</v>
      </c>
      <c r="F237" s="115"/>
      <c r="G237" s="113"/>
      <c r="H237" s="164"/>
      <c r="I237" s="110">
        <v>20</v>
      </c>
      <c r="J237" s="110">
        <v>25</v>
      </c>
      <c r="K237" s="110">
        <v>30</v>
      </c>
      <c r="L237" s="278"/>
    </row>
    <row r="238" spans="1:12" x14ac:dyDescent="0.3">
      <c r="A238" s="51">
        <v>402</v>
      </c>
      <c r="B238" s="51">
        <v>238</v>
      </c>
      <c r="C238" s="18"/>
      <c r="D238"/>
      <c r="E238" s="119"/>
      <c r="F238" s="119" t="s">
        <v>311</v>
      </c>
      <c r="G238"/>
      <c r="H238" s="325"/>
      <c r="I238" s="338">
        <v>20</v>
      </c>
      <c r="J238" s="331">
        <v>25</v>
      </c>
      <c r="K238" s="339">
        <v>30</v>
      </c>
      <c r="L238" s="278"/>
    </row>
    <row r="239" spans="1:12" x14ac:dyDescent="0.3">
      <c r="A239" s="51">
        <v>403</v>
      </c>
      <c r="B239" s="51">
        <v>239</v>
      </c>
      <c r="C239" s="18"/>
      <c r="D239"/>
      <c r="E239" s="119"/>
      <c r="F239" s="119" t="s">
        <v>312</v>
      </c>
      <c r="G239"/>
      <c r="H239" s="325"/>
      <c r="I239" s="338"/>
      <c r="J239" s="331"/>
      <c r="K239" s="339"/>
      <c r="L239" s="278"/>
    </row>
    <row r="240" spans="1:12" x14ac:dyDescent="0.3">
      <c r="A240" s="51">
        <v>404</v>
      </c>
      <c r="B240" s="51">
        <v>240</v>
      </c>
      <c r="C240" s="18"/>
      <c r="D240" s="119"/>
      <c r="E240" s="119"/>
      <c r="F240" s="119" t="s">
        <v>313</v>
      </c>
      <c r="G240"/>
      <c r="H240" s="325"/>
      <c r="I240" s="338"/>
      <c r="J240" s="331"/>
      <c r="K240" s="339"/>
      <c r="L240" s="278"/>
    </row>
    <row r="241" spans="1:12" x14ac:dyDescent="0.3">
      <c r="A241" s="51">
        <v>405</v>
      </c>
      <c r="B241" s="51">
        <v>241</v>
      </c>
      <c r="C241" s="54">
        <v>2.6</v>
      </c>
      <c r="D241" s="150"/>
      <c r="E241" s="155" t="s">
        <v>314</v>
      </c>
      <c r="F241" s="115"/>
      <c r="G241" s="113"/>
      <c r="H241" s="164"/>
      <c r="I241" s="110"/>
      <c r="J241" s="110"/>
      <c r="K241" s="110"/>
      <c r="L241" s="278"/>
    </row>
    <row r="242" spans="1:12" x14ac:dyDescent="0.3">
      <c r="A242" s="51">
        <v>406</v>
      </c>
      <c r="B242" s="51">
        <v>242</v>
      </c>
      <c r="C242" s="11" t="s">
        <v>16</v>
      </c>
      <c r="D242" s="12" t="s">
        <v>315</v>
      </c>
      <c r="E242" s="13"/>
      <c r="F242" s="13"/>
      <c r="G242" s="13"/>
      <c r="H242" s="162"/>
      <c r="I242" s="108">
        <v>-350</v>
      </c>
      <c r="J242" s="108">
        <v>-350</v>
      </c>
      <c r="K242" s="108">
        <v>-350</v>
      </c>
      <c r="L242" s="278"/>
    </row>
    <row r="243" spans="1:12" x14ac:dyDescent="0.3">
      <c r="A243" s="51">
        <v>407</v>
      </c>
      <c r="B243" s="51">
        <v>243</v>
      </c>
      <c r="C243" s="70"/>
      <c r="D243" s="156"/>
      <c r="E243" s="47" t="s">
        <v>316</v>
      </c>
      <c r="F243" s="157"/>
      <c r="G243" s="157"/>
      <c r="H243" s="327"/>
      <c r="I243" s="343">
        <v>-250</v>
      </c>
      <c r="J243" s="333">
        <v>-250</v>
      </c>
      <c r="K243" s="340">
        <v>-250</v>
      </c>
      <c r="L243" s="278"/>
    </row>
    <row r="244" spans="1:12" x14ac:dyDescent="0.3">
      <c r="A244" s="51">
        <v>408</v>
      </c>
      <c r="B244" s="51">
        <v>244</v>
      </c>
      <c r="C244" s="70"/>
      <c r="D244" s="156"/>
      <c r="E244" s="47" t="s">
        <v>317</v>
      </c>
      <c r="F244" s="157"/>
      <c r="G244" s="157"/>
      <c r="H244" s="327"/>
      <c r="I244" s="343">
        <v>-50</v>
      </c>
      <c r="J244" s="333">
        <v>-50</v>
      </c>
      <c r="K244" s="340">
        <v>-50</v>
      </c>
      <c r="L244" s="278"/>
    </row>
    <row r="245" spans="1:12" x14ac:dyDescent="0.3">
      <c r="A245" s="51">
        <v>409</v>
      </c>
      <c r="B245" s="51">
        <v>245</v>
      </c>
      <c r="C245" s="70"/>
      <c r="D245" s="156"/>
      <c r="E245" s="47" t="s">
        <v>318</v>
      </c>
      <c r="F245" s="157"/>
      <c r="G245" s="157"/>
      <c r="H245" s="327"/>
      <c r="I245" s="343">
        <v>-50</v>
      </c>
      <c r="J245" s="333">
        <v>-50</v>
      </c>
      <c r="K245" s="340">
        <v>-50</v>
      </c>
      <c r="L245" s="278"/>
    </row>
    <row r="246" spans="1:12" x14ac:dyDescent="0.3">
      <c r="A246" s="51">
        <v>410</v>
      </c>
      <c r="B246" s="51">
        <v>246</v>
      </c>
      <c r="C246" s="11" t="s">
        <v>34</v>
      </c>
      <c r="D246" s="12" t="s">
        <v>319</v>
      </c>
      <c r="E246" s="13"/>
      <c r="F246" s="13"/>
      <c r="G246" s="13"/>
      <c r="H246" s="162"/>
      <c r="I246" s="108">
        <v>1219.7325071700534</v>
      </c>
      <c r="J246" s="108">
        <v>1663.5134672338097</v>
      </c>
      <c r="K246" s="108">
        <v>1221.1558988732074</v>
      </c>
      <c r="L246" s="278"/>
    </row>
    <row r="247" spans="1:12" x14ac:dyDescent="0.3">
      <c r="A247" s="51">
        <v>411</v>
      </c>
      <c r="B247" s="51">
        <v>247</v>
      </c>
      <c r="C247" s="11" t="s">
        <v>48</v>
      </c>
      <c r="D247" s="12" t="s">
        <v>320</v>
      </c>
      <c r="E247" s="13"/>
      <c r="F247" s="13"/>
      <c r="G247" s="13"/>
      <c r="H247" s="162"/>
      <c r="I247" s="108">
        <v>-354.49630082945811</v>
      </c>
      <c r="J247" s="108">
        <v>-354.49630082945811</v>
      </c>
      <c r="K247" s="108">
        <v>-354.49630082945811</v>
      </c>
      <c r="L247" s="278"/>
    </row>
    <row r="248" spans="1:12" x14ac:dyDescent="0.3">
      <c r="A248" s="51">
        <v>412</v>
      </c>
      <c r="B248" s="51">
        <v>248</v>
      </c>
      <c r="C248" s="71"/>
      <c r="D248" s="158"/>
      <c r="E248" s="159" t="s">
        <v>321</v>
      </c>
      <c r="F248" s="160"/>
      <c r="G248" s="160"/>
      <c r="H248" s="325"/>
      <c r="I248" s="338"/>
      <c r="J248" s="331"/>
      <c r="K248" s="339"/>
      <c r="L248" s="278"/>
    </row>
    <row r="249" spans="1:12" x14ac:dyDescent="0.3">
      <c r="A249" s="51">
        <v>413</v>
      </c>
      <c r="B249" s="51">
        <v>249</v>
      </c>
      <c r="C249" s="18"/>
      <c r="D249"/>
      <c r="E249" s="42" t="s">
        <v>322</v>
      </c>
      <c r="F249" s="161"/>
      <c r="G249"/>
      <c r="H249" s="326"/>
      <c r="I249" s="341">
        <v>-34.496300829458129</v>
      </c>
      <c r="J249" s="332">
        <v>-34.496300829458129</v>
      </c>
      <c r="K249" s="342">
        <v>-34.496300829458129</v>
      </c>
      <c r="L249" s="278"/>
    </row>
    <row r="250" spans="1:12" x14ac:dyDescent="0.3">
      <c r="A250" s="51">
        <v>414</v>
      </c>
      <c r="B250" s="51">
        <v>250</v>
      </c>
      <c r="C250" s="18"/>
      <c r="D250"/>
      <c r="E250" s="42" t="s">
        <v>323</v>
      </c>
      <c r="F250" s="161"/>
      <c r="G250"/>
      <c r="H250" s="326"/>
      <c r="I250" s="341">
        <v>-320</v>
      </c>
      <c r="J250" s="332">
        <v>-320</v>
      </c>
      <c r="K250" s="342">
        <v>-320</v>
      </c>
      <c r="L250" s="278"/>
    </row>
    <row r="251" spans="1:12" x14ac:dyDescent="0.3">
      <c r="A251" s="51">
        <v>415</v>
      </c>
      <c r="B251" s="51">
        <v>251</v>
      </c>
      <c r="C251" s="11" t="s">
        <v>65</v>
      </c>
      <c r="D251" s="12" t="s">
        <v>324</v>
      </c>
      <c r="E251" s="13"/>
      <c r="F251" s="13"/>
      <c r="G251" s="13"/>
      <c r="H251" s="162"/>
      <c r="I251" s="108">
        <v>865.23620634059534</v>
      </c>
      <c r="J251" s="108">
        <v>1309.0171664043517</v>
      </c>
      <c r="K251" s="108">
        <v>866.65959804374938</v>
      </c>
      <c r="L251" s="278"/>
    </row>
    <row r="252" spans="1:12" x14ac:dyDescent="0.3">
      <c r="A252" s="51">
        <v>416</v>
      </c>
      <c r="B252" s="51">
        <v>252</v>
      </c>
      <c r="C252" s="14" t="s">
        <v>75</v>
      </c>
      <c r="D252" s="15" t="s">
        <v>325</v>
      </c>
      <c r="E252" s="157"/>
      <c r="F252" s="157"/>
      <c r="G252" s="157"/>
      <c r="H252" s="325"/>
      <c r="I252" s="338">
        <v>-173.04724126811908</v>
      </c>
      <c r="J252" s="331">
        <v>-261.80343328087037</v>
      </c>
      <c r="K252" s="339">
        <v>-173.3319196087499</v>
      </c>
      <c r="L252" s="278"/>
    </row>
    <row r="253" spans="1:12" x14ac:dyDescent="0.3">
      <c r="A253" s="51">
        <v>417</v>
      </c>
      <c r="B253" s="51">
        <v>253</v>
      </c>
      <c r="C253" s="72" t="s">
        <v>65</v>
      </c>
      <c r="D253" s="73" t="s">
        <v>326</v>
      </c>
      <c r="E253" s="74"/>
      <c r="F253" s="74"/>
      <c r="G253" s="74"/>
      <c r="H253" s="354"/>
      <c r="I253" s="355">
        <v>692.18896507247632</v>
      </c>
      <c r="J253" s="355">
        <v>1047.2137331234812</v>
      </c>
      <c r="K253" s="355">
        <v>693.32767843499948</v>
      </c>
      <c r="L253" s="35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10B3-101A-49DC-ACBB-BAB2475B5D36}">
  <sheetPr>
    <tabColor rgb="FFFFFF00"/>
  </sheetPr>
  <dimension ref="A1:T142"/>
  <sheetViews>
    <sheetView showGridLines="0" topLeftCell="G1" zoomScale="70" zoomScaleNormal="70" workbookViewId="0">
      <selection activeCell="Q6" sqref="Q6"/>
    </sheetView>
  </sheetViews>
  <sheetFormatPr defaultColWidth="8.77734375" defaultRowHeight="14.4" outlineLevelRow="1" outlineLevelCol="1" x14ac:dyDescent="0.3"/>
  <cols>
    <col min="1" max="1" width="8.5546875" style="9" customWidth="1" outlineLevel="1"/>
    <col min="2" max="2" width="9.5546875" style="9" customWidth="1" outlineLevel="1"/>
    <col min="3" max="3" width="8.44140625" style="93" customWidth="1"/>
    <col min="4" max="4" width="5.5546875" style="93" customWidth="1"/>
    <col min="5" max="5" width="6.5546875" style="93" customWidth="1"/>
    <col min="6" max="6" width="33" style="83" customWidth="1"/>
    <col min="7" max="7" width="49.44140625" style="93" customWidth="1"/>
    <col min="8" max="8" width="13.5546875" style="59" customWidth="1"/>
    <col min="9" max="10" width="14.21875" style="59" customWidth="1"/>
    <col min="11" max="11" width="1.77734375" customWidth="1"/>
    <col min="12" max="12" width="14.21875" style="59" customWidth="1"/>
    <col min="13" max="14" width="10.5546875" style="59" bestFit="1" customWidth="1"/>
    <col min="15" max="16" width="8.77734375" bestFit="1" customWidth="1"/>
    <col min="18" max="16384" width="8.77734375" style="59"/>
  </cols>
  <sheetData>
    <row r="1" spans="1:20" x14ac:dyDescent="0.3">
      <c r="A1"/>
      <c r="B1" t="s">
        <v>105</v>
      </c>
      <c r="C1" s="317" t="s">
        <v>0</v>
      </c>
      <c r="D1" s="318"/>
      <c r="E1" s="318"/>
      <c r="F1" s="318"/>
      <c r="G1" s="318"/>
      <c r="H1" s="319" t="s">
        <v>1</v>
      </c>
      <c r="I1" s="319" t="s">
        <v>1</v>
      </c>
      <c r="J1" s="319" t="s">
        <v>1</v>
      </c>
      <c r="K1" s="320"/>
      <c r="L1" s="640" t="s">
        <v>3</v>
      </c>
      <c r="O1" s="775" t="s">
        <v>558</v>
      </c>
      <c r="P1" s="775"/>
      <c r="Q1" s="775"/>
      <c r="R1" s="776" t="s">
        <v>559</v>
      </c>
      <c r="S1" s="776"/>
      <c r="T1" s="776"/>
    </row>
    <row r="2" spans="1:20" s="90" customFormat="1" x14ac:dyDescent="0.3">
      <c r="A2" s="4" t="s">
        <v>4</v>
      </c>
      <c r="B2" t="s">
        <v>106</v>
      </c>
      <c r="C2" s="5"/>
      <c r="D2" s="6" t="s">
        <v>107</v>
      </c>
      <c r="E2" s="6"/>
      <c r="F2" s="6"/>
      <c r="G2" s="6"/>
      <c r="H2" s="166">
        <v>2020</v>
      </c>
      <c r="I2" s="166">
        <v>2021</v>
      </c>
      <c r="J2" s="7">
        <v>2022</v>
      </c>
      <c r="K2" s="321"/>
      <c r="L2" s="8">
        <v>2023</v>
      </c>
      <c r="M2" s="91"/>
      <c r="N2" s="91"/>
      <c r="O2" s="585">
        <v>2021</v>
      </c>
      <c r="P2" s="586">
        <v>2022</v>
      </c>
      <c r="Q2" s="586">
        <v>2023</v>
      </c>
      <c r="R2" s="692">
        <v>2021</v>
      </c>
      <c r="S2" s="692">
        <v>2022</v>
      </c>
      <c r="T2" s="692">
        <v>2023</v>
      </c>
    </row>
    <row r="3" spans="1:20" s="90" customFormat="1" x14ac:dyDescent="0.3">
      <c r="A3" s="9">
        <v>3</v>
      </c>
      <c r="B3" s="10"/>
      <c r="C3" s="11" t="s">
        <v>6</v>
      </c>
      <c r="D3" s="12" t="s">
        <v>7</v>
      </c>
      <c r="E3" s="13"/>
      <c r="F3" s="13"/>
      <c r="G3" s="13"/>
      <c r="H3" s="108"/>
      <c r="I3" s="108"/>
      <c r="J3" s="209"/>
      <c r="K3" s="322"/>
      <c r="L3" s="210"/>
      <c r="M3" s="92"/>
      <c r="N3" s="92"/>
      <c r="O3" s="581"/>
      <c r="P3" s="581"/>
      <c r="Q3" s="581"/>
      <c r="R3" s="693"/>
      <c r="S3" s="693"/>
      <c r="T3" s="693"/>
    </row>
    <row r="4" spans="1:20" s="90" customFormat="1" outlineLevel="1" x14ac:dyDescent="0.3">
      <c r="A4" s="9">
        <v>4</v>
      </c>
      <c r="B4"/>
      <c r="C4" s="18"/>
      <c r="D4" s="2" t="s">
        <v>8</v>
      </c>
      <c r="E4" s="16"/>
      <c r="F4" s="2"/>
      <c r="G4" s="2"/>
      <c r="H4" s="300">
        <v>0</v>
      </c>
      <c r="I4" s="286">
        <v>0</v>
      </c>
      <c r="J4" s="308">
        <v>0</v>
      </c>
      <c r="K4" s="273"/>
      <c r="L4" s="294">
        <v>0</v>
      </c>
      <c r="M4" s="92"/>
      <c r="N4" s="92"/>
      <c r="O4" s="581"/>
      <c r="P4" s="581"/>
      <c r="Q4" s="581"/>
      <c r="R4" s="693"/>
      <c r="S4" s="693"/>
      <c r="T4" s="693"/>
    </row>
    <row r="5" spans="1:20" s="90" customFormat="1" outlineLevel="1" x14ac:dyDescent="0.3">
      <c r="A5" s="9">
        <v>5</v>
      </c>
      <c r="B5" s="17"/>
      <c r="C5" s="18"/>
      <c r="D5" s="2" t="s">
        <v>9</v>
      </c>
      <c r="E5" s="16"/>
      <c r="F5" s="2"/>
      <c r="G5" s="2"/>
      <c r="H5" s="300">
        <v>0</v>
      </c>
      <c r="I5" s="286">
        <v>0</v>
      </c>
      <c r="J5" s="308">
        <v>0</v>
      </c>
      <c r="K5" s="273"/>
      <c r="L5" s="294">
        <v>0</v>
      </c>
      <c r="M5" s="92"/>
      <c r="N5" s="92"/>
      <c r="O5" s="581"/>
      <c r="P5" s="581"/>
      <c r="Q5" s="581"/>
      <c r="R5" s="693"/>
      <c r="S5" s="693"/>
      <c r="T5" s="693"/>
    </row>
    <row r="6" spans="1:20" s="90" customFormat="1" x14ac:dyDescent="0.3">
      <c r="A6" s="9">
        <v>6</v>
      </c>
      <c r="B6"/>
      <c r="C6" s="14"/>
      <c r="D6" s="15" t="s">
        <v>10</v>
      </c>
      <c r="E6" s="16"/>
      <c r="F6" s="2"/>
      <c r="G6" s="2"/>
      <c r="H6" s="301">
        <v>8046</v>
      </c>
      <c r="I6" s="287">
        <v>8358</v>
      </c>
      <c r="J6" s="309">
        <v>10304</v>
      </c>
      <c r="K6" s="274"/>
      <c r="L6" s="295">
        <v>11807.1</v>
      </c>
      <c r="M6" s="92"/>
      <c r="N6" s="92"/>
      <c r="O6" s="582">
        <f>I6-SUM(I7:I10)</f>
        <v>0</v>
      </c>
      <c r="P6" s="582">
        <f>J6-SUM(J7:J10)</f>
        <v>0</v>
      </c>
      <c r="Q6" s="582">
        <f>K6-SUM(K7:K10)</f>
        <v>0</v>
      </c>
      <c r="R6" s="694"/>
      <c r="S6" s="694"/>
      <c r="T6" s="694"/>
    </row>
    <row r="7" spans="1:20" s="90" customFormat="1" x14ac:dyDescent="0.3">
      <c r="A7" s="9">
        <v>7</v>
      </c>
      <c r="B7"/>
      <c r="C7" s="18"/>
      <c r="D7" s="2"/>
      <c r="E7" s="19" t="s">
        <v>11</v>
      </c>
      <c r="F7" s="2"/>
      <c r="G7" s="2"/>
      <c r="H7" s="300">
        <v>0</v>
      </c>
      <c r="I7" s="286">
        <v>0</v>
      </c>
      <c r="J7" s="308">
        <v>0</v>
      </c>
      <c r="K7" s="273"/>
      <c r="L7" s="294">
        <v>0</v>
      </c>
      <c r="M7" s="92"/>
      <c r="N7" s="92"/>
      <c r="O7" s="581"/>
      <c r="P7" s="581"/>
      <c r="Q7" s="581"/>
      <c r="R7" s="693"/>
      <c r="S7" s="693"/>
      <c r="T7" s="693"/>
    </row>
    <row r="8" spans="1:20" s="90" customFormat="1" x14ac:dyDescent="0.3">
      <c r="A8" s="9">
        <v>8</v>
      </c>
      <c r="B8"/>
      <c r="C8" s="18"/>
      <c r="D8" s="2"/>
      <c r="E8" s="19" t="s">
        <v>12</v>
      </c>
      <c r="F8" s="2"/>
      <c r="G8" s="2"/>
      <c r="H8" s="300">
        <v>5750</v>
      </c>
      <c r="I8" s="286">
        <v>6000</v>
      </c>
      <c r="J8" s="308">
        <v>7500</v>
      </c>
      <c r="K8" s="273"/>
      <c r="L8" s="294">
        <v>8625</v>
      </c>
      <c r="M8" s="92"/>
      <c r="N8" s="92"/>
      <c r="O8" s="581"/>
      <c r="P8" s="581"/>
      <c r="Q8" s="581"/>
      <c r="R8" s="693"/>
      <c r="S8" s="693"/>
      <c r="T8" s="693"/>
    </row>
    <row r="9" spans="1:20" s="90" customFormat="1" x14ac:dyDescent="0.3">
      <c r="A9" s="9">
        <v>9</v>
      </c>
      <c r="B9"/>
      <c r="C9" s="18"/>
      <c r="D9" s="2"/>
      <c r="E9" s="19" t="s">
        <v>13</v>
      </c>
      <c r="F9" s="2"/>
      <c r="G9" s="2"/>
      <c r="H9" s="300">
        <v>2300</v>
      </c>
      <c r="I9" s="286">
        <v>2400</v>
      </c>
      <c r="J9" s="308">
        <v>2854</v>
      </c>
      <c r="K9" s="273"/>
      <c r="L9" s="294">
        <v>3282.1</v>
      </c>
      <c r="M9" s="92"/>
      <c r="N9" s="92"/>
      <c r="O9" s="581"/>
      <c r="P9" s="581"/>
      <c r="Q9" s="581"/>
      <c r="R9" s="693"/>
      <c r="S9" s="693"/>
      <c r="T9" s="693"/>
    </row>
    <row r="10" spans="1:20" s="90" customFormat="1" x14ac:dyDescent="0.3">
      <c r="A10" s="9">
        <v>10</v>
      </c>
      <c r="B10"/>
      <c r="C10" s="18"/>
      <c r="D10" s="2"/>
      <c r="E10" s="2" t="s">
        <v>14</v>
      </c>
      <c r="F10" s="2"/>
      <c r="G10" s="2"/>
      <c r="H10" s="300">
        <v>-4</v>
      </c>
      <c r="I10" s="286">
        <v>-42</v>
      </c>
      <c r="J10" s="308">
        <v>-50</v>
      </c>
      <c r="K10" s="273"/>
      <c r="L10" s="294">
        <v>-100</v>
      </c>
      <c r="M10" s="92"/>
      <c r="N10" s="92"/>
      <c r="O10" s="581"/>
      <c r="P10" s="581"/>
      <c r="Q10" s="581"/>
      <c r="R10" s="693"/>
      <c r="S10" s="693"/>
      <c r="T10" s="693"/>
    </row>
    <row r="11" spans="1:20" s="90" customFormat="1" x14ac:dyDescent="0.3">
      <c r="A11" s="9">
        <v>11</v>
      </c>
      <c r="B11"/>
      <c r="C11" s="76"/>
      <c r="D11" s="28" t="s">
        <v>15</v>
      </c>
      <c r="E11" s="2"/>
      <c r="F11" s="2"/>
      <c r="G11" s="2"/>
      <c r="H11" s="302">
        <v>8046</v>
      </c>
      <c r="I11" s="288">
        <v>8358</v>
      </c>
      <c r="J11" s="310">
        <v>10304</v>
      </c>
      <c r="K11" s="274"/>
      <c r="L11" s="296">
        <v>11807.1</v>
      </c>
      <c r="M11" s="92"/>
      <c r="N11" s="92"/>
      <c r="O11" s="582">
        <f>I11-SUM(I6,I4:I5)</f>
        <v>0</v>
      </c>
      <c r="P11" s="582">
        <f>J11-SUM(J6,J4:J5)</f>
        <v>0</v>
      </c>
      <c r="Q11" s="582">
        <f>K11-SUM(K6,K4:K5)</f>
        <v>0</v>
      </c>
      <c r="R11" s="694"/>
      <c r="S11" s="694"/>
      <c r="T11" s="694"/>
    </row>
    <row r="12" spans="1:20" s="90" customFormat="1" x14ac:dyDescent="0.3">
      <c r="A12" s="9">
        <v>12</v>
      </c>
      <c r="B12"/>
      <c r="C12" s="11" t="s">
        <v>16</v>
      </c>
      <c r="D12" s="12" t="s">
        <v>17</v>
      </c>
      <c r="E12" s="12"/>
      <c r="F12" s="12"/>
      <c r="G12" s="12"/>
      <c r="H12" s="20">
        <v>0</v>
      </c>
      <c r="I12" s="20">
        <v>0</v>
      </c>
      <c r="J12" s="20">
        <v>0</v>
      </c>
      <c r="K12" s="274"/>
      <c r="L12" s="69"/>
      <c r="M12" s="92"/>
      <c r="N12" s="92"/>
      <c r="O12" s="581"/>
      <c r="P12" s="581"/>
      <c r="Q12" s="581"/>
      <c r="R12" s="693"/>
      <c r="S12" s="693"/>
      <c r="T12" s="693"/>
    </row>
    <row r="13" spans="1:20" s="90" customFormat="1" x14ac:dyDescent="0.3">
      <c r="A13" s="9">
        <v>13</v>
      </c>
      <c r="B13"/>
      <c r="C13" s="14"/>
      <c r="D13" s="15" t="s">
        <v>18</v>
      </c>
      <c r="E13" s="21"/>
      <c r="F13" s="2"/>
      <c r="G13" s="2"/>
      <c r="H13" s="303">
        <v>27300</v>
      </c>
      <c r="I13" s="289">
        <v>27756</v>
      </c>
      <c r="J13" s="311">
        <v>35288.5</v>
      </c>
      <c r="K13" s="275"/>
      <c r="L13" s="297">
        <v>45875.05</v>
      </c>
      <c r="M13" s="92"/>
      <c r="N13" s="92"/>
      <c r="O13" s="582">
        <f>I13-SUM(I14,I18,I22)</f>
        <v>0</v>
      </c>
      <c r="P13" s="582">
        <f>J13-SUM(J14,J18,J22)</f>
        <v>0</v>
      </c>
      <c r="Q13" s="582">
        <f>K13-SUM(K14,K18,K22)</f>
        <v>0</v>
      </c>
      <c r="R13" s="694"/>
      <c r="S13" s="694"/>
      <c r="T13" s="694"/>
    </row>
    <row r="14" spans="1:20" s="90" customFormat="1" x14ac:dyDescent="0.3">
      <c r="A14" s="9">
        <v>14</v>
      </c>
      <c r="B14"/>
      <c r="C14" s="18"/>
      <c r="D14" s="2"/>
      <c r="E14" s="22" t="s">
        <v>19</v>
      </c>
      <c r="F14" s="2"/>
      <c r="G14" s="2"/>
      <c r="H14" s="303">
        <v>7800</v>
      </c>
      <c r="I14" s="289">
        <v>7950</v>
      </c>
      <c r="J14" s="311">
        <v>9765</v>
      </c>
      <c r="K14" s="275"/>
      <c r="L14" s="297">
        <v>12694.5</v>
      </c>
      <c r="M14" s="92"/>
      <c r="N14" s="92"/>
      <c r="O14" s="582">
        <f>I14-SUM(I15:I17)</f>
        <v>0</v>
      </c>
      <c r="P14" s="582">
        <f>J14-SUM(J15:J17)</f>
        <v>0</v>
      </c>
      <c r="Q14" s="582">
        <f>K14-SUM(K15:K17)</f>
        <v>0</v>
      </c>
      <c r="R14" s="694"/>
      <c r="S14" s="694"/>
      <c r="T14" s="694"/>
    </row>
    <row r="15" spans="1:20" s="90" customFormat="1" x14ac:dyDescent="0.3">
      <c r="A15" s="9">
        <v>15</v>
      </c>
      <c r="B15"/>
      <c r="C15" s="18"/>
      <c r="D15" s="2"/>
      <c r="E15" s="2"/>
      <c r="F15" s="1" t="s">
        <v>20</v>
      </c>
      <c r="G15" s="1"/>
      <c r="H15" s="304">
        <v>1560</v>
      </c>
      <c r="I15" s="290">
        <v>1500</v>
      </c>
      <c r="J15" s="312">
        <v>1900</v>
      </c>
      <c r="K15" s="273"/>
      <c r="L15" s="294">
        <v>2538.9</v>
      </c>
      <c r="M15" s="92"/>
      <c r="N15" s="92"/>
      <c r="O15" s="581"/>
      <c r="P15" s="581"/>
      <c r="Q15" s="581"/>
      <c r="R15" s="693"/>
      <c r="S15" s="693"/>
      <c r="T15" s="693"/>
    </row>
    <row r="16" spans="1:20" s="90" customFormat="1" x14ac:dyDescent="0.3">
      <c r="A16" s="9">
        <v>16</v>
      </c>
      <c r="B16" s="17"/>
      <c r="C16" s="18"/>
      <c r="D16" s="2"/>
      <c r="E16" s="2"/>
      <c r="F16" s="1" t="s">
        <v>21</v>
      </c>
      <c r="G16" s="1"/>
      <c r="H16" s="304">
        <v>2730</v>
      </c>
      <c r="I16" s="290">
        <v>2800</v>
      </c>
      <c r="J16" s="312">
        <v>3463</v>
      </c>
      <c r="K16" s="273"/>
      <c r="L16" s="294">
        <v>4443.0749999999998</v>
      </c>
      <c r="M16" s="92"/>
      <c r="N16" s="92"/>
      <c r="O16" s="581"/>
      <c r="P16" s="581"/>
      <c r="Q16" s="581"/>
      <c r="R16" s="693"/>
      <c r="S16" s="693"/>
      <c r="T16" s="693"/>
    </row>
    <row r="17" spans="1:20" s="90" customFormat="1" x14ac:dyDescent="0.3">
      <c r="A17" s="9">
        <v>17</v>
      </c>
      <c r="B17"/>
      <c r="C17" s="18"/>
      <c r="D17" s="2"/>
      <c r="E17" s="2"/>
      <c r="F17" s="1" t="s">
        <v>22</v>
      </c>
      <c r="G17" s="1"/>
      <c r="H17" s="304">
        <v>3510</v>
      </c>
      <c r="I17" s="290">
        <v>3650</v>
      </c>
      <c r="J17" s="312">
        <v>4402</v>
      </c>
      <c r="K17" s="273"/>
      <c r="L17" s="294">
        <v>5712.5250000000005</v>
      </c>
      <c r="M17" s="92"/>
      <c r="N17" s="92"/>
      <c r="O17" s="581"/>
      <c r="P17" s="581"/>
      <c r="Q17" s="581"/>
      <c r="R17" s="693"/>
      <c r="S17" s="693"/>
      <c r="T17" s="693"/>
    </row>
    <row r="18" spans="1:20" s="94" customFormat="1" x14ac:dyDescent="0.3">
      <c r="A18" s="9">
        <v>18</v>
      </c>
      <c r="B18"/>
      <c r="C18" s="23"/>
      <c r="D18" s="24"/>
      <c r="E18" s="25" t="s">
        <v>23</v>
      </c>
      <c r="F18" s="24"/>
      <c r="G18" s="24"/>
      <c r="H18" s="303">
        <v>19500</v>
      </c>
      <c r="I18" s="289">
        <v>19806</v>
      </c>
      <c r="J18" s="311">
        <v>25523.5</v>
      </c>
      <c r="K18" s="275"/>
      <c r="L18" s="297">
        <v>33180.550000000003</v>
      </c>
      <c r="M18" s="92"/>
      <c r="N18" s="92"/>
      <c r="O18" s="583">
        <f>I18-SUM(I19:I21)</f>
        <v>0</v>
      </c>
      <c r="P18" s="583">
        <f>J18-SUM(J19:J21)</f>
        <v>0</v>
      </c>
      <c r="Q18" s="583">
        <f>K18-SUM(K19:K21)</f>
        <v>0</v>
      </c>
      <c r="R18" s="695"/>
      <c r="S18" s="695"/>
      <c r="T18" s="695"/>
    </row>
    <row r="19" spans="1:20" s="90" customFormat="1" x14ac:dyDescent="0.3">
      <c r="A19" s="9">
        <v>19</v>
      </c>
      <c r="B19"/>
      <c r="C19" s="18"/>
      <c r="D19" s="2"/>
      <c r="E19" s="2"/>
      <c r="F19" s="1" t="s">
        <v>20</v>
      </c>
      <c r="G19" s="1"/>
      <c r="H19" s="304">
        <v>3900</v>
      </c>
      <c r="I19" s="290">
        <v>4000</v>
      </c>
      <c r="J19" s="312">
        <v>5113</v>
      </c>
      <c r="K19" s="273"/>
      <c r="L19" s="294">
        <v>6636.1100000000006</v>
      </c>
      <c r="M19" s="92"/>
      <c r="N19" s="92"/>
      <c r="O19" s="581"/>
      <c r="P19" s="581"/>
      <c r="Q19" s="581"/>
      <c r="R19" s="693"/>
      <c r="S19" s="693"/>
      <c r="T19" s="693"/>
    </row>
    <row r="20" spans="1:20" s="90" customFormat="1" x14ac:dyDescent="0.3">
      <c r="A20" s="9">
        <v>20</v>
      </c>
      <c r="B20"/>
      <c r="C20" s="18"/>
      <c r="D20" s="2"/>
      <c r="E20" s="2"/>
      <c r="F20" s="1" t="s">
        <v>21</v>
      </c>
      <c r="G20" s="1"/>
      <c r="H20" s="304">
        <v>6825</v>
      </c>
      <c r="I20" s="290">
        <v>7031</v>
      </c>
      <c r="J20" s="312">
        <v>9003</v>
      </c>
      <c r="K20" s="273"/>
      <c r="L20" s="294">
        <v>11613.192500000001</v>
      </c>
      <c r="M20" s="92"/>
      <c r="N20" s="92"/>
      <c r="O20" s="581"/>
      <c r="P20" s="581"/>
      <c r="Q20" s="581"/>
      <c r="R20" s="693"/>
      <c r="S20" s="693"/>
      <c r="T20" s="693"/>
    </row>
    <row r="21" spans="1:20" s="90" customFormat="1" x14ac:dyDescent="0.3">
      <c r="A21" s="9">
        <v>21</v>
      </c>
      <c r="B21"/>
      <c r="C21" s="18"/>
      <c r="D21" s="2"/>
      <c r="E21" s="2"/>
      <c r="F21" s="1" t="s">
        <v>22</v>
      </c>
      <c r="G21" s="1"/>
      <c r="H21" s="304">
        <v>8775</v>
      </c>
      <c r="I21" s="290">
        <v>8775</v>
      </c>
      <c r="J21" s="312">
        <v>11407.5</v>
      </c>
      <c r="K21" s="273"/>
      <c r="L21" s="294">
        <v>14931.247500000001</v>
      </c>
      <c r="M21" s="92"/>
      <c r="N21" s="92"/>
      <c r="O21" s="581"/>
      <c r="P21" s="581"/>
      <c r="Q21" s="581"/>
      <c r="R21" s="693"/>
      <c r="S21" s="693"/>
      <c r="T21" s="693"/>
    </row>
    <row r="22" spans="1:20" s="90" customFormat="1" outlineLevel="1" x14ac:dyDescent="0.3">
      <c r="A22" s="9">
        <v>22</v>
      </c>
      <c r="B22"/>
      <c r="C22" s="18"/>
      <c r="D22" s="2"/>
      <c r="E22" s="22" t="s">
        <v>24</v>
      </c>
      <c r="F22" s="2"/>
      <c r="G22" s="2"/>
      <c r="H22" s="303">
        <v>0</v>
      </c>
      <c r="I22" s="289">
        <v>0</v>
      </c>
      <c r="J22" s="311">
        <v>0</v>
      </c>
      <c r="K22" s="273"/>
      <c r="L22" s="294">
        <v>0</v>
      </c>
      <c r="M22" s="92"/>
      <c r="N22" s="92"/>
      <c r="O22" s="581"/>
      <c r="P22" s="581"/>
      <c r="Q22" s="581"/>
      <c r="R22" s="693"/>
      <c r="S22" s="693"/>
      <c r="T22" s="693"/>
    </row>
    <row r="23" spans="1:20" s="90" customFormat="1" outlineLevel="1" x14ac:dyDescent="0.3">
      <c r="A23" s="9">
        <v>23</v>
      </c>
      <c r="B23"/>
      <c r="C23" s="14"/>
      <c r="D23" s="15" t="s">
        <v>25</v>
      </c>
      <c r="E23" s="2"/>
      <c r="F23" s="2"/>
      <c r="G23" s="2"/>
      <c r="H23" s="303">
        <v>0</v>
      </c>
      <c r="I23" s="289">
        <v>0</v>
      </c>
      <c r="J23" s="311">
        <v>0</v>
      </c>
      <c r="K23" s="275"/>
      <c r="L23" s="297">
        <v>0</v>
      </c>
      <c r="M23" s="92"/>
      <c r="N23" s="92"/>
      <c r="O23" s="582">
        <f>I23-SUM(I24:I26)</f>
        <v>0</v>
      </c>
      <c r="P23" s="582">
        <f>J23-SUM(J24:J26)</f>
        <v>0</v>
      </c>
      <c r="Q23" s="582">
        <f>K23-SUM(K24:K26)</f>
        <v>0</v>
      </c>
      <c r="R23" s="694"/>
      <c r="S23" s="694"/>
      <c r="T23" s="694"/>
    </row>
    <row r="24" spans="1:20" s="90" customFormat="1" outlineLevel="1" x14ac:dyDescent="0.3">
      <c r="A24" s="9">
        <v>24</v>
      </c>
      <c r="B24" s="17"/>
      <c r="C24" s="18"/>
      <c r="D24" s="2"/>
      <c r="E24" s="2"/>
      <c r="F24" s="1" t="s">
        <v>20</v>
      </c>
      <c r="G24" s="1"/>
      <c r="H24" s="304">
        <v>0</v>
      </c>
      <c r="I24" s="290">
        <v>0</v>
      </c>
      <c r="J24" s="312">
        <v>0</v>
      </c>
      <c r="K24" s="273"/>
      <c r="L24" s="294">
        <v>0</v>
      </c>
      <c r="M24" s="92"/>
      <c r="N24" s="92"/>
      <c r="O24" s="581"/>
      <c r="P24" s="581"/>
      <c r="Q24" s="581"/>
      <c r="R24" s="693"/>
      <c r="S24" s="693"/>
      <c r="T24" s="693"/>
    </row>
    <row r="25" spans="1:20" s="90" customFormat="1" outlineLevel="1" x14ac:dyDescent="0.3">
      <c r="A25" s="9">
        <v>25</v>
      </c>
      <c r="B25" s="17"/>
      <c r="C25" s="18"/>
      <c r="D25" s="2"/>
      <c r="E25" s="2"/>
      <c r="F25" s="1" t="s">
        <v>21</v>
      </c>
      <c r="G25" s="1"/>
      <c r="H25" s="304">
        <v>0</v>
      </c>
      <c r="I25" s="290">
        <v>0</v>
      </c>
      <c r="J25" s="312">
        <v>0</v>
      </c>
      <c r="K25" s="273"/>
      <c r="L25" s="294">
        <v>0</v>
      </c>
      <c r="M25" s="92"/>
      <c r="N25" s="92"/>
      <c r="O25" s="581"/>
      <c r="P25" s="581"/>
      <c r="Q25" s="581"/>
      <c r="R25" s="693"/>
      <c r="S25" s="693"/>
      <c r="T25" s="693"/>
    </row>
    <row r="26" spans="1:20" s="90" customFormat="1" outlineLevel="1" x14ac:dyDescent="0.3">
      <c r="A26" s="9">
        <v>26</v>
      </c>
      <c r="B26" s="17"/>
      <c r="C26" s="18"/>
      <c r="D26" s="2"/>
      <c r="E26" s="2"/>
      <c r="F26" s="1" t="s">
        <v>22</v>
      </c>
      <c r="G26" s="1"/>
      <c r="H26" s="304">
        <v>0</v>
      </c>
      <c r="I26" s="290">
        <v>0</v>
      </c>
      <c r="J26" s="312">
        <v>0</v>
      </c>
      <c r="K26" s="273"/>
      <c r="L26" s="294">
        <v>0</v>
      </c>
      <c r="M26" s="92"/>
      <c r="N26" s="92"/>
      <c r="O26" s="581"/>
      <c r="P26" s="581"/>
      <c r="Q26" s="581"/>
      <c r="R26" s="693"/>
      <c r="S26" s="693"/>
      <c r="T26" s="693"/>
    </row>
    <row r="27" spans="1:20" s="90" customFormat="1" x14ac:dyDescent="0.3">
      <c r="A27" s="9">
        <v>27</v>
      </c>
      <c r="B27"/>
      <c r="C27" s="14"/>
      <c r="D27" s="15" t="s">
        <v>26</v>
      </c>
      <c r="E27" s="2"/>
      <c r="F27" s="2"/>
      <c r="G27" s="2"/>
      <c r="H27" s="303">
        <v>-123.12299999999999</v>
      </c>
      <c r="I27" s="289">
        <v>-158</v>
      </c>
      <c r="J27" s="311">
        <v>-195</v>
      </c>
      <c r="K27" s="275"/>
      <c r="L27" s="297">
        <v>-30.306802500000003</v>
      </c>
      <c r="M27" s="92"/>
      <c r="N27" s="92"/>
      <c r="O27" s="582">
        <f>I27-SUM(I28,I38)</f>
        <v>0</v>
      </c>
      <c r="P27" s="582">
        <f>J27-SUM(J28,J38)</f>
        <v>0</v>
      </c>
      <c r="Q27" s="582">
        <f>K27-SUM(K28,K38)</f>
        <v>0</v>
      </c>
      <c r="R27" s="694"/>
      <c r="S27" s="694"/>
      <c r="T27" s="694"/>
    </row>
    <row r="28" spans="1:20" s="90" customFormat="1" x14ac:dyDescent="0.3">
      <c r="A28" s="9">
        <v>28</v>
      </c>
      <c r="B28"/>
      <c r="C28" s="18"/>
      <c r="D28" s="2"/>
      <c r="E28" s="15" t="s">
        <v>27</v>
      </c>
      <c r="F28" s="2"/>
      <c r="G28" s="2"/>
      <c r="H28" s="303">
        <v>-123.12299999999999</v>
      </c>
      <c r="I28" s="289">
        <v>-158</v>
      </c>
      <c r="J28" s="311">
        <v>-195</v>
      </c>
      <c r="K28" s="275"/>
      <c r="L28" s="297">
        <v>-30.306802500000003</v>
      </c>
      <c r="M28" s="92"/>
      <c r="N28" s="92"/>
      <c r="O28" s="582">
        <f>I28-SUM(I29,I33,I37)</f>
        <v>0</v>
      </c>
      <c r="P28" s="582">
        <f>J28-SUM(J29,J33,J37)</f>
        <v>0</v>
      </c>
      <c r="Q28" s="582">
        <f>K28-SUM(K29,K33,K37)</f>
        <v>0</v>
      </c>
      <c r="R28" s="694"/>
      <c r="S28" s="694"/>
      <c r="T28" s="694"/>
    </row>
    <row r="29" spans="1:20" s="90" customFormat="1" x14ac:dyDescent="0.3">
      <c r="A29" s="9">
        <v>29</v>
      </c>
      <c r="B29"/>
      <c r="C29" s="18"/>
      <c r="D29" s="2"/>
      <c r="E29" s="2"/>
      <c r="F29" s="22" t="s">
        <v>19</v>
      </c>
      <c r="G29" s="22"/>
      <c r="H29" s="303">
        <v>-17.823</v>
      </c>
      <c r="I29" s="289">
        <v>-33</v>
      </c>
      <c r="J29" s="311">
        <v>-45</v>
      </c>
      <c r="K29" s="275"/>
      <c r="L29" s="297">
        <v>-0.44430750000000002</v>
      </c>
      <c r="M29" s="92"/>
      <c r="N29" s="92"/>
      <c r="O29" s="582">
        <f>I29-SUM(I30:I32)</f>
        <v>0</v>
      </c>
      <c r="P29" s="582">
        <f>J29-SUM(J30:J32)</f>
        <v>0</v>
      </c>
      <c r="Q29" s="582">
        <f>K29-SUM(K30:K32)</f>
        <v>0</v>
      </c>
      <c r="R29" s="694"/>
      <c r="S29" s="694"/>
      <c r="T29" s="694"/>
    </row>
    <row r="30" spans="1:20" s="90" customFormat="1" x14ac:dyDescent="0.3">
      <c r="A30" s="9">
        <v>30</v>
      </c>
      <c r="B30"/>
      <c r="C30" s="18"/>
      <c r="D30" s="2"/>
      <c r="E30" s="2"/>
      <c r="F30" s="1" t="s">
        <v>20</v>
      </c>
      <c r="G30" s="1"/>
      <c r="H30" s="303">
        <v>0</v>
      </c>
      <c r="I30" s="289">
        <v>-10</v>
      </c>
      <c r="J30" s="311">
        <v>-15</v>
      </c>
      <c r="K30" s="273"/>
      <c r="L30" s="294">
        <v>0</v>
      </c>
      <c r="M30" s="92"/>
      <c r="N30" s="92"/>
      <c r="O30" s="581"/>
      <c r="P30" s="581"/>
      <c r="Q30" s="581"/>
      <c r="R30" s="693"/>
      <c r="S30" s="693"/>
      <c r="T30" s="693"/>
    </row>
    <row r="31" spans="1:20" s="90" customFormat="1" x14ac:dyDescent="0.3">
      <c r="A31" s="9">
        <v>31</v>
      </c>
      <c r="B31"/>
      <c r="C31" s="18"/>
      <c r="D31" s="2"/>
      <c r="E31" s="2"/>
      <c r="F31" s="1" t="s">
        <v>21</v>
      </c>
      <c r="G31" s="1"/>
      <c r="H31" s="304">
        <v>-0.27300000000000002</v>
      </c>
      <c r="I31" s="290">
        <v>-18</v>
      </c>
      <c r="J31" s="312">
        <v>-20</v>
      </c>
      <c r="K31" s="273"/>
      <c r="L31" s="294">
        <v>-0.44430750000000002</v>
      </c>
      <c r="M31" s="92"/>
      <c r="N31" s="92"/>
      <c r="O31" s="581"/>
      <c r="P31" s="581"/>
      <c r="Q31" s="581"/>
      <c r="R31" s="693"/>
      <c r="S31" s="693"/>
      <c r="T31" s="693"/>
    </row>
    <row r="32" spans="1:20" s="90" customFormat="1" x14ac:dyDescent="0.3">
      <c r="A32" s="9">
        <v>32</v>
      </c>
      <c r="B32"/>
      <c r="C32" s="18"/>
      <c r="D32" s="2"/>
      <c r="E32" s="2"/>
      <c r="F32" s="1" t="s">
        <v>22</v>
      </c>
      <c r="G32" s="1"/>
      <c r="H32" s="304">
        <v>-17.55</v>
      </c>
      <c r="I32" s="290">
        <v>-5</v>
      </c>
      <c r="J32" s="312">
        <v>-10</v>
      </c>
      <c r="K32" s="273"/>
      <c r="L32" s="294">
        <v>0</v>
      </c>
      <c r="M32" s="92"/>
      <c r="N32" s="92"/>
      <c r="O32" s="581"/>
      <c r="P32" s="581"/>
      <c r="Q32" s="581"/>
      <c r="R32" s="693"/>
      <c r="S32" s="693"/>
      <c r="T32" s="693"/>
    </row>
    <row r="33" spans="1:20" s="90" customFormat="1" x14ac:dyDescent="0.3">
      <c r="A33" s="9">
        <v>33</v>
      </c>
      <c r="B33"/>
      <c r="C33" s="18"/>
      <c r="D33" s="2"/>
      <c r="E33" s="2"/>
      <c r="F33" s="26" t="s">
        <v>23</v>
      </c>
      <c r="G33" s="26"/>
      <c r="H33" s="303">
        <v>-105.3</v>
      </c>
      <c r="I33" s="289">
        <v>-125</v>
      </c>
      <c r="J33" s="311">
        <v>-150</v>
      </c>
      <c r="K33" s="275"/>
      <c r="L33" s="297">
        <v>-29.862495000000003</v>
      </c>
      <c r="M33" s="92"/>
      <c r="N33" s="92"/>
      <c r="O33" s="582">
        <f>I33-SUM(I34:I36)</f>
        <v>0</v>
      </c>
      <c r="P33" s="582">
        <f>J33-SUM(J34:J36)</f>
        <v>0</v>
      </c>
      <c r="Q33" s="582">
        <f>K33-SUM(K34:K36)</f>
        <v>0</v>
      </c>
      <c r="R33" s="694"/>
      <c r="S33" s="694"/>
      <c r="T33" s="694"/>
    </row>
    <row r="34" spans="1:20" s="90" customFormat="1" x14ac:dyDescent="0.3">
      <c r="A34" s="9">
        <v>34</v>
      </c>
      <c r="B34"/>
      <c r="C34" s="18"/>
      <c r="D34" s="2"/>
      <c r="E34" s="2"/>
      <c r="F34" s="1" t="s">
        <v>20</v>
      </c>
      <c r="G34" s="1"/>
      <c r="H34" s="304">
        <v>-3.9</v>
      </c>
      <c r="I34" s="290">
        <v>-10</v>
      </c>
      <c r="J34" s="312">
        <v>-10</v>
      </c>
      <c r="K34" s="273"/>
      <c r="L34" s="294">
        <v>-6.6361100000000004</v>
      </c>
      <c r="M34" s="92"/>
      <c r="N34" s="92"/>
      <c r="O34" s="581"/>
      <c r="P34" s="581"/>
      <c r="Q34" s="581"/>
      <c r="R34" s="693"/>
      <c r="S34" s="693"/>
      <c r="T34" s="693"/>
    </row>
    <row r="35" spans="1:20" s="90" customFormat="1" x14ac:dyDescent="0.3">
      <c r="A35" s="9">
        <v>35</v>
      </c>
      <c r="B35"/>
      <c r="C35" s="18"/>
      <c r="D35" s="2"/>
      <c r="E35" s="2"/>
      <c r="F35" s="1" t="s">
        <v>21</v>
      </c>
      <c r="G35" s="1"/>
      <c r="H35" s="304">
        <v>-13.65</v>
      </c>
      <c r="I35" s="290">
        <v>-20</v>
      </c>
      <c r="J35" s="312">
        <v>-25</v>
      </c>
      <c r="K35" s="273"/>
      <c r="L35" s="294">
        <v>-23.226385000000004</v>
      </c>
      <c r="M35" s="92"/>
      <c r="N35" s="92"/>
      <c r="O35" s="581"/>
      <c r="P35" s="581"/>
      <c r="Q35" s="581"/>
      <c r="R35" s="693"/>
      <c r="S35" s="693"/>
      <c r="T35" s="693"/>
    </row>
    <row r="36" spans="1:20" s="90" customFormat="1" x14ac:dyDescent="0.3">
      <c r="A36" s="9">
        <v>36</v>
      </c>
      <c r="B36"/>
      <c r="C36" s="18"/>
      <c r="D36" s="2"/>
      <c r="E36" s="2"/>
      <c r="F36" s="1" t="s">
        <v>22</v>
      </c>
      <c r="G36" s="1"/>
      <c r="H36" s="304">
        <v>-87.75</v>
      </c>
      <c r="I36" s="290">
        <v>-95</v>
      </c>
      <c r="J36" s="312">
        <v>-115</v>
      </c>
      <c r="K36" s="273"/>
      <c r="L36" s="294">
        <v>0</v>
      </c>
      <c r="M36" s="92"/>
      <c r="N36" s="92"/>
      <c r="O36" s="581"/>
      <c r="P36" s="581"/>
      <c r="Q36" s="581"/>
      <c r="R36" s="693"/>
      <c r="S36" s="693"/>
      <c r="T36" s="693"/>
    </row>
    <row r="37" spans="1:20" s="90" customFormat="1" x14ac:dyDescent="0.3">
      <c r="A37" s="9">
        <v>37</v>
      </c>
      <c r="B37"/>
      <c r="C37" s="18"/>
      <c r="D37" s="2"/>
      <c r="E37" s="2"/>
      <c r="F37" s="22" t="s">
        <v>24</v>
      </c>
      <c r="G37" s="22"/>
      <c r="H37" s="304">
        <v>0</v>
      </c>
      <c r="I37" s="290">
        <v>0</v>
      </c>
      <c r="J37" s="312">
        <v>0</v>
      </c>
      <c r="K37" s="273"/>
      <c r="L37" s="294">
        <v>0</v>
      </c>
      <c r="M37" s="92"/>
      <c r="N37" s="92"/>
      <c r="O37" s="581"/>
      <c r="P37" s="581"/>
      <c r="Q37" s="581"/>
      <c r="R37" s="693"/>
      <c r="S37" s="693"/>
      <c r="T37" s="693"/>
    </row>
    <row r="38" spans="1:20" s="90" customFormat="1" outlineLevel="1" x14ac:dyDescent="0.3">
      <c r="A38" s="9">
        <v>38</v>
      </c>
      <c r="B38"/>
      <c r="C38" s="18"/>
      <c r="D38" s="2"/>
      <c r="E38" s="15" t="s">
        <v>28</v>
      </c>
      <c r="F38" s="2"/>
      <c r="G38" s="2"/>
      <c r="H38" s="303">
        <v>0</v>
      </c>
      <c r="I38" s="289">
        <v>0</v>
      </c>
      <c r="J38" s="311">
        <v>0</v>
      </c>
      <c r="K38" s="275"/>
      <c r="L38" s="297">
        <v>0</v>
      </c>
      <c r="M38" s="92"/>
      <c r="N38" s="92"/>
      <c r="O38" s="582">
        <f>I38-SUM(I39:I41)</f>
        <v>0</v>
      </c>
      <c r="P38" s="582">
        <f>J38-SUM(J39:J41)</f>
        <v>0</v>
      </c>
      <c r="Q38" s="582">
        <f>K38-SUM(K39:K41)</f>
        <v>0</v>
      </c>
      <c r="R38" s="694"/>
      <c r="S38" s="694"/>
      <c r="T38" s="694"/>
    </row>
    <row r="39" spans="1:20" s="90" customFormat="1" outlineLevel="1" x14ac:dyDescent="0.3">
      <c r="A39" s="9">
        <v>39</v>
      </c>
      <c r="B39"/>
      <c r="C39" s="18"/>
      <c r="D39" s="2"/>
      <c r="E39" s="2"/>
      <c r="F39" s="1" t="s">
        <v>20</v>
      </c>
      <c r="G39" s="1"/>
      <c r="H39" s="304">
        <v>0</v>
      </c>
      <c r="I39" s="290">
        <v>0</v>
      </c>
      <c r="J39" s="312">
        <v>0</v>
      </c>
      <c r="K39" s="273"/>
      <c r="L39" s="294">
        <v>0</v>
      </c>
      <c r="M39" s="92"/>
      <c r="N39" s="92"/>
      <c r="O39" s="581"/>
      <c r="P39" s="581"/>
      <c r="Q39" s="581"/>
      <c r="R39" s="693"/>
      <c r="S39" s="693"/>
      <c r="T39" s="693"/>
    </row>
    <row r="40" spans="1:20" s="90" customFormat="1" outlineLevel="1" x14ac:dyDescent="0.3">
      <c r="A40" s="9">
        <v>40</v>
      </c>
      <c r="B40"/>
      <c r="C40" s="18"/>
      <c r="D40" s="2"/>
      <c r="E40" s="2"/>
      <c r="F40" s="1" t="s">
        <v>21</v>
      </c>
      <c r="G40" s="1"/>
      <c r="H40" s="304">
        <v>0</v>
      </c>
      <c r="I40" s="290">
        <v>0</v>
      </c>
      <c r="J40" s="312">
        <v>0</v>
      </c>
      <c r="K40" s="273"/>
      <c r="L40" s="294">
        <v>0</v>
      </c>
      <c r="M40" s="92"/>
      <c r="N40" s="92"/>
      <c r="O40" s="581"/>
      <c r="P40" s="581"/>
      <c r="Q40" s="581"/>
      <c r="R40" s="693"/>
      <c r="S40" s="693"/>
      <c r="T40" s="693"/>
    </row>
    <row r="41" spans="1:20" s="90" customFormat="1" outlineLevel="1" x14ac:dyDescent="0.3">
      <c r="A41" s="9">
        <v>41</v>
      </c>
      <c r="B41"/>
      <c r="C41" s="18"/>
      <c r="D41" s="2"/>
      <c r="E41" s="2"/>
      <c r="F41" s="1" t="s">
        <v>22</v>
      </c>
      <c r="G41" s="1"/>
      <c r="H41" s="304">
        <v>0</v>
      </c>
      <c r="I41" s="290">
        <v>0</v>
      </c>
      <c r="J41" s="312">
        <v>0</v>
      </c>
      <c r="K41" s="273"/>
      <c r="L41" s="294">
        <v>0</v>
      </c>
      <c r="M41" s="92"/>
      <c r="N41" s="92"/>
      <c r="O41" s="581"/>
      <c r="P41" s="581"/>
      <c r="Q41" s="581"/>
      <c r="R41" s="693"/>
      <c r="S41" s="693"/>
      <c r="T41" s="693"/>
    </row>
    <row r="42" spans="1:20" s="90" customFormat="1" outlineLevel="1" x14ac:dyDescent="0.3">
      <c r="A42" s="9">
        <v>42</v>
      </c>
      <c r="B42"/>
      <c r="C42" s="14"/>
      <c r="D42" s="15" t="s">
        <v>29</v>
      </c>
      <c r="E42" s="15"/>
      <c r="F42" s="2"/>
      <c r="G42" s="2"/>
      <c r="H42" s="303">
        <v>0</v>
      </c>
      <c r="I42" s="289">
        <v>0</v>
      </c>
      <c r="J42" s="311">
        <v>0</v>
      </c>
      <c r="K42" s="275"/>
      <c r="L42" s="297">
        <v>0</v>
      </c>
      <c r="M42" s="92"/>
      <c r="N42" s="92"/>
      <c r="O42" s="582">
        <f>I42-SUM(I43:I45)</f>
        <v>0</v>
      </c>
      <c r="P42" s="582">
        <f>J42-SUM(J43:J45)</f>
        <v>0</v>
      </c>
      <c r="Q42" s="582">
        <f>K42-SUM(K43:K45)</f>
        <v>0</v>
      </c>
      <c r="R42" s="694"/>
      <c r="S42" s="694"/>
      <c r="T42" s="694"/>
    </row>
    <row r="43" spans="1:20" s="90" customFormat="1" outlineLevel="1" x14ac:dyDescent="0.3">
      <c r="A43" s="9">
        <v>43</v>
      </c>
      <c r="B43"/>
      <c r="C43" s="18"/>
      <c r="D43" s="2"/>
      <c r="E43" s="2" t="s">
        <v>30</v>
      </c>
      <c r="F43" s="2"/>
      <c r="G43" s="2"/>
      <c r="H43" s="304">
        <v>0</v>
      </c>
      <c r="I43" s="290">
        <v>0</v>
      </c>
      <c r="J43" s="312">
        <v>0</v>
      </c>
      <c r="K43" s="273"/>
      <c r="L43" s="294">
        <v>0</v>
      </c>
      <c r="M43" s="92"/>
      <c r="N43" s="92"/>
      <c r="O43" s="581"/>
      <c r="P43" s="581"/>
      <c r="Q43" s="581"/>
      <c r="R43" s="693"/>
      <c r="S43" s="693"/>
      <c r="T43" s="693"/>
    </row>
    <row r="44" spans="1:20" s="90" customFormat="1" outlineLevel="1" x14ac:dyDescent="0.3">
      <c r="A44" s="9">
        <v>44</v>
      </c>
      <c r="B44"/>
      <c r="C44" s="18"/>
      <c r="D44" s="2"/>
      <c r="E44" s="2" t="s">
        <v>31</v>
      </c>
      <c r="F44" s="2"/>
      <c r="G44" s="2"/>
      <c r="H44" s="304">
        <v>0</v>
      </c>
      <c r="I44" s="290">
        <v>0</v>
      </c>
      <c r="J44" s="312">
        <v>0</v>
      </c>
      <c r="K44" s="273"/>
      <c r="L44" s="294">
        <v>0</v>
      </c>
      <c r="M44" s="92"/>
      <c r="N44" s="92"/>
      <c r="O44" s="581"/>
      <c r="P44" s="581"/>
      <c r="Q44" s="581"/>
      <c r="R44" s="693"/>
      <c r="S44" s="693"/>
      <c r="T44" s="693"/>
    </row>
    <row r="45" spans="1:20" s="90" customFormat="1" outlineLevel="1" x14ac:dyDescent="0.3">
      <c r="A45" s="9">
        <v>45</v>
      </c>
      <c r="B45"/>
      <c r="C45" s="18"/>
      <c r="D45" s="2"/>
      <c r="E45" s="2" t="s">
        <v>32</v>
      </c>
      <c r="F45" s="2"/>
      <c r="G45" s="2"/>
      <c r="H45" s="304">
        <v>0</v>
      </c>
      <c r="I45" s="290">
        <v>0</v>
      </c>
      <c r="J45" s="312">
        <v>0</v>
      </c>
      <c r="K45" s="273"/>
      <c r="L45" s="294">
        <v>0</v>
      </c>
      <c r="M45" s="92"/>
      <c r="N45" s="92"/>
      <c r="O45" s="581"/>
      <c r="P45" s="581"/>
      <c r="Q45" s="581"/>
      <c r="R45" s="693"/>
      <c r="S45" s="693"/>
      <c r="T45" s="693"/>
    </row>
    <row r="46" spans="1:20" s="90" customFormat="1" x14ac:dyDescent="0.3">
      <c r="A46" s="9">
        <v>46</v>
      </c>
      <c r="B46"/>
      <c r="C46" s="76"/>
      <c r="D46" s="28" t="s">
        <v>33</v>
      </c>
      <c r="E46" s="28"/>
      <c r="F46" s="28"/>
      <c r="G46" s="28"/>
      <c r="H46" s="301">
        <v>27176.877</v>
      </c>
      <c r="I46" s="287">
        <v>27598</v>
      </c>
      <c r="J46" s="309">
        <v>35093.5</v>
      </c>
      <c r="K46" s="274"/>
      <c r="L46" s="295">
        <v>45844.7431975</v>
      </c>
      <c r="M46" s="92"/>
      <c r="N46" s="92"/>
      <c r="O46" s="582">
        <f>I46-SUM(I42,I27,I23,I13)</f>
        <v>0</v>
      </c>
      <c r="P46" s="582">
        <f>J46-SUM(J42,J27,J23,J13)</f>
        <v>0</v>
      </c>
      <c r="Q46" s="582">
        <f>K46-SUM(K42,K27,K23,K13)</f>
        <v>0</v>
      </c>
      <c r="R46" s="694"/>
      <c r="S46" s="694"/>
      <c r="T46" s="694"/>
    </row>
    <row r="47" spans="1:20" s="90" customFormat="1" outlineLevel="1" x14ac:dyDescent="0.3">
      <c r="A47" s="9">
        <v>47</v>
      </c>
      <c r="B47"/>
      <c r="C47" s="11" t="s">
        <v>34</v>
      </c>
      <c r="D47" s="12" t="s">
        <v>35</v>
      </c>
      <c r="E47" s="12"/>
      <c r="F47" s="12"/>
      <c r="G47" s="12"/>
      <c r="H47" s="20">
        <v>0</v>
      </c>
      <c r="I47" s="20">
        <v>0</v>
      </c>
      <c r="J47" s="20">
        <v>0</v>
      </c>
      <c r="K47" s="274"/>
      <c r="L47" s="69"/>
      <c r="M47" s="92"/>
      <c r="N47" s="92"/>
      <c r="O47" s="581"/>
      <c r="P47" s="581"/>
      <c r="Q47" s="581"/>
      <c r="R47" s="693"/>
      <c r="S47" s="693"/>
      <c r="T47" s="693"/>
    </row>
    <row r="48" spans="1:20" s="90" customFormat="1" outlineLevel="1" x14ac:dyDescent="0.3">
      <c r="A48" s="9">
        <v>48</v>
      </c>
      <c r="B48"/>
      <c r="C48" s="14"/>
      <c r="D48" s="15" t="s">
        <v>36</v>
      </c>
      <c r="E48" s="2"/>
      <c r="F48" s="2"/>
      <c r="G48" s="2"/>
      <c r="H48" s="301">
        <v>0</v>
      </c>
      <c r="I48" s="287">
        <v>0</v>
      </c>
      <c r="J48" s="309">
        <v>0</v>
      </c>
      <c r="K48" s="274"/>
      <c r="L48" s="295">
        <v>0</v>
      </c>
      <c r="M48" s="92"/>
      <c r="N48" s="92"/>
      <c r="O48" s="582">
        <f>I48-SUM(I49,I52)</f>
        <v>0</v>
      </c>
      <c r="P48" s="582">
        <f>J48-SUM(J49,J52)</f>
        <v>0</v>
      </c>
      <c r="Q48" s="582">
        <f>K48-SUM(K49,K52)</f>
        <v>0</v>
      </c>
      <c r="R48" s="694"/>
      <c r="S48" s="694"/>
      <c r="T48" s="694"/>
    </row>
    <row r="49" spans="1:20" s="90" customFormat="1" outlineLevel="1" x14ac:dyDescent="0.3">
      <c r="A49" s="9">
        <v>49</v>
      </c>
      <c r="B49"/>
      <c r="C49" s="18"/>
      <c r="D49" s="2"/>
      <c r="E49" s="2" t="s">
        <v>37</v>
      </c>
      <c r="F49" s="2"/>
      <c r="G49" s="2"/>
      <c r="H49" s="304">
        <v>0</v>
      </c>
      <c r="I49" s="290">
        <v>0</v>
      </c>
      <c r="J49" s="312">
        <v>0</v>
      </c>
      <c r="K49" s="276"/>
      <c r="L49" s="294">
        <v>0</v>
      </c>
      <c r="M49" s="92"/>
      <c r="N49" s="92"/>
      <c r="O49" s="582">
        <f>I49-SUM(I50:I51)</f>
        <v>0</v>
      </c>
      <c r="P49" s="582">
        <f>J49-SUM(J50:J51)</f>
        <v>0</v>
      </c>
      <c r="Q49" s="582">
        <f>K49-SUM(K50:K51)</f>
        <v>0</v>
      </c>
      <c r="R49" s="694"/>
      <c r="S49" s="694"/>
      <c r="T49" s="694"/>
    </row>
    <row r="50" spans="1:20" s="90" customFormat="1" outlineLevel="1" x14ac:dyDescent="0.3">
      <c r="A50" s="9">
        <v>50</v>
      </c>
      <c r="B50"/>
      <c r="C50" s="29"/>
      <c r="D50" s="30"/>
      <c r="E50" s="30"/>
      <c r="F50" s="30" t="s">
        <v>108</v>
      </c>
      <c r="G50" s="30"/>
      <c r="H50" s="305">
        <v>0</v>
      </c>
      <c r="I50" s="291">
        <v>0</v>
      </c>
      <c r="J50" s="313">
        <v>0</v>
      </c>
      <c r="K50" s="277"/>
      <c r="L50" s="298">
        <v>0</v>
      </c>
      <c r="M50" s="92"/>
      <c r="N50" s="92"/>
      <c r="O50" s="581"/>
      <c r="P50" s="581"/>
      <c r="Q50" s="581"/>
      <c r="R50" s="693"/>
      <c r="S50" s="693"/>
      <c r="T50" s="693"/>
    </row>
    <row r="51" spans="1:20" s="90" customFormat="1" outlineLevel="1" x14ac:dyDescent="0.3">
      <c r="A51" s="9">
        <v>51</v>
      </c>
      <c r="B51"/>
      <c r="C51" s="29"/>
      <c r="D51" s="30"/>
      <c r="E51" s="30"/>
      <c r="F51" s="30" t="s">
        <v>109</v>
      </c>
      <c r="G51" s="30"/>
      <c r="H51" s="305">
        <v>0</v>
      </c>
      <c r="I51" s="291">
        <v>0</v>
      </c>
      <c r="J51" s="313">
        <v>0</v>
      </c>
      <c r="K51" s="277"/>
      <c r="L51" s="298">
        <v>0</v>
      </c>
      <c r="M51" s="92"/>
      <c r="N51" s="92"/>
      <c r="O51" s="581"/>
      <c r="P51" s="581"/>
      <c r="Q51" s="581"/>
      <c r="R51" s="693"/>
      <c r="S51" s="693"/>
      <c r="T51" s="693"/>
    </row>
    <row r="52" spans="1:20" s="90" customFormat="1" outlineLevel="1" x14ac:dyDescent="0.3">
      <c r="A52" s="9">
        <v>52</v>
      </c>
      <c r="B52"/>
      <c r="C52" s="18"/>
      <c r="D52" s="2"/>
      <c r="E52" s="2" t="s">
        <v>38</v>
      </c>
      <c r="F52" s="2"/>
      <c r="G52" s="2"/>
      <c r="H52" s="304">
        <v>0</v>
      </c>
      <c r="I52" s="290">
        <v>0</v>
      </c>
      <c r="J52" s="312">
        <v>0</v>
      </c>
      <c r="K52" s="276"/>
      <c r="L52" s="294">
        <v>0</v>
      </c>
      <c r="M52" s="92"/>
      <c r="N52" s="92"/>
      <c r="O52" s="581"/>
      <c r="P52" s="581"/>
      <c r="Q52" s="581"/>
      <c r="R52" s="693"/>
      <c r="S52" s="693"/>
      <c r="T52" s="693"/>
    </row>
    <row r="53" spans="1:20" s="90" customFormat="1" outlineLevel="1" x14ac:dyDescent="0.3">
      <c r="A53" s="9">
        <v>53</v>
      </c>
      <c r="B53"/>
      <c r="C53" s="14"/>
      <c r="D53" s="15" t="s">
        <v>39</v>
      </c>
      <c r="E53" s="2"/>
      <c r="F53" s="2"/>
      <c r="G53" s="2"/>
      <c r="H53" s="303">
        <v>0</v>
      </c>
      <c r="I53" s="289">
        <v>0</v>
      </c>
      <c r="J53" s="311">
        <v>0</v>
      </c>
      <c r="K53" s="274"/>
      <c r="L53" s="297">
        <v>0</v>
      </c>
      <c r="M53" s="92"/>
      <c r="N53" s="92"/>
      <c r="O53" s="582">
        <f>I53-SUM(I54,I57,I60)</f>
        <v>0</v>
      </c>
      <c r="P53" s="582">
        <f>J53-SUM(J54,J57,J60)</f>
        <v>0</v>
      </c>
      <c r="Q53" s="582">
        <f>K53-SUM(K54,K57,K60)</f>
        <v>0</v>
      </c>
      <c r="R53" s="694"/>
      <c r="S53" s="694"/>
      <c r="T53" s="694"/>
    </row>
    <row r="54" spans="1:20" s="90" customFormat="1" outlineLevel="1" x14ac:dyDescent="0.3">
      <c r="A54" s="9">
        <v>54</v>
      </c>
      <c r="B54"/>
      <c r="C54" s="18"/>
      <c r="D54" s="2"/>
      <c r="E54" s="2" t="s">
        <v>40</v>
      </c>
      <c r="F54" s="2"/>
      <c r="G54" s="2"/>
      <c r="H54" s="304">
        <v>0</v>
      </c>
      <c r="I54" s="290">
        <v>0</v>
      </c>
      <c r="J54" s="312">
        <v>0</v>
      </c>
      <c r="K54" s="274"/>
      <c r="L54" s="299">
        <v>0</v>
      </c>
      <c r="M54" s="92"/>
      <c r="N54" s="92"/>
      <c r="O54" s="582">
        <f>I54-SUM(I55:I56)</f>
        <v>0</v>
      </c>
      <c r="P54" s="582">
        <f>J54-SUM(J55:J56)</f>
        <v>0</v>
      </c>
      <c r="Q54" s="582">
        <f>K54-SUM(K55:K56)</f>
        <v>0</v>
      </c>
      <c r="R54" s="694"/>
      <c r="S54" s="694"/>
      <c r="T54" s="694"/>
    </row>
    <row r="55" spans="1:20" s="90" customFormat="1" outlineLevel="1" x14ac:dyDescent="0.3">
      <c r="A55" s="9">
        <v>55</v>
      </c>
      <c r="B55" s="27"/>
      <c r="C55" s="18"/>
      <c r="D55" s="2"/>
      <c r="E55" s="2"/>
      <c r="F55" s="2" t="s">
        <v>41</v>
      </c>
      <c r="G55" s="2"/>
      <c r="H55" s="304">
        <v>0</v>
      </c>
      <c r="I55" s="290">
        <v>0</v>
      </c>
      <c r="J55" s="312">
        <v>0</v>
      </c>
      <c r="K55" s="278"/>
      <c r="L55" s="294">
        <v>0</v>
      </c>
      <c r="M55" s="92"/>
      <c r="N55" s="92"/>
      <c r="O55" s="581"/>
      <c r="P55" s="581"/>
      <c r="Q55" s="581"/>
      <c r="R55" s="693"/>
      <c r="S55" s="693"/>
      <c r="T55" s="693"/>
    </row>
    <row r="56" spans="1:20" s="90" customFormat="1" outlineLevel="1" x14ac:dyDescent="0.3">
      <c r="A56" s="9">
        <v>56</v>
      </c>
      <c r="B56"/>
      <c r="C56" s="29"/>
      <c r="D56" s="30"/>
      <c r="E56" s="30"/>
      <c r="F56" s="30" t="s">
        <v>42</v>
      </c>
      <c r="G56" s="30"/>
      <c r="H56" s="306">
        <v>0</v>
      </c>
      <c r="I56" s="292">
        <v>0</v>
      </c>
      <c r="J56" s="314">
        <v>0</v>
      </c>
      <c r="K56" s="276"/>
      <c r="L56" s="294">
        <v>0</v>
      </c>
      <c r="M56" s="92"/>
      <c r="N56" s="92"/>
      <c r="O56" s="581"/>
      <c r="P56" s="581"/>
      <c r="Q56" s="581"/>
      <c r="R56" s="693"/>
      <c r="S56" s="693"/>
      <c r="T56" s="693"/>
    </row>
    <row r="57" spans="1:20" s="90" customFormat="1" outlineLevel="1" x14ac:dyDescent="0.3">
      <c r="A57" s="9">
        <v>57</v>
      </c>
      <c r="B57"/>
      <c r="C57" s="18"/>
      <c r="D57" s="2"/>
      <c r="E57" s="2" t="s">
        <v>43</v>
      </c>
      <c r="F57" s="2"/>
      <c r="G57" s="2"/>
      <c r="H57" s="304">
        <v>0</v>
      </c>
      <c r="I57" s="290">
        <v>0</v>
      </c>
      <c r="J57" s="312">
        <v>0</v>
      </c>
      <c r="K57" s="274"/>
      <c r="L57" s="299">
        <v>0</v>
      </c>
      <c r="M57" s="92"/>
      <c r="N57" s="92"/>
      <c r="O57" s="582">
        <f>I57-SUM(I58:I59)</f>
        <v>0</v>
      </c>
      <c r="P57" s="582">
        <f>J57-SUM(J58:J59)</f>
        <v>0</v>
      </c>
      <c r="Q57" s="582">
        <f>K57-SUM(K58:K59)</f>
        <v>0</v>
      </c>
      <c r="R57" s="694"/>
      <c r="S57" s="694"/>
      <c r="T57" s="694"/>
    </row>
    <row r="58" spans="1:20" s="90" customFormat="1" outlineLevel="1" x14ac:dyDescent="0.3">
      <c r="A58" s="9">
        <v>58</v>
      </c>
      <c r="B58"/>
      <c r="C58" s="29"/>
      <c r="D58" s="30"/>
      <c r="E58" s="30"/>
      <c r="F58" s="30" t="s">
        <v>44</v>
      </c>
      <c r="G58" s="30"/>
      <c r="H58" s="305">
        <v>0</v>
      </c>
      <c r="I58" s="291">
        <v>0</v>
      </c>
      <c r="J58" s="313">
        <v>0</v>
      </c>
      <c r="K58" s="273"/>
      <c r="L58" s="294">
        <v>0</v>
      </c>
      <c r="M58" s="92"/>
      <c r="N58" s="92"/>
      <c r="O58" s="581"/>
      <c r="P58" s="581"/>
      <c r="Q58" s="581"/>
      <c r="R58" s="693"/>
      <c r="S58" s="693"/>
      <c r="T58" s="693"/>
    </row>
    <row r="59" spans="1:20" s="90" customFormat="1" outlineLevel="1" x14ac:dyDescent="0.3">
      <c r="A59" s="9">
        <v>59</v>
      </c>
      <c r="B59"/>
      <c r="C59" s="18"/>
      <c r="D59" s="2"/>
      <c r="E59" s="2"/>
      <c r="F59" s="2" t="s">
        <v>45</v>
      </c>
      <c r="G59" s="2"/>
      <c r="H59" s="304">
        <v>0</v>
      </c>
      <c r="I59" s="290">
        <v>0</v>
      </c>
      <c r="J59" s="312">
        <v>0</v>
      </c>
      <c r="K59" s="273"/>
      <c r="L59" s="294">
        <v>0</v>
      </c>
      <c r="M59" s="92"/>
      <c r="N59" s="92"/>
      <c r="O59" s="581"/>
      <c r="P59" s="581"/>
      <c r="Q59" s="581"/>
      <c r="R59" s="693"/>
      <c r="S59" s="693"/>
      <c r="T59" s="693"/>
    </row>
    <row r="60" spans="1:20" s="90" customFormat="1" outlineLevel="1" x14ac:dyDescent="0.3">
      <c r="A60" s="9">
        <v>60</v>
      </c>
      <c r="B60"/>
      <c r="C60" s="18"/>
      <c r="D60" s="2"/>
      <c r="E60" s="2" t="s">
        <v>46</v>
      </c>
      <c r="F60" s="2"/>
      <c r="G60" s="2"/>
      <c r="H60" s="304">
        <v>0</v>
      </c>
      <c r="I60" s="290">
        <v>0</v>
      </c>
      <c r="J60" s="312">
        <v>0</v>
      </c>
      <c r="K60" s="273"/>
      <c r="L60" s="294">
        <v>0</v>
      </c>
      <c r="M60" s="92"/>
      <c r="N60" s="92"/>
      <c r="O60" s="581"/>
      <c r="P60" s="581"/>
      <c r="Q60" s="581"/>
      <c r="R60" s="693"/>
      <c r="S60" s="693"/>
      <c r="T60" s="693"/>
    </row>
    <row r="61" spans="1:20" s="90" customFormat="1" outlineLevel="1" x14ac:dyDescent="0.3">
      <c r="A61" s="9">
        <v>61</v>
      </c>
      <c r="B61"/>
      <c r="C61" s="76"/>
      <c r="D61" s="28" t="s">
        <v>47</v>
      </c>
      <c r="E61" s="28"/>
      <c r="F61" s="31"/>
      <c r="G61" s="31"/>
      <c r="H61" s="302">
        <v>0</v>
      </c>
      <c r="I61" s="288">
        <v>0</v>
      </c>
      <c r="J61" s="310">
        <v>0</v>
      </c>
      <c r="K61" s="274"/>
      <c r="L61" s="296">
        <v>0</v>
      </c>
      <c r="M61" s="92"/>
      <c r="N61" s="92"/>
      <c r="O61" s="582">
        <f>I61-SUM(I53,I48)</f>
        <v>0</v>
      </c>
      <c r="P61" s="582">
        <f>J61-SUM(J53,J48)</f>
        <v>0</v>
      </c>
      <c r="Q61" s="582">
        <f>K61-SUM(K53,K48)</f>
        <v>0</v>
      </c>
      <c r="R61" s="694"/>
      <c r="S61" s="694"/>
      <c r="T61" s="694"/>
    </row>
    <row r="62" spans="1:20" s="90" customFormat="1" x14ac:dyDescent="0.3">
      <c r="A62" s="9">
        <v>62</v>
      </c>
      <c r="B62"/>
      <c r="C62" s="11" t="s">
        <v>48</v>
      </c>
      <c r="D62" s="12" t="s">
        <v>49</v>
      </c>
      <c r="E62" s="12"/>
      <c r="F62" s="12"/>
      <c r="G62" s="12"/>
      <c r="H62" s="20">
        <v>0</v>
      </c>
      <c r="I62" s="20">
        <v>0</v>
      </c>
      <c r="J62" s="20">
        <v>0</v>
      </c>
      <c r="K62" s="274"/>
      <c r="L62" s="69"/>
      <c r="M62" s="92"/>
      <c r="N62" s="92"/>
      <c r="O62" s="581"/>
      <c r="P62" s="581"/>
      <c r="Q62" s="581"/>
      <c r="R62" s="693"/>
      <c r="S62" s="693"/>
      <c r="T62" s="693"/>
    </row>
    <row r="63" spans="1:20" s="90" customFormat="1" x14ac:dyDescent="0.3">
      <c r="A63" s="9">
        <v>63</v>
      </c>
      <c r="B63"/>
      <c r="C63" s="14"/>
      <c r="D63" s="15" t="s">
        <v>110</v>
      </c>
      <c r="E63" s="15"/>
      <c r="F63" s="2"/>
      <c r="G63" s="2"/>
      <c r="H63" s="304">
        <v>151.5</v>
      </c>
      <c r="I63" s="290">
        <v>151.5</v>
      </c>
      <c r="J63" s="312">
        <v>153.01500000000001</v>
      </c>
      <c r="K63" s="273"/>
      <c r="L63" s="294">
        <v>0</v>
      </c>
      <c r="M63" s="92"/>
      <c r="N63" s="92"/>
      <c r="O63" s="581"/>
      <c r="P63" s="581"/>
      <c r="Q63" s="581"/>
      <c r="R63" s="693"/>
      <c r="S63" s="693"/>
      <c r="T63" s="693"/>
    </row>
    <row r="64" spans="1:20" s="90" customFormat="1" outlineLevel="1" x14ac:dyDescent="0.3">
      <c r="A64" s="9">
        <v>64</v>
      </c>
      <c r="B64"/>
      <c r="C64" s="14"/>
      <c r="D64" s="15" t="s">
        <v>51</v>
      </c>
      <c r="E64" s="15"/>
      <c r="F64" s="2"/>
      <c r="G64" s="2"/>
      <c r="H64" s="303">
        <v>0</v>
      </c>
      <c r="I64" s="289">
        <v>0</v>
      </c>
      <c r="J64" s="311">
        <v>0</v>
      </c>
      <c r="K64" s="275"/>
      <c r="L64" s="297">
        <v>0</v>
      </c>
      <c r="M64" s="92"/>
      <c r="N64" s="92"/>
      <c r="O64" s="582">
        <f>I64-SUM(I65,I68)</f>
        <v>0</v>
      </c>
      <c r="P64" s="582">
        <f>J64-SUM(J65,J68)</f>
        <v>0</v>
      </c>
      <c r="Q64" s="582">
        <f>K64-SUM(K65,K68)</f>
        <v>0</v>
      </c>
      <c r="R64" s="694"/>
      <c r="S64" s="694"/>
      <c r="T64" s="694"/>
    </row>
    <row r="65" spans="1:20" s="90" customFormat="1" outlineLevel="1" x14ac:dyDescent="0.3">
      <c r="A65" s="9">
        <v>65</v>
      </c>
      <c r="B65"/>
      <c r="C65" s="14"/>
      <c r="D65" s="15"/>
      <c r="E65" s="19" t="s">
        <v>52</v>
      </c>
      <c r="F65" s="2"/>
      <c r="G65" s="2"/>
      <c r="H65" s="303">
        <v>0</v>
      </c>
      <c r="I65" s="289">
        <v>0</v>
      </c>
      <c r="J65" s="311">
        <v>0</v>
      </c>
      <c r="K65" s="275"/>
      <c r="L65" s="297">
        <v>0</v>
      </c>
      <c r="M65" s="92"/>
      <c r="N65" s="92"/>
      <c r="O65" s="582">
        <f>I65-SUM(I66:I67)</f>
        <v>0</v>
      </c>
      <c r="P65" s="582">
        <f>J65-SUM(J66:J67)</f>
        <v>0</v>
      </c>
      <c r="Q65" s="582">
        <f>K65-SUM(K66:K67)</f>
        <v>0</v>
      </c>
      <c r="R65" s="694"/>
      <c r="S65" s="694"/>
      <c r="T65" s="694"/>
    </row>
    <row r="66" spans="1:20" s="90" customFormat="1" outlineLevel="1" x14ac:dyDescent="0.3">
      <c r="A66" s="9">
        <v>66</v>
      </c>
      <c r="B66"/>
      <c r="C66" s="14"/>
      <c r="D66" s="15"/>
      <c r="E66" s="2"/>
      <c r="F66" s="19" t="s">
        <v>53</v>
      </c>
      <c r="G66" s="19"/>
      <c r="H66" s="304">
        <v>0</v>
      </c>
      <c r="I66" s="290">
        <v>0</v>
      </c>
      <c r="J66" s="312">
        <v>0</v>
      </c>
      <c r="K66" s="273"/>
      <c r="L66" s="294">
        <v>0</v>
      </c>
      <c r="M66" s="92"/>
      <c r="N66" s="92"/>
      <c r="O66" s="581"/>
      <c r="P66" s="581"/>
      <c r="Q66" s="581"/>
      <c r="R66" s="693"/>
      <c r="S66" s="693"/>
      <c r="T66" s="693"/>
    </row>
    <row r="67" spans="1:20" s="90" customFormat="1" outlineLevel="1" x14ac:dyDescent="0.3">
      <c r="A67" s="9">
        <v>67</v>
      </c>
      <c r="B67"/>
      <c r="C67" s="14"/>
      <c r="D67" s="15"/>
      <c r="E67" s="2"/>
      <c r="F67" s="19" t="s">
        <v>54</v>
      </c>
      <c r="G67" s="19"/>
      <c r="H67" s="304">
        <v>0</v>
      </c>
      <c r="I67" s="290">
        <v>0</v>
      </c>
      <c r="J67" s="312">
        <v>0</v>
      </c>
      <c r="K67" s="273"/>
      <c r="L67" s="294">
        <v>0</v>
      </c>
      <c r="M67" s="92"/>
      <c r="N67" s="92"/>
      <c r="O67" s="581"/>
      <c r="P67" s="581"/>
      <c r="Q67" s="581"/>
      <c r="R67" s="693"/>
      <c r="S67" s="693"/>
      <c r="T67" s="693"/>
    </row>
    <row r="68" spans="1:20" s="90" customFormat="1" outlineLevel="1" x14ac:dyDescent="0.3">
      <c r="A68" s="9">
        <v>68</v>
      </c>
      <c r="B68"/>
      <c r="C68" s="14"/>
      <c r="D68" s="15"/>
      <c r="E68" s="19" t="s">
        <v>55</v>
      </c>
      <c r="F68" s="2"/>
      <c r="G68" s="2"/>
      <c r="H68" s="303">
        <v>0</v>
      </c>
      <c r="I68" s="289">
        <v>0</v>
      </c>
      <c r="J68" s="311">
        <v>0</v>
      </c>
      <c r="K68" s="275"/>
      <c r="L68" s="297">
        <v>0</v>
      </c>
      <c r="M68" s="92"/>
      <c r="N68" s="92"/>
      <c r="O68" s="582">
        <f>I68-SUM(I69:I70)</f>
        <v>0</v>
      </c>
      <c r="P68" s="582">
        <f>J68-SUM(J69:J70)</f>
        <v>0</v>
      </c>
      <c r="Q68" s="582">
        <f>K68-SUM(K69:K70)</f>
        <v>0</v>
      </c>
      <c r="R68" s="694"/>
      <c r="S68" s="694"/>
      <c r="T68" s="694"/>
    </row>
    <row r="69" spans="1:20" s="90" customFormat="1" outlineLevel="1" x14ac:dyDescent="0.3">
      <c r="A69" s="9">
        <v>69</v>
      </c>
      <c r="B69"/>
      <c r="C69" s="14"/>
      <c r="D69" s="15"/>
      <c r="E69" s="2"/>
      <c r="F69" s="19" t="s">
        <v>53</v>
      </c>
      <c r="G69" s="19"/>
      <c r="H69" s="307">
        <v>0</v>
      </c>
      <c r="I69" s="293">
        <v>0</v>
      </c>
      <c r="J69" s="315">
        <v>0</v>
      </c>
      <c r="K69" s="273"/>
      <c r="L69" s="294">
        <v>0</v>
      </c>
      <c r="M69" s="92"/>
      <c r="N69" s="92"/>
      <c r="O69" s="581"/>
      <c r="P69" s="581"/>
      <c r="Q69" s="581"/>
      <c r="R69" s="693"/>
      <c r="S69" s="693"/>
      <c r="T69" s="693"/>
    </row>
    <row r="70" spans="1:20" s="90" customFormat="1" outlineLevel="1" x14ac:dyDescent="0.3">
      <c r="A70" s="9">
        <v>70</v>
      </c>
      <c r="B70"/>
      <c r="C70" s="14"/>
      <c r="D70" s="15"/>
      <c r="E70" s="15"/>
      <c r="F70" s="19" t="s">
        <v>54</v>
      </c>
      <c r="G70" s="19"/>
      <c r="H70" s="307">
        <v>0</v>
      </c>
      <c r="I70" s="293">
        <v>0</v>
      </c>
      <c r="J70" s="315">
        <v>0</v>
      </c>
      <c r="K70" s="273"/>
      <c r="L70" s="294">
        <v>0</v>
      </c>
      <c r="M70" s="92"/>
      <c r="N70" s="92"/>
      <c r="O70" s="581"/>
      <c r="P70" s="581"/>
      <c r="Q70" s="581"/>
      <c r="R70" s="693"/>
      <c r="S70" s="693"/>
      <c r="T70" s="693"/>
    </row>
    <row r="71" spans="1:20" s="90" customFormat="1" x14ac:dyDescent="0.3">
      <c r="A71" s="9">
        <v>71</v>
      </c>
      <c r="B71"/>
      <c r="C71" s="14"/>
      <c r="D71" s="15" t="s">
        <v>56</v>
      </c>
      <c r="E71" s="15"/>
      <c r="F71" s="2"/>
      <c r="G71" s="2"/>
      <c r="H71" s="303">
        <v>465</v>
      </c>
      <c r="I71" s="289">
        <v>513</v>
      </c>
      <c r="J71" s="311">
        <v>591</v>
      </c>
      <c r="K71" s="274"/>
      <c r="L71" s="297">
        <v>596</v>
      </c>
      <c r="M71" s="92"/>
      <c r="N71" s="92"/>
      <c r="O71" s="582">
        <f>I71-SUM(I72:I77)</f>
        <v>0</v>
      </c>
      <c r="P71" s="582">
        <f>J71-SUM(J72:J77)</f>
        <v>0</v>
      </c>
      <c r="Q71" s="582">
        <f>K71-SUM(K72:K77)</f>
        <v>0</v>
      </c>
      <c r="R71" s="694"/>
      <c r="S71" s="694"/>
      <c r="T71" s="694"/>
    </row>
    <row r="72" spans="1:20" s="90" customFormat="1" x14ac:dyDescent="0.3">
      <c r="A72" s="9">
        <v>72</v>
      </c>
      <c r="B72"/>
      <c r="C72" s="18"/>
      <c r="D72" s="2"/>
      <c r="E72" s="2" t="s">
        <v>57</v>
      </c>
      <c r="F72" s="2"/>
      <c r="G72" s="2"/>
      <c r="H72" s="304">
        <v>320</v>
      </c>
      <c r="I72" s="290">
        <v>350</v>
      </c>
      <c r="J72" s="312">
        <v>400</v>
      </c>
      <c r="K72" s="273"/>
      <c r="L72" s="294">
        <v>404</v>
      </c>
      <c r="M72" s="92"/>
      <c r="N72" s="92"/>
      <c r="O72" s="581"/>
      <c r="P72" s="581"/>
      <c r="Q72" s="581"/>
      <c r="R72" s="693"/>
      <c r="S72" s="693"/>
      <c r="T72" s="693"/>
    </row>
    <row r="73" spans="1:20" s="90" customFormat="1" x14ac:dyDescent="0.3">
      <c r="A73" s="9">
        <v>73</v>
      </c>
      <c r="B73"/>
      <c r="C73" s="18"/>
      <c r="D73" s="2"/>
      <c r="E73" s="2" t="s">
        <v>58</v>
      </c>
      <c r="F73" s="2"/>
      <c r="G73" s="2"/>
      <c r="H73" s="304">
        <v>0</v>
      </c>
      <c r="I73" s="290">
        <v>0</v>
      </c>
      <c r="J73" s="312">
        <v>0</v>
      </c>
      <c r="K73" s="277"/>
      <c r="L73" s="294">
        <v>0</v>
      </c>
      <c r="M73" s="92"/>
      <c r="N73" s="92"/>
      <c r="O73" s="581"/>
      <c r="P73" s="581"/>
      <c r="Q73" s="581"/>
      <c r="R73" s="693"/>
      <c r="S73" s="693"/>
      <c r="T73" s="693"/>
    </row>
    <row r="74" spans="1:20" s="90" customFormat="1" x14ac:dyDescent="0.3">
      <c r="A74" s="9">
        <v>74</v>
      </c>
      <c r="B74"/>
      <c r="C74" s="18"/>
      <c r="D74" s="2"/>
      <c r="E74" s="2" t="s">
        <v>59</v>
      </c>
      <c r="F74" s="2"/>
      <c r="G74" s="2"/>
      <c r="H74" s="304">
        <v>0</v>
      </c>
      <c r="I74" s="290">
        <v>0</v>
      </c>
      <c r="J74" s="312">
        <v>0</v>
      </c>
      <c r="K74" s="277"/>
      <c r="L74" s="294">
        <v>0</v>
      </c>
      <c r="M74" s="92"/>
      <c r="N74" s="92"/>
      <c r="O74" s="581"/>
      <c r="P74" s="581"/>
      <c r="Q74" s="581"/>
      <c r="R74" s="693"/>
      <c r="S74" s="693"/>
      <c r="T74" s="693"/>
    </row>
    <row r="75" spans="1:20" s="90" customFormat="1" x14ac:dyDescent="0.3">
      <c r="A75" s="9">
        <v>75</v>
      </c>
      <c r="B75"/>
      <c r="C75" s="18"/>
      <c r="D75" s="2"/>
      <c r="E75" s="32" t="s">
        <v>60</v>
      </c>
      <c r="F75" s="32"/>
      <c r="G75" s="15"/>
      <c r="H75" s="306">
        <v>150</v>
      </c>
      <c r="I75" s="292">
        <v>170</v>
      </c>
      <c r="J75" s="314">
        <v>200</v>
      </c>
      <c r="K75" s="273"/>
      <c r="L75" s="294">
        <v>202</v>
      </c>
      <c r="M75" s="92"/>
      <c r="N75" s="92"/>
      <c r="O75" s="581"/>
      <c r="P75" s="581"/>
      <c r="Q75" s="581"/>
      <c r="R75" s="693"/>
      <c r="S75" s="693"/>
      <c r="T75" s="693"/>
    </row>
    <row r="76" spans="1:20" s="90" customFormat="1" x14ac:dyDescent="0.3">
      <c r="A76" s="9">
        <v>76</v>
      </c>
      <c r="B76"/>
      <c r="C76" s="18"/>
      <c r="D76" s="2"/>
      <c r="E76" s="32" t="s">
        <v>61</v>
      </c>
      <c r="F76" s="32"/>
      <c r="G76" s="15"/>
      <c r="H76" s="306">
        <v>0</v>
      </c>
      <c r="I76" s="292">
        <v>0</v>
      </c>
      <c r="J76" s="314">
        <v>0</v>
      </c>
      <c r="K76" s="273"/>
      <c r="L76" s="294">
        <v>0</v>
      </c>
      <c r="M76" s="92"/>
      <c r="N76" s="92"/>
      <c r="O76" s="581"/>
      <c r="P76" s="581"/>
      <c r="Q76" s="581"/>
      <c r="R76" s="693"/>
      <c r="S76" s="693"/>
      <c r="T76" s="693"/>
    </row>
    <row r="77" spans="1:20" s="90" customFormat="1" x14ac:dyDescent="0.3">
      <c r="A77" s="9">
        <v>77</v>
      </c>
      <c r="B77"/>
      <c r="C77" s="18"/>
      <c r="D77" s="2"/>
      <c r="E77" s="19" t="s">
        <v>62</v>
      </c>
      <c r="F77" s="2"/>
      <c r="G77" s="2"/>
      <c r="H77" s="304">
        <v>-5</v>
      </c>
      <c r="I77" s="290">
        <v>-7</v>
      </c>
      <c r="J77" s="312">
        <v>-9</v>
      </c>
      <c r="K77" s="273"/>
      <c r="L77" s="294">
        <v>-10</v>
      </c>
      <c r="M77" s="92"/>
      <c r="N77" s="92"/>
      <c r="O77" s="581"/>
      <c r="P77" s="581"/>
      <c r="Q77" s="581"/>
      <c r="R77" s="693"/>
      <c r="S77" s="693"/>
      <c r="T77" s="693"/>
    </row>
    <row r="78" spans="1:20" s="90" customFormat="1" x14ac:dyDescent="0.3">
      <c r="A78" s="9">
        <v>78</v>
      </c>
      <c r="B78"/>
      <c r="C78" s="76"/>
      <c r="D78" s="28" t="s">
        <v>63</v>
      </c>
      <c r="E78" s="28"/>
      <c r="F78" s="31"/>
      <c r="G78" s="31"/>
      <c r="H78" s="302">
        <v>616.5</v>
      </c>
      <c r="I78" s="288">
        <v>664.5</v>
      </c>
      <c r="J78" s="310">
        <v>744.01499999999999</v>
      </c>
      <c r="K78" s="274"/>
      <c r="L78" s="296">
        <v>596</v>
      </c>
      <c r="M78" s="92"/>
      <c r="N78" s="92"/>
      <c r="O78" s="582">
        <f>I78-SUM(I63,I64,I71)</f>
        <v>0</v>
      </c>
      <c r="P78" s="582">
        <f>J78-SUM(J63,J64,J71)</f>
        <v>0</v>
      </c>
      <c r="Q78" s="582">
        <f>K78-SUM(K63,K64,K71)</f>
        <v>0</v>
      </c>
      <c r="R78" s="694"/>
      <c r="S78" s="694"/>
      <c r="T78" s="694"/>
    </row>
    <row r="79" spans="1:20" s="95" customFormat="1" x14ac:dyDescent="0.3">
      <c r="A79" s="9">
        <v>79</v>
      </c>
      <c r="B79"/>
      <c r="C79" s="44"/>
      <c r="D79" s="45" t="s">
        <v>64</v>
      </c>
      <c r="E79" s="45"/>
      <c r="F79" s="45"/>
      <c r="G79" s="45"/>
      <c r="H79" s="106">
        <v>35839.377</v>
      </c>
      <c r="I79" s="106">
        <v>36620.5</v>
      </c>
      <c r="J79" s="106">
        <v>46141.514999999999</v>
      </c>
      <c r="K79" s="440"/>
      <c r="L79" s="211">
        <v>58247.843197499998</v>
      </c>
      <c r="M79" s="92"/>
      <c r="N79" s="92"/>
      <c r="O79" s="584">
        <f>I79-SUM(I78,I61,I46,I11)</f>
        <v>0</v>
      </c>
      <c r="P79" s="584">
        <f>J79-SUM(J78,J61,J46,J11)</f>
        <v>0</v>
      </c>
      <c r="Q79" s="584">
        <f>K79-SUM(K78,K61,K46,K11)</f>
        <v>0</v>
      </c>
      <c r="R79" s="696"/>
      <c r="S79" s="696"/>
      <c r="T79" s="696"/>
    </row>
    <row r="80" spans="1:20" s="439" customFormat="1" x14ac:dyDescent="0.3">
      <c r="A80" s="433">
        <v>80</v>
      </c>
      <c r="B80" s="27"/>
      <c r="C80" s="434"/>
      <c r="D80" s="423"/>
      <c r="E80" s="423"/>
      <c r="F80" s="423"/>
      <c r="G80" s="423"/>
      <c r="H80" s="420">
        <v>0</v>
      </c>
      <c r="I80" s="420">
        <v>0</v>
      </c>
      <c r="J80" s="420">
        <v>0</v>
      </c>
      <c r="K80" s="435"/>
      <c r="L80" s="436"/>
      <c r="M80" s="438"/>
      <c r="N80" s="438"/>
      <c r="O80" s="581"/>
      <c r="P80" s="581"/>
      <c r="Q80" s="581"/>
      <c r="R80" s="693"/>
      <c r="S80" s="693"/>
      <c r="T80" s="693"/>
    </row>
    <row r="81" spans="1:20" s="90" customFormat="1" outlineLevel="1" x14ac:dyDescent="0.3">
      <c r="A81" s="9">
        <v>81</v>
      </c>
      <c r="B81"/>
      <c r="C81" s="36" t="s">
        <v>65</v>
      </c>
      <c r="D81" s="37" t="s">
        <v>66</v>
      </c>
      <c r="E81" s="37"/>
      <c r="F81" s="37"/>
      <c r="G81" s="12"/>
      <c r="H81" s="20">
        <v>0</v>
      </c>
      <c r="I81" s="20">
        <v>0</v>
      </c>
      <c r="J81" s="20">
        <v>0</v>
      </c>
      <c r="K81" s="274"/>
      <c r="L81" s="69"/>
      <c r="M81" s="92"/>
      <c r="N81" s="92"/>
      <c r="O81" s="581"/>
      <c r="P81" s="581"/>
      <c r="Q81" s="581"/>
      <c r="R81" s="693"/>
      <c r="S81" s="693"/>
      <c r="T81" s="693"/>
    </row>
    <row r="82" spans="1:20" s="90" customFormat="1" outlineLevel="1" x14ac:dyDescent="0.3">
      <c r="A82" s="9">
        <v>82</v>
      </c>
      <c r="B82"/>
      <c r="C82" s="14"/>
      <c r="D82" s="15" t="s">
        <v>67</v>
      </c>
      <c r="E82" s="15"/>
      <c r="F82" s="2"/>
      <c r="G82" s="2"/>
      <c r="H82" s="303">
        <v>0</v>
      </c>
      <c r="I82" s="289">
        <v>0</v>
      </c>
      <c r="J82" s="311">
        <v>0</v>
      </c>
      <c r="K82" s="274"/>
      <c r="L82" s="296">
        <v>0</v>
      </c>
      <c r="M82" s="92"/>
      <c r="N82" s="92"/>
      <c r="O82" s="582">
        <f>I82-SUM(I83:I84)</f>
        <v>0</v>
      </c>
      <c r="P82" s="582">
        <f>J82-SUM(J83:J84)</f>
        <v>0</v>
      </c>
      <c r="Q82" s="582">
        <f>K82-SUM(K83:K84)</f>
        <v>0</v>
      </c>
      <c r="R82" s="694"/>
      <c r="S82" s="694"/>
      <c r="T82" s="694"/>
    </row>
    <row r="83" spans="1:20" s="90" customFormat="1" outlineLevel="1" x14ac:dyDescent="0.3">
      <c r="A83" s="9">
        <v>83</v>
      </c>
      <c r="B83"/>
      <c r="C83" s="18"/>
      <c r="D83" s="2"/>
      <c r="E83" s="19" t="s">
        <v>68</v>
      </c>
      <c r="F83" s="2"/>
      <c r="G83" s="2"/>
      <c r="H83" s="304">
        <v>0</v>
      </c>
      <c r="I83" s="290">
        <v>0</v>
      </c>
      <c r="J83" s="312">
        <v>0</v>
      </c>
      <c r="K83" s="277"/>
      <c r="L83" s="294">
        <v>0</v>
      </c>
      <c r="M83" s="92"/>
      <c r="N83" s="92"/>
      <c r="O83" s="581"/>
      <c r="P83" s="581"/>
      <c r="Q83" s="581"/>
      <c r="R83" s="693"/>
      <c r="S83" s="693"/>
      <c r="T83" s="693"/>
    </row>
    <row r="84" spans="1:20" s="90" customFormat="1" outlineLevel="1" x14ac:dyDescent="0.3">
      <c r="A84" s="9">
        <v>84</v>
      </c>
      <c r="B84"/>
      <c r="C84" s="18"/>
      <c r="D84" s="2"/>
      <c r="E84" s="19" t="s">
        <v>111</v>
      </c>
      <c r="F84" s="2"/>
      <c r="G84" s="2"/>
      <c r="H84" s="304">
        <v>0</v>
      </c>
      <c r="I84" s="290">
        <v>0</v>
      </c>
      <c r="J84" s="312">
        <v>0</v>
      </c>
      <c r="K84" s="276"/>
      <c r="L84" s="294">
        <v>0</v>
      </c>
      <c r="M84" s="92"/>
      <c r="N84" s="92"/>
      <c r="O84" s="581"/>
      <c r="P84" s="581"/>
      <c r="Q84" s="581"/>
      <c r="R84" s="693"/>
      <c r="S84" s="693"/>
      <c r="T84" s="693"/>
    </row>
    <row r="85" spans="1:20" s="90" customFormat="1" outlineLevel="1" x14ac:dyDescent="0.3">
      <c r="A85" s="9">
        <v>85</v>
      </c>
      <c r="B85"/>
      <c r="C85" s="14"/>
      <c r="D85" s="15" t="s">
        <v>70</v>
      </c>
      <c r="E85" s="77"/>
      <c r="F85" s="2"/>
      <c r="G85" s="2"/>
      <c r="H85" s="303">
        <v>0</v>
      </c>
      <c r="I85" s="289">
        <v>0</v>
      </c>
      <c r="J85" s="311">
        <v>0</v>
      </c>
      <c r="K85" s="274"/>
      <c r="L85" s="297">
        <v>0</v>
      </c>
      <c r="M85" s="92"/>
      <c r="N85" s="92"/>
      <c r="O85" s="582">
        <f>I85-SUM(I86:I87)</f>
        <v>0</v>
      </c>
      <c r="P85" s="582">
        <f>J85-SUM(J86:J87)</f>
        <v>0</v>
      </c>
      <c r="Q85" s="582">
        <f>K85-SUM(K86:K87)</f>
        <v>0</v>
      </c>
      <c r="R85" s="694"/>
      <c r="S85" s="694"/>
      <c r="T85" s="694"/>
    </row>
    <row r="86" spans="1:20" s="90" customFormat="1" outlineLevel="1" x14ac:dyDescent="0.3">
      <c r="A86" s="9">
        <v>86</v>
      </c>
      <c r="B86"/>
      <c r="C86" s="14"/>
      <c r="D86" s="38"/>
      <c r="E86" s="2" t="s">
        <v>71</v>
      </c>
      <c r="F86" s="2"/>
      <c r="G86" s="2"/>
      <c r="H86" s="304">
        <v>0</v>
      </c>
      <c r="I86" s="290">
        <v>0</v>
      </c>
      <c r="J86" s="312">
        <v>0</v>
      </c>
      <c r="K86" s="276"/>
      <c r="L86" s="294">
        <v>0</v>
      </c>
      <c r="M86" s="92"/>
      <c r="N86" s="92"/>
      <c r="O86" s="581"/>
      <c r="P86" s="581"/>
      <c r="Q86" s="581"/>
      <c r="R86" s="693"/>
      <c r="S86" s="693"/>
      <c r="T86" s="693"/>
    </row>
    <row r="87" spans="1:20" s="90" customFormat="1" outlineLevel="1" x14ac:dyDescent="0.3">
      <c r="A87" s="9">
        <v>87</v>
      </c>
      <c r="B87"/>
      <c r="C87" s="14"/>
      <c r="D87" s="38"/>
      <c r="E87" s="2" t="s">
        <v>72</v>
      </c>
      <c r="F87" s="2"/>
      <c r="G87" s="2"/>
      <c r="H87" s="304">
        <v>0</v>
      </c>
      <c r="I87" s="290">
        <v>0</v>
      </c>
      <c r="J87" s="312">
        <v>0</v>
      </c>
      <c r="K87" s="276"/>
      <c r="L87" s="294">
        <v>0</v>
      </c>
      <c r="M87" s="92"/>
      <c r="N87" s="92"/>
      <c r="O87" s="581"/>
      <c r="P87" s="581"/>
      <c r="Q87" s="581"/>
      <c r="R87" s="693"/>
      <c r="S87" s="693"/>
      <c r="T87" s="693"/>
    </row>
    <row r="88" spans="1:20" s="90" customFormat="1" outlineLevel="1" x14ac:dyDescent="0.3">
      <c r="A88" s="9">
        <v>88</v>
      </c>
      <c r="B88"/>
      <c r="C88" s="14"/>
      <c r="D88" s="15" t="s">
        <v>73</v>
      </c>
      <c r="E88" s="15"/>
      <c r="F88" s="2"/>
      <c r="G88" s="2"/>
      <c r="H88" s="303">
        <v>0</v>
      </c>
      <c r="I88" s="289">
        <v>0</v>
      </c>
      <c r="J88" s="311">
        <v>0</v>
      </c>
      <c r="K88" s="279"/>
      <c r="L88" s="294">
        <v>0</v>
      </c>
      <c r="M88" s="92"/>
      <c r="N88" s="92"/>
      <c r="O88" s="581"/>
      <c r="P88" s="581"/>
      <c r="Q88" s="581"/>
      <c r="R88" s="693"/>
      <c r="S88" s="693"/>
      <c r="T88" s="693"/>
    </row>
    <row r="89" spans="1:20" s="90" customFormat="1" outlineLevel="1" x14ac:dyDescent="0.3">
      <c r="A89" s="9">
        <v>89</v>
      </c>
      <c r="B89"/>
      <c r="C89" s="76"/>
      <c r="D89" s="28" t="s">
        <v>74</v>
      </c>
      <c r="E89" s="28"/>
      <c r="F89" s="31"/>
      <c r="G89" s="31"/>
      <c r="H89" s="302">
        <v>0</v>
      </c>
      <c r="I89" s="288">
        <v>0</v>
      </c>
      <c r="J89" s="310">
        <v>0</v>
      </c>
      <c r="K89" s="274"/>
      <c r="L89" s="296">
        <v>0</v>
      </c>
      <c r="M89" s="92"/>
      <c r="N89" s="92"/>
      <c r="O89" s="582">
        <f>I89-SUM(I88,I85,I82)</f>
        <v>0</v>
      </c>
      <c r="P89" s="582">
        <f>J89-SUM(J88,J85,J82)</f>
        <v>0</v>
      </c>
      <c r="Q89" s="582">
        <f>K89-SUM(K88,K85,K82)</f>
        <v>0</v>
      </c>
      <c r="R89" s="694"/>
      <c r="S89" s="694"/>
      <c r="T89" s="694"/>
    </row>
    <row r="90" spans="1:20" s="90" customFormat="1" x14ac:dyDescent="0.3">
      <c r="A90" s="9">
        <v>90</v>
      </c>
      <c r="B90"/>
      <c r="C90" s="11" t="s">
        <v>75</v>
      </c>
      <c r="D90" s="12" t="s">
        <v>76</v>
      </c>
      <c r="E90" s="12"/>
      <c r="F90" s="12"/>
      <c r="G90" s="12"/>
      <c r="H90" s="20">
        <v>0</v>
      </c>
      <c r="I90" s="20">
        <v>0</v>
      </c>
      <c r="J90" s="20">
        <v>0</v>
      </c>
      <c r="K90" s="274"/>
      <c r="L90" s="69"/>
      <c r="M90" s="92"/>
      <c r="N90" s="92"/>
      <c r="O90" s="581"/>
      <c r="P90" s="581"/>
      <c r="Q90" s="581"/>
      <c r="R90" s="693"/>
      <c r="S90" s="693"/>
      <c r="T90" s="693"/>
    </row>
    <row r="91" spans="1:20" s="94" customFormat="1" x14ac:dyDescent="0.3">
      <c r="A91" s="9">
        <v>91</v>
      </c>
      <c r="B91"/>
      <c r="C91" s="39"/>
      <c r="D91" s="41" t="s">
        <v>77</v>
      </c>
      <c r="E91" s="41"/>
      <c r="F91" s="24"/>
      <c r="G91" s="24"/>
      <c r="H91" s="303">
        <v>35000</v>
      </c>
      <c r="I91" s="289">
        <v>36000</v>
      </c>
      <c r="J91" s="311">
        <v>42550</v>
      </c>
      <c r="K91" s="275"/>
      <c r="L91" s="297">
        <v>55315</v>
      </c>
      <c r="M91" s="92"/>
      <c r="N91" s="92"/>
      <c r="O91" s="583">
        <f>I91-SUM(I92,I95:I97)</f>
        <v>0</v>
      </c>
      <c r="P91" s="583">
        <f>J91-SUM(J92,J95:J97)</f>
        <v>0</v>
      </c>
      <c r="Q91" s="583">
        <f>K91-SUM(K92,K95:K97)</f>
        <v>0</v>
      </c>
      <c r="R91" s="695"/>
      <c r="S91" s="695"/>
      <c r="T91" s="695"/>
    </row>
    <row r="92" spans="1:20" s="90" customFormat="1" x14ac:dyDescent="0.3">
      <c r="A92" s="9">
        <v>92</v>
      </c>
      <c r="B92"/>
      <c r="C92" s="18"/>
      <c r="D92" s="2"/>
      <c r="E92" s="19" t="s">
        <v>78</v>
      </c>
      <c r="F92" s="2"/>
      <c r="G92" s="2"/>
      <c r="H92" s="300">
        <v>8750</v>
      </c>
      <c r="I92" s="286">
        <v>9000</v>
      </c>
      <c r="J92" s="308">
        <v>10400</v>
      </c>
      <c r="K92" s="273"/>
      <c r="L92" s="294">
        <v>16594.5</v>
      </c>
      <c r="M92" s="92"/>
      <c r="N92" s="92"/>
      <c r="O92" s="582">
        <f>I92-SUM(I93:I94)</f>
        <v>0</v>
      </c>
      <c r="P92" s="582">
        <f>J92-SUM(J93:J94)</f>
        <v>0</v>
      </c>
      <c r="Q92" s="582">
        <f>K92-SUM(K93:K94)</f>
        <v>0</v>
      </c>
      <c r="R92" s="694"/>
      <c r="S92" s="694"/>
      <c r="T92" s="694"/>
    </row>
    <row r="93" spans="1:20" s="90" customFormat="1" x14ac:dyDescent="0.3">
      <c r="A93" s="9">
        <v>93</v>
      </c>
      <c r="B93"/>
      <c r="C93" s="18"/>
      <c r="D93" s="2"/>
      <c r="E93" s="19" t="s">
        <v>79</v>
      </c>
      <c r="F93" s="2"/>
      <c r="G93" s="2"/>
      <c r="H93" s="304">
        <v>0</v>
      </c>
      <c r="I93" s="290">
        <v>0</v>
      </c>
      <c r="J93" s="312">
        <v>0</v>
      </c>
      <c r="K93" s="273"/>
      <c r="L93" s="294">
        <v>0</v>
      </c>
      <c r="M93" s="92"/>
      <c r="N93" s="92"/>
      <c r="O93" s="581"/>
      <c r="P93" s="581"/>
      <c r="Q93" s="581"/>
      <c r="R93" s="693"/>
      <c r="S93" s="693"/>
      <c r="T93" s="693"/>
    </row>
    <row r="94" spans="1:20" s="90" customFormat="1" x14ac:dyDescent="0.3">
      <c r="A94" s="9">
        <v>94</v>
      </c>
      <c r="B94"/>
      <c r="C94" s="18"/>
      <c r="D94" s="2"/>
      <c r="E94" s="19" t="s">
        <v>80</v>
      </c>
      <c r="F94" s="2"/>
      <c r="G94" s="2"/>
      <c r="H94" s="304">
        <v>8750</v>
      </c>
      <c r="I94" s="290">
        <v>9000</v>
      </c>
      <c r="J94" s="312">
        <v>10400</v>
      </c>
      <c r="K94" s="273"/>
      <c r="L94" s="294">
        <v>16594.5</v>
      </c>
      <c r="M94" s="92"/>
      <c r="N94" s="92"/>
      <c r="O94" s="581"/>
      <c r="P94" s="581"/>
      <c r="Q94" s="581"/>
      <c r="R94" s="693"/>
      <c r="S94" s="693"/>
      <c r="T94" s="693"/>
    </row>
    <row r="95" spans="1:20" s="90" customFormat="1" x14ac:dyDescent="0.3">
      <c r="A95" s="9">
        <v>95</v>
      </c>
      <c r="B95"/>
      <c r="C95" s="18"/>
      <c r="D95" s="2"/>
      <c r="E95" s="19" t="s">
        <v>81</v>
      </c>
      <c r="F95" s="2"/>
      <c r="G95" s="2"/>
      <c r="H95" s="304">
        <v>26250</v>
      </c>
      <c r="I95" s="290">
        <v>27000</v>
      </c>
      <c r="J95" s="450">
        <v>32150</v>
      </c>
      <c r="K95" s="273"/>
      <c r="L95" s="294">
        <v>11063</v>
      </c>
      <c r="M95" s="92"/>
      <c r="N95" s="92"/>
      <c r="O95" s="581"/>
      <c r="P95" s="581"/>
      <c r="Q95" s="581"/>
      <c r="R95" s="693"/>
      <c r="S95" s="693"/>
      <c r="T95" s="693"/>
    </row>
    <row r="96" spans="1:20" s="90" customFormat="1" outlineLevel="1" x14ac:dyDescent="0.3">
      <c r="A96" s="9">
        <v>96</v>
      </c>
      <c r="B96"/>
      <c r="C96" s="18"/>
      <c r="D96" s="2"/>
      <c r="E96" s="19" t="s">
        <v>82</v>
      </c>
      <c r="F96" s="2"/>
      <c r="G96" s="2"/>
      <c r="H96" s="304">
        <v>0</v>
      </c>
      <c r="I96" s="290">
        <v>0</v>
      </c>
      <c r="J96" s="312">
        <v>0</v>
      </c>
      <c r="K96" s="273"/>
      <c r="L96" s="294">
        <v>11063</v>
      </c>
      <c r="M96" s="92"/>
      <c r="N96" s="92"/>
      <c r="O96" s="581"/>
      <c r="P96" s="581"/>
      <c r="Q96" s="581"/>
      <c r="R96" s="693"/>
      <c r="S96" s="693"/>
      <c r="T96" s="693"/>
    </row>
    <row r="97" spans="1:20" s="90" customFormat="1" outlineLevel="1" x14ac:dyDescent="0.3">
      <c r="A97" s="9">
        <v>97</v>
      </c>
      <c r="B97"/>
      <c r="C97" s="18"/>
      <c r="D97" s="2"/>
      <c r="E97" s="42" t="s">
        <v>83</v>
      </c>
      <c r="F97" s="2"/>
      <c r="G97" s="2"/>
      <c r="H97" s="304">
        <v>0</v>
      </c>
      <c r="I97" s="290">
        <v>0</v>
      </c>
      <c r="J97" s="312">
        <v>0</v>
      </c>
      <c r="K97" s="273"/>
      <c r="L97" s="294">
        <v>16594.5</v>
      </c>
      <c r="M97" s="92"/>
      <c r="N97" s="92"/>
      <c r="O97" s="581"/>
      <c r="P97" s="581"/>
      <c r="Q97" s="581"/>
      <c r="R97" s="693"/>
      <c r="S97" s="693"/>
      <c r="T97" s="693"/>
    </row>
    <row r="98" spans="1:20" s="90" customFormat="1" outlineLevel="1" x14ac:dyDescent="0.3">
      <c r="A98" s="9">
        <v>98</v>
      </c>
      <c r="B98"/>
      <c r="C98" s="14"/>
      <c r="D98" s="15" t="s">
        <v>84</v>
      </c>
      <c r="E98" s="15"/>
      <c r="F98" s="2"/>
      <c r="G98" s="2"/>
      <c r="H98" s="303">
        <v>0</v>
      </c>
      <c r="I98" s="289">
        <v>0</v>
      </c>
      <c r="J98" s="311">
        <v>0</v>
      </c>
      <c r="K98" s="273"/>
      <c r="L98" s="294">
        <v>11063</v>
      </c>
      <c r="M98" s="92"/>
      <c r="N98" s="92"/>
      <c r="O98" s="581"/>
      <c r="P98" s="581"/>
      <c r="Q98" s="581"/>
      <c r="R98" s="693"/>
      <c r="S98" s="693"/>
      <c r="T98" s="693"/>
    </row>
    <row r="99" spans="1:20" s="90" customFormat="1" x14ac:dyDescent="0.3">
      <c r="A99" s="9">
        <v>99</v>
      </c>
      <c r="B99"/>
      <c r="C99" s="43"/>
      <c r="D99" s="40" t="s">
        <v>110</v>
      </c>
      <c r="E99" s="40"/>
      <c r="F99" s="2"/>
      <c r="G99" s="2"/>
      <c r="H99" s="303">
        <v>202</v>
      </c>
      <c r="I99" s="289">
        <v>240</v>
      </c>
      <c r="J99" s="311">
        <v>300</v>
      </c>
      <c r="K99" s="273"/>
      <c r="L99" s="294">
        <v>553.15</v>
      </c>
      <c r="M99" s="92"/>
      <c r="N99" s="92"/>
      <c r="O99" s="581"/>
      <c r="P99" s="581"/>
      <c r="Q99" s="581"/>
      <c r="R99" s="693"/>
      <c r="S99" s="693"/>
      <c r="T99" s="693"/>
    </row>
    <row r="100" spans="1:20" s="90" customFormat="1" x14ac:dyDescent="0.3">
      <c r="A100" s="9">
        <v>100</v>
      </c>
      <c r="B100"/>
      <c r="C100" s="14"/>
      <c r="D100" s="15" t="s">
        <v>85</v>
      </c>
      <c r="E100" s="15"/>
      <c r="F100" s="2"/>
      <c r="G100" s="2"/>
      <c r="H100" s="303">
        <v>170</v>
      </c>
      <c r="I100" s="289">
        <v>160</v>
      </c>
      <c r="J100" s="311">
        <v>140</v>
      </c>
      <c r="K100" s="275"/>
      <c r="L100" s="297">
        <v>141.4</v>
      </c>
      <c r="M100" s="92"/>
      <c r="N100" s="92"/>
      <c r="O100" s="582">
        <f>I100-SUM(I101:I103)</f>
        <v>0</v>
      </c>
      <c r="P100" s="582">
        <f>J100-SUM(J101:J103)</f>
        <v>0</v>
      </c>
      <c r="Q100" s="582">
        <f>K100-SUM(K101:K103)</f>
        <v>0</v>
      </c>
      <c r="R100" s="694"/>
      <c r="S100" s="694"/>
      <c r="T100" s="694"/>
    </row>
    <row r="101" spans="1:20" s="90" customFormat="1" x14ac:dyDescent="0.3">
      <c r="A101" s="9">
        <v>101</v>
      </c>
      <c r="B101"/>
      <c r="C101" s="18"/>
      <c r="D101" s="2"/>
      <c r="E101" s="2" t="s">
        <v>86</v>
      </c>
      <c r="F101" s="2"/>
      <c r="G101" s="2"/>
      <c r="H101" s="304">
        <v>0</v>
      </c>
      <c r="I101" s="290">
        <v>0</v>
      </c>
      <c r="J101" s="312">
        <v>0</v>
      </c>
      <c r="K101" s="277"/>
      <c r="L101" s="294">
        <v>0</v>
      </c>
      <c r="M101" s="92"/>
      <c r="N101" s="92"/>
      <c r="O101" s="581"/>
      <c r="P101" s="581"/>
      <c r="Q101" s="581"/>
      <c r="R101" s="693"/>
      <c r="S101" s="693"/>
      <c r="T101" s="693"/>
    </row>
    <row r="102" spans="1:20" s="90" customFormat="1" outlineLevel="1" x14ac:dyDescent="0.3">
      <c r="A102" s="9">
        <v>102</v>
      </c>
      <c r="B102"/>
      <c r="C102" s="18"/>
      <c r="D102" s="2"/>
      <c r="E102" s="2" t="s">
        <v>87</v>
      </c>
      <c r="F102" s="2"/>
      <c r="G102" s="2"/>
      <c r="H102" s="304">
        <v>0</v>
      </c>
      <c r="I102" s="290">
        <v>0</v>
      </c>
      <c r="J102" s="312">
        <v>0</v>
      </c>
      <c r="K102" s="273"/>
      <c r="L102" s="294">
        <v>0</v>
      </c>
      <c r="M102" s="92"/>
      <c r="N102" s="92"/>
      <c r="O102" s="581"/>
      <c r="P102" s="581"/>
      <c r="Q102" s="581"/>
      <c r="R102" s="693"/>
      <c r="S102" s="693"/>
      <c r="T102" s="693"/>
    </row>
    <row r="103" spans="1:20" s="90" customFormat="1" x14ac:dyDescent="0.3">
      <c r="A103" s="9">
        <v>103</v>
      </c>
      <c r="B103"/>
      <c r="C103" s="18"/>
      <c r="D103" s="2"/>
      <c r="E103" s="2" t="s">
        <v>88</v>
      </c>
      <c r="F103" s="2"/>
      <c r="G103" s="2"/>
      <c r="H103" s="304">
        <v>170</v>
      </c>
      <c r="I103" s="290">
        <v>160</v>
      </c>
      <c r="J103" s="312">
        <v>140</v>
      </c>
      <c r="K103" s="273"/>
      <c r="L103" s="294">
        <v>141.4</v>
      </c>
      <c r="M103" s="92"/>
      <c r="N103" s="92"/>
      <c r="O103" s="581"/>
      <c r="P103" s="581"/>
      <c r="Q103" s="581"/>
      <c r="R103" s="693"/>
      <c r="S103" s="693"/>
      <c r="T103" s="693"/>
    </row>
    <row r="104" spans="1:20" s="90" customFormat="1" x14ac:dyDescent="0.3">
      <c r="A104" s="9">
        <v>104</v>
      </c>
      <c r="B104"/>
      <c r="C104" s="76"/>
      <c r="D104" s="28" t="s">
        <v>89</v>
      </c>
      <c r="E104" s="28"/>
      <c r="F104" s="28"/>
      <c r="G104" s="28"/>
      <c r="H104" s="302">
        <v>35372</v>
      </c>
      <c r="I104" s="288">
        <v>36400</v>
      </c>
      <c r="J104" s="310">
        <v>42990</v>
      </c>
      <c r="K104" s="274"/>
      <c r="L104" s="296">
        <v>67072.549999999988</v>
      </c>
      <c r="M104" s="92"/>
      <c r="N104" s="92"/>
      <c r="O104" s="582">
        <f>I104-SUM(I98:I100,I91)</f>
        <v>0</v>
      </c>
      <c r="P104" s="582">
        <f>J104-SUM(J98:J100,J91)</f>
        <v>0</v>
      </c>
      <c r="Q104" s="582">
        <f>K104-SUM(K98:K100,K91)</f>
        <v>0</v>
      </c>
      <c r="R104" s="694"/>
      <c r="S104" s="694"/>
      <c r="T104" s="694"/>
    </row>
    <row r="105" spans="1:20" s="90" customFormat="1" x14ac:dyDescent="0.3">
      <c r="A105" s="9">
        <v>105</v>
      </c>
      <c r="B105"/>
      <c r="C105" s="76"/>
      <c r="D105" s="28" t="s">
        <v>90</v>
      </c>
      <c r="E105" s="28"/>
      <c r="F105" s="28"/>
      <c r="G105" s="28"/>
      <c r="H105" s="302">
        <v>35372</v>
      </c>
      <c r="I105" s="288">
        <v>36400</v>
      </c>
      <c r="J105" s="310">
        <v>42990</v>
      </c>
      <c r="K105" s="274"/>
      <c r="L105" s="296">
        <v>67072.549999999988</v>
      </c>
      <c r="M105" s="92"/>
      <c r="N105" s="92"/>
      <c r="O105" s="582">
        <f>I105-SUM(I104,I89)</f>
        <v>0</v>
      </c>
      <c r="P105" s="582">
        <f>J105-SUM(J104,J89)</f>
        <v>0</v>
      </c>
      <c r="Q105" s="582">
        <f>K105-SUM(K104,K89)</f>
        <v>0</v>
      </c>
      <c r="R105" s="694"/>
      <c r="S105" s="694"/>
      <c r="T105" s="694"/>
    </row>
    <row r="106" spans="1:20" s="90" customFormat="1" outlineLevel="1" x14ac:dyDescent="0.3">
      <c r="A106" s="9">
        <v>106</v>
      </c>
      <c r="B106"/>
      <c r="C106" s="11" t="s">
        <v>91</v>
      </c>
      <c r="D106" s="12" t="s">
        <v>92</v>
      </c>
      <c r="E106" s="12"/>
      <c r="F106" s="12"/>
      <c r="G106" s="12"/>
      <c r="H106" s="20">
        <v>0</v>
      </c>
      <c r="I106" s="20">
        <v>0</v>
      </c>
      <c r="J106" s="20">
        <v>0</v>
      </c>
      <c r="K106" s="274"/>
      <c r="L106" s="69"/>
      <c r="M106" s="92"/>
      <c r="N106" s="92"/>
      <c r="O106" s="581"/>
      <c r="P106" s="581"/>
      <c r="Q106" s="581"/>
      <c r="R106" s="693"/>
      <c r="S106" s="693"/>
      <c r="T106" s="693"/>
    </row>
    <row r="107" spans="1:20" s="90" customFormat="1" outlineLevel="1" x14ac:dyDescent="0.3">
      <c r="A107" s="9">
        <v>107</v>
      </c>
      <c r="B107"/>
      <c r="C107" s="14"/>
      <c r="D107" s="15" t="s">
        <v>93</v>
      </c>
      <c r="E107" s="15"/>
      <c r="F107" s="2"/>
      <c r="G107" s="2"/>
      <c r="H107" s="303">
        <f t="shared" ref="H107:J107" si="0">SUM(H108:H111)</f>
        <v>0</v>
      </c>
      <c r="I107" s="289">
        <f t="shared" si="0"/>
        <v>0</v>
      </c>
      <c r="J107" s="311">
        <f t="shared" si="0"/>
        <v>0</v>
      </c>
      <c r="K107" s="275"/>
      <c r="L107" s="297">
        <f t="shared" ref="L107" si="1">SUM(L108:L111)</f>
        <v>0</v>
      </c>
      <c r="M107" s="92"/>
      <c r="N107" s="92"/>
      <c r="O107" s="582">
        <f>I107-SUM(I108:I111)</f>
        <v>0</v>
      </c>
      <c r="P107" s="582">
        <f>J107-SUM(J108:J111)</f>
        <v>0</v>
      </c>
      <c r="Q107" s="582">
        <f>K107-SUM(K108:K111)</f>
        <v>0</v>
      </c>
      <c r="R107" s="694"/>
      <c r="S107" s="694"/>
      <c r="T107" s="694"/>
    </row>
    <row r="108" spans="1:20" s="90" customFormat="1" outlineLevel="1" x14ac:dyDescent="0.3">
      <c r="A108" s="9">
        <v>108</v>
      </c>
      <c r="B108"/>
      <c r="C108" s="14"/>
      <c r="D108" s="15"/>
      <c r="E108" s="2" t="s">
        <v>94</v>
      </c>
      <c r="F108" s="2"/>
      <c r="G108" s="2"/>
      <c r="H108" s="304">
        <v>0</v>
      </c>
      <c r="I108" s="290">
        <v>0</v>
      </c>
      <c r="J108" s="312">
        <v>0</v>
      </c>
      <c r="K108" s="273"/>
      <c r="L108" s="294">
        <v>0</v>
      </c>
      <c r="M108" s="92"/>
      <c r="N108" s="92"/>
      <c r="O108" s="581"/>
      <c r="P108" s="581"/>
      <c r="Q108" s="581"/>
      <c r="R108" s="693"/>
      <c r="S108" s="693"/>
      <c r="T108" s="693"/>
    </row>
    <row r="109" spans="1:20" s="90" customFormat="1" outlineLevel="1" x14ac:dyDescent="0.3">
      <c r="A109" s="9">
        <v>109</v>
      </c>
      <c r="B109"/>
      <c r="C109" s="14"/>
      <c r="D109" s="15"/>
      <c r="E109" s="2" t="s">
        <v>95</v>
      </c>
      <c r="F109" s="2"/>
      <c r="G109" s="2"/>
      <c r="H109" s="304">
        <v>0</v>
      </c>
      <c r="I109" s="290">
        <v>0</v>
      </c>
      <c r="J109" s="312">
        <v>0</v>
      </c>
      <c r="K109" s="273"/>
      <c r="L109" s="294">
        <v>0</v>
      </c>
      <c r="M109" s="92"/>
      <c r="N109" s="92"/>
      <c r="O109" s="581"/>
      <c r="P109" s="581"/>
      <c r="Q109" s="581"/>
      <c r="R109" s="693"/>
      <c r="S109" s="693"/>
      <c r="T109" s="693"/>
    </row>
    <row r="110" spans="1:20" s="90" customFormat="1" outlineLevel="1" x14ac:dyDescent="0.3">
      <c r="A110" s="9">
        <v>110</v>
      </c>
      <c r="B110"/>
      <c r="C110" s="14"/>
      <c r="D110" s="15"/>
      <c r="E110" s="2" t="s">
        <v>96</v>
      </c>
      <c r="F110" s="2"/>
      <c r="G110" s="2"/>
      <c r="H110" s="304">
        <v>0</v>
      </c>
      <c r="I110" s="290">
        <v>0</v>
      </c>
      <c r="J110" s="312">
        <v>0</v>
      </c>
      <c r="K110" s="273"/>
      <c r="L110" s="294">
        <v>0</v>
      </c>
      <c r="M110" s="92"/>
      <c r="N110" s="92"/>
      <c r="O110" s="581"/>
      <c r="P110" s="581"/>
      <c r="Q110" s="581"/>
      <c r="R110" s="693"/>
      <c r="S110" s="693"/>
      <c r="T110" s="693"/>
    </row>
    <row r="111" spans="1:20" s="90" customFormat="1" outlineLevel="1" x14ac:dyDescent="0.3">
      <c r="A111" s="9">
        <v>111</v>
      </c>
      <c r="B111"/>
      <c r="C111" s="14"/>
      <c r="D111" s="15"/>
      <c r="E111" s="2" t="s">
        <v>97</v>
      </c>
      <c r="F111" s="2"/>
      <c r="G111" s="2"/>
      <c r="H111" s="304">
        <v>0</v>
      </c>
      <c r="I111" s="290">
        <v>0</v>
      </c>
      <c r="J111" s="312">
        <v>0</v>
      </c>
      <c r="K111" s="273"/>
      <c r="L111" s="294">
        <v>0</v>
      </c>
      <c r="M111" s="92"/>
      <c r="N111" s="92"/>
      <c r="O111" s="581"/>
      <c r="P111" s="581"/>
      <c r="Q111" s="581"/>
      <c r="R111" s="693"/>
      <c r="S111" s="693"/>
      <c r="T111" s="693"/>
    </row>
    <row r="112" spans="1:20" s="90" customFormat="1" outlineLevel="1" x14ac:dyDescent="0.3">
      <c r="A112" s="9">
        <v>112</v>
      </c>
      <c r="B112"/>
      <c r="C112" s="14"/>
      <c r="D112" s="15" t="s">
        <v>98</v>
      </c>
      <c r="E112" s="15"/>
      <c r="F112" s="2"/>
      <c r="G112" s="2"/>
      <c r="H112" s="303">
        <v>0</v>
      </c>
      <c r="I112" s="289">
        <v>0</v>
      </c>
      <c r="J112" s="311">
        <v>0</v>
      </c>
      <c r="K112" s="273"/>
      <c r="L112" s="294">
        <v>0</v>
      </c>
      <c r="M112" s="92"/>
      <c r="N112" s="92"/>
      <c r="O112" s="581"/>
      <c r="P112" s="581"/>
      <c r="Q112" s="581"/>
      <c r="R112" s="693"/>
      <c r="S112" s="693"/>
      <c r="T112" s="693"/>
    </row>
    <row r="113" spans="1:20" s="90" customFormat="1" outlineLevel="1" x14ac:dyDescent="0.3">
      <c r="A113" s="9">
        <v>113</v>
      </c>
      <c r="B113"/>
      <c r="C113" s="14"/>
      <c r="D113" s="15" t="s">
        <v>99</v>
      </c>
      <c r="E113" s="15"/>
      <c r="F113" s="2"/>
      <c r="G113" s="2"/>
      <c r="H113" s="304">
        <v>0</v>
      </c>
      <c r="I113" s="290">
        <v>0</v>
      </c>
      <c r="J113" s="312">
        <v>0</v>
      </c>
      <c r="K113" s="273"/>
      <c r="L113" s="294">
        <v>0</v>
      </c>
      <c r="M113" s="92"/>
      <c r="N113" s="92"/>
      <c r="O113" s="581"/>
      <c r="P113" s="581"/>
      <c r="Q113" s="581"/>
      <c r="R113" s="693"/>
      <c r="S113" s="693"/>
      <c r="T113" s="693"/>
    </row>
    <row r="114" spans="1:20" s="90" customFormat="1" x14ac:dyDescent="0.3">
      <c r="A114" s="9">
        <v>114</v>
      </c>
      <c r="B114"/>
      <c r="C114" s="14"/>
      <c r="D114" s="15" t="s">
        <v>100</v>
      </c>
      <c r="E114" s="15"/>
      <c r="F114" s="2"/>
      <c r="G114" s="2"/>
      <c r="H114" s="303">
        <f t="shared" ref="H114:J114" si="2">SUM(H115:H116)</f>
        <v>446.94569999999999</v>
      </c>
      <c r="I114" s="289">
        <f t="shared" si="2"/>
        <v>406.00879999999995</v>
      </c>
      <c r="J114" s="311">
        <f t="shared" si="2"/>
        <v>570.70199749999995</v>
      </c>
      <c r="K114" s="275"/>
      <c r="L114" s="297">
        <f t="shared" ref="L114" si="3">SUM(L115:L116)</f>
        <v>735.39519499999994</v>
      </c>
      <c r="M114" s="92"/>
      <c r="N114" s="92"/>
      <c r="O114" s="582">
        <f>I114-SUM(I115:I116)</f>
        <v>0</v>
      </c>
      <c r="P114" s="582">
        <f>J114-SUM(J115:J116)</f>
        <v>0</v>
      </c>
      <c r="Q114" s="582">
        <f>L114-SUM(L115:L116)</f>
        <v>0</v>
      </c>
      <c r="R114" s="694"/>
      <c r="S114" s="694"/>
      <c r="T114" s="694"/>
    </row>
    <row r="115" spans="1:20" s="704" customFormat="1" x14ac:dyDescent="0.3">
      <c r="A115" s="9">
        <v>115</v>
      </c>
      <c r="B115" s="698"/>
      <c r="C115" s="699"/>
      <c r="D115" s="700"/>
      <c r="E115" s="700" t="s">
        <v>101</v>
      </c>
      <c r="F115" s="700"/>
      <c r="G115" s="700"/>
      <c r="H115" s="306">
        <v>446.94569999999999</v>
      </c>
      <c r="I115" s="292">
        <f>H114</f>
        <v>446.94569999999999</v>
      </c>
      <c r="J115" s="314">
        <f>I114</f>
        <v>406.00879999999995</v>
      </c>
      <c r="K115" s="273"/>
      <c r="L115" s="294">
        <f>J114</f>
        <v>570.70199749999995</v>
      </c>
      <c r="M115" s="703"/>
      <c r="N115" s="703"/>
      <c r="O115" s="701"/>
      <c r="P115" s="701"/>
      <c r="Q115" s="701"/>
      <c r="R115" s="702">
        <f>I115-H114</f>
        <v>0</v>
      </c>
      <c r="S115" s="702">
        <f t="shared" ref="S115" si="4">J115-I114</f>
        <v>0</v>
      </c>
      <c r="T115" s="702">
        <f>L115-J114</f>
        <v>0</v>
      </c>
    </row>
    <row r="116" spans="1:20" s="90" customFormat="1" x14ac:dyDescent="0.3">
      <c r="A116" s="9">
        <v>116</v>
      </c>
      <c r="B116"/>
      <c r="C116" s="14"/>
      <c r="D116" s="15"/>
      <c r="E116" s="2" t="s">
        <v>102</v>
      </c>
      <c r="F116" s="2"/>
      <c r="G116" s="2"/>
      <c r="H116" s="304"/>
      <c r="I116" s="290">
        <f>'Input| PL| Treasury'!I253</f>
        <v>-40.936900000000037</v>
      </c>
      <c r="J116" s="314">
        <f>'Input| PL| Treasury'!J253</f>
        <v>164.6931975</v>
      </c>
      <c r="K116" s="273">
        <f>'Input| PL| Treasury'!K253</f>
        <v>164.6931975</v>
      </c>
      <c r="L116" s="294">
        <f>'Input| PL| Treasury'!K253</f>
        <v>164.6931975</v>
      </c>
      <c r="M116" s="92"/>
      <c r="N116" s="92"/>
      <c r="O116" s="581"/>
      <c r="P116" s="581"/>
      <c r="Q116" s="581"/>
      <c r="R116" s="694">
        <f>'Input| PL| Treasury'!I253-I116</f>
        <v>0</v>
      </c>
      <c r="S116" s="694">
        <f>'Input| PL| Treasury'!J253-J116</f>
        <v>0</v>
      </c>
      <c r="T116" s="694">
        <f>'Input| PL| Treasury'!K253-K116</f>
        <v>0</v>
      </c>
    </row>
    <row r="117" spans="1:20" s="90" customFormat="1" outlineLevel="1" x14ac:dyDescent="0.3">
      <c r="A117" s="9">
        <v>117</v>
      </c>
      <c r="B117"/>
      <c r="C117" s="14"/>
      <c r="D117" s="15" t="s">
        <v>112</v>
      </c>
      <c r="E117" s="2"/>
      <c r="F117" s="2"/>
      <c r="G117" s="2"/>
      <c r="H117" s="306"/>
      <c r="I117" s="292"/>
      <c r="J117" s="314"/>
      <c r="K117" s="280"/>
      <c r="L117" s="316"/>
      <c r="M117" s="92"/>
      <c r="N117" s="92"/>
      <c r="O117" s="581"/>
      <c r="P117" s="581"/>
      <c r="Q117" s="581"/>
      <c r="R117" s="693"/>
      <c r="S117" s="693"/>
      <c r="T117" s="693"/>
    </row>
    <row r="118" spans="1:20" s="90" customFormat="1" x14ac:dyDescent="0.3">
      <c r="A118" s="9">
        <v>118</v>
      </c>
      <c r="B118"/>
      <c r="C118" s="76"/>
      <c r="D118" s="28" t="s">
        <v>103</v>
      </c>
      <c r="E118" s="28"/>
      <c r="F118" s="28"/>
      <c r="G118" s="28"/>
      <c r="H118" s="302">
        <f t="shared" ref="H118:J118" si="5">SUM(H107,H112,H113,H114)</f>
        <v>446.94569999999999</v>
      </c>
      <c r="I118" s="288">
        <f t="shared" si="5"/>
        <v>406.00879999999995</v>
      </c>
      <c r="J118" s="310">
        <f t="shared" si="5"/>
        <v>570.70199749999995</v>
      </c>
      <c r="K118" s="274"/>
      <c r="L118" s="296">
        <f t="shared" ref="L118" si="6">SUM(L107,L112,L113,L114)</f>
        <v>735.39519499999994</v>
      </c>
      <c r="M118" s="92"/>
      <c r="N118" s="92"/>
      <c r="O118" s="582">
        <f>I118-SUM(I117,I112:I114,I107)</f>
        <v>0</v>
      </c>
      <c r="P118" s="582">
        <f>J118-SUM(J114,J113,J112,J107)</f>
        <v>0</v>
      </c>
      <c r="Q118" s="582"/>
      <c r="R118" s="694"/>
      <c r="S118" s="694"/>
      <c r="T118" s="694"/>
    </row>
    <row r="119" spans="1:20" s="90" customFormat="1" x14ac:dyDescent="0.3">
      <c r="A119" s="9">
        <v>119</v>
      </c>
      <c r="B119" t="s">
        <v>113</v>
      </c>
      <c r="C119" s="104"/>
      <c r="D119" s="105" t="s">
        <v>104</v>
      </c>
      <c r="E119" s="105"/>
      <c r="F119" s="105"/>
      <c r="G119" s="105"/>
      <c r="H119" s="106">
        <f t="shared" ref="H119:J119" si="7">SUM(H89,H104,H118)</f>
        <v>35818.945699999997</v>
      </c>
      <c r="I119" s="106">
        <f t="shared" si="7"/>
        <v>36806.008800000003</v>
      </c>
      <c r="J119" s="106">
        <f t="shared" si="7"/>
        <v>43560.7019975</v>
      </c>
      <c r="K119" s="323"/>
      <c r="L119" s="107">
        <f t="shared" ref="L119" si="8">SUM(L89,L104,L118)</f>
        <v>67807.945194999993</v>
      </c>
      <c r="M119" s="92"/>
      <c r="N119" s="92"/>
      <c r="O119" s="582">
        <f>I119-SUM(I118,I105)</f>
        <v>0</v>
      </c>
      <c r="P119" s="582">
        <f>J119-SUM(J118,J105)</f>
        <v>0</v>
      </c>
      <c r="Q119" s="582"/>
      <c r="R119" s="694"/>
      <c r="S119" s="694"/>
      <c r="T119" s="694"/>
    </row>
    <row r="120" spans="1:20" s="90" customFormat="1" outlineLevel="1" x14ac:dyDescent="0.3">
      <c r="A120" s="9"/>
      <c r="B120" s="9"/>
      <c r="C120" s="88"/>
      <c r="D120" s="88"/>
      <c r="E120" s="88"/>
      <c r="F120" s="89"/>
      <c r="G120" s="88"/>
      <c r="K120"/>
      <c r="O120"/>
      <c r="P120"/>
      <c r="Q120"/>
    </row>
    <row r="121" spans="1:20" s="90" customFormat="1" outlineLevel="1" x14ac:dyDescent="0.3">
      <c r="A121" s="9"/>
      <c r="B121" s="9"/>
      <c r="C121" s="88"/>
      <c r="D121" s="88"/>
      <c r="E121" s="88"/>
      <c r="F121" s="89"/>
      <c r="G121" s="88"/>
      <c r="K121"/>
      <c r="O121"/>
      <c r="P121"/>
      <c r="Q121"/>
    </row>
    <row r="122" spans="1:20" s="90" customFormat="1" outlineLevel="1" x14ac:dyDescent="0.3">
      <c r="A122" s="9"/>
      <c r="B122" s="9"/>
      <c r="C122" s="88"/>
      <c r="D122" s="88"/>
      <c r="E122" s="88"/>
      <c r="F122" s="89"/>
      <c r="G122" s="88"/>
      <c r="K122"/>
      <c r="O122"/>
      <c r="P122"/>
      <c r="Q122"/>
    </row>
    <row r="123" spans="1:20" s="90" customFormat="1" outlineLevel="1" x14ac:dyDescent="0.3">
      <c r="A123" s="9"/>
      <c r="B123" s="9"/>
      <c r="C123" s="88"/>
      <c r="D123" s="88"/>
      <c r="E123" s="88"/>
      <c r="F123" s="89"/>
      <c r="G123" s="88"/>
      <c r="K123"/>
      <c r="O123"/>
      <c r="P123"/>
      <c r="Q123"/>
    </row>
    <row r="124" spans="1:20" s="90" customFormat="1" outlineLevel="1" x14ac:dyDescent="0.3">
      <c r="A124" s="9"/>
      <c r="B124" s="9"/>
      <c r="C124" s="88"/>
      <c r="D124" s="88"/>
      <c r="E124" s="88"/>
      <c r="F124" s="89"/>
      <c r="G124" s="88"/>
      <c r="K124"/>
      <c r="O124"/>
      <c r="P124"/>
      <c r="Q124"/>
    </row>
    <row r="125" spans="1:20" s="90" customFormat="1" outlineLevel="1" x14ac:dyDescent="0.3">
      <c r="A125" s="9"/>
      <c r="B125" s="9"/>
      <c r="C125" s="88"/>
      <c r="D125" s="88"/>
      <c r="E125" s="88"/>
      <c r="F125" s="89"/>
      <c r="G125" s="88"/>
      <c r="K125"/>
      <c r="O125"/>
      <c r="P125"/>
      <c r="Q125"/>
    </row>
    <row r="126" spans="1:20" s="90" customFormat="1" outlineLevel="1" x14ac:dyDescent="0.3">
      <c r="A126" s="9"/>
      <c r="B126" s="9"/>
      <c r="C126" s="88"/>
      <c r="D126" s="88"/>
      <c r="E126" s="88"/>
      <c r="F126" s="89"/>
      <c r="G126" s="88"/>
      <c r="K126"/>
      <c r="O126"/>
      <c r="P126"/>
      <c r="Q126"/>
    </row>
    <row r="127" spans="1:20" s="90" customFormat="1" outlineLevel="1" x14ac:dyDescent="0.3">
      <c r="A127" s="9"/>
      <c r="B127" s="9"/>
      <c r="C127" s="88"/>
      <c r="D127" s="88"/>
      <c r="E127" s="88"/>
      <c r="F127" s="89"/>
      <c r="G127" s="88"/>
      <c r="K127"/>
      <c r="O127"/>
      <c r="P127"/>
      <c r="Q127"/>
    </row>
    <row r="128" spans="1:20" s="90" customFormat="1" outlineLevel="1" x14ac:dyDescent="0.3">
      <c r="A128" s="9"/>
      <c r="B128" s="9"/>
      <c r="C128" s="88"/>
      <c r="D128" s="88"/>
      <c r="E128" s="88"/>
      <c r="F128" s="89"/>
      <c r="G128" s="88"/>
      <c r="K128"/>
      <c r="O128"/>
      <c r="P128"/>
      <c r="Q128"/>
    </row>
    <row r="129" spans="1:17" s="90" customFormat="1" outlineLevel="1" x14ac:dyDescent="0.3">
      <c r="A129" s="9"/>
      <c r="B129" s="9"/>
      <c r="C129" s="88"/>
      <c r="D129" s="88"/>
      <c r="E129" s="88"/>
      <c r="F129" s="89"/>
      <c r="G129" s="88"/>
      <c r="K129"/>
      <c r="O129"/>
      <c r="P129"/>
      <c r="Q129"/>
    </row>
    <row r="130" spans="1:17" s="90" customFormat="1" outlineLevel="1" x14ac:dyDescent="0.3">
      <c r="A130" s="9"/>
      <c r="B130" s="9"/>
      <c r="C130" s="88"/>
      <c r="D130" s="88"/>
      <c r="E130" s="88"/>
      <c r="F130" s="89"/>
      <c r="G130" s="88"/>
      <c r="K130"/>
      <c r="O130"/>
      <c r="P130"/>
      <c r="Q130"/>
    </row>
    <row r="131" spans="1:17" s="90" customFormat="1" outlineLevel="1" x14ac:dyDescent="0.3">
      <c r="A131" s="9"/>
      <c r="B131" s="9"/>
      <c r="C131" s="88"/>
      <c r="D131" s="88"/>
      <c r="E131" s="88"/>
      <c r="F131" s="89"/>
      <c r="G131" s="88"/>
      <c r="K131"/>
      <c r="O131"/>
      <c r="P131"/>
      <c r="Q131"/>
    </row>
    <row r="132" spans="1:17" s="90" customFormat="1" outlineLevel="1" x14ac:dyDescent="0.3">
      <c r="A132" s="9"/>
      <c r="B132" s="9"/>
      <c r="C132" s="88"/>
      <c r="D132" s="88"/>
      <c r="E132" s="88"/>
      <c r="F132" s="89"/>
      <c r="G132" s="88"/>
      <c r="K132"/>
      <c r="O132"/>
      <c r="P132"/>
      <c r="Q132"/>
    </row>
    <row r="133" spans="1:17" s="90" customFormat="1" outlineLevel="1" x14ac:dyDescent="0.3">
      <c r="A133" s="9"/>
      <c r="B133" s="9"/>
      <c r="C133" s="88"/>
      <c r="D133" s="88"/>
      <c r="E133" s="88"/>
      <c r="F133" s="89"/>
      <c r="G133" s="88"/>
      <c r="K133"/>
      <c r="O133"/>
      <c r="P133"/>
      <c r="Q133"/>
    </row>
    <row r="134" spans="1:17" s="90" customFormat="1" outlineLevel="1" x14ac:dyDescent="0.3">
      <c r="A134" s="9"/>
      <c r="B134" s="9"/>
      <c r="C134" s="88"/>
      <c r="D134" s="88"/>
      <c r="E134" s="88"/>
      <c r="F134" s="89"/>
      <c r="G134" s="88"/>
      <c r="K134"/>
      <c r="O134"/>
      <c r="P134"/>
      <c r="Q134"/>
    </row>
    <row r="135" spans="1:17" s="90" customFormat="1" outlineLevel="1" x14ac:dyDescent="0.3">
      <c r="A135" s="9"/>
      <c r="B135" s="9"/>
      <c r="C135" s="88"/>
      <c r="D135" s="88"/>
      <c r="E135" s="88"/>
      <c r="F135" s="89"/>
      <c r="G135" s="88"/>
      <c r="K135"/>
      <c r="O135"/>
      <c r="P135"/>
      <c r="Q135"/>
    </row>
    <row r="136" spans="1:17" s="90" customFormat="1" outlineLevel="1" x14ac:dyDescent="0.3">
      <c r="A136" s="9"/>
      <c r="B136" s="9"/>
      <c r="C136" s="88"/>
      <c r="D136" s="88"/>
      <c r="E136" s="88"/>
      <c r="F136" s="89"/>
      <c r="G136" s="88"/>
      <c r="K136"/>
      <c r="O136"/>
      <c r="P136"/>
      <c r="Q136"/>
    </row>
    <row r="137" spans="1:17" s="90" customFormat="1" outlineLevel="1" x14ac:dyDescent="0.3">
      <c r="A137" s="9"/>
      <c r="B137" s="9"/>
      <c r="C137" s="88"/>
      <c r="D137" s="88"/>
      <c r="E137" s="88"/>
      <c r="F137" s="89"/>
      <c r="G137" s="88"/>
      <c r="K137"/>
      <c r="O137"/>
      <c r="P137"/>
      <c r="Q137"/>
    </row>
    <row r="138" spans="1:17" s="90" customFormat="1" outlineLevel="1" x14ac:dyDescent="0.3">
      <c r="A138" s="9"/>
      <c r="B138" s="9"/>
      <c r="C138" s="88"/>
      <c r="D138" s="88"/>
      <c r="E138" s="88"/>
      <c r="F138" s="89"/>
      <c r="G138" s="88"/>
      <c r="K138"/>
      <c r="O138"/>
      <c r="P138"/>
      <c r="Q138"/>
    </row>
    <row r="139" spans="1:17" s="90" customFormat="1" outlineLevel="1" x14ac:dyDescent="0.3">
      <c r="A139" s="9"/>
      <c r="B139" s="9"/>
      <c r="C139" s="88"/>
      <c r="D139" s="88"/>
      <c r="E139" s="88"/>
      <c r="F139" s="89"/>
      <c r="G139" s="88"/>
      <c r="K139"/>
      <c r="O139"/>
      <c r="P139"/>
      <c r="Q139"/>
    </row>
    <row r="140" spans="1:17" s="90" customFormat="1" outlineLevel="1" x14ac:dyDescent="0.3">
      <c r="A140" s="9"/>
      <c r="B140" s="9"/>
      <c r="C140" s="88"/>
      <c r="D140" s="88"/>
      <c r="E140" s="88"/>
      <c r="F140" s="89"/>
      <c r="G140" s="88"/>
      <c r="K140"/>
      <c r="O140"/>
      <c r="P140"/>
      <c r="Q140"/>
    </row>
    <row r="141" spans="1:17" s="90" customFormat="1" outlineLevel="1" x14ac:dyDescent="0.3">
      <c r="A141" s="9"/>
      <c r="B141" s="9"/>
      <c r="C141" s="88"/>
      <c r="D141" s="88"/>
      <c r="E141" s="88"/>
      <c r="F141" s="89"/>
      <c r="G141" s="88"/>
      <c r="K141"/>
      <c r="O141"/>
      <c r="P141"/>
      <c r="Q141"/>
    </row>
    <row r="142" spans="1:17" s="90" customFormat="1" outlineLevel="1" x14ac:dyDescent="0.3">
      <c r="A142" s="9"/>
      <c r="B142" s="9"/>
      <c r="C142" s="88"/>
      <c r="D142" s="88"/>
      <c r="E142" s="88"/>
      <c r="F142" s="89"/>
      <c r="G142" s="88"/>
      <c r="K142"/>
      <c r="O142"/>
      <c r="P142"/>
      <c r="Q142"/>
    </row>
  </sheetData>
  <autoFilter ref="C2:K142" xr:uid="{00000000-0009-0000-0000-000013000000}"/>
  <mergeCells count="2">
    <mergeCell ref="O1:Q1"/>
    <mergeCell ref="R1:T1"/>
  </mergeCells>
  <conditionalFormatting sqref="O3:Q119">
    <cfRule type="cellIs" dxfId="5" priority="3" operator="notEqual">
      <formula>0</formula>
    </cfRule>
  </conditionalFormatting>
  <conditionalFormatting sqref="R3:T119">
    <cfRule type="cellIs" dxfId="4" priority="2" operator="notEqual">
      <formula>0</formula>
    </cfRule>
  </conditionalFormatting>
  <conditionalFormatting sqref="T115:T116">
    <cfRule type="cellIs" dxfId="3" priority="1" operator="notEqual">
      <formula>0</formula>
    </cfRule>
  </conditionalFormatting>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D0D1-94AF-4FEA-9440-95688058A332}">
  <sheetPr>
    <tabColor rgb="FFFFFF00"/>
  </sheetPr>
  <dimension ref="A1:N257"/>
  <sheetViews>
    <sheetView showGridLines="0" zoomScale="70" zoomScaleNormal="70" workbookViewId="0">
      <selection activeCell="J45" sqref="J45"/>
    </sheetView>
  </sheetViews>
  <sheetFormatPr defaultColWidth="8.77734375" defaultRowHeight="14.4" outlineLevelRow="1" outlineLevelCol="1" x14ac:dyDescent="0.3"/>
  <cols>
    <col min="1" max="1" width="8.5546875" style="9" customWidth="1" outlineLevel="1"/>
    <col min="2" max="2" width="9.5546875" style="9" customWidth="1" outlineLevel="1"/>
    <col min="3" max="3" width="8.44140625" style="93" customWidth="1"/>
    <col min="4" max="4" width="5.5546875" style="93" customWidth="1"/>
    <col min="5" max="5" width="6.5546875" style="93" customWidth="1"/>
    <col min="6" max="6" width="33" style="83" customWidth="1"/>
    <col min="7" max="7" width="49.44140625" style="93" customWidth="1"/>
    <col min="8" max="8" width="17.77734375" style="96" customWidth="1"/>
    <col min="9" max="11" width="17.21875" style="96" customWidth="1"/>
    <col min="12" max="14" width="10.5546875" style="59" bestFit="1" customWidth="1"/>
    <col min="15" max="16384" width="8.77734375" style="59"/>
  </cols>
  <sheetData>
    <row r="1" spans="1:14" x14ac:dyDescent="0.3">
      <c r="B1" s="86" t="s">
        <v>105</v>
      </c>
      <c r="C1" s="1" t="s">
        <v>0</v>
      </c>
      <c r="D1" s="2"/>
      <c r="E1" s="2"/>
      <c r="F1" s="2"/>
      <c r="G1" s="2"/>
      <c r="H1" s="756" t="s">
        <v>1</v>
      </c>
      <c r="I1" s="756" t="s">
        <v>1</v>
      </c>
      <c r="J1" s="756" t="s">
        <v>1</v>
      </c>
      <c r="K1" s="757"/>
    </row>
    <row r="2" spans="1:14" s="90" customFormat="1" x14ac:dyDescent="0.3">
      <c r="A2" s="9">
        <v>166</v>
      </c>
      <c r="B2" s="49"/>
      <c r="C2" s="5"/>
      <c r="D2" s="6" t="s">
        <v>329</v>
      </c>
      <c r="E2" s="6"/>
      <c r="F2" s="6"/>
      <c r="G2" s="50"/>
      <c r="H2" s="352">
        <v>2020</v>
      </c>
      <c r="I2" s="208">
        <v>2021</v>
      </c>
      <c r="J2" s="208">
        <v>2022</v>
      </c>
      <c r="K2" s="208">
        <v>2023</v>
      </c>
    </row>
    <row r="3" spans="1:14" x14ac:dyDescent="0.2">
      <c r="A3" s="9">
        <v>167</v>
      </c>
      <c r="B3" s="51">
        <v>3</v>
      </c>
      <c r="C3" s="11" t="s">
        <v>6</v>
      </c>
      <c r="D3" s="12" t="s">
        <v>117</v>
      </c>
      <c r="E3" s="13"/>
      <c r="F3" s="13"/>
      <c r="G3" s="13"/>
      <c r="H3" s="162">
        <v>-73.12299999999999</v>
      </c>
      <c r="I3" s="108">
        <v>-36.936900000000037</v>
      </c>
      <c r="J3" s="108">
        <v>164.6931975</v>
      </c>
      <c r="K3" s="108">
        <v>164.6931975</v>
      </c>
    </row>
    <row r="4" spans="1:14" x14ac:dyDescent="0.2">
      <c r="A4" s="51">
        <v>168</v>
      </c>
      <c r="B4" s="51">
        <v>4</v>
      </c>
      <c r="C4" s="53">
        <v>1</v>
      </c>
      <c r="D4" s="111" t="s">
        <v>118</v>
      </c>
      <c r="E4" s="112"/>
      <c r="F4" s="112"/>
      <c r="G4" s="112"/>
      <c r="H4" s="163">
        <v>0</v>
      </c>
      <c r="I4" s="109">
        <v>0</v>
      </c>
      <c r="J4" s="109">
        <v>0</v>
      </c>
      <c r="K4" s="109">
        <v>0</v>
      </c>
    </row>
    <row r="5" spans="1:14" outlineLevel="1" x14ac:dyDescent="0.3">
      <c r="A5" s="51">
        <v>169</v>
      </c>
      <c r="B5" s="51">
        <v>5</v>
      </c>
      <c r="C5" s="54">
        <v>1.1000000000000001</v>
      </c>
      <c r="D5" s="113"/>
      <c r="E5" s="114" t="s">
        <v>119</v>
      </c>
      <c r="F5" s="115"/>
      <c r="G5" s="113"/>
      <c r="H5" s="164">
        <v>0</v>
      </c>
      <c r="I5" s="110">
        <v>0</v>
      </c>
      <c r="J5" s="110">
        <v>0</v>
      </c>
      <c r="K5" s="110">
        <v>0</v>
      </c>
    </row>
    <row r="6" spans="1:14" outlineLevel="1" x14ac:dyDescent="0.3">
      <c r="A6" s="51">
        <v>170</v>
      </c>
      <c r="B6" s="51">
        <v>6</v>
      </c>
      <c r="C6" s="18" t="s">
        <v>120</v>
      </c>
      <c r="D6"/>
      <c r="E6"/>
      <c r="F6" s="116" t="s">
        <v>121</v>
      </c>
      <c r="G6"/>
      <c r="H6" s="324">
        <v>0</v>
      </c>
      <c r="I6" s="336">
        <v>0</v>
      </c>
      <c r="J6" s="330"/>
      <c r="K6" s="337"/>
    </row>
    <row r="7" spans="1:14" outlineLevel="1" x14ac:dyDescent="0.3">
      <c r="A7" s="51">
        <v>171</v>
      </c>
      <c r="B7" s="51">
        <v>7</v>
      </c>
      <c r="C7" s="55"/>
      <c r="D7" s="117"/>
      <c r="E7" s="48"/>
      <c r="F7" s="118" t="s">
        <v>122</v>
      </c>
      <c r="G7"/>
      <c r="H7" s="325">
        <v>0</v>
      </c>
      <c r="I7" s="338">
        <v>0</v>
      </c>
      <c r="J7" s="331"/>
      <c r="K7" s="339"/>
    </row>
    <row r="8" spans="1:14" outlineLevel="1" x14ac:dyDescent="0.3">
      <c r="A8" s="51">
        <v>172</v>
      </c>
      <c r="B8" s="51">
        <v>8</v>
      </c>
      <c r="C8" s="55"/>
      <c r="D8" s="117"/>
      <c r="E8" s="48"/>
      <c r="F8" s="118" t="s">
        <v>123</v>
      </c>
      <c r="G8"/>
      <c r="H8" s="325">
        <v>0</v>
      </c>
      <c r="I8" s="338">
        <v>0</v>
      </c>
      <c r="J8" s="331"/>
      <c r="K8" s="339"/>
    </row>
    <row r="9" spans="1:14" outlineLevel="1" x14ac:dyDescent="0.3">
      <c r="A9" s="51">
        <v>173</v>
      </c>
      <c r="B9" s="51">
        <v>9</v>
      </c>
      <c r="C9" s="55"/>
      <c r="D9" s="117"/>
      <c r="E9" s="48"/>
      <c r="F9" s="117"/>
      <c r="G9" s="118"/>
      <c r="H9" s="325">
        <v>0</v>
      </c>
      <c r="I9" s="338">
        <v>0</v>
      </c>
      <c r="J9" s="331"/>
      <c r="K9" s="339"/>
    </row>
    <row r="10" spans="1:14" outlineLevel="1" x14ac:dyDescent="0.3">
      <c r="A10" s="51">
        <v>174</v>
      </c>
      <c r="B10" s="51">
        <v>10</v>
      </c>
      <c r="C10" s="55"/>
      <c r="D10" s="117"/>
      <c r="E10" s="48"/>
      <c r="F10" s="117"/>
      <c r="G10" s="118"/>
      <c r="H10" s="325">
        <v>0</v>
      </c>
      <c r="I10" s="338">
        <v>0</v>
      </c>
      <c r="J10" s="331"/>
      <c r="K10" s="339"/>
    </row>
    <row r="11" spans="1:14" outlineLevel="1" x14ac:dyDescent="0.3">
      <c r="A11" s="51">
        <v>175</v>
      </c>
      <c r="B11" s="51">
        <v>11</v>
      </c>
      <c r="C11" s="18" t="s">
        <v>124</v>
      </c>
      <c r="D11"/>
      <c r="E11" s="119"/>
      <c r="F11" s="116" t="s">
        <v>125</v>
      </c>
      <c r="G11"/>
      <c r="H11" s="324">
        <v>0</v>
      </c>
      <c r="I11" s="336">
        <v>0</v>
      </c>
      <c r="J11" s="330"/>
      <c r="K11" s="337"/>
    </row>
    <row r="12" spans="1:14" outlineLevel="1" x14ac:dyDescent="0.3">
      <c r="A12" s="51">
        <v>176</v>
      </c>
      <c r="B12" s="51">
        <v>12</v>
      </c>
      <c r="C12" s="55"/>
      <c r="D12" s="117"/>
      <c r="E12" s="48"/>
      <c r="F12" s="118" t="s">
        <v>126</v>
      </c>
      <c r="G12"/>
      <c r="H12" s="325">
        <v>0</v>
      </c>
      <c r="I12" s="338">
        <v>0</v>
      </c>
      <c r="J12" s="331"/>
      <c r="K12" s="339"/>
    </row>
    <row r="13" spans="1:14" customFormat="1" outlineLevel="1" x14ac:dyDescent="0.3">
      <c r="A13" s="51">
        <v>177</v>
      </c>
      <c r="B13" s="51">
        <v>13</v>
      </c>
      <c r="C13" s="55"/>
      <c r="D13" s="117"/>
      <c r="E13" s="48"/>
      <c r="F13" s="118" t="s">
        <v>127</v>
      </c>
      <c r="H13" s="325">
        <v>0</v>
      </c>
      <c r="I13" s="338">
        <v>0</v>
      </c>
      <c r="J13" s="331"/>
      <c r="K13" s="340"/>
      <c r="L13" s="59"/>
      <c r="M13" s="59"/>
      <c r="N13" s="59"/>
    </row>
    <row r="14" spans="1:14" customFormat="1" outlineLevel="1" x14ac:dyDescent="0.3">
      <c r="A14" s="51">
        <v>178</v>
      </c>
      <c r="B14" s="51">
        <v>14</v>
      </c>
      <c r="C14" s="18" t="s">
        <v>129</v>
      </c>
      <c r="E14" s="119"/>
      <c r="F14" s="116" t="s">
        <v>130</v>
      </c>
      <c r="H14" s="324">
        <v>0</v>
      </c>
      <c r="I14" s="336">
        <v>0</v>
      </c>
      <c r="J14" s="330"/>
      <c r="K14" s="337"/>
      <c r="L14" s="59"/>
      <c r="M14" s="59"/>
      <c r="N14" s="59"/>
    </row>
    <row r="15" spans="1:14" customFormat="1" outlineLevel="1" x14ac:dyDescent="0.3">
      <c r="A15" s="51">
        <v>179</v>
      </c>
      <c r="B15" s="51">
        <v>15</v>
      </c>
      <c r="C15" s="55"/>
      <c r="D15" s="117"/>
      <c r="E15" s="48"/>
      <c r="F15" s="118" t="s">
        <v>131</v>
      </c>
      <c r="H15" s="325">
        <v>0</v>
      </c>
      <c r="I15" s="338">
        <v>0</v>
      </c>
      <c r="J15" s="331"/>
      <c r="K15" s="339"/>
      <c r="L15" s="59"/>
      <c r="M15" s="59"/>
      <c r="N15" s="59"/>
    </row>
    <row r="16" spans="1:14" customFormat="1" outlineLevel="1" x14ac:dyDescent="0.3">
      <c r="A16" s="51">
        <v>180</v>
      </c>
      <c r="B16" s="51">
        <v>16</v>
      </c>
      <c r="C16" s="55"/>
      <c r="D16" s="117"/>
      <c r="E16" s="48"/>
      <c r="F16" s="118" t="s">
        <v>127</v>
      </c>
      <c r="H16" s="325">
        <v>0</v>
      </c>
      <c r="I16" s="338">
        <v>0</v>
      </c>
      <c r="J16" s="331"/>
      <c r="K16" s="339"/>
      <c r="L16" s="59"/>
      <c r="M16" s="59"/>
      <c r="N16" s="59"/>
    </row>
    <row r="17" spans="1:14" customFormat="1" outlineLevel="1" x14ac:dyDescent="0.3">
      <c r="A17" s="51">
        <v>181</v>
      </c>
      <c r="B17" s="51">
        <v>17</v>
      </c>
      <c r="C17" s="18" t="s">
        <v>132</v>
      </c>
      <c r="E17" s="119"/>
      <c r="F17" s="116" t="s">
        <v>133</v>
      </c>
      <c r="H17" s="324">
        <v>0</v>
      </c>
      <c r="I17" s="336">
        <v>0</v>
      </c>
      <c r="J17" s="330"/>
      <c r="K17" s="337"/>
      <c r="L17" s="59"/>
      <c r="M17" s="59"/>
      <c r="N17" s="59"/>
    </row>
    <row r="18" spans="1:14" customFormat="1" outlineLevel="1" x14ac:dyDescent="0.3">
      <c r="A18" s="51">
        <v>182</v>
      </c>
      <c r="B18" s="51">
        <v>18</v>
      </c>
      <c r="C18" s="18" t="s">
        <v>134</v>
      </c>
      <c r="E18" s="119"/>
      <c r="F18" s="116" t="s">
        <v>135</v>
      </c>
      <c r="H18" s="324">
        <v>0</v>
      </c>
      <c r="I18" s="336">
        <v>0</v>
      </c>
      <c r="J18" s="330"/>
      <c r="K18" s="337"/>
      <c r="L18" s="59"/>
      <c r="M18" s="59"/>
      <c r="N18" s="59"/>
    </row>
    <row r="19" spans="1:14" customFormat="1" outlineLevel="1" x14ac:dyDescent="0.3">
      <c r="A19" s="51">
        <v>183</v>
      </c>
      <c r="B19" s="51">
        <v>19</v>
      </c>
      <c r="C19" s="18" t="s">
        <v>136</v>
      </c>
      <c r="E19" s="119"/>
      <c r="F19" s="116" t="s">
        <v>137</v>
      </c>
      <c r="H19" s="324">
        <v>0</v>
      </c>
      <c r="I19" s="336">
        <v>0</v>
      </c>
      <c r="J19" s="330"/>
      <c r="K19" s="337"/>
      <c r="L19" s="59"/>
      <c r="M19" s="59"/>
      <c r="N19" s="59"/>
    </row>
    <row r="20" spans="1:14" customFormat="1" outlineLevel="1" x14ac:dyDescent="0.3">
      <c r="A20" s="51">
        <v>184</v>
      </c>
      <c r="B20" s="51">
        <v>20</v>
      </c>
      <c r="C20" s="18"/>
      <c r="E20" s="119"/>
      <c r="F20" s="118" t="s">
        <v>138</v>
      </c>
      <c r="H20" s="326">
        <v>0</v>
      </c>
      <c r="I20" s="341">
        <v>0</v>
      </c>
      <c r="J20" s="332"/>
      <c r="K20" s="342"/>
      <c r="L20" s="59"/>
      <c r="M20" s="59"/>
      <c r="N20" s="59"/>
    </row>
    <row r="21" spans="1:14" customFormat="1" outlineLevel="1" x14ac:dyDescent="0.3">
      <c r="A21" s="51">
        <v>185</v>
      </c>
      <c r="B21" s="51">
        <v>21</v>
      </c>
      <c r="C21" s="18"/>
      <c r="E21" s="119"/>
      <c r="F21" s="118" t="s">
        <v>139</v>
      </c>
      <c r="H21" s="326">
        <v>0</v>
      </c>
      <c r="I21" s="341">
        <v>0</v>
      </c>
      <c r="J21" s="332"/>
      <c r="K21" s="342"/>
      <c r="L21" s="59"/>
      <c r="M21" s="59"/>
      <c r="N21" s="59"/>
    </row>
    <row r="22" spans="1:14" customFormat="1" outlineLevel="1" x14ac:dyDescent="0.3">
      <c r="A22" s="51">
        <v>186</v>
      </c>
      <c r="B22" s="51">
        <v>22</v>
      </c>
      <c r="C22" s="18" t="s">
        <v>140</v>
      </c>
      <c r="E22" s="119"/>
      <c r="F22" s="116" t="s">
        <v>141</v>
      </c>
      <c r="H22" s="324">
        <v>0</v>
      </c>
      <c r="I22" s="336">
        <v>0</v>
      </c>
      <c r="J22" s="330"/>
      <c r="K22" s="337"/>
      <c r="L22" s="59"/>
      <c r="M22" s="59"/>
      <c r="N22" s="59"/>
    </row>
    <row r="23" spans="1:14" customFormat="1" outlineLevel="1" x14ac:dyDescent="0.3">
      <c r="A23" s="51">
        <v>187</v>
      </c>
      <c r="B23" s="51">
        <v>23</v>
      </c>
      <c r="C23" s="18"/>
      <c r="E23" s="119"/>
      <c r="F23" s="118" t="s">
        <v>142</v>
      </c>
      <c r="H23" s="327">
        <v>0</v>
      </c>
      <c r="I23" s="343">
        <v>0</v>
      </c>
      <c r="J23" s="333"/>
      <c r="K23" s="340"/>
      <c r="L23" s="59"/>
      <c r="M23" s="59"/>
      <c r="N23" s="59"/>
    </row>
    <row r="24" spans="1:14" customFormat="1" outlineLevel="1" x14ac:dyDescent="0.3">
      <c r="A24" s="51">
        <v>188</v>
      </c>
      <c r="B24" s="51">
        <v>24</v>
      </c>
      <c r="C24" s="18"/>
      <c r="E24" s="119"/>
      <c r="F24" s="118" t="s">
        <v>127</v>
      </c>
      <c r="H24" s="325">
        <v>0</v>
      </c>
      <c r="I24" s="338">
        <v>0</v>
      </c>
      <c r="J24" s="331"/>
      <c r="K24" s="339"/>
      <c r="L24" s="59"/>
      <c r="M24" s="59"/>
      <c r="N24" s="59"/>
    </row>
    <row r="25" spans="1:14" customFormat="1" outlineLevel="1" x14ac:dyDescent="0.3">
      <c r="A25" s="51">
        <v>189</v>
      </c>
      <c r="B25" s="51">
        <v>25</v>
      </c>
      <c r="C25" s="54">
        <v>1.2</v>
      </c>
      <c r="D25" s="113"/>
      <c r="E25" s="114" t="s">
        <v>143</v>
      </c>
      <c r="F25" s="115"/>
      <c r="G25" s="113"/>
      <c r="H25" s="164">
        <v>0</v>
      </c>
      <c r="I25" s="110">
        <v>0</v>
      </c>
      <c r="J25" s="110">
        <v>0</v>
      </c>
      <c r="K25" s="110">
        <v>0</v>
      </c>
      <c r="L25" s="59"/>
      <c r="M25" s="59"/>
      <c r="N25" s="59"/>
    </row>
    <row r="26" spans="1:14" customFormat="1" outlineLevel="1" x14ac:dyDescent="0.3">
      <c r="A26" s="51">
        <v>190</v>
      </c>
      <c r="B26" s="51">
        <v>26</v>
      </c>
      <c r="C26" s="18" t="s">
        <v>120</v>
      </c>
      <c r="E26" s="119"/>
      <c r="F26" s="116" t="s">
        <v>144</v>
      </c>
      <c r="H26" s="325">
        <v>0</v>
      </c>
      <c r="I26" s="338">
        <v>0</v>
      </c>
      <c r="J26" s="331"/>
      <c r="K26" s="339"/>
      <c r="L26" s="59"/>
      <c r="M26" s="59"/>
      <c r="N26" s="59"/>
    </row>
    <row r="27" spans="1:14" customFormat="1" outlineLevel="1" x14ac:dyDescent="0.3">
      <c r="A27" s="51">
        <v>191</v>
      </c>
      <c r="B27" s="51">
        <v>27</v>
      </c>
      <c r="C27" s="55"/>
      <c r="D27" s="117"/>
      <c r="E27" s="48"/>
      <c r="F27" s="118" t="s">
        <v>145</v>
      </c>
      <c r="H27" s="325">
        <v>0</v>
      </c>
      <c r="I27" s="338">
        <v>0</v>
      </c>
      <c r="J27" s="331"/>
      <c r="K27" s="339"/>
      <c r="L27" s="59"/>
      <c r="M27" s="59"/>
      <c r="N27" s="59"/>
    </row>
    <row r="28" spans="1:14" customFormat="1" outlineLevel="1" x14ac:dyDescent="0.3">
      <c r="A28" s="51">
        <v>192</v>
      </c>
      <c r="B28" s="51">
        <v>28</v>
      </c>
      <c r="C28" s="55"/>
      <c r="D28" s="117"/>
      <c r="E28" s="48"/>
      <c r="F28" s="118" t="s">
        <v>146</v>
      </c>
      <c r="H28" s="325">
        <v>0</v>
      </c>
      <c r="I28" s="338">
        <v>0</v>
      </c>
      <c r="J28" s="331"/>
      <c r="K28" s="339"/>
      <c r="L28" s="59"/>
      <c r="M28" s="59"/>
      <c r="N28" s="59"/>
    </row>
    <row r="29" spans="1:14" customFormat="1" outlineLevel="1" x14ac:dyDescent="0.3">
      <c r="A29" s="51">
        <v>193</v>
      </c>
      <c r="B29" s="51">
        <v>29</v>
      </c>
      <c r="C29" s="55"/>
      <c r="D29" s="117"/>
      <c r="E29" s="48"/>
      <c r="F29" s="118" t="s">
        <v>147</v>
      </c>
      <c r="G29" s="118"/>
      <c r="H29" s="325">
        <v>0</v>
      </c>
      <c r="I29" s="338">
        <v>0</v>
      </c>
      <c r="J29" s="331"/>
      <c r="K29" s="339"/>
      <c r="L29" s="59"/>
      <c r="M29" s="59"/>
      <c r="N29" s="59"/>
    </row>
    <row r="30" spans="1:14" customFormat="1" outlineLevel="1" x14ac:dyDescent="0.3">
      <c r="A30" s="51">
        <v>194</v>
      </c>
      <c r="B30" s="51">
        <v>30</v>
      </c>
      <c r="C30" s="55"/>
      <c r="D30" s="117"/>
      <c r="E30" s="48"/>
      <c r="F30" s="118" t="s">
        <v>148</v>
      </c>
      <c r="G30" s="118"/>
      <c r="H30" s="325">
        <v>0</v>
      </c>
      <c r="I30" s="338">
        <v>0</v>
      </c>
      <c r="J30" s="331"/>
      <c r="K30" s="339"/>
      <c r="L30" s="59"/>
      <c r="M30" s="59"/>
      <c r="N30" s="59"/>
    </row>
    <row r="31" spans="1:14" customFormat="1" outlineLevel="1" x14ac:dyDescent="0.3">
      <c r="A31" s="51">
        <v>195</v>
      </c>
      <c r="B31" s="51">
        <v>31</v>
      </c>
      <c r="C31" s="18" t="s">
        <v>124</v>
      </c>
      <c r="D31" s="120"/>
      <c r="E31" s="119"/>
      <c r="F31" s="17" t="s">
        <v>149</v>
      </c>
      <c r="H31" s="329">
        <v>0</v>
      </c>
      <c r="I31" s="344">
        <v>0</v>
      </c>
      <c r="J31" s="335"/>
      <c r="K31" s="345"/>
      <c r="L31" s="59"/>
      <c r="M31" s="59"/>
      <c r="N31" s="59"/>
    </row>
    <row r="32" spans="1:14" customFormat="1" outlineLevel="1" x14ac:dyDescent="0.3">
      <c r="A32" s="51">
        <v>196</v>
      </c>
      <c r="B32" s="51">
        <v>32</v>
      </c>
      <c r="C32" s="18"/>
      <c r="D32" s="121"/>
      <c r="E32" s="119"/>
      <c r="F32" s="118" t="s">
        <v>150</v>
      </c>
      <c r="H32" s="325">
        <v>0</v>
      </c>
      <c r="I32" s="338">
        <v>0</v>
      </c>
      <c r="J32" s="331"/>
      <c r="K32" s="339"/>
      <c r="L32" s="59"/>
      <c r="M32" s="59"/>
      <c r="N32" s="59"/>
    </row>
    <row r="33" spans="1:14" customFormat="1" outlineLevel="1" x14ac:dyDescent="0.3">
      <c r="A33" s="51">
        <v>197</v>
      </c>
      <c r="B33" s="51">
        <v>33</v>
      </c>
      <c r="C33" s="18"/>
      <c r="D33" s="121"/>
      <c r="E33" s="119"/>
      <c r="F33" s="118" t="s">
        <v>151</v>
      </c>
      <c r="H33" s="325">
        <v>0</v>
      </c>
      <c r="I33" s="338">
        <v>0</v>
      </c>
      <c r="J33" s="331"/>
      <c r="K33" s="339"/>
      <c r="L33" s="59"/>
      <c r="M33" s="59"/>
      <c r="N33" s="59"/>
    </row>
    <row r="34" spans="1:14" customFormat="1" outlineLevel="1" x14ac:dyDescent="0.3">
      <c r="A34" s="51">
        <v>198</v>
      </c>
      <c r="B34" s="51">
        <v>34</v>
      </c>
      <c r="C34" s="18"/>
      <c r="D34" s="122"/>
      <c r="E34" s="119"/>
      <c r="G34" s="118"/>
      <c r="H34" s="325">
        <v>0</v>
      </c>
      <c r="I34" s="338">
        <v>0</v>
      </c>
      <c r="J34" s="331"/>
      <c r="K34" s="342"/>
      <c r="L34" s="59"/>
      <c r="M34" s="59"/>
      <c r="N34" s="59"/>
    </row>
    <row r="35" spans="1:14" customFormat="1" outlineLevel="1" x14ac:dyDescent="0.3">
      <c r="A35" s="51">
        <v>199</v>
      </c>
      <c r="B35" s="51">
        <v>35</v>
      </c>
      <c r="C35" s="18"/>
      <c r="D35" s="122"/>
      <c r="E35" s="119"/>
      <c r="G35" s="118"/>
      <c r="H35" s="325">
        <v>0</v>
      </c>
      <c r="I35" s="338">
        <v>0</v>
      </c>
      <c r="J35" s="331"/>
      <c r="K35" s="342"/>
      <c r="L35" s="59"/>
      <c r="M35" s="59"/>
      <c r="N35" s="59"/>
    </row>
    <row r="36" spans="1:14" customFormat="1" outlineLevel="1" x14ac:dyDescent="0.3">
      <c r="A36" s="51">
        <v>200</v>
      </c>
      <c r="B36" s="51">
        <v>36</v>
      </c>
      <c r="C36" s="18" t="s">
        <v>129</v>
      </c>
      <c r="D36" s="120"/>
      <c r="E36" s="119"/>
      <c r="F36" s="116" t="s">
        <v>152</v>
      </c>
      <c r="H36" s="328">
        <v>0</v>
      </c>
      <c r="I36" s="346">
        <v>0</v>
      </c>
      <c r="J36" s="334"/>
      <c r="K36" s="345"/>
      <c r="L36" s="59"/>
      <c r="M36" s="59"/>
      <c r="N36" s="59"/>
    </row>
    <row r="37" spans="1:14" customFormat="1" outlineLevel="1" x14ac:dyDescent="0.3">
      <c r="A37" s="51">
        <v>201</v>
      </c>
      <c r="B37" s="51">
        <v>37</v>
      </c>
      <c r="C37" s="18"/>
      <c r="D37" s="121"/>
      <c r="E37" s="119"/>
      <c r="F37" s="118" t="s">
        <v>153</v>
      </c>
      <c r="H37" s="325">
        <v>0</v>
      </c>
      <c r="I37" s="338">
        <v>0</v>
      </c>
      <c r="J37" s="331"/>
      <c r="K37" s="345"/>
      <c r="L37" s="59"/>
      <c r="M37" s="59"/>
      <c r="N37" s="59"/>
    </row>
    <row r="38" spans="1:14" customFormat="1" outlineLevel="1" x14ac:dyDescent="0.3">
      <c r="A38" s="51">
        <v>202</v>
      </c>
      <c r="B38" s="51">
        <v>38</v>
      </c>
      <c r="C38" s="18"/>
      <c r="D38" s="121"/>
      <c r="E38" s="119"/>
      <c r="F38" s="118" t="s">
        <v>154</v>
      </c>
      <c r="H38" s="325">
        <v>0</v>
      </c>
      <c r="I38" s="338">
        <v>0</v>
      </c>
      <c r="J38" s="331"/>
      <c r="K38" s="342"/>
      <c r="L38" s="59"/>
      <c r="M38" s="59"/>
      <c r="N38" s="59"/>
    </row>
    <row r="39" spans="1:14" customFormat="1" outlineLevel="1" x14ac:dyDescent="0.3">
      <c r="A39" s="51">
        <v>203</v>
      </c>
      <c r="B39" s="51">
        <v>39</v>
      </c>
      <c r="C39" s="18"/>
      <c r="D39" s="122"/>
      <c r="E39" s="119"/>
      <c r="G39" s="118"/>
      <c r="H39" s="325">
        <v>0</v>
      </c>
      <c r="I39" s="338">
        <v>0</v>
      </c>
      <c r="J39" s="331"/>
      <c r="K39" s="339"/>
      <c r="L39" s="59"/>
      <c r="M39" s="59"/>
      <c r="N39" s="59"/>
    </row>
    <row r="40" spans="1:14" customFormat="1" outlineLevel="1" x14ac:dyDescent="0.3">
      <c r="A40" s="51">
        <v>204</v>
      </c>
      <c r="B40" s="51">
        <v>40</v>
      </c>
      <c r="C40" s="18"/>
      <c r="D40" s="122"/>
      <c r="E40" s="119"/>
      <c r="G40" s="118"/>
      <c r="H40" s="325">
        <v>0</v>
      </c>
      <c r="I40" s="338">
        <v>0</v>
      </c>
      <c r="J40" s="331"/>
      <c r="K40" s="339"/>
      <c r="L40" s="59"/>
      <c r="M40" s="59"/>
      <c r="N40" s="59"/>
    </row>
    <row r="41" spans="1:14" customFormat="1" outlineLevel="1" x14ac:dyDescent="0.3">
      <c r="A41" s="51">
        <v>205</v>
      </c>
      <c r="B41" s="51">
        <v>41</v>
      </c>
      <c r="C41" s="18" t="s">
        <v>132</v>
      </c>
      <c r="D41" s="122"/>
      <c r="F41" s="116" t="s">
        <v>155</v>
      </c>
      <c r="G41" s="118"/>
      <c r="H41" s="324">
        <v>0</v>
      </c>
      <c r="I41" s="336">
        <v>0</v>
      </c>
      <c r="J41" s="330"/>
      <c r="K41" s="337"/>
      <c r="L41" s="59"/>
      <c r="M41" s="59"/>
      <c r="N41" s="59"/>
    </row>
    <row r="42" spans="1:14" customFormat="1" outlineLevel="1" x14ac:dyDescent="0.3">
      <c r="A42" s="51">
        <v>206</v>
      </c>
      <c r="B42" s="51">
        <v>42</v>
      </c>
      <c r="C42" s="18"/>
      <c r="D42" s="122"/>
      <c r="F42" s="118" t="s">
        <v>156</v>
      </c>
      <c r="H42" s="325">
        <v>0</v>
      </c>
      <c r="I42" s="338">
        <v>0</v>
      </c>
      <c r="J42" s="331"/>
      <c r="K42" s="339"/>
      <c r="L42" s="59"/>
      <c r="M42" s="59"/>
      <c r="N42" s="59"/>
    </row>
    <row r="43" spans="1:14" customFormat="1" outlineLevel="1" x14ac:dyDescent="0.3">
      <c r="A43" s="51">
        <v>207</v>
      </c>
      <c r="B43" s="51">
        <v>43</v>
      </c>
      <c r="C43" s="18"/>
      <c r="D43" s="122"/>
      <c r="F43" s="118" t="s">
        <v>127</v>
      </c>
      <c r="H43" s="325">
        <v>0</v>
      </c>
      <c r="I43" s="338">
        <v>0</v>
      </c>
      <c r="J43" s="331"/>
      <c r="K43" s="340"/>
      <c r="L43" s="59"/>
      <c r="M43" s="59"/>
      <c r="N43" s="59"/>
    </row>
    <row r="44" spans="1:14" customFormat="1" outlineLevel="1" x14ac:dyDescent="0.3">
      <c r="A44" s="51">
        <v>208</v>
      </c>
      <c r="B44" s="51">
        <v>44</v>
      </c>
      <c r="C44" s="18" t="s">
        <v>134</v>
      </c>
      <c r="D44" s="122"/>
      <c r="F44" s="123" t="s">
        <v>157</v>
      </c>
      <c r="H44" s="327">
        <v>0</v>
      </c>
      <c r="I44" s="343">
        <v>0</v>
      </c>
      <c r="J44" s="333"/>
      <c r="K44" s="340"/>
      <c r="L44" s="59"/>
      <c r="M44" s="59"/>
      <c r="N44" s="59"/>
    </row>
    <row r="45" spans="1:14" customFormat="1" outlineLevel="1" x14ac:dyDescent="0.3">
      <c r="A45" s="51">
        <v>209</v>
      </c>
      <c r="B45" s="51">
        <v>45</v>
      </c>
      <c r="C45" s="18"/>
      <c r="D45" s="122"/>
      <c r="F45" s="118" t="s">
        <v>158</v>
      </c>
      <c r="H45" s="325">
        <v>0</v>
      </c>
      <c r="I45" s="338">
        <v>0</v>
      </c>
      <c r="J45" s="331"/>
      <c r="K45" s="342">
        <f>IF(HOME!$B$2="Phương án FTP cũ",K253,0)</f>
        <v>164.6931975</v>
      </c>
      <c r="L45" s="59"/>
      <c r="M45" s="59"/>
      <c r="N45" s="59"/>
    </row>
    <row r="46" spans="1:14" customFormat="1" outlineLevel="1" x14ac:dyDescent="0.3">
      <c r="A46" s="51">
        <v>210</v>
      </c>
      <c r="B46" s="51">
        <v>46</v>
      </c>
      <c r="C46" s="18"/>
      <c r="D46" s="122"/>
      <c r="F46" s="118" t="s">
        <v>159</v>
      </c>
      <c r="H46" s="325">
        <v>0</v>
      </c>
      <c r="I46" s="338">
        <v>0</v>
      </c>
      <c r="J46" s="331"/>
      <c r="K46" s="340"/>
      <c r="L46" s="59"/>
      <c r="M46" s="59"/>
      <c r="N46" s="59"/>
    </row>
    <row r="47" spans="1:14" customFormat="1" outlineLevel="1" x14ac:dyDescent="0.3">
      <c r="A47" s="51">
        <v>211</v>
      </c>
      <c r="B47" s="51">
        <v>47</v>
      </c>
      <c r="C47" s="18" t="s">
        <v>136</v>
      </c>
      <c r="D47" s="120"/>
      <c r="E47" s="119"/>
      <c r="F47" s="116" t="s">
        <v>160</v>
      </c>
      <c r="H47" s="325">
        <v>0</v>
      </c>
      <c r="I47" s="338">
        <v>0</v>
      </c>
      <c r="J47" s="331"/>
      <c r="K47" s="339"/>
      <c r="L47" s="59"/>
      <c r="M47" s="59"/>
      <c r="N47" s="59"/>
    </row>
    <row r="48" spans="1:14" customFormat="1" outlineLevel="1" x14ac:dyDescent="0.3">
      <c r="A48" s="51">
        <v>212</v>
      </c>
      <c r="B48" s="51">
        <v>48</v>
      </c>
      <c r="C48" s="18" t="s">
        <v>140</v>
      </c>
      <c r="D48" s="120"/>
      <c r="E48" s="119"/>
      <c r="F48" s="116" t="s">
        <v>161</v>
      </c>
      <c r="H48" s="325">
        <v>0</v>
      </c>
      <c r="I48" s="338">
        <v>0</v>
      </c>
      <c r="J48" s="331"/>
      <c r="K48" s="339"/>
      <c r="L48" s="59"/>
      <c r="M48" s="59"/>
      <c r="N48" s="59"/>
    </row>
    <row r="49" spans="1:14" customFormat="1" x14ac:dyDescent="0.3">
      <c r="A49" s="51">
        <v>213</v>
      </c>
      <c r="B49" s="51">
        <v>49</v>
      </c>
      <c r="C49" s="54">
        <v>1.3</v>
      </c>
      <c r="D49" s="113"/>
      <c r="E49" s="114" t="s">
        <v>162</v>
      </c>
      <c r="F49" s="115"/>
      <c r="G49" s="113"/>
      <c r="H49" s="164">
        <v>0</v>
      </c>
      <c r="I49" s="110">
        <v>0</v>
      </c>
      <c r="J49" s="110">
        <v>0</v>
      </c>
      <c r="K49" s="110">
        <v>0</v>
      </c>
      <c r="L49" s="59"/>
      <c r="M49" s="59"/>
      <c r="N49" s="59"/>
    </row>
    <row r="50" spans="1:14" customFormat="1" x14ac:dyDescent="0.3">
      <c r="A50" s="51">
        <v>214</v>
      </c>
      <c r="B50" s="51">
        <v>50</v>
      </c>
      <c r="C50" s="57" t="s">
        <v>120</v>
      </c>
      <c r="D50" s="123"/>
      <c r="E50" s="124"/>
      <c r="F50" s="125" t="s">
        <v>163</v>
      </c>
      <c r="G50" s="126"/>
      <c r="H50" s="328">
        <v>0</v>
      </c>
      <c r="I50" s="346">
        <v>0</v>
      </c>
      <c r="J50" s="334">
        <v>0</v>
      </c>
      <c r="K50" s="347">
        <v>0</v>
      </c>
      <c r="L50" s="59"/>
      <c r="M50" s="59"/>
      <c r="N50" s="59"/>
    </row>
    <row r="51" spans="1:14" customFormat="1" x14ac:dyDescent="0.3">
      <c r="A51" s="51">
        <v>215</v>
      </c>
      <c r="B51" s="51">
        <v>51</v>
      </c>
      <c r="C51" s="56"/>
      <c r="D51" s="123"/>
      <c r="E51" s="124"/>
      <c r="F51" s="125" t="s">
        <v>164</v>
      </c>
      <c r="G51" s="126"/>
      <c r="H51" s="328">
        <v>0</v>
      </c>
      <c r="I51" s="346">
        <v>0</v>
      </c>
      <c r="J51" s="334">
        <v>0</v>
      </c>
      <c r="K51" s="347">
        <v>0</v>
      </c>
      <c r="L51" s="59"/>
      <c r="M51" s="59"/>
      <c r="N51" s="59"/>
    </row>
    <row r="52" spans="1:14" customFormat="1" x14ac:dyDescent="0.3">
      <c r="A52" s="51">
        <v>216</v>
      </c>
      <c r="B52" s="51">
        <v>52</v>
      </c>
      <c r="C52" s="56"/>
      <c r="D52" s="123"/>
      <c r="E52" s="124"/>
      <c r="F52" s="127" t="s">
        <v>165</v>
      </c>
      <c r="G52" s="126"/>
      <c r="H52" s="328">
        <v>31500</v>
      </c>
      <c r="I52" s="346">
        <v>38500</v>
      </c>
      <c r="J52" s="334">
        <v>48932.5</v>
      </c>
      <c r="K52" s="347">
        <v>48932.5</v>
      </c>
      <c r="L52" s="59"/>
      <c r="M52" s="59"/>
      <c r="N52" s="59"/>
    </row>
    <row r="53" spans="1:14" customFormat="1" ht="86.4" x14ac:dyDescent="0.3">
      <c r="A53" s="51">
        <v>217</v>
      </c>
      <c r="B53" s="51">
        <v>53</v>
      </c>
      <c r="C53" s="56"/>
      <c r="D53" s="123"/>
      <c r="E53" s="124"/>
      <c r="F53" s="127" t="s">
        <v>166</v>
      </c>
      <c r="G53" s="126" t="s">
        <v>330</v>
      </c>
      <c r="H53" s="328">
        <v>0</v>
      </c>
      <c r="I53" s="346">
        <v>0</v>
      </c>
      <c r="J53" s="334" t="s">
        <v>553</v>
      </c>
      <c r="K53" s="347" t="s">
        <v>553</v>
      </c>
      <c r="L53" s="59"/>
      <c r="M53" s="59"/>
      <c r="N53" s="59"/>
    </row>
    <row r="54" spans="1:14" customFormat="1" x14ac:dyDescent="0.3">
      <c r="A54" s="51">
        <v>218</v>
      </c>
      <c r="B54" s="51">
        <v>54</v>
      </c>
      <c r="C54" s="56"/>
      <c r="D54" s="123"/>
      <c r="E54" s="124"/>
      <c r="F54" s="127" t="s">
        <v>167</v>
      </c>
      <c r="G54" s="126"/>
      <c r="H54" s="328">
        <v>7525</v>
      </c>
      <c r="I54" s="346">
        <v>8653.75</v>
      </c>
      <c r="J54" s="334">
        <v>11130.55</v>
      </c>
      <c r="K54" s="339">
        <v>11130.55</v>
      </c>
      <c r="L54" s="59"/>
      <c r="M54" s="59"/>
      <c r="N54" s="59"/>
    </row>
    <row r="55" spans="1:14" customFormat="1" ht="86.4" x14ac:dyDescent="0.3">
      <c r="A55" s="51">
        <v>219</v>
      </c>
      <c r="B55" s="51">
        <v>55</v>
      </c>
      <c r="C55" s="56"/>
      <c r="D55" s="123"/>
      <c r="E55" s="124"/>
      <c r="F55" s="127" t="s">
        <v>168</v>
      </c>
      <c r="G55" s="126" t="s">
        <v>331</v>
      </c>
      <c r="H55" s="328">
        <v>0</v>
      </c>
      <c r="I55" s="346">
        <v>0</v>
      </c>
      <c r="J55" s="334" t="s">
        <v>553</v>
      </c>
      <c r="K55" s="347" t="s">
        <v>553</v>
      </c>
      <c r="L55" s="59"/>
      <c r="M55" s="59"/>
      <c r="N55" s="59"/>
    </row>
    <row r="56" spans="1:14" customFormat="1" x14ac:dyDescent="0.3">
      <c r="A56" s="51">
        <v>220</v>
      </c>
      <c r="B56" s="51">
        <v>56</v>
      </c>
      <c r="C56" s="56"/>
      <c r="D56" s="123"/>
      <c r="E56" s="124"/>
      <c r="F56" s="48" t="s">
        <v>169</v>
      </c>
      <c r="G56" s="126"/>
      <c r="H56" s="328">
        <v>8475</v>
      </c>
      <c r="I56" s="346">
        <v>0</v>
      </c>
      <c r="J56" s="334">
        <v>0</v>
      </c>
      <c r="K56" s="347">
        <v>0</v>
      </c>
      <c r="L56" s="59"/>
      <c r="M56" s="59"/>
      <c r="N56" s="59"/>
    </row>
    <row r="57" spans="1:14" customFormat="1" ht="86.4" x14ac:dyDescent="0.3">
      <c r="A57" s="51">
        <v>221</v>
      </c>
      <c r="B57" s="51">
        <v>57</v>
      </c>
      <c r="C57" s="56"/>
      <c r="D57" s="123"/>
      <c r="E57" s="124"/>
      <c r="F57" s="127" t="s">
        <v>170</v>
      </c>
      <c r="G57" s="126" t="s">
        <v>332</v>
      </c>
      <c r="H57" s="328">
        <v>0</v>
      </c>
      <c r="I57" s="346">
        <v>0</v>
      </c>
      <c r="J57" s="334" t="s">
        <v>553</v>
      </c>
      <c r="K57" s="339" t="s">
        <v>553</v>
      </c>
      <c r="L57" s="59"/>
      <c r="M57" s="59"/>
      <c r="N57" s="59"/>
    </row>
    <row r="58" spans="1:14" customFormat="1" x14ac:dyDescent="0.3">
      <c r="A58" s="51">
        <v>222</v>
      </c>
      <c r="B58" s="51">
        <v>58</v>
      </c>
      <c r="C58" s="56"/>
      <c r="D58" s="123"/>
      <c r="E58" s="124"/>
      <c r="F58" s="127" t="s">
        <v>171</v>
      </c>
      <c r="G58" s="126"/>
      <c r="H58" s="328">
        <v>0</v>
      </c>
      <c r="I58" s="346">
        <v>20303.75</v>
      </c>
      <c r="J58" s="334">
        <v>12348.05</v>
      </c>
      <c r="K58" s="348">
        <v>12348.05</v>
      </c>
      <c r="L58" s="59"/>
      <c r="M58" s="59"/>
      <c r="N58" s="59"/>
    </row>
    <row r="59" spans="1:14" customFormat="1" ht="86.4" x14ac:dyDescent="0.3">
      <c r="A59" s="51">
        <v>223</v>
      </c>
      <c r="B59" s="51">
        <v>59</v>
      </c>
      <c r="C59" s="56"/>
      <c r="D59" s="123"/>
      <c r="E59" s="124"/>
      <c r="F59" s="127" t="s">
        <v>172</v>
      </c>
      <c r="G59" s="126" t="s">
        <v>333</v>
      </c>
      <c r="H59" s="328">
        <v>0</v>
      </c>
      <c r="I59" s="346">
        <v>0</v>
      </c>
      <c r="J59" s="334" t="s">
        <v>553</v>
      </c>
      <c r="K59" s="348" t="s">
        <v>553</v>
      </c>
      <c r="L59" s="59"/>
      <c r="M59" s="59"/>
      <c r="N59" s="59"/>
    </row>
    <row r="60" spans="1:14" customFormat="1" ht="28.8" x14ac:dyDescent="0.3">
      <c r="A60" s="51">
        <v>224</v>
      </c>
      <c r="B60" s="51">
        <v>60</v>
      </c>
      <c r="C60" s="56"/>
      <c r="D60" s="123"/>
      <c r="E60" s="124"/>
      <c r="F60" s="127" t="s">
        <v>173</v>
      </c>
      <c r="G60" s="126" t="s">
        <v>334</v>
      </c>
      <c r="H60" s="328">
        <v>5000</v>
      </c>
      <c r="I60" s="346">
        <v>50000</v>
      </c>
      <c r="J60" s="334">
        <v>50000</v>
      </c>
      <c r="K60" s="348">
        <v>50000</v>
      </c>
      <c r="L60" s="59"/>
      <c r="M60" s="59"/>
      <c r="N60" s="59"/>
    </row>
    <row r="61" spans="1:14" ht="115.2" x14ac:dyDescent="0.3">
      <c r="A61" s="51">
        <v>225</v>
      </c>
      <c r="B61" s="51">
        <v>61</v>
      </c>
      <c r="C61" s="56"/>
      <c r="D61" s="124"/>
      <c r="E61" s="124"/>
      <c r="F61" s="128" t="s">
        <v>174</v>
      </c>
      <c r="G61" s="124" t="s">
        <v>335</v>
      </c>
      <c r="H61" s="328">
        <v>0</v>
      </c>
      <c r="I61" s="346">
        <v>0</v>
      </c>
      <c r="J61" s="334">
        <v>0</v>
      </c>
      <c r="K61" s="347">
        <v>0</v>
      </c>
    </row>
    <row r="62" spans="1:14" ht="28.8" x14ac:dyDescent="0.3">
      <c r="A62" s="51">
        <v>226</v>
      </c>
      <c r="B62" s="51">
        <v>62</v>
      </c>
      <c r="C62" s="56"/>
      <c r="D62" s="129"/>
      <c r="E62" s="130"/>
      <c r="F62" s="131" t="s">
        <v>175</v>
      </c>
      <c r="G62" s="124" t="s">
        <v>334</v>
      </c>
      <c r="H62" s="325">
        <v>10000</v>
      </c>
      <c r="I62" s="338">
        <v>100</v>
      </c>
      <c r="J62" s="331">
        <v>100</v>
      </c>
      <c r="K62" s="339">
        <v>100</v>
      </c>
    </row>
    <row r="63" spans="1:14" ht="115.2" x14ac:dyDescent="0.3">
      <c r="A63" s="51">
        <v>227</v>
      </c>
      <c r="B63" s="51">
        <v>63</v>
      </c>
      <c r="C63" s="56"/>
      <c r="D63" s="127"/>
      <c r="E63" s="124"/>
      <c r="F63" s="131" t="s">
        <v>174</v>
      </c>
      <c r="G63" s="124" t="s">
        <v>335</v>
      </c>
      <c r="H63" s="325">
        <v>0</v>
      </c>
      <c r="I63" s="338">
        <v>0</v>
      </c>
      <c r="J63" s="331">
        <v>0</v>
      </c>
      <c r="K63" s="339">
        <v>0</v>
      </c>
    </row>
    <row r="64" spans="1:14" s="98" customFormat="1" ht="28.8" x14ac:dyDescent="0.3">
      <c r="A64" s="51">
        <v>228</v>
      </c>
      <c r="B64" s="51">
        <v>64</v>
      </c>
      <c r="C64" s="56"/>
      <c r="D64" s="127"/>
      <c r="E64" s="124"/>
      <c r="F64" s="132" t="s">
        <v>176</v>
      </c>
      <c r="G64" s="124" t="s">
        <v>334</v>
      </c>
      <c r="H64" s="325">
        <v>500</v>
      </c>
      <c r="I64" s="338">
        <v>50</v>
      </c>
      <c r="J64" s="331">
        <v>50</v>
      </c>
      <c r="K64" s="339">
        <v>50</v>
      </c>
    </row>
    <row r="65" spans="1:11" s="98" customFormat="1" ht="115.2" x14ac:dyDescent="0.3">
      <c r="A65" s="51">
        <v>229</v>
      </c>
      <c r="B65" s="51">
        <v>65</v>
      </c>
      <c r="C65" s="56"/>
      <c r="D65" s="127"/>
      <c r="E65" s="124"/>
      <c r="F65" s="132" t="s">
        <v>174</v>
      </c>
      <c r="G65" s="124" t="s">
        <v>335</v>
      </c>
      <c r="H65" s="325">
        <v>0</v>
      </c>
      <c r="I65" s="338">
        <v>0</v>
      </c>
      <c r="J65" s="331">
        <v>0</v>
      </c>
      <c r="K65" s="339">
        <v>0</v>
      </c>
    </row>
    <row r="66" spans="1:11" s="98" customFormat="1" x14ac:dyDescent="0.3">
      <c r="A66" s="51">
        <v>230</v>
      </c>
      <c r="B66" s="51">
        <v>66</v>
      </c>
      <c r="C66" s="56" t="s">
        <v>124</v>
      </c>
      <c r="D66" s="127"/>
      <c r="E66" s="124"/>
      <c r="F66" s="133" t="s">
        <v>177</v>
      </c>
      <c r="G66" s="124"/>
      <c r="H66" s="325">
        <v>0</v>
      </c>
      <c r="I66" s="338">
        <v>0</v>
      </c>
      <c r="J66" s="331">
        <v>0</v>
      </c>
      <c r="K66" s="339">
        <v>0</v>
      </c>
    </row>
    <row r="67" spans="1:11" s="98" customFormat="1" x14ac:dyDescent="0.3">
      <c r="A67" s="51">
        <v>231</v>
      </c>
      <c r="B67" s="51">
        <v>67</v>
      </c>
      <c r="C67" s="56"/>
      <c r="D67" s="127"/>
      <c r="E67" s="124"/>
      <c r="F67" s="133" t="s">
        <v>178</v>
      </c>
      <c r="G67" s="124"/>
      <c r="H67" s="325">
        <v>0</v>
      </c>
      <c r="I67" s="338">
        <v>0</v>
      </c>
      <c r="J67" s="331">
        <v>0</v>
      </c>
      <c r="K67" s="339">
        <v>0</v>
      </c>
    </row>
    <row r="68" spans="1:11" x14ac:dyDescent="0.3">
      <c r="A68" s="51">
        <v>232</v>
      </c>
      <c r="B68" s="51">
        <v>68</v>
      </c>
      <c r="C68" s="56"/>
      <c r="D68" s="127"/>
      <c r="E68" s="124"/>
      <c r="F68" s="131" t="s">
        <v>179</v>
      </c>
      <c r="G68" s="124"/>
      <c r="H68" s="325">
        <v>1280</v>
      </c>
      <c r="I68" s="338">
        <v>1794</v>
      </c>
      <c r="J68" s="331">
        <v>2219.4499999999998</v>
      </c>
      <c r="K68" s="339">
        <v>2219.4499999999998</v>
      </c>
    </row>
    <row r="69" spans="1:11" ht="72" x14ac:dyDescent="0.3">
      <c r="A69" s="51">
        <v>233</v>
      </c>
      <c r="B69" s="51">
        <v>69</v>
      </c>
      <c r="C69" s="56"/>
      <c r="D69" s="127"/>
      <c r="E69" s="124"/>
      <c r="F69" s="131" t="s">
        <v>180</v>
      </c>
      <c r="G69" s="124" t="s">
        <v>336</v>
      </c>
      <c r="H69" s="325">
        <v>0</v>
      </c>
      <c r="I69" s="338">
        <v>0</v>
      </c>
      <c r="J69" s="331" t="s">
        <v>553</v>
      </c>
      <c r="K69" s="339" t="s">
        <v>553</v>
      </c>
    </row>
    <row r="70" spans="1:11" x14ac:dyDescent="0.3">
      <c r="A70" s="51">
        <v>234</v>
      </c>
      <c r="B70" s="51">
        <v>70</v>
      </c>
      <c r="C70" s="56"/>
      <c r="D70" s="127"/>
      <c r="E70" s="124"/>
      <c r="F70" s="131" t="s">
        <v>181</v>
      </c>
      <c r="G70" s="124"/>
      <c r="H70" s="325">
        <v>2365</v>
      </c>
      <c r="I70" s="338">
        <v>3139.5</v>
      </c>
      <c r="J70" s="331">
        <v>3953.0374999999999</v>
      </c>
      <c r="K70" s="339">
        <v>3953.0374999999999</v>
      </c>
    </row>
    <row r="71" spans="1:11" ht="72" x14ac:dyDescent="0.3">
      <c r="A71" s="51">
        <v>235</v>
      </c>
      <c r="B71" s="51">
        <v>71</v>
      </c>
      <c r="C71" s="56"/>
      <c r="D71" s="127"/>
      <c r="E71" s="124"/>
      <c r="F71" s="131" t="s">
        <v>180</v>
      </c>
      <c r="G71" s="124" t="s">
        <v>336</v>
      </c>
      <c r="H71" s="325">
        <v>0</v>
      </c>
      <c r="I71" s="338">
        <v>0</v>
      </c>
      <c r="J71" s="331" t="s">
        <v>553</v>
      </c>
      <c r="K71" s="339" t="s">
        <v>553</v>
      </c>
    </row>
    <row r="72" spans="1:11" x14ac:dyDescent="0.3">
      <c r="A72" s="51">
        <v>236</v>
      </c>
      <c r="B72" s="51">
        <v>72</v>
      </c>
      <c r="C72" s="56"/>
      <c r="D72" s="126"/>
      <c r="E72" s="124"/>
      <c r="F72" s="131" t="s">
        <v>182</v>
      </c>
      <c r="G72" s="126"/>
      <c r="H72" s="325">
        <v>3255</v>
      </c>
      <c r="I72" s="338">
        <v>4036.5</v>
      </c>
      <c r="J72" s="331">
        <v>5057.2625000000007</v>
      </c>
      <c r="K72" s="339">
        <v>5057.2625000000007</v>
      </c>
    </row>
    <row r="73" spans="1:11" ht="100.8" x14ac:dyDescent="0.3">
      <c r="A73" s="51">
        <v>237</v>
      </c>
      <c r="B73" s="51">
        <v>73</v>
      </c>
      <c r="C73" s="56"/>
      <c r="D73" s="124"/>
      <c r="E73" s="124"/>
      <c r="F73" s="131" t="s">
        <v>180</v>
      </c>
      <c r="G73" s="124" t="s">
        <v>337</v>
      </c>
      <c r="H73" s="325">
        <v>0</v>
      </c>
      <c r="I73" s="338">
        <v>0</v>
      </c>
      <c r="J73" s="331" t="s">
        <v>553</v>
      </c>
      <c r="K73" s="339" t="s">
        <v>553</v>
      </c>
    </row>
    <row r="74" spans="1:11" ht="28.8" x14ac:dyDescent="0.3">
      <c r="A74" s="51">
        <v>238</v>
      </c>
      <c r="B74" s="51">
        <v>74</v>
      </c>
      <c r="C74" s="56"/>
      <c r="D74" s="127"/>
      <c r="E74" s="124"/>
      <c r="F74" s="131" t="s">
        <v>183</v>
      </c>
      <c r="G74" s="124"/>
      <c r="H74" s="325">
        <v>5000</v>
      </c>
      <c r="I74" s="338">
        <v>50000</v>
      </c>
      <c r="J74" s="331">
        <v>50000</v>
      </c>
      <c r="K74" s="339">
        <v>50000</v>
      </c>
    </row>
    <row r="75" spans="1:11" ht="100.8" x14ac:dyDescent="0.3">
      <c r="A75" s="51">
        <v>239</v>
      </c>
      <c r="B75" s="51">
        <v>75</v>
      </c>
      <c r="C75" s="56"/>
      <c r="D75" s="127"/>
      <c r="E75" s="124"/>
      <c r="F75" s="131" t="s">
        <v>174</v>
      </c>
      <c r="G75" s="124" t="s">
        <v>338</v>
      </c>
      <c r="H75" s="325">
        <v>0</v>
      </c>
      <c r="I75" s="338">
        <v>0</v>
      </c>
      <c r="J75" s="331">
        <v>0</v>
      </c>
      <c r="K75" s="339">
        <v>0</v>
      </c>
    </row>
    <row r="76" spans="1:11" ht="43.2" x14ac:dyDescent="0.3">
      <c r="A76" s="51">
        <v>240</v>
      </c>
      <c r="B76" s="51">
        <v>76</v>
      </c>
      <c r="C76" s="57"/>
      <c r="D76" s="127"/>
      <c r="E76" s="124"/>
      <c r="F76" s="134" t="s">
        <v>184</v>
      </c>
      <c r="G76" s="124" t="s">
        <v>339</v>
      </c>
      <c r="H76" s="328">
        <v>1900</v>
      </c>
      <c r="I76" s="346">
        <v>0</v>
      </c>
      <c r="J76" s="334">
        <v>0</v>
      </c>
      <c r="K76" s="349">
        <v>0</v>
      </c>
    </row>
    <row r="77" spans="1:11" ht="86.4" x14ac:dyDescent="0.3">
      <c r="A77" s="51">
        <v>241</v>
      </c>
      <c r="B77" s="51">
        <v>77</v>
      </c>
      <c r="C77" s="56"/>
      <c r="D77" s="127"/>
      <c r="E77" s="124"/>
      <c r="F77" s="134" t="s">
        <v>174</v>
      </c>
      <c r="G77" s="124" t="s">
        <v>340</v>
      </c>
      <c r="H77" s="328">
        <v>0</v>
      </c>
      <c r="I77" s="346">
        <v>0</v>
      </c>
      <c r="J77" s="334" t="s">
        <v>553</v>
      </c>
      <c r="K77" s="349" t="s">
        <v>553</v>
      </c>
    </row>
    <row r="78" spans="1:11" x14ac:dyDescent="0.3">
      <c r="A78" s="51">
        <v>242</v>
      </c>
      <c r="B78" s="51">
        <v>78</v>
      </c>
      <c r="C78" s="56"/>
      <c r="D78" s="127"/>
      <c r="E78" s="124"/>
      <c r="F78" s="133" t="s">
        <v>185</v>
      </c>
      <c r="G78" s="124"/>
      <c r="H78" s="325">
        <v>0</v>
      </c>
      <c r="I78" s="338">
        <v>0</v>
      </c>
      <c r="J78" s="331">
        <v>0</v>
      </c>
      <c r="K78" s="339">
        <v>0</v>
      </c>
    </row>
    <row r="79" spans="1:11" x14ac:dyDescent="0.3">
      <c r="A79" s="51">
        <v>243</v>
      </c>
      <c r="B79" s="51">
        <v>79</v>
      </c>
      <c r="C79" s="56"/>
      <c r="D79" s="127"/>
      <c r="E79" s="124"/>
      <c r="F79" s="132" t="s">
        <v>186</v>
      </c>
      <c r="G79" s="124"/>
      <c r="H79" s="325">
        <v>3950</v>
      </c>
      <c r="I79" s="338">
        <v>4485</v>
      </c>
      <c r="J79" s="331">
        <v>5874.5550000000003</v>
      </c>
      <c r="K79" s="339">
        <v>5874.5550000000003</v>
      </c>
    </row>
    <row r="80" spans="1:11" ht="72" x14ac:dyDescent="0.3">
      <c r="A80" s="51">
        <v>244</v>
      </c>
      <c r="B80" s="51">
        <v>80</v>
      </c>
      <c r="C80" s="56"/>
      <c r="D80" s="124"/>
      <c r="E80" s="124"/>
      <c r="F80" s="132" t="s">
        <v>180</v>
      </c>
      <c r="G80" s="124" t="s">
        <v>336</v>
      </c>
      <c r="H80" s="325">
        <v>0</v>
      </c>
      <c r="I80" s="338">
        <v>0</v>
      </c>
      <c r="J80" s="331" t="s">
        <v>553</v>
      </c>
      <c r="K80" s="339" t="s">
        <v>553</v>
      </c>
    </row>
    <row r="81" spans="1:14" x14ac:dyDescent="0.3">
      <c r="A81" s="51">
        <v>245</v>
      </c>
      <c r="B81" s="51">
        <v>81</v>
      </c>
      <c r="C81" s="56"/>
      <c r="D81" s="127"/>
      <c r="E81" s="124"/>
      <c r="F81" s="132" t="s">
        <v>187</v>
      </c>
      <c r="G81" s="124"/>
      <c r="H81" s="325">
        <v>5912.5</v>
      </c>
      <c r="I81" s="338">
        <v>7848.75</v>
      </c>
      <c r="J81" s="331">
        <v>10308.096250000001</v>
      </c>
      <c r="K81" s="339">
        <v>10308.096250000001</v>
      </c>
    </row>
    <row r="82" spans="1:14" ht="72" x14ac:dyDescent="0.3">
      <c r="A82" s="51">
        <v>246</v>
      </c>
      <c r="B82" s="51">
        <v>82</v>
      </c>
      <c r="C82" s="56"/>
      <c r="D82" s="127"/>
      <c r="E82" s="124"/>
      <c r="F82" s="131" t="s">
        <v>180</v>
      </c>
      <c r="G82" s="124" t="s">
        <v>336</v>
      </c>
      <c r="H82" s="325">
        <v>0</v>
      </c>
      <c r="I82" s="338">
        <v>0</v>
      </c>
      <c r="J82" s="331" t="s">
        <v>553</v>
      </c>
      <c r="K82" s="339" t="s">
        <v>553</v>
      </c>
    </row>
    <row r="83" spans="1:14" x14ac:dyDescent="0.3">
      <c r="A83" s="51">
        <v>247</v>
      </c>
      <c r="B83" s="51">
        <v>83</v>
      </c>
      <c r="C83" s="56"/>
      <c r="D83" s="127"/>
      <c r="E83" s="124"/>
      <c r="F83" s="131" t="s">
        <v>188</v>
      </c>
      <c r="G83" s="124"/>
      <c r="H83" s="325">
        <v>7387.5</v>
      </c>
      <c r="I83" s="338">
        <v>10091.25</v>
      </c>
      <c r="J83" s="331">
        <v>5057.2625000000007</v>
      </c>
      <c r="K83" s="339">
        <v>5057.2625000000007</v>
      </c>
    </row>
    <row r="84" spans="1:14" ht="100.8" x14ac:dyDescent="0.3">
      <c r="A84" s="51">
        <v>248</v>
      </c>
      <c r="B84" s="51">
        <v>84</v>
      </c>
      <c r="C84" s="56"/>
      <c r="D84" s="127"/>
      <c r="E84" s="124"/>
      <c r="F84" s="131" t="s">
        <v>180</v>
      </c>
      <c r="G84" s="124" t="s">
        <v>337</v>
      </c>
      <c r="H84" s="325">
        <v>0</v>
      </c>
      <c r="I84" s="338">
        <v>0</v>
      </c>
      <c r="J84" s="331" t="s">
        <v>553</v>
      </c>
      <c r="K84" s="339" t="s">
        <v>553</v>
      </c>
    </row>
    <row r="85" spans="1:14" ht="28.8" x14ac:dyDescent="0.3">
      <c r="A85" s="51">
        <v>249</v>
      </c>
      <c r="B85" s="51">
        <v>85</v>
      </c>
      <c r="C85" s="56"/>
      <c r="D85" s="127"/>
      <c r="E85" s="124"/>
      <c r="F85" s="131" t="s">
        <v>189</v>
      </c>
      <c r="G85" s="124"/>
      <c r="H85" s="325">
        <v>10000</v>
      </c>
      <c r="I85" s="338">
        <v>100</v>
      </c>
      <c r="J85" s="331">
        <v>100</v>
      </c>
      <c r="K85" s="339">
        <v>100</v>
      </c>
    </row>
    <row r="86" spans="1:14" ht="100.8" x14ac:dyDescent="0.3">
      <c r="A86" s="51">
        <v>250</v>
      </c>
      <c r="B86" s="51">
        <v>86</v>
      </c>
      <c r="C86" s="56"/>
      <c r="D86" s="127"/>
      <c r="E86" s="124"/>
      <c r="F86" s="131" t="s">
        <v>174</v>
      </c>
      <c r="G86" s="124" t="s">
        <v>338</v>
      </c>
      <c r="H86" s="325">
        <v>0</v>
      </c>
      <c r="I86" s="338">
        <v>0</v>
      </c>
      <c r="J86" s="331">
        <v>0</v>
      </c>
      <c r="K86" s="339">
        <v>0</v>
      </c>
    </row>
    <row r="87" spans="1:14" ht="43.2" x14ac:dyDescent="0.3">
      <c r="A87" s="51">
        <v>251</v>
      </c>
      <c r="B87" s="51">
        <v>87</v>
      </c>
      <c r="C87" s="56"/>
      <c r="D87" s="126"/>
      <c r="E87" s="124"/>
      <c r="F87" s="131" t="s">
        <v>190</v>
      </c>
      <c r="G87" s="124" t="s">
        <v>339</v>
      </c>
      <c r="H87" s="325">
        <v>7250</v>
      </c>
      <c r="I87" s="338">
        <v>22325</v>
      </c>
      <c r="J87" s="331">
        <v>29252.025000000001</v>
      </c>
      <c r="K87" s="339">
        <v>29252.025000000001</v>
      </c>
    </row>
    <row r="88" spans="1:14" ht="86.4" x14ac:dyDescent="0.3">
      <c r="A88" s="51">
        <v>252</v>
      </c>
      <c r="B88" s="51">
        <v>88</v>
      </c>
      <c r="C88" s="56"/>
      <c r="D88" s="126"/>
      <c r="E88" s="124"/>
      <c r="F88" s="134" t="s">
        <v>174</v>
      </c>
      <c r="G88" s="124" t="s">
        <v>340</v>
      </c>
      <c r="H88" s="328">
        <v>0</v>
      </c>
      <c r="I88" s="346">
        <v>0</v>
      </c>
      <c r="J88" s="334" t="s">
        <v>553</v>
      </c>
      <c r="K88" s="349" t="s">
        <v>553</v>
      </c>
    </row>
    <row r="89" spans="1:14" x14ac:dyDescent="0.3">
      <c r="A89" s="51">
        <v>253</v>
      </c>
      <c r="B89" s="51">
        <v>89</v>
      </c>
      <c r="C89" s="56"/>
      <c r="D89" s="126"/>
      <c r="E89" s="124"/>
      <c r="F89" s="133" t="s">
        <v>191</v>
      </c>
      <c r="G89" s="124"/>
      <c r="H89" s="325">
        <v>0</v>
      </c>
      <c r="I89" s="338">
        <v>0</v>
      </c>
      <c r="J89" s="331">
        <v>0</v>
      </c>
      <c r="K89" s="339">
        <v>0</v>
      </c>
    </row>
    <row r="90" spans="1:14" x14ac:dyDescent="0.3">
      <c r="A90" s="51">
        <v>254</v>
      </c>
      <c r="B90" s="51">
        <v>90</v>
      </c>
      <c r="C90" s="56"/>
      <c r="D90" s="126"/>
      <c r="E90" s="124"/>
      <c r="F90" s="132" t="s">
        <v>192</v>
      </c>
      <c r="G90" s="124"/>
      <c r="H90" s="325">
        <v>0</v>
      </c>
      <c r="I90" s="338">
        <v>0</v>
      </c>
      <c r="J90" s="331"/>
      <c r="K90" s="339"/>
    </row>
    <row r="91" spans="1:14" x14ac:dyDescent="0.3">
      <c r="A91" s="51">
        <v>255</v>
      </c>
      <c r="B91" s="51">
        <v>91</v>
      </c>
      <c r="C91" s="56"/>
      <c r="D91" s="126"/>
      <c r="E91" s="124"/>
      <c r="F91" s="132" t="s">
        <v>193</v>
      </c>
      <c r="G91" s="124"/>
      <c r="H91" s="325">
        <v>0</v>
      </c>
      <c r="I91" s="338">
        <v>0</v>
      </c>
      <c r="J91" s="331"/>
      <c r="K91" s="339"/>
    </row>
    <row r="92" spans="1:14" outlineLevel="1" x14ac:dyDescent="0.3">
      <c r="A92" s="51">
        <v>256</v>
      </c>
      <c r="B92" s="51">
        <v>92</v>
      </c>
      <c r="C92" s="79">
        <v>1.4</v>
      </c>
      <c r="D92" s="80"/>
      <c r="E92" s="81" t="s">
        <v>194</v>
      </c>
      <c r="F92" s="82"/>
      <c r="G92" s="124"/>
      <c r="H92" s="325">
        <v>0</v>
      </c>
      <c r="I92" s="338">
        <v>0</v>
      </c>
      <c r="J92" s="331"/>
      <c r="K92" s="339"/>
    </row>
    <row r="93" spans="1:14" customFormat="1" outlineLevel="1" x14ac:dyDescent="0.3">
      <c r="A93" s="51">
        <v>257</v>
      </c>
      <c r="B93" s="51">
        <v>93</v>
      </c>
      <c r="C93" s="58" t="s">
        <v>195</v>
      </c>
      <c r="D93" s="59"/>
      <c r="E93" s="135"/>
      <c r="F93" s="136" t="s">
        <v>196</v>
      </c>
      <c r="G93" s="124"/>
      <c r="H93" s="325">
        <v>0</v>
      </c>
      <c r="I93" s="338">
        <v>0</v>
      </c>
      <c r="J93" s="331"/>
      <c r="K93" s="339"/>
      <c r="L93" s="59"/>
      <c r="M93" s="59"/>
      <c r="N93" s="59"/>
    </row>
    <row r="94" spans="1:14" customFormat="1" outlineLevel="1" x14ac:dyDescent="0.3">
      <c r="A94" s="51">
        <v>258</v>
      </c>
      <c r="B94" s="51">
        <v>94</v>
      </c>
      <c r="C94" s="58"/>
      <c r="D94" s="59"/>
      <c r="E94" s="135"/>
      <c r="F94" s="137" t="s">
        <v>197</v>
      </c>
      <c r="G94" s="124"/>
      <c r="H94" s="325">
        <v>0</v>
      </c>
      <c r="I94" s="338">
        <v>0</v>
      </c>
      <c r="J94" s="331"/>
      <c r="K94" s="339"/>
      <c r="L94" s="59"/>
      <c r="M94" s="59"/>
      <c r="N94" s="59"/>
    </row>
    <row r="95" spans="1:14" customFormat="1" outlineLevel="1" x14ac:dyDescent="0.3">
      <c r="A95" s="51">
        <v>259</v>
      </c>
      <c r="B95" s="51">
        <v>95</v>
      </c>
      <c r="C95" s="58"/>
      <c r="D95" s="59"/>
      <c r="E95" s="135"/>
      <c r="F95" s="42" t="s">
        <v>198</v>
      </c>
      <c r="G95" s="124"/>
      <c r="H95" s="325">
        <v>0</v>
      </c>
      <c r="I95" s="338">
        <v>0</v>
      </c>
      <c r="J95" s="331"/>
      <c r="K95" s="339"/>
      <c r="L95" s="59"/>
      <c r="M95" s="59"/>
      <c r="N95" s="59"/>
    </row>
    <row r="96" spans="1:14" customFormat="1" outlineLevel="1" x14ac:dyDescent="0.3">
      <c r="A96" s="51">
        <v>260</v>
      </c>
      <c r="B96" s="51">
        <v>96</v>
      </c>
      <c r="C96" s="58"/>
      <c r="D96" s="59"/>
      <c r="E96" s="135"/>
      <c r="F96" s="42" t="s">
        <v>199</v>
      </c>
      <c r="G96" s="124"/>
      <c r="H96" s="325">
        <v>0</v>
      </c>
      <c r="I96" s="338">
        <v>0</v>
      </c>
      <c r="J96" s="331"/>
      <c r="K96" s="339"/>
      <c r="L96" s="59"/>
      <c r="M96" s="59"/>
      <c r="N96" s="59"/>
    </row>
    <row r="97" spans="1:14" customFormat="1" outlineLevel="1" x14ac:dyDescent="0.3">
      <c r="A97" s="51">
        <v>261</v>
      </c>
      <c r="B97" s="51">
        <v>97</v>
      </c>
      <c r="C97" s="58"/>
      <c r="D97" s="59"/>
      <c r="E97" s="135"/>
      <c r="F97" s="137" t="s">
        <v>200</v>
      </c>
      <c r="G97" s="124"/>
      <c r="H97" s="325">
        <v>0</v>
      </c>
      <c r="I97" s="338">
        <v>0</v>
      </c>
      <c r="J97" s="331"/>
      <c r="K97" s="339"/>
      <c r="L97" s="59"/>
      <c r="M97" s="59"/>
      <c r="N97" s="59"/>
    </row>
    <row r="98" spans="1:14" customFormat="1" outlineLevel="1" x14ac:dyDescent="0.3">
      <c r="A98" s="51">
        <v>262</v>
      </c>
      <c r="B98" s="51">
        <v>98</v>
      </c>
      <c r="C98" s="58"/>
      <c r="D98" s="59"/>
      <c r="E98" s="135"/>
      <c r="F98" s="42" t="s">
        <v>198</v>
      </c>
      <c r="G98" s="124"/>
      <c r="H98" s="325">
        <v>0</v>
      </c>
      <c r="I98" s="338">
        <v>0</v>
      </c>
      <c r="J98" s="331"/>
      <c r="K98" s="339"/>
      <c r="L98" s="59"/>
      <c r="M98" s="59"/>
      <c r="N98" s="59"/>
    </row>
    <row r="99" spans="1:14" customFormat="1" outlineLevel="1" x14ac:dyDescent="0.3">
      <c r="A99" s="51">
        <v>263</v>
      </c>
      <c r="B99" s="51">
        <v>99</v>
      </c>
      <c r="C99" s="58"/>
      <c r="D99" s="59"/>
      <c r="E99" s="135"/>
      <c r="F99" s="42" t="s">
        <v>199</v>
      </c>
      <c r="G99" s="124"/>
      <c r="H99" s="325">
        <v>0</v>
      </c>
      <c r="I99" s="338">
        <v>0</v>
      </c>
      <c r="J99" s="331"/>
      <c r="K99" s="339"/>
      <c r="L99" s="59"/>
      <c r="M99" s="59"/>
      <c r="N99" s="59"/>
    </row>
    <row r="100" spans="1:14" customFormat="1" outlineLevel="1" x14ac:dyDescent="0.3">
      <c r="A100" s="51">
        <v>264</v>
      </c>
      <c r="B100" s="51">
        <v>100</v>
      </c>
      <c r="C100" s="60" t="s">
        <v>201</v>
      </c>
      <c r="D100" s="59"/>
      <c r="E100" s="59"/>
      <c r="F100" s="136" t="s">
        <v>202</v>
      </c>
      <c r="G100" s="124"/>
      <c r="H100" s="325">
        <v>0</v>
      </c>
      <c r="I100" s="338">
        <v>0</v>
      </c>
      <c r="J100" s="331"/>
      <c r="K100" s="350"/>
      <c r="L100" s="59"/>
      <c r="M100" s="59"/>
      <c r="N100" s="59"/>
    </row>
    <row r="101" spans="1:14" customFormat="1" outlineLevel="1" x14ac:dyDescent="0.3">
      <c r="A101" s="51">
        <v>265</v>
      </c>
      <c r="B101" s="51">
        <v>101</v>
      </c>
      <c r="C101" s="60"/>
      <c r="D101" s="59"/>
      <c r="E101" s="59"/>
      <c r="F101" s="136" t="s">
        <v>203</v>
      </c>
      <c r="G101" s="124"/>
      <c r="H101" s="325">
        <v>0</v>
      </c>
      <c r="I101" s="338">
        <v>0</v>
      </c>
      <c r="J101" s="331"/>
      <c r="K101" s="350"/>
      <c r="L101" s="59"/>
      <c r="M101" s="59"/>
      <c r="N101" s="59"/>
    </row>
    <row r="102" spans="1:14" customFormat="1" outlineLevel="1" x14ac:dyDescent="0.3">
      <c r="A102" s="51">
        <v>266</v>
      </c>
      <c r="B102" s="51">
        <v>102</v>
      </c>
      <c r="C102" s="60"/>
      <c r="D102" s="59"/>
      <c r="E102" s="59"/>
      <c r="F102" s="42" t="s">
        <v>198</v>
      </c>
      <c r="G102" s="124"/>
      <c r="H102" s="325">
        <v>0</v>
      </c>
      <c r="I102" s="338">
        <v>0</v>
      </c>
      <c r="J102" s="331"/>
      <c r="K102" s="350"/>
      <c r="L102" s="59"/>
      <c r="M102" s="59"/>
      <c r="N102" s="59"/>
    </row>
    <row r="103" spans="1:14" customFormat="1" ht="43.2" outlineLevel="1" x14ac:dyDescent="0.3">
      <c r="A103" s="51">
        <v>267</v>
      </c>
      <c r="B103" s="51">
        <v>103</v>
      </c>
      <c r="C103" s="60"/>
      <c r="D103" s="59"/>
      <c r="E103" s="59"/>
      <c r="F103" s="42" t="s">
        <v>199</v>
      </c>
      <c r="G103" s="138" t="s">
        <v>204</v>
      </c>
      <c r="H103" s="325">
        <v>0</v>
      </c>
      <c r="I103" s="338">
        <v>0</v>
      </c>
      <c r="J103" s="331"/>
      <c r="K103" s="350"/>
      <c r="L103" s="59"/>
      <c r="M103" s="59"/>
      <c r="N103" s="59"/>
    </row>
    <row r="104" spans="1:14" customFormat="1" outlineLevel="1" x14ac:dyDescent="0.3">
      <c r="A104" s="51">
        <v>268</v>
      </c>
      <c r="B104" s="51">
        <v>104</v>
      </c>
      <c r="C104" s="60"/>
      <c r="D104" s="59"/>
      <c r="E104" s="59"/>
      <c r="F104" s="136" t="s">
        <v>205</v>
      </c>
      <c r="G104" s="124"/>
      <c r="H104" s="325">
        <v>0</v>
      </c>
      <c r="I104" s="338">
        <v>0</v>
      </c>
      <c r="J104" s="331"/>
      <c r="K104" s="350"/>
      <c r="L104" s="59"/>
      <c r="M104" s="59"/>
      <c r="N104" s="59"/>
    </row>
    <row r="105" spans="1:14" customFormat="1" outlineLevel="1" x14ac:dyDescent="0.3">
      <c r="A105" s="51">
        <v>269</v>
      </c>
      <c r="B105" s="51">
        <v>105</v>
      </c>
      <c r="C105" s="60"/>
      <c r="D105" s="59"/>
      <c r="E105" s="59"/>
      <c r="F105" s="42" t="s">
        <v>198</v>
      </c>
      <c r="G105" s="124"/>
      <c r="H105" s="325">
        <v>0</v>
      </c>
      <c r="I105" s="338">
        <v>0</v>
      </c>
      <c r="J105" s="331"/>
      <c r="K105" s="350"/>
      <c r="L105" s="59"/>
      <c r="M105" s="59"/>
      <c r="N105" s="59"/>
    </row>
    <row r="106" spans="1:14" customFormat="1" ht="43.2" outlineLevel="1" x14ac:dyDescent="0.3">
      <c r="A106" s="51">
        <v>270</v>
      </c>
      <c r="B106" s="51">
        <v>106</v>
      </c>
      <c r="C106" s="60"/>
      <c r="D106" s="59"/>
      <c r="E106" s="59"/>
      <c r="F106" s="42" t="s">
        <v>199</v>
      </c>
      <c r="G106" s="138" t="s">
        <v>206</v>
      </c>
      <c r="H106" s="325">
        <v>0</v>
      </c>
      <c r="I106" s="338">
        <v>0</v>
      </c>
      <c r="J106" s="331"/>
      <c r="K106" s="350"/>
      <c r="L106" s="59"/>
      <c r="M106" s="59"/>
      <c r="N106" s="59"/>
    </row>
    <row r="107" spans="1:14" customFormat="1" outlineLevel="1" x14ac:dyDescent="0.3">
      <c r="A107" s="51">
        <v>271</v>
      </c>
      <c r="B107" s="51">
        <v>107</v>
      </c>
      <c r="C107" s="60"/>
      <c r="D107" s="59"/>
      <c r="E107" s="59"/>
      <c r="F107" s="136" t="s">
        <v>207</v>
      </c>
      <c r="G107" s="138"/>
      <c r="H107" s="325">
        <v>0</v>
      </c>
      <c r="I107" s="338">
        <v>0</v>
      </c>
      <c r="J107" s="331"/>
      <c r="K107" s="350"/>
      <c r="L107" s="59"/>
      <c r="M107" s="59"/>
      <c r="N107" s="59"/>
    </row>
    <row r="108" spans="1:14" customFormat="1" outlineLevel="1" x14ac:dyDescent="0.3">
      <c r="A108" s="51">
        <v>272</v>
      </c>
      <c r="B108" s="51">
        <v>108</v>
      </c>
      <c r="C108" s="60"/>
      <c r="D108" s="59"/>
      <c r="E108" s="59"/>
      <c r="F108" s="42" t="s">
        <v>198</v>
      </c>
      <c r="G108" s="138"/>
      <c r="H108" s="325">
        <v>0</v>
      </c>
      <c r="I108" s="338">
        <v>0</v>
      </c>
      <c r="J108" s="331"/>
      <c r="K108" s="350"/>
      <c r="L108" s="59"/>
      <c r="M108" s="59"/>
      <c r="N108" s="59"/>
    </row>
    <row r="109" spans="1:14" customFormat="1" outlineLevel="1" x14ac:dyDescent="0.3">
      <c r="A109" s="51">
        <v>273</v>
      </c>
      <c r="B109" s="51">
        <v>109</v>
      </c>
      <c r="C109" s="60"/>
      <c r="D109" s="59"/>
      <c r="E109" s="59"/>
      <c r="F109" s="42" t="s">
        <v>199</v>
      </c>
      <c r="G109" s="138"/>
      <c r="H109" s="325">
        <v>0</v>
      </c>
      <c r="I109" s="338">
        <v>0</v>
      </c>
      <c r="J109" s="331"/>
      <c r="K109" s="350"/>
      <c r="L109" s="59"/>
      <c r="M109" s="59"/>
      <c r="N109" s="59"/>
    </row>
    <row r="110" spans="1:14" customFormat="1" outlineLevel="1" x14ac:dyDescent="0.3">
      <c r="A110" s="51">
        <v>274</v>
      </c>
      <c r="B110" s="51">
        <v>110</v>
      </c>
      <c r="C110" s="60"/>
      <c r="D110" s="59"/>
      <c r="E110" s="59"/>
      <c r="F110" s="136" t="s">
        <v>208</v>
      </c>
      <c r="G110" s="138"/>
      <c r="H110" s="325">
        <v>0</v>
      </c>
      <c r="I110" s="338">
        <v>0</v>
      </c>
      <c r="J110" s="331"/>
      <c r="K110" s="350"/>
      <c r="L110" s="59"/>
      <c r="M110" s="59"/>
      <c r="N110" s="59"/>
    </row>
    <row r="111" spans="1:14" customFormat="1" outlineLevel="1" x14ac:dyDescent="0.3">
      <c r="A111" s="51">
        <v>275</v>
      </c>
      <c r="B111" s="51">
        <v>111</v>
      </c>
      <c r="C111" s="60"/>
      <c r="D111" s="59"/>
      <c r="E111" s="59"/>
      <c r="F111" s="42" t="s">
        <v>198</v>
      </c>
      <c r="G111" s="138"/>
      <c r="H111" s="325">
        <v>0</v>
      </c>
      <c r="I111" s="338">
        <v>0</v>
      </c>
      <c r="J111" s="331"/>
      <c r="K111" s="350"/>
      <c r="L111" s="59"/>
      <c r="M111" s="59"/>
      <c r="N111" s="59"/>
    </row>
    <row r="112" spans="1:14" customFormat="1" outlineLevel="1" x14ac:dyDescent="0.3">
      <c r="A112" s="51">
        <v>276</v>
      </c>
      <c r="B112" s="51">
        <v>112</v>
      </c>
      <c r="C112" s="60"/>
      <c r="D112" s="59"/>
      <c r="E112" s="59"/>
      <c r="F112" s="42" t="s">
        <v>199</v>
      </c>
      <c r="G112" s="138"/>
      <c r="H112" s="325">
        <v>0</v>
      </c>
      <c r="I112" s="338">
        <v>0</v>
      </c>
      <c r="J112" s="331"/>
      <c r="K112" s="350"/>
      <c r="L112" s="59"/>
      <c r="M112" s="59"/>
      <c r="N112" s="59"/>
    </row>
    <row r="113" spans="1:14" customFormat="1" outlineLevel="1" x14ac:dyDescent="0.3">
      <c r="A113" s="51">
        <v>277</v>
      </c>
      <c r="B113" s="51">
        <v>113</v>
      </c>
      <c r="C113" s="60"/>
      <c r="D113" s="59"/>
      <c r="E113" s="59"/>
      <c r="F113" s="136" t="s">
        <v>209</v>
      </c>
      <c r="G113" s="124"/>
      <c r="H113" s="325">
        <v>0</v>
      </c>
      <c r="I113" s="338">
        <v>0</v>
      </c>
      <c r="J113" s="331"/>
      <c r="K113" s="350"/>
      <c r="L113" s="59"/>
      <c r="M113" s="59"/>
      <c r="N113" s="59"/>
    </row>
    <row r="114" spans="1:14" customFormat="1" outlineLevel="1" x14ac:dyDescent="0.3">
      <c r="A114" s="51">
        <v>278</v>
      </c>
      <c r="B114" s="51">
        <v>114</v>
      </c>
      <c r="C114" s="61"/>
      <c r="D114" s="59"/>
      <c r="E114" s="42"/>
      <c r="F114" s="42" t="s">
        <v>198</v>
      </c>
      <c r="G114" s="124"/>
      <c r="H114" s="325">
        <v>0</v>
      </c>
      <c r="I114" s="338">
        <v>0</v>
      </c>
      <c r="J114" s="331"/>
      <c r="K114" s="350"/>
      <c r="L114" s="59"/>
      <c r="M114" s="59"/>
      <c r="N114" s="59"/>
    </row>
    <row r="115" spans="1:14" customFormat="1" outlineLevel="1" x14ac:dyDescent="0.3">
      <c r="A115" s="51">
        <v>279</v>
      </c>
      <c r="B115" s="51">
        <v>115</v>
      </c>
      <c r="C115" s="61"/>
      <c r="D115" s="59"/>
      <c r="E115" s="42"/>
      <c r="F115" s="42" t="s">
        <v>210</v>
      </c>
      <c r="G115" s="124"/>
      <c r="H115" s="325">
        <v>0</v>
      </c>
      <c r="I115" s="338">
        <v>0</v>
      </c>
      <c r="J115" s="331"/>
      <c r="K115" s="350"/>
      <c r="L115" s="59"/>
      <c r="M115" s="59"/>
      <c r="N115" s="59"/>
    </row>
    <row r="116" spans="1:14" customFormat="1" outlineLevel="1" x14ac:dyDescent="0.3">
      <c r="A116" s="51">
        <v>280</v>
      </c>
      <c r="B116" s="51">
        <v>116</v>
      </c>
      <c r="C116" s="61"/>
      <c r="D116" s="59"/>
      <c r="E116" s="42"/>
      <c r="F116" s="42"/>
      <c r="G116" s="124"/>
      <c r="H116" s="325">
        <v>0</v>
      </c>
      <c r="I116" s="338">
        <v>0</v>
      </c>
      <c r="J116" s="331"/>
      <c r="K116" s="350"/>
      <c r="L116" s="59"/>
      <c r="M116" s="59"/>
      <c r="N116" s="59"/>
    </row>
    <row r="117" spans="1:14" customFormat="1" outlineLevel="1" x14ac:dyDescent="0.3">
      <c r="A117" s="51">
        <v>281</v>
      </c>
      <c r="B117" s="51">
        <v>117</v>
      </c>
      <c r="C117" s="61"/>
      <c r="D117" s="59"/>
      <c r="E117" s="42"/>
      <c r="F117" s="42"/>
      <c r="G117" s="124"/>
      <c r="H117" s="325">
        <v>0</v>
      </c>
      <c r="I117" s="338">
        <v>0</v>
      </c>
      <c r="J117" s="331"/>
      <c r="K117" s="350"/>
      <c r="L117" s="59"/>
      <c r="M117" s="59"/>
      <c r="N117" s="59"/>
    </row>
    <row r="118" spans="1:14" customFormat="1" outlineLevel="1" x14ac:dyDescent="0.3">
      <c r="A118" s="51">
        <v>282</v>
      </c>
      <c r="B118" s="51">
        <v>118</v>
      </c>
      <c r="C118" s="61"/>
      <c r="D118" s="59"/>
      <c r="E118" s="42"/>
      <c r="F118" s="42"/>
      <c r="G118" s="124"/>
      <c r="H118" s="325">
        <v>0</v>
      </c>
      <c r="I118" s="338">
        <v>0</v>
      </c>
      <c r="J118" s="331"/>
      <c r="K118" s="350"/>
      <c r="L118" s="59"/>
      <c r="M118" s="59"/>
      <c r="N118" s="59"/>
    </row>
    <row r="119" spans="1:14" customFormat="1" outlineLevel="1" x14ac:dyDescent="0.3">
      <c r="A119" s="51">
        <v>283</v>
      </c>
      <c r="B119" s="51">
        <v>119</v>
      </c>
      <c r="C119" s="60" t="s">
        <v>211</v>
      </c>
      <c r="D119" s="59"/>
      <c r="E119" s="59"/>
      <c r="F119" s="136" t="s">
        <v>212</v>
      </c>
      <c r="G119" s="124"/>
      <c r="H119" s="325">
        <v>0</v>
      </c>
      <c r="I119" s="338">
        <v>0</v>
      </c>
      <c r="J119" s="331"/>
      <c r="K119" s="350"/>
      <c r="L119" s="59"/>
      <c r="M119" s="59"/>
      <c r="N119" s="59"/>
    </row>
    <row r="120" spans="1:14" customFormat="1" outlineLevel="1" x14ac:dyDescent="0.3">
      <c r="A120" s="51">
        <v>284</v>
      </c>
      <c r="B120" s="51">
        <v>120</v>
      </c>
      <c r="C120" s="61"/>
      <c r="D120" s="59"/>
      <c r="E120" s="42"/>
      <c r="F120" s="42" t="s">
        <v>198</v>
      </c>
      <c r="G120" s="124"/>
      <c r="H120" s="325">
        <v>0</v>
      </c>
      <c r="I120" s="338">
        <v>0</v>
      </c>
      <c r="J120" s="331"/>
      <c r="K120" s="350"/>
      <c r="L120" s="59"/>
      <c r="M120" s="59"/>
      <c r="N120" s="59"/>
    </row>
    <row r="121" spans="1:14" customFormat="1" outlineLevel="1" x14ac:dyDescent="0.3">
      <c r="A121" s="51">
        <v>285</v>
      </c>
      <c r="B121" s="51">
        <v>121</v>
      </c>
      <c r="C121" s="61"/>
      <c r="D121" s="59"/>
      <c r="E121" s="42"/>
      <c r="F121" s="42" t="s">
        <v>174</v>
      </c>
      <c r="G121" s="124"/>
      <c r="H121" s="325">
        <v>0</v>
      </c>
      <c r="I121" s="338">
        <v>0</v>
      </c>
      <c r="J121" s="331"/>
      <c r="K121" s="350"/>
      <c r="L121" s="59"/>
      <c r="M121" s="59"/>
      <c r="N121" s="59"/>
    </row>
    <row r="122" spans="1:14" customFormat="1" x14ac:dyDescent="0.3">
      <c r="A122" s="51">
        <v>286</v>
      </c>
      <c r="B122" s="51">
        <v>122</v>
      </c>
      <c r="C122" s="54">
        <v>1.5</v>
      </c>
      <c r="D122" s="113"/>
      <c r="E122" s="114" t="s">
        <v>213</v>
      </c>
      <c r="F122" s="115"/>
      <c r="G122" s="113"/>
      <c r="H122" s="164">
        <v>0</v>
      </c>
      <c r="I122" s="110">
        <v>0</v>
      </c>
      <c r="J122" s="110">
        <v>0</v>
      </c>
      <c r="K122" s="110">
        <v>0</v>
      </c>
      <c r="L122" s="59"/>
      <c r="M122" s="59"/>
      <c r="N122" s="59"/>
    </row>
    <row r="123" spans="1:14" customFormat="1" outlineLevel="1" x14ac:dyDescent="0.3">
      <c r="A123" s="51">
        <v>287</v>
      </c>
      <c r="B123" s="51">
        <v>123</v>
      </c>
      <c r="C123" s="60" t="s">
        <v>214</v>
      </c>
      <c r="E123" s="119"/>
      <c r="F123" s="139" t="s">
        <v>215</v>
      </c>
      <c r="H123" s="328">
        <v>0</v>
      </c>
      <c r="I123" s="346">
        <v>0</v>
      </c>
      <c r="J123" s="334"/>
      <c r="K123" s="351"/>
      <c r="L123" s="59"/>
      <c r="M123" s="59"/>
      <c r="N123" s="59"/>
    </row>
    <row r="124" spans="1:14" customFormat="1" outlineLevel="1" x14ac:dyDescent="0.3">
      <c r="A124" s="51">
        <v>288</v>
      </c>
      <c r="B124" s="51">
        <v>124</v>
      </c>
      <c r="C124" s="18"/>
      <c r="E124" s="119"/>
      <c r="F124" s="118" t="s">
        <v>198</v>
      </c>
      <c r="H124" s="325">
        <v>0</v>
      </c>
      <c r="I124" s="338">
        <v>0</v>
      </c>
      <c r="J124" s="331"/>
      <c r="K124" s="339"/>
      <c r="L124" s="59"/>
      <c r="M124" s="59"/>
      <c r="N124" s="59"/>
    </row>
    <row r="125" spans="1:14" customFormat="1" outlineLevel="1" x14ac:dyDescent="0.3">
      <c r="A125" s="51">
        <v>289</v>
      </c>
      <c r="B125" s="51">
        <v>125</v>
      </c>
      <c r="C125" s="18"/>
      <c r="E125" s="119"/>
      <c r="F125" s="118" t="s">
        <v>199</v>
      </c>
      <c r="H125" s="325">
        <v>0</v>
      </c>
      <c r="I125" s="338">
        <v>0</v>
      </c>
      <c r="J125" s="331"/>
      <c r="K125" s="339"/>
      <c r="L125" s="59"/>
      <c r="M125" s="59"/>
      <c r="N125" s="59"/>
    </row>
    <row r="126" spans="1:14" customFormat="1" ht="28.8" outlineLevel="1" x14ac:dyDescent="0.3">
      <c r="A126" s="51">
        <v>290</v>
      </c>
      <c r="B126" s="51">
        <v>126</v>
      </c>
      <c r="C126" s="60" t="s">
        <v>216</v>
      </c>
      <c r="E126" s="119"/>
      <c r="F126" s="137" t="s">
        <v>217</v>
      </c>
      <c r="H126" s="328">
        <v>0</v>
      </c>
      <c r="I126" s="346">
        <v>0</v>
      </c>
      <c r="J126" s="334"/>
      <c r="K126" s="351"/>
      <c r="L126" s="59"/>
      <c r="M126" s="59"/>
      <c r="N126" s="59"/>
    </row>
    <row r="127" spans="1:14" customFormat="1" outlineLevel="1" x14ac:dyDescent="0.3">
      <c r="A127" s="51">
        <v>291</v>
      </c>
      <c r="B127" s="51">
        <v>127</v>
      </c>
      <c r="C127" s="18"/>
      <c r="E127" s="119"/>
      <c r="F127" s="118" t="s">
        <v>218</v>
      </c>
      <c r="H127" s="325">
        <v>0</v>
      </c>
      <c r="I127" s="338">
        <v>0</v>
      </c>
      <c r="J127" s="331"/>
      <c r="K127" s="339"/>
      <c r="L127" s="59"/>
      <c r="M127" s="59"/>
      <c r="N127" s="59"/>
    </row>
    <row r="128" spans="1:14" customFormat="1" outlineLevel="1" x14ac:dyDescent="0.3">
      <c r="A128" s="51">
        <v>292</v>
      </c>
      <c r="B128" s="51">
        <v>128</v>
      </c>
      <c r="C128" s="18"/>
      <c r="E128" s="119"/>
      <c r="F128" s="118" t="s">
        <v>219</v>
      </c>
      <c r="H128" s="325">
        <v>0</v>
      </c>
      <c r="I128" s="338">
        <v>0</v>
      </c>
      <c r="J128" s="331"/>
      <c r="K128" s="339"/>
      <c r="L128" s="59"/>
      <c r="M128" s="59"/>
      <c r="N128" s="59"/>
    </row>
    <row r="129" spans="1:14" customFormat="1" outlineLevel="1" x14ac:dyDescent="0.3">
      <c r="A129" s="51">
        <v>293</v>
      </c>
      <c r="B129" s="51">
        <v>129</v>
      </c>
      <c r="C129" s="18"/>
      <c r="E129" s="119"/>
      <c r="F129" s="118" t="s">
        <v>220</v>
      </c>
      <c r="H129" s="325">
        <v>0</v>
      </c>
      <c r="I129" s="338">
        <v>0</v>
      </c>
      <c r="J129" s="331"/>
      <c r="K129" s="339"/>
      <c r="L129" s="59"/>
      <c r="M129" s="59"/>
      <c r="N129" s="59"/>
    </row>
    <row r="130" spans="1:14" customFormat="1" outlineLevel="1" x14ac:dyDescent="0.3">
      <c r="A130" s="51">
        <v>294</v>
      </c>
      <c r="B130" s="51">
        <v>130</v>
      </c>
      <c r="C130" s="18"/>
      <c r="E130" s="119"/>
      <c r="F130" s="118" t="s">
        <v>221</v>
      </c>
      <c r="H130" s="325">
        <v>0</v>
      </c>
      <c r="I130" s="338">
        <v>0</v>
      </c>
      <c r="J130" s="331"/>
      <c r="K130" s="339"/>
      <c r="L130" s="59"/>
      <c r="M130" s="59"/>
      <c r="N130" s="59"/>
    </row>
    <row r="131" spans="1:14" customFormat="1" outlineLevel="1" x14ac:dyDescent="0.3">
      <c r="A131" s="51">
        <v>295</v>
      </c>
      <c r="B131" s="51">
        <v>131</v>
      </c>
      <c r="C131" s="18"/>
      <c r="E131" s="119"/>
      <c r="F131" s="118" t="s">
        <v>222</v>
      </c>
      <c r="H131" s="325">
        <v>0</v>
      </c>
      <c r="I131" s="338">
        <v>0</v>
      </c>
      <c r="J131" s="331"/>
      <c r="K131" s="339"/>
      <c r="L131" s="59"/>
      <c r="M131" s="59"/>
      <c r="N131" s="59"/>
    </row>
    <row r="132" spans="1:14" customFormat="1" outlineLevel="1" x14ac:dyDescent="0.3">
      <c r="A132" s="51">
        <v>296</v>
      </c>
      <c r="B132" s="51">
        <v>132</v>
      </c>
      <c r="C132" s="18"/>
      <c r="E132" s="119"/>
      <c r="F132" s="118" t="s">
        <v>223</v>
      </c>
      <c r="H132" s="325">
        <v>0</v>
      </c>
      <c r="I132" s="338">
        <v>0</v>
      </c>
      <c r="J132" s="331"/>
      <c r="K132" s="339"/>
      <c r="L132" s="59"/>
      <c r="M132" s="59"/>
      <c r="N132" s="59"/>
    </row>
    <row r="133" spans="1:14" customFormat="1" outlineLevel="1" x14ac:dyDescent="0.3">
      <c r="A133" s="51">
        <v>297</v>
      </c>
      <c r="B133" s="51">
        <v>133</v>
      </c>
      <c r="C133" s="18"/>
      <c r="E133" s="119"/>
      <c r="F133" s="118" t="s">
        <v>224</v>
      </c>
      <c r="H133" s="325">
        <v>0</v>
      </c>
      <c r="I133" s="338">
        <v>0</v>
      </c>
      <c r="J133" s="331"/>
      <c r="K133" s="339"/>
      <c r="L133" s="59"/>
      <c r="M133" s="59"/>
      <c r="N133" s="59"/>
    </row>
    <row r="134" spans="1:14" customFormat="1" outlineLevel="1" x14ac:dyDescent="0.3">
      <c r="A134" s="51">
        <v>298</v>
      </c>
      <c r="B134" s="51">
        <v>134</v>
      </c>
      <c r="C134" s="18"/>
      <c r="E134" s="119"/>
      <c r="F134" s="118" t="s">
        <v>225</v>
      </c>
      <c r="H134" s="325">
        <v>0</v>
      </c>
      <c r="I134" s="338">
        <v>0</v>
      </c>
      <c r="J134" s="331"/>
      <c r="K134" s="339"/>
      <c r="L134" s="59"/>
      <c r="M134" s="59"/>
      <c r="N134" s="59"/>
    </row>
    <row r="135" spans="1:14" customFormat="1" ht="43.2" outlineLevel="1" x14ac:dyDescent="0.3">
      <c r="A135" s="51">
        <v>299</v>
      </c>
      <c r="B135" s="51">
        <v>135</v>
      </c>
      <c r="C135" s="60" t="s">
        <v>226</v>
      </c>
      <c r="E135" s="119"/>
      <c r="F135" s="140" t="s">
        <v>227</v>
      </c>
      <c r="H135" s="325">
        <v>0</v>
      </c>
      <c r="I135" s="338">
        <v>0</v>
      </c>
      <c r="J135" s="331"/>
      <c r="K135" s="351"/>
      <c r="L135" s="59"/>
      <c r="M135" s="59"/>
      <c r="N135" s="59"/>
    </row>
    <row r="136" spans="1:14" customFormat="1" outlineLevel="1" x14ac:dyDescent="0.3">
      <c r="A136" s="51">
        <v>300</v>
      </c>
      <c r="B136" s="51">
        <v>136</v>
      </c>
      <c r="C136" s="18"/>
      <c r="E136" s="119"/>
      <c r="F136" s="118" t="s">
        <v>198</v>
      </c>
      <c r="H136" s="325">
        <v>0</v>
      </c>
      <c r="I136" s="338">
        <v>0</v>
      </c>
      <c r="J136" s="331"/>
      <c r="K136" s="339"/>
      <c r="L136" s="59"/>
      <c r="M136" s="59"/>
      <c r="N136" s="59"/>
    </row>
    <row r="137" spans="1:14" customFormat="1" outlineLevel="1" x14ac:dyDescent="0.3">
      <c r="A137" s="51">
        <v>301</v>
      </c>
      <c r="B137" s="51">
        <v>137</v>
      </c>
      <c r="C137" s="18"/>
      <c r="E137" s="119"/>
      <c r="F137" s="118" t="s">
        <v>199</v>
      </c>
      <c r="H137" s="325">
        <v>0</v>
      </c>
      <c r="I137" s="338">
        <v>0</v>
      </c>
      <c r="J137" s="331"/>
      <c r="K137" s="339"/>
      <c r="L137" s="59"/>
      <c r="M137" s="59"/>
      <c r="N137" s="59"/>
    </row>
    <row r="138" spans="1:14" customFormat="1" ht="28.8" outlineLevel="1" x14ac:dyDescent="0.3">
      <c r="A138" s="51">
        <v>302</v>
      </c>
      <c r="B138" s="51">
        <v>138</v>
      </c>
      <c r="C138" s="60" t="s">
        <v>228</v>
      </c>
      <c r="E138" s="119"/>
      <c r="F138" s="140" t="s">
        <v>229</v>
      </c>
      <c r="H138" s="325">
        <v>0</v>
      </c>
      <c r="I138" s="338">
        <v>0</v>
      </c>
      <c r="J138" s="331">
        <v>0</v>
      </c>
      <c r="K138" s="351">
        <v>0</v>
      </c>
      <c r="L138" s="59"/>
      <c r="M138" s="59"/>
      <c r="N138" s="59"/>
    </row>
    <row r="139" spans="1:14" customFormat="1" ht="28.8" outlineLevel="1" x14ac:dyDescent="0.3">
      <c r="A139" s="51">
        <v>303</v>
      </c>
      <c r="B139" s="51">
        <v>139</v>
      </c>
      <c r="C139" s="60" t="s">
        <v>230</v>
      </c>
      <c r="E139" s="119"/>
      <c r="F139" s="141" t="s">
        <v>231</v>
      </c>
      <c r="H139" s="325">
        <v>0</v>
      </c>
      <c r="I139" s="338">
        <v>0</v>
      </c>
      <c r="J139" s="331"/>
      <c r="K139" s="351"/>
      <c r="L139" s="59"/>
      <c r="M139" s="59"/>
      <c r="N139" s="59"/>
    </row>
    <row r="140" spans="1:14" customFormat="1" outlineLevel="1" x14ac:dyDescent="0.3">
      <c r="A140" s="51">
        <v>304</v>
      </c>
      <c r="B140" s="51">
        <v>140</v>
      </c>
      <c r="C140" s="60"/>
      <c r="E140" s="119"/>
      <c r="F140" s="118" t="s">
        <v>232</v>
      </c>
      <c r="H140" s="325">
        <v>0</v>
      </c>
      <c r="I140" s="338">
        <v>0</v>
      </c>
      <c r="J140" s="331"/>
      <c r="K140" s="351"/>
      <c r="L140" s="59"/>
      <c r="M140" s="59"/>
      <c r="N140" s="59"/>
    </row>
    <row r="141" spans="1:14" customFormat="1" outlineLevel="1" x14ac:dyDescent="0.3">
      <c r="A141" s="51">
        <v>305</v>
      </c>
      <c r="B141" s="51">
        <v>141</v>
      </c>
      <c r="C141" s="60"/>
      <c r="E141" s="119"/>
      <c r="F141" s="118" t="s">
        <v>233</v>
      </c>
      <c r="H141" s="325">
        <v>0</v>
      </c>
      <c r="I141" s="338">
        <v>0</v>
      </c>
      <c r="J141" s="331"/>
      <c r="K141" s="351"/>
      <c r="L141" s="59"/>
      <c r="M141" s="59"/>
      <c r="N141" s="59"/>
    </row>
    <row r="142" spans="1:14" customFormat="1" ht="28.8" outlineLevel="1" x14ac:dyDescent="0.3">
      <c r="A142" s="51">
        <v>306</v>
      </c>
      <c r="B142" s="51">
        <v>142</v>
      </c>
      <c r="C142" s="60" t="s">
        <v>234</v>
      </c>
      <c r="E142" s="119"/>
      <c r="F142" s="141" t="s">
        <v>235</v>
      </c>
      <c r="H142" s="325">
        <v>0</v>
      </c>
      <c r="I142" s="338">
        <v>0</v>
      </c>
      <c r="J142" s="331"/>
      <c r="K142" s="351"/>
      <c r="L142" s="59"/>
      <c r="M142" s="59"/>
      <c r="N142" s="59"/>
    </row>
    <row r="143" spans="1:14" customFormat="1" outlineLevel="1" x14ac:dyDescent="0.3">
      <c r="A143" s="51">
        <v>307</v>
      </c>
      <c r="B143" s="51">
        <v>143</v>
      </c>
      <c r="C143" s="60"/>
      <c r="E143" s="119"/>
      <c r="F143" s="118" t="s">
        <v>236</v>
      </c>
      <c r="H143" s="325">
        <v>0</v>
      </c>
      <c r="I143" s="338">
        <v>0</v>
      </c>
      <c r="J143" s="331"/>
      <c r="K143" s="351"/>
      <c r="L143" s="59"/>
      <c r="M143" s="59"/>
      <c r="N143" s="59"/>
    </row>
    <row r="144" spans="1:14" customFormat="1" outlineLevel="1" x14ac:dyDescent="0.3">
      <c r="A144" s="51">
        <v>308</v>
      </c>
      <c r="B144" s="51">
        <v>144</v>
      </c>
      <c r="C144" s="60"/>
      <c r="E144" s="119"/>
      <c r="F144" s="118" t="s">
        <v>237</v>
      </c>
      <c r="H144" s="325">
        <v>0</v>
      </c>
      <c r="I144" s="338">
        <v>0</v>
      </c>
      <c r="J144" s="331"/>
      <c r="K144" s="351"/>
      <c r="L144" s="59"/>
      <c r="M144" s="59"/>
      <c r="N144" s="59"/>
    </row>
    <row r="145" spans="1:14" customFormat="1" ht="28.8" x14ac:dyDescent="0.3">
      <c r="A145" s="51">
        <v>309</v>
      </c>
      <c r="B145" s="51">
        <v>145</v>
      </c>
      <c r="C145" s="60" t="s">
        <v>238</v>
      </c>
      <c r="E145" s="119"/>
      <c r="F145" s="141" t="s">
        <v>239</v>
      </c>
      <c r="H145" s="325">
        <v>0</v>
      </c>
      <c r="I145" s="338">
        <v>0</v>
      </c>
      <c r="J145" s="331">
        <v>0</v>
      </c>
      <c r="K145" s="351">
        <v>0</v>
      </c>
      <c r="L145" s="59"/>
      <c r="M145" s="59"/>
      <c r="N145" s="59"/>
    </row>
    <row r="146" spans="1:14" customFormat="1" x14ac:dyDescent="0.3">
      <c r="A146" s="51">
        <v>310</v>
      </c>
      <c r="B146" s="51">
        <v>146</v>
      </c>
      <c r="C146" s="60"/>
      <c r="E146" s="119"/>
      <c r="F146" s="118" t="s">
        <v>240</v>
      </c>
      <c r="H146" s="325">
        <v>0</v>
      </c>
      <c r="I146" s="338">
        <v>0</v>
      </c>
      <c r="J146" s="331">
        <v>0</v>
      </c>
      <c r="K146" s="339">
        <v>0</v>
      </c>
      <c r="L146" s="59"/>
      <c r="M146" s="59"/>
      <c r="N146" s="59"/>
    </row>
    <row r="147" spans="1:14" customFormat="1" x14ac:dyDescent="0.3">
      <c r="A147" s="51">
        <v>311</v>
      </c>
      <c r="B147" s="51">
        <v>147</v>
      </c>
      <c r="C147" s="60"/>
      <c r="E147" s="119"/>
      <c r="F147" s="118" t="s">
        <v>241</v>
      </c>
      <c r="H147" s="325">
        <v>0</v>
      </c>
      <c r="I147" s="338">
        <v>0</v>
      </c>
      <c r="J147" s="331">
        <v>0</v>
      </c>
      <c r="K147" s="339">
        <v>0</v>
      </c>
      <c r="L147" s="59"/>
      <c r="M147" s="59"/>
      <c r="N147" s="59"/>
    </row>
    <row r="148" spans="1:14" customFormat="1" ht="28.8" outlineLevel="1" x14ac:dyDescent="0.3">
      <c r="A148" s="51">
        <v>312</v>
      </c>
      <c r="B148" s="51">
        <v>148</v>
      </c>
      <c r="C148" s="60" t="s">
        <v>242</v>
      </c>
      <c r="E148" s="119"/>
      <c r="F148" s="141" t="s">
        <v>243</v>
      </c>
      <c r="H148" s="325">
        <v>0</v>
      </c>
      <c r="I148" s="338">
        <v>0</v>
      </c>
      <c r="J148" s="331"/>
      <c r="K148" s="351"/>
      <c r="L148" s="59"/>
      <c r="M148" s="59"/>
      <c r="N148" s="59"/>
    </row>
    <row r="149" spans="1:14" customFormat="1" outlineLevel="1" x14ac:dyDescent="0.3">
      <c r="A149" s="51">
        <v>313</v>
      </c>
      <c r="B149" s="51">
        <v>149</v>
      </c>
      <c r="C149" s="60"/>
      <c r="E149" s="119"/>
      <c r="F149" s="118" t="s">
        <v>244</v>
      </c>
      <c r="H149" s="325">
        <v>0</v>
      </c>
      <c r="I149" s="338">
        <v>0</v>
      </c>
      <c r="J149" s="331"/>
      <c r="K149" s="339"/>
      <c r="L149" s="59"/>
      <c r="M149" s="59"/>
      <c r="N149" s="59"/>
    </row>
    <row r="150" spans="1:14" customFormat="1" outlineLevel="1" x14ac:dyDescent="0.3">
      <c r="A150" s="51">
        <v>314</v>
      </c>
      <c r="B150" s="51">
        <v>150</v>
      </c>
      <c r="C150" s="60"/>
      <c r="E150" s="119"/>
      <c r="F150" s="118" t="s">
        <v>245</v>
      </c>
      <c r="H150" s="325">
        <v>0</v>
      </c>
      <c r="I150" s="338">
        <v>0</v>
      </c>
      <c r="J150" s="331"/>
      <c r="K150" s="339"/>
      <c r="L150" s="59"/>
      <c r="M150" s="59"/>
      <c r="N150" s="59"/>
    </row>
    <row r="151" spans="1:14" customFormat="1" ht="28.8" x14ac:dyDescent="0.3">
      <c r="A151" s="51">
        <v>315</v>
      </c>
      <c r="B151" s="51">
        <v>151</v>
      </c>
      <c r="C151" s="60" t="s">
        <v>246</v>
      </c>
      <c r="E151" s="119"/>
      <c r="F151" s="141" t="s">
        <v>247</v>
      </c>
      <c r="H151" s="325">
        <v>0</v>
      </c>
      <c r="I151" s="338">
        <v>0</v>
      </c>
      <c r="J151" s="331">
        <v>0</v>
      </c>
      <c r="K151" s="351">
        <v>0</v>
      </c>
      <c r="L151" s="59"/>
      <c r="M151" s="59"/>
      <c r="N151" s="59"/>
    </row>
    <row r="152" spans="1:14" customFormat="1" x14ac:dyDescent="0.3">
      <c r="A152" s="51">
        <v>316</v>
      </c>
      <c r="B152" s="51">
        <v>152</v>
      </c>
      <c r="C152" s="18"/>
      <c r="E152" s="119"/>
      <c r="F152" s="118" t="s">
        <v>248</v>
      </c>
      <c r="H152" s="325">
        <v>0</v>
      </c>
      <c r="I152" s="338">
        <v>0</v>
      </c>
      <c r="J152" s="331">
        <v>0</v>
      </c>
      <c r="K152" s="339">
        <v>0</v>
      </c>
      <c r="L152" s="59"/>
      <c r="M152" s="59"/>
      <c r="N152" s="59"/>
    </row>
    <row r="153" spans="1:14" customFormat="1" x14ac:dyDescent="0.3">
      <c r="A153" s="51">
        <v>317</v>
      </c>
      <c r="B153" s="51">
        <v>153</v>
      </c>
      <c r="C153" s="18"/>
      <c r="E153" s="119"/>
      <c r="F153" s="118" t="s">
        <v>249</v>
      </c>
      <c r="H153" s="325">
        <v>0</v>
      </c>
      <c r="I153" s="338">
        <v>0</v>
      </c>
      <c r="J153" s="331">
        <v>0</v>
      </c>
      <c r="K153" s="339">
        <v>0</v>
      </c>
      <c r="L153" s="59"/>
      <c r="M153" s="59"/>
      <c r="N153" s="59"/>
    </row>
    <row r="154" spans="1:14" customFormat="1" ht="43.2" x14ac:dyDescent="0.3">
      <c r="A154" s="51">
        <v>318</v>
      </c>
      <c r="B154" s="51">
        <v>154</v>
      </c>
      <c r="C154" s="60" t="s">
        <v>250</v>
      </c>
      <c r="E154" s="119"/>
      <c r="F154" s="140" t="s">
        <v>251</v>
      </c>
      <c r="H154" s="325">
        <v>0</v>
      </c>
      <c r="I154" s="338">
        <v>0</v>
      </c>
      <c r="J154" s="331">
        <v>0</v>
      </c>
      <c r="K154" s="351">
        <v>0</v>
      </c>
      <c r="L154" s="59"/>
      <c r="M154" s="59"/>
      <c r="N154" s="59"/>
    </row>
    <row r="155" spans="1:14" customFormat="1" ht="43.2" x14ac:dyDescent="0.3">
      <c r="A155" s="51">
        <v>319</v>
      </c>
      <c r="B155" s="51">
        <v>155</v>
      </c>
      <c r="C155" s="60" t="s">
        <v>252</v>
      </c>
      <c r="E155" s="119"/>
      <c r="F155" s="141" t="s">
        <v>253</v>
      </c>
      <c r="H155" s="325">
        <v>0</v>
      </c>
      <c r="I155" s="338">
        <v>0</v>
      </c>
      <c r="J155" s="331">
        <v>0</v>
      </c>
      <c r="K155" s="351">
        <v>0</v>
      </c>
      <c r="L155" s="59"/>
      <c r="M155" s="59"/>
      <c r="N155" s="59"/>
    </row>
    <row r="156" spans="1:14" customFormat="1" x14ac:dyDescent="0.3">
      <c r="A156" s="51">
        <v>320</v>
      </c>
      <c r="B156" s="51">
        <v>156</v>
      </c>
      <c r="C156" s="18"/>
      <c r="E156" s="119"/>
      <c r="F156" s="118" t="s">
        <v>198</v>
      </c>
      <c r="H156" s="325">
        <v>170</v>
      </c>
      <c r="I156" s="338">
        <v>170</v>
      </c>
      <c r="J156" s="331">
        <v>140.69999999999999</v>
      </c>
      <c r="K156" s="339">
        <v>140.69999999999999</v>
      </c>
      <c r="L156" s="59"/>
      <c r="M156" s="59"/>
      <c r="N156" s="59"/>
    </row>
    <row r="157" spans="1:14" customFormat="1" x14ac:dyDescent="0.3">
      <c r="A157" s="51">
        <v>321</v>
      </c>
      <c r="B157" s="51">
        <v>157</v>
      </c>
      <c r="C157" s="18"/>
      <c r="E157" s="119"/>
      <c r="F157" s="118" t="s">
        <v>199</v>
      </c>
      <c r="H157" s="325">
        <v>0</v>
      </c>
      <c r="I157" s="338">
        <v>0</v>
      </c>
      <c r="J157" s="331">
        <v>0</v>
      </c>
      <c r="K157" s="339">
        <v>0</v>
      </c>
      <c r="L157" s="59"/>
      <c r="M157" s="59"/>
      <c r="N157" s="59"/>
    </row>
    <row r="158" spans="1:14" customFormat="1" ht="57.6" x14ac:dyDescent="0.3">
      <c r="A158" s="51">
        <v>322</v>
      </c>
      <c r="B158" s="51">
        <v>158</v>
      </c>
      <c r="C158" s="60" t="s">
        <v>254</v>
      </c>
      <c r="E158" s="119"/>
      <c r="F158" s="141" t="s">
        <v>255</v>
      </c>
      <c r="H158" s="325">
        <v>0</v>
      </c>
      <c r="I158" s="338">
        <v>0</v>
      </c>
      <c r="J158" s="331">
        <v>0</v>
      </c>
      <c r="K158" s="351">
        <v>0</v>
      </c>
      <c r="L158" s="59"/>
      <c r="M158" s="59"/>
      <c r="N158" s="59"/>
    </row>
    <row r="159" spans="1:14" customFormat="1" x14ac:dyDescent="0.3">
      <c r="A159" s="51">
        <v>323</v>
      </c>
      <c r="B159" s="51">
        <v>159</v>
      </c>
      <c r="C159" s="60"/>
      <c r="E159" s="119"/>
      <c r="F159" s="141" t="s">
        <v>256</v>
      </c>
      <c r="H159" s="325">
        <v>0</v>
      </c>
      <c r="I159" s="338">
        <v>0</v>
      </c>
      <c r="J159" s="331">
        <v>0</v>
      </c>
      <c r="K159" s="351">
        <v>0</v>
      </c>
      <c r="L159" s="59"/>
      <c r="M159" s="59"/>
      <c r="N159" s="59"/>
    </row>
    <row r="160" spans="1:14" customFormat="1" x14ac:dyDescent="0.3">
      <c r="A160" s="51">
        <v>324</v>
      </c>
      <c r="B160" s="51">
        <v>160</v>
      </c>
      <c r="C160" s="60"/>
      <c r="E160" s="119"/>
      <c r="F160" s="142" t="s">
        <v>198</v>
      </c>
      <c r="H160" s="325">
        <v>0</v>
      </c>
      <c r="I160" s="338">
        <v>0</v>
      </c>
      <c r="J160" s="331">
        <v>0</v>
      </c>
      <c r="K160" s="351">
        <v>0</v>
      </c>
      <c r="L160" s="59"/>
      <c r="M160" s="59"/>
      <c r="N160" s="59"/>
    </row>
    <row r="161" spans="1:14" customFormat="1" x14ac:dyDescent="0.3">
      <c r="A161" s="51">
        <v>325</v>
      </c>
      <c r="B161" s="51">
        <v>161</v>
      </c>
      <c r="C161" s="60"/>
      <c r="E161" s="119"/>
      <c r="F161" s="142" t="s">
        <v>199</v>
      </c>
      <c r="H161" s="325">
        <v>0</v>
      </c>
      <c r="I161" s="338">
        <v>0</v>
      </c>
      <c r="J161" s="331">
        <v>0</v>
      </c>
      <c r="K161" s="351">
        <v>0</v>
      </c>
      <c r="L161" s="59"/>
      <c r="M161" s="59"/>
      <c r="N161" s="59"/>
    </row>
    <row r="162" spans="1:14" customFormat="1" x14ac:dyDescent="0.3">
      <c r="A162" s="51">
        <v>326</v>
      </c>
      <c r="B162" s="51">
        <v>162</v>
      </c>
      <c r="C162" s="60"/>
      <c r="E162" s="119"/>
      <c r="F162" s="141" t="s">
        <v>257</v>
      </c>
      <c r="H162" s="325">
        <v>0</v>
      </c>
      <c r="I162" s="338">
        <v>0</v>
      </c>
      <c r="J162" s="331">
        <v>0</v>
      </c>
      <c r="K162" s="351">
        <v>0</v>
      </c>
      <c r="L162" s="59"/>
      <c r="M162" s="59"/>
      <c r="N162" s="59"/>
    </row>
    <row r="163" spans="1:14" customFormat="1" x14ac:dyDescent="0.3">
      <c r="A163" s="51">
        <v>327</v>
      </c>
      <c r="B163" s="51">
        <v>163</v>
      </c>
      <c r="C163" s="18"/>
      <c r="E163" s="119"/>
      <c r="F163" s="118" t="s">
        <v>198</v>
      </c>
      <c r="H163" s="325">
        <v>297.5</v>
      </c>
      <c r="I163" s="338">
        <v>297.5</v>
      </c>
      <c r="J163" s="331">
        <v>0</v>
      </c>
      <c r="K163" s="339">
        <v>0</v>
      </c>
      <c r="L163" s="59"/>
      <c r="M163" s="59"/>
      <c r="N163" s="59"/>
    </row>
    <row r="164" spans="1:14" customFormat="1" x14ac:dyDescent="0.3">
      <c r="A164" s="51">
        <v>328</v>
      </c>
      <c r="B164" s="51">
        <v>164</v>
      </c>
      <c r="C164" s="18"/>
      <c r="E164" s="119"/>
      <c r="F164" s="118" t="s">
        <v>199</v>
      </c>
      <c r="H164" s="325">
        <v>0</v>
      </c>
      <c r="I164" s="338">
        <v>0</v>
      </c>
      <c r="J164" s="331">
        <v>0</v>
      </c>
      <c r="K164" s="339">
        <v>0</v>
      </c>
      <c r="L164" s="59"/>
      <c r="M164" s="59"/>
      <c r="N164" s="59"/>
    </row>
    <row r="165" spans="1:14" customFormat="1" ht="28.8" outlineLevel="1" x14ac:dyDescent="0.3">
      <c r="A165" s="51">
        <v>329</v>
      </c>
      <c r="B165" s="51">
        <v>165</v>
      </c>
      <c r="C165" s="60" t="s">
        <v>258</v>
      </c>
      <c r="E165" s="119"/>
      <c r="F165" s="140" t="s">
        <v>259</v>
      </c>
      <c r="H165" s="325">
        <v>0</v>
      </c>
      <c r="I165" s="338">
        <v>0</v>
      </c>
      <c r="J165" s="331"/>
      <c r="K165" s="351"/>
      <c r="L165" s="59"/>
      <c r="M165" s="59"/>
      <c r="N165" s="59"/>
    </row>
    <row r="166" spans="1:14" customFormat="1" outlineLevel="1" x14ac:dyDescent="0.3">
      <c r="A166" s="51">
        <v>330</v>
      </c>
      <c r="B166" s="51">
        <v>166</v>
      </c>
      <c r="C166" s="18"/>
      <c r="E166" s="119"/>
      <c r="F166" s="118" t="s">
        <v>198</v>
      </c>
      <c r="H166" s="325">
        <v>0</v>
      </c>
      <c r="I166" s="338">
        <v>0</v>
      </c>
      <c r="J166" s="331"/>
      <c r="K166" s="339"/>
      <c r="L166" s="59"/>
      <c r="M166" s="59"/>
      <c r="N166" s="59"/>
    </row>
    <row r="167" spans="1:14" customFormat="1" outlineLevel="1" x14ac:dyDescent="0.3">
      <c r="A167" s="51">
        <v>331</v>
      </c>
      <c r="B167" s="51">
        <v>167</v>
      </c>
      <c r="C167" s="18"/>
      <c r="E167" s="119"/>
      <c r="F167" s="118" t="s">
        <v>199</v>
      </c>
      <c r="H167" s="325">
        <v>0</v>
      </c>
      <c r="I167" s="338">
        <v>0</v>
      </c>
      <c r="J167" s="331"/>
      <c r="K167" s="339"/>
      <c r="L167" s="59"/>
      <c r="M167" s="59"/>
      <c r="N167" s="59"/>
    </row>
    <row r="168" spans="1:14" customFormat="1" outlineLevel="1" x14ac:dyDescent="0.3">
      <c r="A168" s="51">
        <v>332</v>
      </c>
      <c r="B168" s="51">
        <v>168</v>
      </c>
      <c r="C168" s="54">
        <v>1.6</v>
      </c>
      <c r="D168" s="143"/>
      <c r="E168" s="144" t="s">
        <v>260</v>
      </c>
      <c r="F168" s="54"/>
      <c r="G168" s="54"/>
      <c r="H168" s="164">
        <v>0</v>
      </c>
      <c r="I168" s="110">
        <v>0</v>
      </c>
      <c r="J168" s="110"/>
      <c r="K168" s="110"/>
      <c r="L168" s="59"/>
      <c r="M168" s="59"/>
      <c r="N168" s="59"/>
    </row>
    <row r="169" spans="1:14" customFormat="1" outlineLevel="1" x14ac:dyDescent="0.3">
      <c r="A169" s="51">
        <v>333</v>
      </c>
      <c r="B169" s="51">
        <v>169</v>
      </c>
      <c r="C169" s="18"/>
      <c r="F169" s="118" t="s">
        <v>198</v>
      </c>
      <c r="H169" s="325">
        <v>0</v>
      </c>
      <c r="I169" s="338">
        <v>0</v>
      </c>
      <c r="J169" s="331"/>
      <c r="K169" s="339"/>
      <c r="L169" s="59"/>
      <c r="M169" s="59"/>
      <c r="N169" s="59"/>
    </row>
    <row r="170" spans="1:14" customFormat="1" outlineLevel="1" x14ac:dyDescent="0.3">
      <c r="A170" s="51">
        <v>334</v>
      </c>
      <c r="B170" s="51">
        <v>170</v>
      </c>
      <c r="C170" s="18"/>
      <c r="E170" s="119"/>
      <c r="F170" s="118" t="s">
        <v>199</v>
      </c>
      <c r="H170" s="325">
        <v>0</v>
      </c>
      <c r="I170" s="338">
        <v>0</v>
      </c>
      <c r="J170" s="331"/>
      <c r="K170" s="339"/>
      <c r="L170" s="59"/>
      <c r="M170" s="59"/>
      <c r="N170" s="59"/>
    </row>
    <row r="171" spans="1:14" customFormat="1" outlineLevel="1" x14ac:dyDescent="0.3">
      <c r="A171" s="51">
        <v>335</v>
      </c>
      <c r="B171" s="51">
        <v>171</v>
      </c>
      <c r="C171" s="54">
        <v>1.7</v>
      </c>
      <c r="D171" s="143"/>
      <c r="E171" s="145" t="s">
        <v>261</v>
      </c>
      <c r="F171" s="143"/>
      <c r="G171" s="146"/>
      <c r="H171" s="164">
        <v>0</v>
      </c>
      <c r="I171" s="110">
        <v>0</v>
      </c>
      <c r="J171" s="110"/>
      <c r="K171" s="110"/>
      <c r="L171" s="59"/>
      <c r="M171" s="59"/>
      <c r="N171" s="59"/>
    </row>
    <row r="172" spans="1:14" customFormat="1" ht="28.8" outlineLevel="1" x14ac:dyDescent="0.3">
      <c r="A172" s="51">
        <v>336</v>
      </c>
      <c r="B172" s="51">
        <v>172</v>
      </c>
      <c r="C172" s="62" t="s">
        <v>262</v>
      </c>
      <c r="D172" s="59"/>
      <c r="E172" s="42"/>
      <c r="F172" s="137" t="s">
        <v>263</v>
      </c>
      <c r="G172" s="63" t="s">
        <v>264</v>
      </c>
      <c r="H172" s="325">
        <v>0</v>
      </c>
      <c r="I172" s="338">
        <v>0</v>
      </c>
      <c r="J172" s="331"/>
      <c r="K172" s="339"/>
      <c r="L172" s="59"/>
      <c r="M172" s="59"/>
      <c r="N172" s="59"/>
    </row>
    <row r="173" spans="1:14" customFormat="1" outlineLevel="1" x14ac:dyDescent="0.3">
      <c r="A173" s="51">
        <v>337</v>
      </c>
      <c r="B173" s="51">
        <v>173</v>
      </c>
      <c r="C173" s="61"/>
      <c r="D173" s="59"/>
      <c r="E173" s="42"/>
      <c r="F173" s="42" t="s">
        <v>218</v>
      </c>
      <c r="G173" s="64"/>
      <c r="H173" s="325">
        <v>0</v>
      </c>
      <c r="I173" s="338">
        <v>0</v>
      </c>
      <c r="J173" s="331"/>
      <c r="K173" s="339"/>
      <c r="L173" s="59"/>
      <c r="M173" s="59"/>
      <c r="N173" s="59"/>
    </row>
    <row r="174" spans="1:14" customFormat="1" outlineLevel="1" x14ac:dyDescent="0.3">
      <c r="A174" s="51">
        <v>338</v>
      </c>
      <c r="B174" s="51">
        <v>174</v>
      </c>
      <c r="C174" s="61"/>
      <c r="D174" s="59"/>
      <c r="E174" s="42"/>
      <c r="F174" s="42" t="s">
        <v>219</v>
      </c>
      <c r="G174" s="83"/>
      <c r="H174" s="325">
        <v>0</v>
      </c>
      <c r="I174" s="338">
        <v>0</v>
      </c>
      <c r="J174" s="331"/>
      <c r="K174" s="339"/>
      <c r="L174" s="59"/>
      <c r="M174" s="59"/>
      <c r="N174" s="59"/>
    </row>
    <row r="175" spans="1:14" customFormat="1" outlineLevel="1" x14ac:dyDescent="0.3">
      <c r="A175" s="51">
        <v>339</v>
      </c>
      <c r="B175" s="51">
        <v>175</v>
      </c>
      <c r="C175" s="61"/>
      <c r="D175" s="59"/>
      <c r="E175" s="42"/>
      <c r="F175" s="42" t="s">
        <v>220</v>
      </c>
      <c r="G175" s="65"/>
      <c r="H175" s="325">
        <v>0</v>
      </c>
      <c r="I175" s="338">
        <v>0</v>
      </c>
      <c r="J175" s="331"/>
      <c r="K175" s="339"/>
      <c r="L175" s="59"/>
      <c r="M175" s="59"/>
      <c r="N175" s="59"/>
    </row>
    <row r="176" spans="1:14" customFormat="1" outlineLevel="1" x14ac:dyDescent="0.3">
      <c r="A176" s="51">
        <v>340</v>
      </c>
      <c r="B176" s="51">
        <v>176</v>
      </c>
      <c r="C176" s="61"/>
      <c r="D176" s="59"/>
      <c r="E176" s="42"/>
      <c r="F176" s="42" t="s">
        <v>221</v>
      </c>
      <c r="G176" s="83"/>
      <c r="H176" s="325">
        <v>0</v>
      </c>
      <c r="I176" s="338">
        <v>0</v>
      </c>
      <c r="J176" s="331"/>
      <c r="K176" s="339"/>
      <c r="L176" s="59"/>
      <c r="M176" s="59"/>
      <c r="N176" s="59"/>
    </row>
    <row r="177" spans="1:14" customFormat="1" outlineLevel="1" x14ac:dyDescent="0.3">
      <c r="A177" s="51">
        <v>341</v>
      </c>
      <c r="B177" s="51">
        <v>177</v>
      </c>
      <c r="C177" s="61"/>
      <c r="D177" s="59"/>
      <c r="E177" s="42"/>
      <c r="F177" s="42" t="s">
        <v>222</v>
      </c>
      <c r="G177" s="65"/>
      <c r="H177" s="325">
        <v>0</v>
      </c>
      <c r="I177" s="338">
        <v>0</v>
      </c>
      <c r="J177" s="331"/>
      <c r="K177" s="339"/>
      <c r="L177" s="59"/>
      <c r="M177" s="59"/>
      <c r="N177" s="59"/>
    </row>
    <row r="178" spans="1:14" customFormat="1" outlineLevel="1" x14ac:dyDescent="0.3">
      <c r="A178" s="51">
        <v>342</v>
      </c>
      <c r="B178" s="51">
        <v>178</v>
      </c>
      <c r="C178" s="61"/>
      <c r="D178" s="59"/>
      <c r="E178" s="42"/>
      <c r="F178" s="42" t="s">
        <v>223</v>
      </c>
      <c r="G178" s="83"/>
      <c r="H178" s="325">
        <v>0</v>
      </c>
      <c r="I178" s="338">
        <v>0</v>
      </c>
      <c r="J178" s="331"/>
      <c r="K178" s="339"/>
      <c r="L178" s="59"/>
      <c r="M178" s="59"/>
      <c r="N178" s="59"/>
    </row>
    <row r="179" spans="1:14" customFormat="1" outlineLevel="1" x14ac:dyDescent="0.3">
      <c r="A179" s="51">
        <v>343</v>
      </c>
      <c r="B179" s="51">
        <v>179</v>
      </c>
      <c r="C179" s="61"/>
      <c r="D179" s="59"/>
      <c r="E179" s="42"/>
      <c r="F179" s="42" t="s">
        <v>224</v>
      </c>
      <c r="G179" s="64"/>
      <c r="H179" s="325">
        <v>0</v>
      </c>
      <c r="I179" s="338">
        <v>0</v>
      </c>
      <c r="J179" s="331"/>
      <c r="K179" s="339"/>
      <c r="L179" s="59"/>
      <c r="M179" s="59"/>
      <c r="N179" s="59"/>
    </row>
    <row r="180" spans="1:14" customFormat="1" outlineLevel="1" x14ac:dyDescent="0.3">
      <c r="A180" s="51">
        <v>344</v>
      </c>
      <c r="B180" s="51">
        <v>180</v>
      </c>
      <c r="C180" s="61"/>
      <c r="D180" s="59"/>
      <c r="E180" s="42"/>
      <c r="F180" s="42" t="s">
        <v>225</v>
      </c>
      <c r="G180" s="83"/>
      <c r="H180" s="325">
        <v>0</v>
      </c>
      <c r="I180" s="338">
        <v>0</v>
      </c>
      <c r="J180" s="331"/>
      <c r="K180" s="339"/>
      <c r="L180" s="59"/>
      <c r="M180" s="59"/>
      <c r="N180" s="59"/>
    </row>
    <row r="181" spans="1:14" customFormat="1" ht="28.8" outlineLevel="1" x14ac:dyDescent="0.3">
      <c r="A181" s="51">
        <v>345</v>
      </c>
      <c r="B181" s="51">
        <v>181</v>
      </c>
      <c r="C181" s="62" t="s">
        <v>265</v>
      </c>
      <c r="D181" s="59"/>
      <c r="E181" s="42"/>
      <c r="F181" s="137" t="s">
        <v>266</v>
      </c>
      <c r="G181" s="66"/>
      <c r="H181" s="325">
        <v>0</v>
      </c>
      <c r="I181" s="338">
        <v>0</v>
      </c>
      <c r="J181" s="331"/>
      <c r="K181" s="339"/>
      <c r="L181" s="59"/>
      <c r="M181" s="59"/>
      <c r="N181" s="59"/>
    </row>
    <row r="182" spans="1:14" customFormat="1" outlineLevel="1" x14ac:dyDescent="0.3">
      <c r="A182" s="51">
        <v>346</v>
      </c>
      <c r="B182" s="51">
        <v>182</v>
      </c>
      <c r="C182" s="61"/>
      <c r="D182" s="59"/>
      <c r="E182" s="42"/>
      <c r="F182" s="42" t="s">
        <v>198</v>
      </c>
      <c r="G182" s="66"/>
      <c r="H182" s="325">
        <v>0</v>
      </c>
      <c r="I182" s="338">
        <v>0</v>
      </c>
      <c r="J182" s="331"/>
      <c r="K182" s="339"/>
      <c r="L182" s="59"/>
      <c r="M182" s="59"/>
      <c r="N182" s="59"/>
    </row>
    <row r="183" spans="1:14" customFormat="1" outlineLevel="1" x14ac:dyDescent="0.3">
      <c r="A183" s="51">
        <v>347</v>
      </c>
      <c r="B183" s="51">
        <v>183</v>
      </c>
      <c r="C183" s="61"/>
      <c r="D183" s="59"/>
      <c r="E183" s="42"/>
      <c r="F183" s="42" t="s">
        <v>199</v>
      </c>
      <c r="G183" s="83"/>
      <c r="H183" s="325">
        <v>0</v>
      </c>
      <c r="I183" s="338">
        <v>0</v>
      </c>
      <c r="J183" s="331"/>
      <c r="K183" s="339"/>
      <c r="L183" s="59"/>
      <c r="M183" s="59"/>
      <c r="N183" s="59"/>
    </row>
    <row r="184" spans="1:14" customFormat="1" outlineLevel="1" collapsed="1" x14ac:dyDescent="0.3">
      <c r="A184" s="51">
        <v>348</v>
      </c>
      <c r="B184" s="51">
        <v>184</v>
      </c>
      <c r="C184" s="54">
        <v>1.8</v>
      </c>
      <c r="D184" s="147"/>
      <c r="E184" s="144" t="s">
        <v>267</v>
      </c>
      <c r="F184" s="143"/>
      <c r="G184" s="143"/>
      <c r="H184" s="164">
        <v>0</v>
      </c>
      <c r="I184" s="110">
        <v>0</v>
      </c>
      <c r="J184" s="110"/>
      <c r="K184" s="110"/>
      <c r="L184" s="59"/>
      <c r="M184" s="59"/>
      <c r="N184" s="59"/>
    </row>
    <row r="185" spans="1:14" customFormat="1" outlineLevel="1" x14ac:dyDescent="0.3">
      <c r="A185" s="51">
        <v>349</v>
      </c>
      <c r="B185" s="51">
        <v>185</v>
      </c>
      <c r="C185" s="60"/>
      <c r="D185" s="2"/>
      <c r="E185" s="2"/>
      <c r="F185" s="118" t="s">
        <v>198</v>
      </c>
      <c r="G185" s="2"/>
      <c r="H185" s="325">
        <v>0</v>
      </c>
      <c r="I185" s="338">
        <v>0</v>
      </c>
      <c r="J185" s="331"/>
      <c r="K185" s="339"/>
      <c r="L185" s="59"/>
      <c r="M185" s="59"/>
      <c r="N185" s="59"/>
    </row>
    <row r="186" spans="1:14" customFormat="1" outlineLevel="1" x14ac:dyDescent="0.3">
      <c r="A186" s="51">
        <v>350</v>
      </c>
      <c r="B186" s="51">
        <v>186</v>
      </c>
      <c r="C186" s="60"/>
      <c r="D186" s="2"/>
      <c r="E186" s="2"/>
      <c r="F186" s="118" t="s">
        <v>199</v>
      </c>
      <c r="G186" s="2"/>
      <c r="H186" s="325">
        <v>0</v>
      </c>
      <c r="I186" s="338">
        <v>0</v>
      </c>
      <c r="J186" s="331"/>
      <c r="K186" s="339"/>
      <c r="L186" s="59"/>
      <c r="M186" s="59"/>
      <c r="N186" s="59"/>
    </row>
    <row r="187" spans="1:14" customFormat="1" outlineLevel="1" x14ac:dyDescent="0.3">
      <c r="A187" s="51">
        <v>351</v>
      </c>
      <c r="B187" s="51">
        <v>187</v>
      </c>
      <c r="C187" s="54">
        <v>1.9</v>
      </c>
      <c r="D187" s="147"/>
      <c r="E187" s="144" t="s">
        <v>268</v>
      </c>
      <c r="F187" s="143"/>
      <c r="G187" s="143"/>
      <c r="H187" s="164">
        <v>0</v>
      </c>
      <c r="I187" s="110">
        <v>0</v>
      </c>
      <c r="J187" s="110"/>
      <c r="K187" s="110"/>
      <c r="L187" s="59"/>
      <c r="M187" s="59"/>
      <c r="N187" s="59"/>
    </row>
    <row r="188" spans="1:14" customFormat="1" outlineLevel="1" x14ac:dyDescent="0.3">
      <c r="A188" s="51">
        <v>352</v>
      </c>
      <c r="B188" s="51">
        <v>188</v>
      </c>
      <c r="C188" s="60"/>
      <c r="D188" s="2"/>
      <c r="E188" s="2"/>
      <c r="F188" s="118" t="s">
        <v>198</v>
      </c>
      <c r="G188" s="2"/>
      <c r="H188" s="325">
        <v>0</v>
      </c>
      <c r="I188" s="338">
        <v>0</v>
      </c>
      <c r="J188" s="331"/>
      <c r="K188" s="339"/>
      <c r="L188" s="59"/>
      <c r="M188" s="59"/>
      <c r="N188" s="59"/>
    </row>
    <row r="189" spans="1:14" customFormat="1" outlineLevel="1" x14ac:dyDescent="0.3">
      <c r="A189" s="51">
        <v>353</v>
      </c>
      <c r="B189" s="51">
        <v>189</v>
      </c>
      <c r="C189" s="60"/>
      <c r="D189" s="2"/>
      <c r="E189" s="2"/>
      <c r="F189" s="118" t="s">
        <v>199</v>
      </c>
      <c r="G189" s="2" t="s">
        <v>269</v>
      </c>
      <c r="H189" s="325">
        <v>0</v>
      </c>
      <c r="I189" s="338">
        <v>0</v>
      </c>
      <c r="J189" s="331"/>
      <c r="K189" s="339"/>
      <c r="L189" s="59"/>
      <c r="M189" s="59"/>
      <c r="N189" s="59"/>
    </row>
    <row r="190" spans="1:14" customFormat="1" outlineLevel="1" collapsed="1" x14ac:dyDescent="0.3">
      <c r="A190" s="51">
        <v>354</v>
      </c>
      <c r="B190" s="51">
        <v>190</v>
      </c>
      <c r="C190" s="84" t="s">
        <v>270</v>
      </c>
      <c r="D190" s="113"/>
      <c r="E190" s="114" t="s">
        <v>271</v>
      </c>
      <c r="F190" s="115"/>
      <c r="G190" s="113"/>
      <c r="H190" s="164">
        <v>0</v>
      </c>
      <c r="I190" s="110">
        <v>0</v>
      </c>
      <c r="J190" s="110"/>
      <c r="K190" s="110"/>
      <c r="L190" s="59"/>
      <c r="M190" s="59"/>
      <c r="N190" s="59"/>
    </row>
    <row r="191" spans="1:14" customFormat="1" outlineLevel="1" x14ac:dyDescent="0.3">
      <c r="A191" s="51">
        <v>355</v>
      </c>
      <c r="B191" s="51">
        <v>191</v>
      </c>
      <c r="C191" s="85">
        <v>1.1100000000000001</v>
      </c>
      <c r="D191" s="113"/>
      <c r="E191" s="114" t="s">
        <v>272</v>
      </c>
      <c r="F191" s="115"/>
      <c r="G191" s="113"/>
      <c r="H191" s="164">
        <v>0</v>
      </c>
      <c r="I191" s="110">
        <v>0</v>
      </c>
      <c r="J191" s="110"/>
      <c r="K191" s="110"/>
      <c r="L191" s="59"/>
      <c r="M191" s="59"/>
      <c r="N191" s="59"/>
    </row>
    <row r="192" spans="1:14" customFormat="1" outlineLevel="1" x14ac:dyDescent="0.3">
      <c r="A192" s="51">
        <v>356</v>
      </c>
      <c r="B192" s="51">
        <v>192</v>
      </c>
      <c r="C192" s="18"/>
      <c r="E192" s="119"/>
      <c r="F192" s="118" t="s">
        <v>198</v>
      </c>
      <c r="G192" s="83"/>
      <c r="H192" s="325">
        <v>0</v>
      </c>
      <c r="I192" s="338">
        <v>0</v>
      </c>
      <c r="J192" s="331"/>
      <c r="K192" s="339"/>
      <c r="L192" s="59"/>
      <c r="M192" s="59"/>
      <c r="N192" s="59"/>
    </row>
    <row r="193" spans="1:14" customFormat="1" outlineLevel="1" x14ac:dyDescent="0.3">
      <c r="A193" s="51">
        <v>357</v>
      </c>
      <c r="B193" s="51">
        <v>193</v>
      </c>
      <c r="C193" s="18"/>
      <c r="E193" s="119"/>
      <c r="F193" s="118" t="s">
        <v>174</v>
      </c>
      <c r="G193" s="83"/>
      <c r="H193" s="325">
        <v>0</v>
      </c>
      <c r="I193" s="338">
        <v>0</v>
      </c>
      <c r="J193" s="331"/>
      <c r="K193" s="339"/>
      <c r="L193" s="59"/>
      <c r="M193" s="59"/>
      <c r="N193" s="59"/>
    </row>
    <row r="194" spans="1:14" customFormat="1" outlineLevel="1" x14ac:dyDescent="0.3">
      <c r="A194" s="51">
        <v>358</v>
      </c>
      <c r="B194" s="51">
        <v>194</v>
      </c>
      <c r="C194" s="18"/>
      <c r="E194" s="119"/>
      <c r="F194" s="118" t="s">
        <v>275</v>
      </c>
      <c r="H194" s="325">
        <v>0</v>
      </c>
      <c r="I194" s="338">
        <v>0</v>
      </c>
      <c r="J194" s="331"/>
      <c r="K194" s="339"/>
      <c r="L194" s="59"/>
      <c r="M194" s="59"/>
      <c r="N194" s="59"/>
    </row>
    <row r="195" spans="1:14" customFormat="1" x14ac:dyDescent="0.3">
      <c r="A195" s="51">
        <v>359</v>
      </c>
      <c r="B195" s="51">
        <v>195</v>
      </c>
      <c r="C195" s="53">
        <v>2</v>
      </c>
      <c r="D195" s="111" t="s">
        <v>276</v>
      </c>
      <c r="E195" s="112"/>
      <c r="F195" s="112"/>
      <c r="G195" s="112"/>
      <c r="H195" s="163">
        <v>-73.12299999999999</v>
      </c>
      <c r="I195" s="109">
        <v>-36.936900000000037</v>
      </c>
      <c r="J195" s="109">
        <v>164.6931975</v>
      </c>
      <c r="K195" s="109">
        <v>164.6931975</v>
      </c>
      <c r="L195" s="59"/>
      <c r="M195" s="59"/>
      <c r="N195" s="59"/>
    </row>
    <row r="196" spans="1:14" customFormat="1" outlineLevel="1" x14ac:dyDescent="0.3">
      <c r="A196" s="51">
        <v>360</v>
      </c>
      <c r="B196" s="51">
        <v>196</v>
      </c>
      <c r="C196" s="54">
        <v>2.1</v>
      </c>
      <c r="D196" s="113"/>
      <c r="E196" s="114" t="s">
        <v>277</v>
      </c>
      <c r="F196" s="115"/>
      <c r="G196" s="113"/>
      <c r="H196" s="164">
        <v>0</v>
      </c>
      <c r="I196" s="110">
        <v>0</v>
      </c>
      <c r="J196" s="110"/>
      <c r="K196" s="110"/>
      <c r="L196" s="59"/>
      <c r="M196" s="59"/>
      <c r="N196" s="59"/>
    </row>
    <row r="197" spans="1:14" customFormat="1" x14ac:dyDescent="0.3">
      <c r="A197" s="51">
        <v>361</v>
      </c>
      <c r="B197" s="51">
        <v>197</v>
      </c>
      <c r="C197" s="54">
        <v>2.2000000000000002</v>
      </c>
      <c r="D197" s="113"/>
      <c r="E197" s="114" t="s">
        <v>278</v>
      </c>
      <c r="F197" s="115"/>
      <c r="G197" s="113"/>
      <c r="H197" s="164">
        <v>0</v>
      </c>
      <c r="I197" s="110">
        <v>0</v>
      </c>
      <c r="J197" s="110">
        <v>0</v>
      </c>
      <c r="K197" s="110">
        <v>0</v>
      </c>
      <c r="L197" s="59"/>
      <c r="M197" s="59"/>
      <c r="N197" s="59"/>
    </row>
    <row r="198" spans="1:14" customFormat="1" ht="28.8" x14ac:dyDescent="0.3">
      <c r="A198" s="51">
        <v>362</v>
      </c>
      <c r="B198" s="51">
        <v>198</v>
      </c>
      <c r="C198" s="68"/>
      <c r="D198" s="27"/>
      <c r="E198" s="148"/>
      <c r="F198" s="149" t="s">
        <v>279</v>
      </c>
      <c r="G198" s="65" t="s">
        <v>341</v>
      </c>
      <c r="H198" s="328">
        <v>216212</v>
      </c>
      <c r="I198" s="346">
        <v>324318</v>
      </c>
      <c r="J198" s="334">
        <v>486477</v>
      </c>
      <c r="K198" s="339">
        <v>486477</v>
      </c>
      <c r="L198" s="59"/>
      <c r="M198" s="59"/>
      <c r="N198" s="59"/>
    </row>
    <row r="199" spans="1:14" customFormat="1" ht="43.2" x14ac:dyDescent="0.3">
      <c r="A199" s="51">
        <v>363</v>
      </c>
      <c r="B199" s="51">
        <v>199</v>
      </c>
      <c r="C199" s="68"/>
      <c r="D199" s="27"/>
      <c r="E199" s="148"/>
      <c r="F199" s="149" t="s">
        <v>280</v>
      </c>
      <c r="G199" s="65" t="s">
        <v>342</v>
      </c>
      <c r="H199" s="328">
        <v>0</v>
      </c>
      <c r="I199" s="346">
        <v>0</v>
      </c>
      <c r="J199" s="334">
        <v>0</v>
      </c>
      <c r="K199" s="339">
        <v>0</v>
      </c>
      <c r="L199" s="59"/>
      <c r="M199" s="59"/>
      <c r="N199" s="59"/>
    </row>
    <row r="200" spans="1:14" customFormat="1" ht="28.8" x14ac:dyDescent="0.3">
      <c r="A200" s="51">
        <v>364</v>
      </c>
      <c r="B200" s="51">
        <v>200</v>
      </c>
      <c r="C200" s="68"/>
      <c r="D200" s="27"/>
      <c r="E200" s="148"/>
      <c r="F200" s="149" t="s">
        <v>281</v>
      </c>
      <c r="G200" s="65" t="s">
        <v>341</v>
      </c>
      <c r="H200" s="328">
        <v>216212</v>
      </c>
      <c r="I200" s="346">
        <v>324318</v>
      </c>
      <c r="J200" s="334">
        <v>486477</v>
      </c>
      <c r="K200" s="339">
        <v>486477</v>
      </c>
      <c r="L200" s="59"/>
      <c r="M200" s="59"/>
      <c r="N200" s="59"/>
    </row>
    <row r="201" spans="1:14" customFormat="1" ht="43.2" x14ac:dyDescent="0.3">
      <c r="A201" s="51">
        <v>365</v>
      </c>
      <c r="B201" s="51">
        <v>201</v>
      </c>
      <c r="C201" s="68"/>
      <c r="D201" s="27"/>
      <c r="E201" s="148"/>
      <c r="F201" s="149" t="s">
        <v>282</v>
      </c>
      <c r="G201" s="65" t="s">
        <v>342</v>
      </c>
      <c r="H201" s="328">
        <v>0</v>
      </c>
      <c r="I201" s="346">
        <v>0</v>
      </c>
      <c r="J201" s="334">
        <v>0</v>
      </c>
      <c r="K201" s="339">
        <v>0</v>
      </c>
      <c r="L201" s="59"/>
      <c r="M201" s="59"/>
      <c r="N201" s="59"/>
    </row>
    <row r="202" spans="1:14" customFormat="1" ht="28.8" x14ac:dyDescent="0.3">
      <c r="A202" s="51">
        <v>366</v>
      </c>
      <c r="B202" s="51">
        <v>202</v>
      </c>
      <c r="C202" s="68"/>
      <c r="D202" s="27"/>
      <c r="E202" s="148"/>
      <c r="F202" s="149" t="s">
        <v>283</v>
      </c>
      <c r="G202" s="65" t="s">
        <v>341</v>
      </c>
      <c r="H202" s="328">
        <v>216212</v>
      </c>
      <c r="I202" s="346">
        <v>324318</v>
      </c>
      <c r="J202" s="334">
        <v>486477</v>
      </c>
      <c r="K202" s="339">
        <v>486477</v>
      </c>
      <c r="L202" s="59"/>
      <c r="M202" s="59"/>
      <c r="N202" s="59"/>
    </row>
    <row r="203" spans="1:14" customFormat="1" ht="43.2" x14ac:dyDescent="0.3">
      <c r="A203" s="51">
        <v>367</v>
      </c>
      <c r="B203" s="51">
        <v>203</v>
      </c>
      <c r="C203" s="68"/>
      <c r="D203" s="27"/>
      <c r="E203" s="148"/>
      <c r="F203" s="149" t="s">
        <v>284</v>
      </c>
      <c r="G203" s="65" t="s">
        <v>342</v>
      </c>
      <c r="H203" s="328">
        <v>0</v>
      </c>
      <c r="I203" s="346">
        <v>0</v>
      </c>
      <c r="J203" s="334">
        <v>0</v>
      </c>
      <c r="K203" s="339">
        <v>0</v>
      </c>
      <c r="L203" s="59"/>
      <c r="M203" s="59"/>
      <c r="N203" s="59"/>
    </row>
    <row r="204" spans="1:14" customFormat="1" ht="28.8" x14ac:dyDescent="0.3">
      <c r="A204" s="51">
        <v>368</v>
      </c>
      <c r="B204" s="51">
        <v>204</v>
      </c>
      <c r="C204" s="68"/>
      <c r="D204" s="27"/>
      <c r="E204" s="148"/>
      <c r="F204" s="149" t="s">
        <v>285</v>
      </c>
      <c r="G204" s="65" t="s">
        <v>343</v>
      </c>
      <c r="H204" s="328">
        <v>216212</v>
      </c>
      <c r="I204" s="346">
        <v>324318</v>
      </c>
      <c r="J204" s="334">
        <v>486477</v>
      </c>
      <c r="K204" s="339">
        <v>486477</v>
      </c>
      <c r="L204" s="59"/>
      <c r="M204" s="59"/>
      <c r="N204" s="59"/>
    </row>
    <row r="205" spans="1:14" ht="43.2" x14ac:dyDescent="0.3">
      <c r="A205" s="51">
        <v>369</v>
      </c>
      <c r="B205" s="51">
        <v>205</v>
      </c>
      <c r="C205" s="68"/>
      <c r="D205" s="27"/>
      <c r="E205" s="148"/>
      <c r="F205" s="149" t="s">
        <v>286</v>
      </c>
      <c r="G205" s="65" t="s">
        <v>344</v>
      </c>
      <c r="H205" s="328">
        <v>0</v>
      </c>
      <c r="I205" s="346">
        <v>0</v>
      </c>
      <c r="J205" s="334">
        <v>0</v>
      </c>
      <c r="K205" s="339">
        <v>0</v>
      </c>
    </row>
    <row r="206" spans="1:14" x14ac:dyDescent="0.3">
      <c r="A206" s="51">
        <v>370</v>
      </c>
      <c r="B206" s="51">
        <v>206</v>
      </c>
      <c r="C206" s="54">
        <v>2.2999999999999998</v>
      </c>
      <c r="D206" s="150"/>
      <c r="E206" s="114" t="s">
        <v>287</v>
      </c>
      <c r="F206" s="115"/>
      <c r="G206" s="113"/>
      <c r="H206" s="164">
        <v>-73.12299999999999</v>
      </c>
      <c r="I206" s="110">
        <v>-36.936900000000037</v>
      </c>
      <c r="J206" s="110">
        <v>164.6931975</v>
      </c>
      <c r="K206" s="110">
        <v>164.6931975</v>
      </c>
    </row>
    <row r="207" spans="1:14" x14ac:dyDescent="0.3">
      <c r="A207" s="51">
        <v>371</v>
      </c>
      <c r="B207" s="51">
        <v>207</v>
      </c>
      <c r="C207" s="18"/>
      <c r="D207" s="151"/>
      <c r="E207"/>
      <c r="F207" s="152" t="s">
        <v>178</v>
      </c>
      <c r="G207"/>
      <c r="H207" s="328">
        <v>0</v>
      </c>
      <c r="I207" s="346">
        <v>0</v>
      </c>
      <c r="J207" s="334">
        <v>0</v>
      </c>
      <c r="K207" s="349">
        <v>0</v>
      </c>
    </row>
    <row r="208" spans="1:14" x14ac:dyDescent="0.3">
      <c r="A208" s="51">
        <v>372</v>
      </c>
      <c r="B208" s="51">
        <v>208</v>
      </c>
      <c r="C208" s="18"/>
      <c r="D208" s="121"/>
      <c r="E208"/>
      <c r="F208" s="118" t="s">
        <v>288</v>
      </c>
      <c r="G208"/>
      <c r="H208" s="325">
        <v>500</v>
      </c>
      <c r="I208" s="338">
        <v>200</v>
      </c>
      <c r="J208" s="331">
        <v>813.75</v>
      </c>
      <c r="K208" s="339">
        <v>813.75</v>
      </c>
    </row>
    <row r="209" spans="1:14" x14ac:dyDescent="0.3">
      <c r="A209" s="51">
        <v>373</v>
      </c>
      <c r="B209" s="51">
        <v>209</v>
      </c>
      <c r="C209" s="18"/>
      <c r="D209" s="121"/>
      <c r="E209"/>
      <c r="F209" s="118" t="s">
        <v>289</v>
      </c>
      <c r="G209" t="s">
        <v>345</v>
      </c>
      <c r="H209" s="325">
        <v>0</v>
      </c>
      <c r="I209" s="338">
        <v>0</v>
      </c>
      <c r="J209" s="331" t="s">
        <v>553</v>
      </c>
      <c r="K209" s="339" t="s">
        <v>553</v>
      </c>
    </row>
    <row r="210" spans="1:14" x14ac:dyDescent="0.3">
      <c r="A210" s="51">
        <v>374</v>
      </c>
      <c r="B210" s="51">
        <v>210</v>
      </c>
      <c r="C210" s="18"/>
      <c r="D210" s="121"/>
      <c r="E210"/>
      <c r="F210" s="118" t="s">
        <v>290</v>
      </c>
      <c r="G210"/>
      <c r="H210" s="325">
        <v>2000</v>
      </c>
      <c r="I210" s="338">
        <v>0</v>
      </c>
      <c r="J210" s="331">
        <v>3255</v>
      </c>
      <c r="K210" s="339">
        <v>3255</v>
      </c>
    </row>
    <row r="211" spans="1:14" x14ac:dyDescent="0.3">
      <c r="A211" s="51">
        <v>375</v>
      </c>
      <c r="B211" s="51">
        <v>211</v>
      </c>
      <c r="C211" s="18"/>
      <c r="D211" s="121"/>
      <c r="E211"/>
      <c r="F211" s="118" t="s">
        <v>289</v>
      </c>
      <c r="G211" t="s">
        <v>345</v>
      </c>
      <c r="H211" s="325">
        <v>0</v>
      </c>
      <c r="I211" s="338">
        <v>0</v>
      </c>
      <c r="J211" s="331" t="s">
        <v>553</v>
      </c>
      <c r="K211" s="339" t="s">
        <v>553</v>
      </c>
    </row>
    <row r="212" spans="1:14" x14ac:dyDescent="0.3">
      <c r="A212" s="51">
        <v>376</v>
      </c>
      <c r="B212" s="51">
        <v>212</v>
      </c>
      <c r="C212" s="18"/>
      <c r="D212" s="121"/>
      <c r="E212"/>
      <c r="F212" s="118" t="s">
        <v>291</v>
      </c>
      <c r="G212"/>
      <c r="H212" s="325">
        <v>15699.999999999996</v>
      </c>
      <c r="I212" s="338">
        <v>23459.999999999993</v>
      </c>
      <c r="J212" s="331">
        <v>25551.749999999993</v>
      </c>
      <c r="K212" s="339">
        <v>25551.749999999993</v>
      </c>
    </row>
    <row r="213" spans="1:14" x14ac:dyDescent="0.3">
      <c r="A213" s="51">
        <v>377</v>
      </c>
      <c r="B213" s="51">
        <v>213</v>
      </c>
      <c r="C213" s="18"/>
      <c r="D213" s="121"/>
      <c r="E213"/>
      <c r="F213" s="118" t="s">
        <v>289</v>
      </c>
      <c r="G213" t="s">
        <v>345</v>
      </c>
      <c r="H213" s="325">
        <v>0</v>
      </c>
      <c r="I213" s="338">
        <v>0</v>
      </c>
      <c r="J213" s="331" t="s">
        <v>553</v>
      </c>
      <c r="K213" s="339" t="s">
        <v>553</v>
      </c>
    </row>
    <row r="214" spans="1:14" s="97" customFormat="1" x14ac:dyDescent="0.3">
      <c r="A214" s="51">
        <v>378</v>
      </c>
      <c r="B214" s="51">
        <v>214</v>
      </c>
      <c r="C214" s="18"/>
      <c r="D214" s="121"/>
      <c r="E214"/>
      <c r="F214" s="152" t="s">
        <v>185</v>
      </c>
      <c r="G214"/>
      <c r="H214" s="325">
        <v>0</v>
      </c>
      <c r="I214" s="338">
        <v>0</v>
      </c>
      <c r="J214" s="331">
        <v>0</v>
      </c>
      <c r="K214" s="347">
        <v>0</v>
      </c>
    </row>
    <row r="215" spans="1:14" x14ac:dyDescent="0.3">
      <c r="A215" s="51">
        <v>379</v>
      </c>
      <c r="B215" s="51">
        <v>215</v>
      </c>
      <c r="C215" s="18"/>
      <c r="D215" s="121"/>
      <c r="E215"/>
      <c r="F215" s="118" t="s">
        <v>292</v>
      </c>
      <c r="G215"/>
      <c r="H215" s="325">
        <v>200</v>
      </c>
      <c r="I215" s="338">
        <v>200</v>
      </c>
      <c r="J215" s="331">
        <v>340.31333333333339</v>
      </c>
      <c r="K215" s="339">
        <v>340.31333333333339</v>
      </c>
    </row>
    <row r="216" spans="1:14" s="96" customFormat="1" x14ac:dyDescent="0.3">
      <c r="A216" s="51">
        <v>380</v>
      </c>
      <c r="B216" s="51">
        <v>216</v>
      </c>
      <c r="C216" s="18"/>
      <c r="D216" s="151"/>
      <c r="E216"/>
      <c r="F216" s="118" t="s">
        <v>293</v>
      </c>
      <c r="G216" t="s">
        <v>345</v>
      </c>
      <c r="H216" s="325">
        <v>0</v>
      </c>
      <c r="I216" s="338">
        <v>0</v>
      </c>
      <c r="J216" s="331" t="s">
        <v>553</v>
      </c>
      <c r="K216" s="339" t="s">
        <v>553</v>
      </c>
      <c r="L216" s="99"/>
      <c r="M216" s="99"/>
      <c r="N216" s="99"/>
    </row>
    <row r="217" spans="1:14" x14ac:dyDescent="0.3">
      <c r="A217" s="51">
        <v>381</v>
      </c>
      <c r="B217" s="51">
        <v>217</v>
      </c>
      <c r="C217" s="18"/>
      <c r="D217" s="121"/>
      <c r="E217"/>
      <c r="F217" s="118" t="s">
        <v>294</v>
      </c>
      <c r="G217"/>
      <c r="H217" s="325">
        <v>0</v>
      </c>
      <c r="I217" s="338">
        <v>0</v>
      </c>
      <c r="J217" s="331">
        <v>261.77948717948721</v>
      </c>
      <c r="K217" s="339">
        <v>261.77948717948721</v>
      </c>
    </row>
    <row r="218" spans="1:14" s="90" customFormat="1" x14ac:dyDescent="0.3">
      <c r="A218" s="51">
        <v>382</v>
      </c>
      <c r="B218" s="51">
        <v>218</v>
      </c>
      <c r="C218" s="18"/>
      <c r="D218" s="121"/>
      <c r="E218"/>
      <c r="F218" s="118" t="s">
        <v>295</v>
      </c>
      <c r="G218" t="s">
        <v>345</v>
      </c>
      <c r="H218" s="325">
        <v>0</v>
      </c>
      <c r="I218" s="338">
        <v>0</v>
      </c>
      <c r="J218" s="331" t="s">
        <v>553</v>
      </c>
      <c r="K218" s="339" t="s">
        <v>553</v>
      </c>
    </row>
    <row r="219" spans="1:14" x14ac:dyDescent="0.3">
      <c r="A219" s="51">
        <v>383</v>
      </c>
      <c r="B219" s="51">
        <v>219</v>
      </c>
      <c r="C219" s="18"/>
      <c r="D219" s="121"/>
      <c r="E219"/>
      <c r="F219" s="118" t="s">
        <v>296</v>
      </c>
      <c r="G219"/>
      <c r="H219" s="325">
        <v>10200</v>
      </c>
      <c r="I219" s="338">
        <v>13320</v>
      </c>
      <c r="J219" s="331">
        <v>17094.200512820513</v>
      </c>
      <c r="K219" s="339">
        <v>17094.200512820513</v>
      </c>
    </row>
    <row r="220" spans="1:14" x14ac:dyDescent="0.3">
      <c r="A220" s="51">
        <v>384</v>
      </c>
      <c r="B220" s="51">
        <v>220</v>
      </c>
      <c r="C220" s="18"/>
      <c r="D220" s="121"/>
      <c r="E220"/>
      <c r="F220" s="118" t="s">
        <v>295</v>
      </c>
      <c r="G220" t="s">
        <v>345</v>
      </c>
      <c r="H220" s="325">
        <v>0</v>
      </c>
      <c r="I220" s="338">
        <v>0</v>
      </c>
      <c r="J220" s="331" t="s">
        <v>553</v>
      </c>
      <c r="K220" s="339" t="s">
        <v>553</v>
      </c>
    </row>
    <row r="221" spans="1:14" ht="15.6" x14ac:dyDescent="0.3">
      <c r="A221" s="51">
        <v>385</v>
      </c>
      <c r="B221" s="51">
        <v>221</v>
      </c>
      <c r="C221" s="18"/>
      <c r="D221" s="121"/>
      <c r="E221"/>
      <c r="F221" s="153" t="s">
        <v>297</v>
      </c>
      <c r="G221"/>
      <c r="H221" s="325">
        <v>0</v>
      </c>
      <c r="I221" s="338">
        <v>0</v>
      </c>
      <c r="J221" s="331"/>
      <c r="K221" s="339"/>
    </row>
    <row r="222" spans="1:14" ht="15.6" x14ac:dyDescent="0.3">
      <c r="A222" s="51">
        <v>386</v>
      </c>
      <c r="B222" s="51">
        <v>222</v>
      </c>
      <c r="C222" s="18"/>
      <c r="D222" s="121"/>
      <c r="E222"/>
      <c r="F222" s="154" t="s">
        <v>298</v>
      </c>
      <c r="G222"/>
      <c r="H222" s="325">
        <v>0</v>
      </c>
      <c r="I222" s="338">
        <v>0</v>
      </c>
      <c r="J222" s="331"/>
      <c r="K222" s="339"/>
    </row>
    <row r="223" spans="1:14" ht="15.6" x14ac:dyDescent="0.3">
      <c r="A223" s="51">
        <v>387</v>
      </c>
      <c r="B223" s="51">
        <v>223</v>
      </c>
      <c r="C223" s="18"/>
      <c r="D223" s="121"/>
      <c r="E223"/>
      <c r="F223" s="154" t="s">
        <v>299</v>
      </c>
      <c r="G223"/>
      <c r="H223" s="325">
        <v>0</v>
      </c>
      <c r="I223" s="338">
        <v>0</v>
      </c>
      <c r="J223" s="331"/>
      <c r="K223" s="339"/>
    </row>
    <row r="224" spans="1:14" x14ac:dyDescent="0.3">
      <c r="A224" s="51">
        <v>388</v>
      </c>
      <c r="B224" s="51">
        <v>224</v>
      </c>
      <c r="C224" s="18"/>
      <c r="D224" s="121"/>
      <c r="E224"/>
      <c r="F224" s="152" t="s">
        <v>300</v>
      </c>
      <c r="G224"/>
      <c r="H224" s="325">
        <v>-73.12299999999999</v>
      </c>
      <c r="I224" s="338">
        <v>-36.936900000000037</v>
      </c>
      <c r="J224" s="331">
        <v>164.6931975</v>
      </c>
      <c r="K224" s="342">
        <v>164.6931975</v>
      </c>
    </row>
    <row r="225" spans="1:12" x14ac:dyDescent="0.3">
      <c r="A225" s="51">
        <v>389</v>
      </c>
      <c r="B225" s="51">
        <v>225</v>
      </c>
      <c r="C225" s="18"/>
      <c r="D225" s="151"/>
      <c r="E225"/>
      <c r="F225" s="118" t="s">
        <v>301</v>
      </c>
      <c r="G225"/>
      <c r="H225" s="325">
        <v>0</v>
      </c>
      <c r="I225" s="338">
        <v>0</v>
      </c>
      <c r="J225" s="331"/>
      <c r="K225" s="342"/>
    </row>
    <row r="226" spans="1:12" x14ac:dyDescent="0.3">
      <c r="A226" s="51">
        <v>390</v>
      </c>
      <c r="B226" s="51">
        <v>226</v>
      </c>
      <c r="C226" s="18"/>
      <c r="D226" s="121"/>
      <c r="E226"/>
      <c r="F226" s="118" t="s">
        <v>302</v>
      </c>
      <c r="G226"/>
      <c r="H226" s="325">
        <v>0</v>
      </c>
      <c r="I226" s="338">
        <v>0</v>
      </c>
      <c r="J226" s="331"/>
      <c r="K226" s="342"/>
    </row>
    <row r="227" spans="1:12" x14ac:dyDescent="0.3">
      <c r="A227" s="51">
        <v>391</v>
      </c>
      <c r="B227" s="51">
        <v>227</v>
      </c>
      <c r="C227" s="18"/>
      <c r="D227" s="121"/>
      <c r="E227"/>
      <c r="F227" s="118" t="s">
        <v>303</v>
      </c>
      <c r="G227"/>
      <c r="H227" s="325">
        <v>-73.12299999999999</v>
      </c>
      <c r="I227" s="338">
        <v>-36.936900000000037</v>
      </c>
      <c r="J227" s="331">
        <v>164.6931975</v>
      </c>
      <c r="K227" s="339">
        <v>164.6931975</v>
      </c>
    </row>
    <row r="228" spans="1:12" x14ac:dyDescent="0.3">
      <c r="A228" s="51">
        <v>392</v>
      </c>
      <c r="B228" s="51">
        <v>228</v>
      </c>
      <c r="C228" s="54">
        <v>2.4</v>
      </c>
      <c r="D228" s="150"/>
      <c r="E228" s="114" t="s">
        <v>304</v>
      </c>
      <c r="F228" s="115"/>
      <c r="G228" s="113"/>
      <c r="H228" s="164">
        <v>0</v>
      </c>
      <c r="I228" s="110">
        <v>0</v>
      </c>
      <c r="J228" s="110">
        <v>0</v>
      </c>
      <c r="K228" s="110">
        <v>0</v>
      </c>
    </row>
    <row r="229" spans="1:12" x14ac:dyDescent="0.3">
      <c r="A229" s="51">
        <v>393</v>
      </c>
      <c r="B229" s="51">
        <v>229</v>
      </c>
      <c r="C229" s="18"/>
      <c r="D229" s="121"/>
      <c r="E229"/>
      <c r="F229" s="118" t="s">
        <v>305</v>
      </c>
      <c r="G229" t="s">
        <v>346</v>
      </c>
      <c r="H229" s="325">
        <v>0</v>
      </c>
      <c r="I229" s="338">
        <v>0</v>
      </c>
      <c r="J229" s="331">
        <v>0</v>
      </c>
      <c r="K229" s="339">
        <v>0</v>
      </c>
      <c r="L229" s="101"/>
    </row>
    <row r="230" spans="1:12" x14ac:dyDescent="0.3">
      <c r="A230" s="51">
        <v>394</v>
      </c>
      <c r="B230" s="51">
        <v>230</v>
      </c>
      <c r="C230" s="18"/>
      <c r="D230" s="121"/>
      <c r="E230"/>
      <c r="F230" s="118" t="s">
        <v>306</v>
      </c>
      <c r="G230" t="s">
        <v>347</v>
      </c>
      <c r="H230" s="325">
        <v>0</v>
      </c>
      <c r="I230" s="338">
        <v>0</v>
      </c>
      <c r="J230" s="331" t="s">
        <v>553</v>
      </c>
      <c r="K230" s="339" t="s">
        <v>553</v>
      </c>
      <c r="L230" s="100"/>
    </row>
    <row r="231" spans="1:12" x14ac:dyDescent="0.3">
      <c r="A231" s="51">
        <v>395</v>
      </c>
      <c r="B231" s="51">
        <v>231</v>
      </c>
      <c r="C231" s="18"/>
      <c r="D231" s="121"/>
      <c r="E231"/>
      <c r="F231" s="118" t="s">
        <v>307</v>
      </c>
      <c r="G231"/>
      <c r="H231" s="325">
        <v>500</v>
      </c>
      <c r="I231" s="338">
        <v>50</v>
      </c>
      <c r="J231" s="331">
        <v>50</v>
      </c>
      <c r="K231" s="339">
        <v>50</v>
      </c>
    </row>
    <row r="232" spans="1:12" x14ac:dyDescent="0.3">
      <c r="A232" s="51">
        <v>396</v>
      </c>
      <c r="B232" s="51">
        <v>232</v>
      </c>
      <c r="C232" s="18"/>
      <c r="D232" s="121"/>
      <c r="E232"/>
      <c r="F232" s="118" t="s">
        <v>174</v>
      </c>
      <c r="G232" t="s">
        <v>338</v>
      </c>
      <c r="H232" s="325">
        <v>0</v>
      </c>
      <c r="I232" s="338">
        <v>0</v>
      </c>
      <c r="J232" s="331">
        <v>0</v>
      </c>
      <c r="K232" s="339">
        <v>0</v>
      </c>
    </row>
    <row r="233" spans="1:12" x14ac:dyDescent="0.3">
      <c r="A233" s="51">
        <v>397</v>
      </c>
      <c r="B233" s="51">
        <v>233</v>
      </c>
      <c r="C233" s="18"/>
      <c r="D233" s="121"/>
      <c r="E233"/>
      <c r="F233" s="118" t="s">
        <v>308</v>
      </c>
      <c r="G233"/>
      <c r="H233" s="325">
        <v>0</v>
      </c>
      <c r="I233" s="338">
        <v>0</v>
      </c>
      <c r="J233" s="331"/>
      <c r="K233" s="339"/>
    </row>
    <row r="234" spans="1:12" x14ac:dyDescent="0.3">
      <c r="A234" s="51">
        <v>398</v>
      </c>
      <c r="B234" s="51">
        <v>234</v>
      </c>
      <c r="C234" s="18"/>
      <c r="D234" s="121"/>
      <c r="E234"/>
      <c r="F234" s="118" t="s">
        <v>174</v>
      </c>
      <c r="G234" t="s">
        <v>348</v>
      </c>
      <c r="H234" s="325">
        <v>0</v>
      </c>
      <c r="I234" s="338">
        <v>0</v>
      </c>
      <c r="J234" s="331" t="s">
        <v>553</v>
      </c>
      <c r="K234" s="339" t="s">
        <v>553</v>
      </c>
    </row>
    <row r="235" spans="1:12" x14ac:dyDescent="0.3">
      <c r="A235" s="51">
        <v>399</v>
      </c>
      <c r="B235" s="51">
        <v>235</v>
      </c>
      <c r="C235" s="18"/>
      <c r="D235" s="121"/>
      <c r="E235"/>
      <c r="F235" s="118" t="s">
        <v>309</v>
      </c>
      <c r="G235"/>
      <c r="H235" s="325">
        <v>0</v>
      </c>
      <c r="I235" s="338">
        <v>0</v>
      </c>
      <c r="J235" s="331">
        <v>0</v>
      </c>
      <c r="K235" s="339">
        <v>0</v>
      </c>
    </row>
    <row r="236" spans="1:12" x14ac:dyDescent="0.3">
      <c r="A236" s="51">
        <v>400</v>
      </c>
      <c r="B236" s="51">
        <v>236</v>
      </c>
      <c r="C236" s="18"/>
      <c r="D236" s="121"/>
      <c r="E236"/>
      <c r="F236" s="118" t="s">
        <v>174</v>
      </c>
      <c r="G236" s="126"/>
      <c r="H236" s="325">
        <v>0</v>
      </c>
      <c r="I236" s="338">
        <v>0</v>
      </c>
      <c r="J236" s="331" t="s">
        <v>553</v>
      </c>
      <c r="K236" s="339" t="s">
        <v>553</v>
      </c>
    </row>
    <row r="237" spans="1:12" s="102" customFormat="1" outlineLevel="1" x14ac:dyDescent="0.3">
      <c r="A237" s="51">
        <v>401</v>
      </c>
      <c r="B237" s="51">
        <v>237</v>
      </c>
      <c r="C237" s="54">
        <v>2.5</v>
      </c>
      <c r="D237" s="150"/>
      <c r="E237" s="155" t="s">
        <v>310</v>
      </c>
      <c r="F237" s="115"/>
      <c r="G237" s="113"/>
      <c r="H237" s="164">
        <v>0</v>
      </c>
      <c r="I237" s="110">
        <v>0</v>
      </c>
      <c r="J237" s="110">
        <v>0</v>
      </c>
      <c r="K237" s="110">
        <v>0</v>
      </c>
    </row>
    <row r="238" spans="1:12" s="102" customFormat="1" outlineLevel="1" x14ac:dyDescent="0.3">
      <c r="A238" s="51">
        <v>402</v>
      </c>
      <c r="B238" s="51">
        <v>238</v>
      </c>
      <c r="C238" s="18"/>
      <c r="D238"/>
      <c r="E238" s="119"/>
      <c r="F238" s="119" t="s">
        <v>311</v>
      </c>
      <c r="G238" t="s">
        <v>349</v>
      </c>
      <c r="H238" s="325">
        <v>0</v>
      </c>
      <c r="I238" s="338">
        <v>0</v>
      </c>
      <c r="J238" s="331"/>
      <c r="K238" s="339"/>
    </row>
    <row r="239" spans="1:12" outlineLevel="1" x14ac:dyDescent="0.3">
      <c r="A239" s="51">
        <v>403</v>
      </c>
      <c r="B239" s="51">
        <v>239</v>
      </c>
      <c r="C239" s="18"/>
      <c r="D239"/>
      <c r="E239" s="119"/>
      <c r="F239" s="119" t="s">
        <v>312</v>
      </c>
      <c r="G239" t="s">
        <v>350</v>
      </c>
      <c r="H239" s="325">
        <v>0</v>
      </c>
      <c r="I239" s="338">
        <v>0</v>
      </c>
      <c r="J239" s="331"/>
      <c r="K239" s="339"/>
    </row>
    <row r="240" spans="1:12" outlineLevel="1" x14ac:dyDescent="0.3">
      <c r="A240" s="51">
        <v>404</v>
      </c>
      <c r="B240" s="51">
        <v>240</v>
      </c>
      <c r="C240" s="18"/>
      <c r="D240" s="119"/>
      <c r="E240" s="119"/>
      <c r="F240" s="119" t="s">
        <v>313</v>
      </c>
      <c r="G240" t="s">
        <v>350</v>
      </c>
      <c r="H240" s="325">
        <v>0</v>
      </c>
      <c r="I240" s="338">
        <v>0</v>
      </c>
      <c r="J240" s="331"/>
      <c r="K240" s="339"/>
    </row>
    <row r="241" spans="1:14" outlineLevel="1" x14ac:dyDescent="0.3">
      <c r="A241" s="51">
        <v>405</v>
      </c>
      <c r="B241" s="51">
        <v>241</v>
      </c>
      <c r="C241" s="54">
        <v>2.6</v>
      </c>
      <c r="D241" s="150"/>
      <c r="E241" s="155" t="s">
        <v>314</v>
      </c>
      <c r="F241" s="115"/>
      <c r="G241" s="113" t="s">
        <v>350</v>
      </c>
      <c r="H241" s="164">
        <v>0</v>
      </c>
      <c r="I241" s="110">
        <v>0</v>
      </c>
      <c r="J241" s="110"/>
      <c r="K241" s="110"/>
    </row>
    <row r="242" spans="1:14" x14ac:dyDescent="0.2">
      <c r="A242" s="51">
        <v>406</v>
      </c>
      <c r="B242" s="51">
        <v>242</v>
      </c>
      <c r="C242" s="11" t="s">
        <v>16</v>
      </c>
      <c r="D242" s="12" t="s">
        <v>315</v>
      </c>
      <c r="E242" s="13"/>
      <c r="F242" s="13"/>
      <c r="G242" s="13"/>
      <c r="H242" s="162">
        <v>0</v>
      </c>
      <c r="I242" s="108">
        <v>0</v>
      </c>
      <c r="J242" s="108"/>
      <c r="K242" s="108"/>
    </row>
    <row r="243" spans="1:14" x14ac:dyDescent="0.3">
      <c r="A243" s="51">
        <v>407</v>
      </c>
      <c r="B243" s="51">
        <v>243</v>
      </c>
      <c r="C243" s="70"/>
      <c r="D243" s="156"/>
      <c r="E243" s="47" t="s">
        <v>316</v>
      </c>
      <c r="F243" s="157"/>
      <c r="G243" s="157"/>
      <c r="H243" s="327">
        <v>0</v>
      </c>
      <c r="I243" s="343">
        <v>0</v>
      </c>
      <c r="J243" s="333"/>
      <c r="K243" s="340"/>
    </row>
    <row r="244" spans="1:14" x14ac:dyDescent="0.3">
      <c r="A244" s="51">
        <v>408</v>
      </c>
      <c r="B244" s="51">
        <v>244</v>
      </c>
      <c r="C244" s="70"/>
      <c r="D244" s="156"/>
      <c r="E244" s="47" t="s">
        <v>317</v>
      </c>
      <c r="F244" s="157"/>
      <c r="G244" s="157"/>
      <c r="H244" s="327">
        <v>0</v>
      </c>
      <c r="I244" s="343">
        <v>0</v>
      </c>
      <c r="J244" s="333"/>
      <c r="K244" s="340"/>
    </row>
    <row r="245" spans="1:14" x14ac:dyDescent="0.3">
      <c r="A245" s="51">
        <v>409</v>
      </c>
      <c r="B245" s="51">
        <v>245</v>
      </c>
      <c r="C245" s="70"/>
      <c r="D245" s="156"/>
      <c r="E245" s="47" t="s">
        <v>318</v>
      </c>
      <c r="F245" s="157"/>
      <c r="G245" s="157"/>
      <c r="H245" s="327">
        <v>0</v>
      </c>
      <c r="I245" s="343">
        <v>0</v>
      </c>
      <c r="J245" s="333"/>
      <c r="K245" s="340"/>
    </row>
    <row r="246" spans="1:14" x14ac:dyDescent="0.2">
      <c r="A246" s="51">
        <v>410</v>
      </c>
      <c r="B246" s="51">
        <v>246</v>
      </c>
      <c r="C246" s="11" t="s">
        <v>34</v>
      </c>
      <c r="D246" s="12" t="s">
        <v>319</v>
      </c>
      <c r="E246" s="13"/>
      <c r="F246" s="13"/>
      <c r="G246" s="13"/>
      <c r="H246" s="162">
        <v>-73.12299999999999</v>
      </c>
      <c r="I246" s="108">
        <v>-36.936900000000037</v>
      </c>
      <c r="J246" s="108">
        <v>164.6931975</v>
      </c>
      <c r="K246" s="108">
        <v>164.6931975</v>
      </c>
    </row>
    <row r="247" spans="1:14" x14ac:dyDescent="0.2">
      <c r="A247" s="51">
        <v>411</v>
      </c>
      <c r="B247" s="51">
        <v>247</v>
      </c>
      <c r="C247" s="11" t="s">
        <v>48</v>
      </c>
      <c r="D247" s="12" t="s">
        <v>320</v>
      </c>
      <c r="E247" s="13"/>
      <c r="F247" s="13"/>
      <c r="G247" s="13"/>
      <c r="H247" s="162">
        <v>-2</v>
      </c>
      <c r="I247" s="108">
        <v>-4</v>
      </c>
      <c r="J247" s="108">
        <v>0</v>
      </c>
      <c r="K247" s="108">
        <v>0</v>
      </c>
    </row>
    <row r="248" spans="1:14" x14ac:dyDescent="0.3">
      <c r="A248" s="51">
        <v>412</v>
      </c>
      <c r="B248" s="51">
        <v>248</v>
      </c>
      <c r="C248" s="71"/>
      <c r="D248" s="158"/>
      <c r="E248" s="159" t="s">
        <v>321</v>
      </c>
      <c r="F248" s="160"/>
      <c r="G248" s="160"/>
      <c r="H248" s="325">
        <v>-2</v>
      </c>
      <c r="I248" s="338">
        <v>-4</v>
      </c>
      <c r="J248" s="331">
        <v>0</v>
      </c>
      <c r="K248" s="339">
        <v>0</v>
      </c>
    </row>
    <row r="249" spans="1:14" outlineLevel="1" x14ac:dyDescent="0.3">
      <c r="A249" s="51">
        <v>413</v>
      </c>
      <c r="B249" s="51">
        <v>249</v>
      </c>
      <c r="C249" s="18"/>
      <c r="D249"/>
      <c r="E249" s="42" t="s">
        <v>322</v>
      </c>
      <c r="F249" s="161"/>
      <c r="G249" t="s">
        <v>351</v>
      </c>
      <c r="H249" s="326">
        <v>0</v>
      </c>
      <c r="I249" s="341">
        <v>0</v>
      </c>
      <c r="J249" s="332"/>
      <c r="K249" s="342"/>
    </row>
    <row r="250" spans="1:14" outlineLevel="1" x14ac:dyDescent="0.3">
      <c r="A250" s="51">
        <v>414</v>
      </c>
      <c r="B250" s="51">
        <v>250</v>
      </c>
      <c r="C250" s="18"/>
      <c r="D250"/>
      <c r="E250" s="42" t="s">
        <v>323</v>
      </c>
      <c r="F250" s="161"/>
      <c r="G250" t="s">
        <v>352</v>
      </c>
      <c r="H250" s="326">
        <v>0</v>
      </c>
      <c r="I250" s="341">
        <v>0</v>
      </c>
      <c r="J250" s="332"/>
      <c r="K250" s="342"/>
    </row>
    <row r="251" spans="1:14" x14ac:dyDescent="0.2">
      <c r="A251" s="51">
        <v>415</v>
      </c>
      <c r="B251" s="51">
        <v>251</v>
      </c>
      <c r="C251" s="11" t="s">
        <v>65</v>
      </c>
      <c r="D251" s="12" t="s">
        <v>324</v>
      </c>
      <c r="E251" s="13"/>
      <c r="F251" s="13"/>
      <c r="G251" s="13"/>
      <c r="H251" s="162">
        <v>-75.12299999999999</v>
      </c>
      <c r="I251" s="108">
        <v>-40.936900000000037</v>
      </c>
      <c r="J251" s="108">
        <v>164.6931975</v>
      </c>
      <c r="K251" s="108">
        <v>164.6931975</v>
      </c>
    </row>
    <row r="252" spans="1:14" x14ac:dyDescent="0.3">
      <c r="A252" s="51">
        <v>416</v>
      </c>
      <c r="B252" s="51">
        <v>252</v>
      </c>
      <c r="C252" s="14" t="s">
        <v>75</v>
      </c>
      <c r="D252" s="15" t="s">
        <v>325</v>
      </c>
      <c r="E252" s="157"/>
      <c r="F252" s="157"/>
      <c r="G252" s="157"/>
      <c r="H252" s="325">
        <v>0</v>
      </c>
      <c r="I252" s="338">
        <v>0</v>
      </c>
      <c r="J252" s="331"/>
      <c r="K252" s="339"/>
    </row>
    <row r="253" spans="1:14" customFormat="1" x14ac:dyDescent="0.3">
      <c r="A253" s="51">
        <v>417</v>
      </c>
      <c r="B253" s="51">
        <v>253</v>
      </c>
      <c r="C253" s="72" t="s">
        <v>65</v>
      </c>
      <c r="D253" s="73" t="s">
        <v>326</v>
      </c>
      <c r="E253" s="74"/>
      <c r="F253" s="74"/>
      <c r="G253" s="74"/>
      <c r="H253" s="354">
        <v>-75.12299999999999</v>
      </c>
      <c r="I253" s="355">
        <v>-40.936900000000037</v>
      </c>
      <c r="J253" s="355">
        <v>164.6931975</v>
      </c>
      <c r="K253" s="355">
        <v>164.6931975</v>
      </c>
      <c r="L253" s="59"/>
      <c r="M253" s="59"/>
      <c r="N253" s="59"/>
    </row>
    <row r="255" spans="1:14" customFormat="1" x14ac:dyDescent="0.3">
      <c r="A255" s="9"/>
      <c r="B255" s="9"/>
      <c r="C255" s="93"/>
      <c r="D255" s="93"/>
      <c r="E255" s="93"/>
      <c r="F255" s="83"/>
      <c r="G255" s="93"/>
      <c r="H255" s="96"/>
      <c r="I255" s="96"/>
      <c r="J255" s="96"/>
      <c r="K255" s="96"/>
      <c r="L255" s="59"/>
      <c r="M255" s="59"/>
      <c r="N255" s="59"/>
    </row>
    <row r="256" spans="1:14" customFormat="1" x14ac:dyDescent="0.3">
      <c r="A256" s="9"/>
      <c r="B256" s="9"/>
      <c r="C256" s="93"/>
      <c r="D256" s="93"/>
      <c r="E256" s="93"/>
      <c r="F256" s="83"/>
      <c r="G256" s="93"/>
      <c r="H256" s="96"/>
      <c r="I256" s="96"/>
      <c r="J256" s="96"/>
      <c r="K256" s="96"/>
      <c r="L256" s="59"/>
      <c r="M256" s="59"/>
      <c r="N256" s="59"/>
    </row>
    <row r="257" spans="1:14" customFormat="1" x14ac:dyDescent="0.3">
      <c r="A257" s="9"/>
      <c r="B257" s="9"/>
      <c r="C257" s="93"/>
      <c r="D257" s="93"/>
      <c r="E257" s="93"/>
      <c r="F257" s="83"/>
      <c r="G257" s="93"/>
      <c r="H257" s="96"/>
      <c r="I257" s="96"/>
      <c r="J257" s="96"/>
      <c r="K257" s="96"/>
      <c r="L257" s="59"/>
      <c r="M257" s="59"/>
      <c r="N257" s="59"/>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75A9-13B0-419F-8C06-5058318FC8C5}">
  <sheetPr>
    <tabColor rgb="FFFFFF00"/>
  </sheetPr>
  <dimension ref="A1:T120"/>
  <sheetViews>
    <sheetView showGridLines="0" zoomScale="70" zoomScaleNormal="70" workbookViewId="0">
      <selection activeCell="L116" sqref="L116"/>
    </sheetView>
  </sheetViews>
  <sheetFormatPr defaultColWidth="8.77734375" defaultRowHeight="14.4" outlineLevelRow="1" outlineLevelCol="1" x14ac:dyDescent="0.3"/>
  <cols>
    <col min="1" max="1" width="6.21875" style="9" customWidth="1" outlineLevel="1"/>
    <col min="2" max="2" width="8.77734375" style="9" customWidth="1" outlineLevel="1"/>
    <col min="3" max="3" width="6.44140625" style="59" customWidth="1"/>
    <col min="4" max="4" width="5.5546875" style="59" customWidth="1"/>
    <col min="5" max="5" width="6.5546875" style="59" customWidth="1"/>
    <col min="6" max="6" width="33.5546875" style="59" customWidth="1"/>
    <col min="7" max="7" width="25" style="59" customWidth="1"/>
    <col min="8" max="10" width="14.21875" style="59" customWidth="1"/>
    <col min="11" max="11" width="1.44140625" style="199" customWidth="1"/>
    <col min="12" max="12" width="14.21875" style="59" customWidth="1"/>
    <col min="13" max="14" width="8.77734375" style="59"/>
    <col min="18" max="16384" width="8.77734375" style="59"/>
  </cols>
  <sheetData>
    <row r="1" spans="1:20" x14ac:dyDescent="0.3">
      <c r="B1" s="86" t="s">
        <v>114</v>
      </c>
      <c r="C1" s="317" t="s">
        <v>0</v>
      </c>
      <c r="D1" s="318"/>
      <c r="E1" s="318"/>
      <c r="F1" s="318"/>
      <c r="G1" s="318"/>
      <c r="H1" s="319" t="s">
        <v>1</v>
      </c>
      <c r="I1" s="319" t="s">
        <v>1</v>
      </c>
      <c r="J1" s="319" t="s">
        <v>1</v>
      </c>
      <c r="K1" s="320"/>
      <c r="L1" s="639" t="s">
        <v>3</v>
      </c>
      <c r="O1" s="775" t="s">
        <v>558</v>
      </c>
      <c r="P1" s="775"/>
      <c r="Q1" s="775"/>
      <c r="R1" s="776" t="s">
        <v>559</v>
      </c>
      <c r="S1" s="776"/>
      <c r="T1" s="776"/>
    </row>
    <row r="2" spans="1:20" s="90" customFormat="1" ht="22.5" customHeight="1" x14ac:dyDescent="0.3">
      <c r="A2" s="4" t="s">
        <v>4</v>
      </c>
      <c r="B2" s="4" t="s">
        <v>106</v>
      </c>
      <c r="C2" s="5"/>
      <c r="D2" s="6" t="s">
        <v>107</v>
      </c>
      <c r="E2" s="6"/>
      <c r="F2" s="6"/>
      <c r="G2" s="6" t="s">
        <v>115</v>
      </c>
      <c r="H2" s="166">
        <v>2020</v>
      </c>
      <c r="I2" s="166">
        <v>2021</v>
      </c>
      <c r="J2" s="7">
        <v>2022</v>
      </c>
      <c r="K2" s="321"/>
      <c r="L2" s="8">
        <v>2023</v>
      </c>
      <c r="O2" s="585">
        <v>2021</v>
      </c>
      <c r="P2" s="586">
        <v>2022</v>
      </c>
      <c r="Q2" s="586">
        <v>2023</v>
      </c>
      <c r="R2" s="692">
        <v>2021</v>
      </c>
      <c r="S2" s="692">
        <v>2022</v>
      </c>
      <c r="T2" s="692">
        <v>2023</v>
      </c>
    </row>
    <row r="3" spans="1:20" s="90" customFormat="1" outlineLevel="1" x14ac:dyDescent="0.3">
      <c r="A3" s="9">
        <v>3</v>
      </c>
      <c r="B3" s="9"/>
      <c r="C3" s="11" t="s">
        <v>6</v>
      </c>
      <c r="D3" s="12" t="s">
        <v>7</v>
      </c>
      <c r="E3" s="13"/>
      <c r="F3" s="13"/>
      <c r="G3" s="13"/>
      <c r="H3" s="108"/>
      <c r="I3" s="108"/>
      <c r="J3" s="209"/>
      <c r="K3" s="322"/>
      <c r="L3" s="210"/>
      <c r="O3" s="581"/>
      <c r="P3" s="581"/>
      <c r="Q3" s="581"/>
      <c r="R3" s="693"/>
      <c r="S3" s="693"/>
      <c r="T3" s="693"/>
    </row>
    <row r="4" spans="1:20" s="90" customFormat="1" outlineLevel="1" x14ac:dyDescent="0.3">
      <c r="A4" s="9">
        <f>A3+1</f>
        <v>4</v>
      </c>
      <c r="B4" s="9"/>
      <c r="C4" s="18"/>
      <c r="D4" s="2" t="s">
        <v>8</v>
      </c>
      <c r="E4" s="16"/>
      <c r="F4" s="2"/>
      <c r="G4" s="2"/>
      <c r="H4" s="300"/>
      <c r="I4" s="286"/>
      <c r="J4" s="308"/>
      <c r="K4" s="273"/>
      <c r="L4" s="294"/>
      <c r="O4" s="581"/>
      <c r="P4" s="581"/>
      <c r="Q4" s="581"/>
      <c r="R4" s="693"/>
      <c r="S4" s="693"/>
      <c r="T4" s="693"/>
    </row>
    <row r="5" spans="1:20" s="90" customFormat="1" outlineLevel="1" x14ac:dyDescent="0.3">
      <c r="A5" s="9">
        <f t="shared" ref="A5:A68" si="0">A4+1</f>
        <v>5</v>
      </c>
      <c r="B5" s="9"/>
      <c r="C5" s="18"/>
      <c r="D5" s="2" t="s">
        <v>9</v>
      </c>
      <c r="E5" s="16"/>
      <c r="F5" s="2"/>
      <c r="G5" s="2"/>
      <c r="H5" s="300"/>
      <c r="I5" s="286"/>
      <c r="J5" s="308"/>
      <c r="K5" s="273"/>
      <c r="L5" s="294"/>
      <c r="O5" s="581"/>
      <c r="P5" s="581"/>
      <c r="Q5" s="581"/>
      <c r="R5" s="693"/>
      <c r="S5" s="693"/>
      <c r="T5" s="693"/>
    </row>
    <row r="6" spans="1:20" s="90" customFormat="1" outlineLevel="1" x14ac:dyDescent="0.3">
      <c r="A6" s="9">
        <f t="shared" si="0"/>
        <v>6</v>
      </c>
      <c r="B6" s="9"/>
      <c r="C6" s="14"/>
      <c r="D6" s="15" t="s">
        <v>10</v>
      </c>
      <c r="E6" s="16"/>
      <c r="F6" s="2"/>
      <c r="G6" s="2"/>
      <c r="H6" s="301">
        <v>0</v>
      </c>
      <c r="I6" s="287">
        <v>0</v>
      </c>
      <c r="J6" s="309">
        <v>0</v>
      </c>
      <c r="K6" s="274"/>
      <c r="L6" s="295">
        <v>0</v>
      </c>
      <c r="O6" s="582">
        <f>I6-SUM(I7:I10)</f>
        <v>0</v>
      </c>
      <c r="P6" s="582">
        <f>J6-SUM(J7:J10)</f>
        <v>0</v>
      </c>
      <c r="Q6" s="582">
        <f>K6-SUM(K7:K10)</f>
        <v>0</v>
      </c>
      <c r="R6" s="694"/>
      <c r="S6" s="694"/>
      <c r="T6" s="694"/>
    </row>
    <row r="7" spans="1:20" s="90" customFormat="1" outlineLevel="1" x14ac:dyDescent="0.3">
      <c r="A7" s="9">
        <f t="shared" si="0"/>
        <v>7</v>
      </c>
      <c r="B7" s="9"/>
      <c r="C7" s="18"/>
      <c r="D7" s="2"/>
      <c r="E7" s="19" t="s">
        <v>11</v>
      </c>
      <c r="F7" s="2"/>
      <c r="G7" s="2"/>
      <c r="H7" s="300"/>
      <c r="I7" s="286"/>
      <c r="J7" s="308"/>
      <c r="K7" s="273"/>
      <c r="L7" s="294"/>
      <c r="O7" s="581"/>
      <c r="P7" s="581"/>
      <c r="Q7" s="581"/>
      <c r="R7" s="693"/>
      <c r="S7" s="693"/>
      <c r="T7" s="693"/>
    </row>
    <row r="8" spans="1:20" s="90" customFormat="1" outlineLevel="1" x14ac:dyDescent="0.3">
      <c r="A8" s="9">
        <f t="shared" si="0"/>
        <v>8</v>
      </c>
      <c r="B8" s="9"/>
      <c r="C8" s="18"/>
      <c r="D8" s="2"/>
      <c r="E8" s="19" t="s">
        <v>12</v>
      </c>
      <c r="F8" s="2"/>
      <c r="G8" s="2"/>
      <c r="H8" s="300"/>
      <c r="I8" s="286"/>
      <c r="J8" s="308"/>
      <c r="K8" s="273"/>
      <c r="L8" s="294"/>
      <c r="O8" s="581"/>
      <c r="P8" s="581"/>
      <c r="Q8" s="581"/>
      <c r="R8" s="693"/>
      <c r="S8" s="693"/>
      <c r="T8" s="693"/>
    </row>
    <row r="9" spans="1:20" s="90" customFormat="1" outlineLevel="1" x14ac:dyDescent="0.3">
      <c r="A9" s="9">
        <f t="shared" si="0"/>
        <v>9</v>
      </c>
      <c r="B9" s="9"/>
      <c r="C9" s="18"/>
      <c r="D9" s="2"/>
      <c r="E9" s="19" t="s">
        <v>13</v>
      </c>
      <c r="F9" s="2"/>
      <c r="G9" s="2"/>
      <c r="H9" s="300"/>
      <c r="I9" s="286"/>
      <c r="J9" s="308"/>
      <c r="K9" s="273"/>
      <c r="L9" s="294"/>
      <c r="O9" s="581"/>
      <c r="P9" s="581"/>
      <c r="Q9" s="581"/>
      <c r="R9" s="693"/>
      <c r="S9" s="693"/>
      <c r="T9" s="693"/>
    </row>
    <row r="10" spans="1:20" s="90" customFormat="1" outlineLevel="1" x14ac:dyDescent="0.3">
      <c r="A10" s="9">
        <f t="shared" si="0"/>
        <v>10</v>
      </c>
      <c r="B10" s="9"/>
      <c r="C10" s="18"/>
      <c r="D10" s="2"/>
      <c r="E10" s="2" t="s">
        <v>14</v>
      </c>
      <c r="F10" s="2"/>
      <c r="G10" s="2"/>
      <c r="H10" s="300"/>
      <c r="I10" s="286"/>
      <c r="J10" s="308"/>
      <c r="K10" s="273"/>
      <c r="L10" s="294"/>
      <c r="O10" s="581"/>
      <c r="P10" s="581"/>
      <c r="Q10" s="581"/>
      <c r="R10" s="693"/>
      <c r="S10" s="693"/>
      <c r="T10" s="693"/>
    </row>
    <row r="11" spans="1:20" s="90" customFormat="1" outlineLevel="1" x14ac:dyDescent="0.3">
      <c r="A11" s="9">
        <f t="shared" si="0"/>
        <v>11</v>
      </c>
      <c r="B11" s="9"/>
      <c r="C11" s="76"/>
      <c r="D11" s="28" t="s">
        <v>15</v>
      </c>
      <c r="E11" s="2"/>
      <c r="F11" s="2"/>
      <c r="G11" s="2"/>
      <c r="H11" s="302">
        <f>SUM(H4:H6)</f>
        <v>0</v>
      </c>
      <c r="I11" s="288">
        <f t="shared" ref="I11:L11" si="1">SUM(I4:I6)</f>
        <v>0</v>
      </c>
      <c r="J11" s="310">
        <f t="shared" si="1"/>
        <v>0</v>
      </c>
      <c r="K11" s="274"/>
      <c r="L11" s="296">
        <f t="shared" si="1"/>
        <v>0</v>
      </c>
      <c r="O11" s="582">
        <f>I11-SUM(I6,I4:I5)</f>
        <v>0</v>
      </c>
      <c r="P11" s="582">
        <f>J11-SUM(J6,J4:J5)</f>
        <v>0</v>
      </c>
      <c r="Q11" s="582">
        <f>K11-SUM(K6,K4:K5)</f>
        <v>0</v>
      </c>
      <c r="R11" s="694"/>
      <c r="S11" s="694"/>
      <c r="T11" s="694"/>
    </row>
    <row r="12" spans="1:20" s="90" customFormat="1" x14ac:dyDescent="0.3">
      <c r="A12" s="9">
        <f t="shared" si="0"/>
        <v>12</v>
      </c>
      <c r="B12" s="9"/>
      <c r="C12" s="11" t="s">
        <v>16</v>
      </c>
      <c r="D12" s="12" t="s">
        <v>17</v>
      </c>
      <c r="E12" s="12"/>
      <c r="F12" s="12"/>
      <c r="G12" s="12"/>
      <c r="H12" s="20"/>
      <c r="I12" s="20"/>
      <c r="J12" s="20"/>
      <c r="K12" s="274"/>
      <c r="L12" s="69"/>
      <c r="O12" s="581"/>
      <c r="P12" s="581"/>
      <c r="Q12" s="581"/>
      <c r="R12" s="693"/>
      <c r="S12" s="693"/>
      <c r="T12" s="693"/>
    </row>
    <row r="13" spans="1:20" s="90" customFormat="1" outlineLevel="1" x14ac:dyDescent="0.3">
      <c r="A13" s="9">
        <f t="shared" si="0"/>
        <v>13</v>
      </c>
      <c r="B13" s="9"/>
      <c r="C13" s="14"/>
      <c r="D13" s="15" t="s">
        <v>18</v>
      </c>
      <c r="E13" s="21"/>
      <c r="F13" s="2"/>
      <c r="G13" s="2"/>
      <c r="H13" s="303">
        <v>0</v>
      </c>
      <c r="I13" s="289">
        <v>0</v>
      </c>
      <c r="J13" s="311">
        <v>0</v>
      </c>
      <c r="K13" s="275"/>
      <c r="L13" s="297">
        <v>0</v>
      </c>
      <c r="O13" s="582">
        <f>I13-SUM(I14,I18,I22)</f>
        <v>0</v>
      </c>
      <c r="P13" s="582">
        <f>J13-SUM(J14,J18,J22)</f>
        <v>0</v>
      </c>
      <c r="Q13" s="582">
        <f>K13-SUM(K14,K18,K22)</f>
        <v>0</v>
      </c>
      <c r="R13" s="694"/>
      <c r="S13" s="694"/>
      <c r="T13" s="694"/>
    </row>
    <row r="14" spans="1:20" s="90" customFormat="1" outlineLevel="1" x14ac:dyDescent="0.3">
      <c r="A14" s="9">
        <f t="shared" si="0"/>
        <v>14</v>
      </c>
      <c r="B14" s="9"/>
      <c r="C14" s="18"/>
      <c r="D14" s="2"/>
      <c r="E14" s="22" t="s">
        <v>19</v>
      </c>
      <c r="F14" s="2"/>
      <c r="G14" s="2"/>
      <c r="H14" s="303">
        <v>0</v>
      </c>
      <c r="I14" s="289">
        <v>0</v>
      </c>
      <c r="J14" s="311">
        <v>0</v>
      </c>
      <c r="K14" s="275"/>
      <c r="L14" s="297">
        <v>0</v>
      </c>
      <c r="O14" s="582">
        <f>I14-SUM(I15:I17)</f>
        <v>0</v>
      </c>
      <c r="P14" s="582">
        <f>J14-SUM(J15:J17)</f>
        <v>0</v>
      </c>
      <c r="Q14" s="582">
        <f>K14-SUM(K15:K17)</f>
        <v>0</v>
      </c>
      <c r="R14" s="694"/>
      <c r="S14" s="694"/>
      <c r="T14" s="694"/>
    </row>
    <row r="15" spans="1:20" s="90" customFormat="1" outlineLevel="1" x14ac:dyDescent="0.3">
      <c r="A15" s="9">
        <f t="shared" si="0"/>
        <v>15</v>
      </c>
      <c r="B15" s="9"/>
      <c r="C15" s="18"/>
      <c r="D15" s="2"/>
      <c r="E15" s="2"/>
      <c r="F15" s="1" t="s">
        <v>20</v>
      </c>
      <c r="G15" s="1"/>
      <c r="H15" s="304"/>
      <c r="I15" s="290"/>
      <c r="J15" s="312"/>
      <c r="K15" s="273"/>
      <c r="L15" s="294"/>
      <c r="O15" s="581"/>
      <c r="P15" s="581"/>
      <c r="Q15" s="581"/>
      <c r="R15" s="693"/>
      <c r="S15" s="693"/>
      <c r="T15" s="693"/>
    </row>
    <row r="16" spans="1:20" s="90" customFormat="1" outlineLevel="1" x14ac:dyDescent="0.3">
      <c r="A16" s="9">
        <f t="shared" si="0"/>
        <v>16</v>
      </c>
      <c r="B16" s="9"/>
      <c r="C16" s="18"/>
      <c r="D16" s="2"/>
      <c r="E16" s="2"/>
      <c r="F16" s="1" t="s">
        <v>21</v>
      </c>
      <c r="G16" s="1"/>
      <c r="H16" s="304"/>
      <c r="I16" s="290"/>
      <c r="J16" s="312"/>
      <c r="K16" s="273"/>
      <c r="L16" s="294"/>
      <c r="O16" s="581"/>
      <c r="P16" s="581"/>
      <c r="Q16" s="581"/>
      <c r="R16" s="693"/>
      <c r="S16" s="693"/>
      <c r="T16" s="693"/>
    </row>
    <row r="17" spans="1:20" s="90" customFormat="1" outlineLevel="1" x14ac:dyDescent="0.3">
      <c r="A17" s="9">
        <f t="shared" si="0"/>
        <v>17</v>
      </c>
      <c r="B17" s="9"/>
      <c r="C17" s="18"/>
      <c r="D17" s="2"/>
      <c r="E17" s="2"/>
      <c r="F17" s="1" t="s">
        <v>22</v>
      </c>
      <c r="G17" s="1"/>
      <c r="H17" s="304"/>
      <c r="I17" s="290"/>
      <c r="J17" s="312"/>
      <c r="K17" s="273"/>
      <c r="L17" s="294"/>
      <c r="O17" s="581"/>
      <c r="P17" s="581"/>
      <c r="Q17" s="581"/>
      <c r="R17" s="693"/>
      <c r="S17" s="693"/>
      <c r="T17" s="693"/>
    </row>
    <row r="18" spans="1:20" s="90" customFormat="1" outlineLevel="1" x14ac:dyDescent="0.3">
      <c r="A18" s="9">
        <f t="shared" si="0"/>
        <v>18</v>
      </c>
      <c r="B18" s="9"/>
      <c r="C18" s="23"/>
      <c r="D18" s="24"/>
      <c r="E18" s="25" t="s">
        <v>23</v>
      </c>
      <c r="F18" s="24"/>
      <c r="G18" s="24"/>
      <c r="H18" s="303">
        <v>0</v>
      </c>
      <c r="I18" s="289">
        <v>0</v>
      </c>
      <c r="J18" s="311">
        <v>0</v>
      </c>
      <c r="K18" s="275"/>
      <c r="L18" s="297">
        <v>0</v>
      </c>
      <c r="O18" s="583">
        <f>I18-SUM(I19:I21)</f>
        <v>0</v>
      </c>
      <c r="P18" s="583">
        <f>J18-SUM(J19:J21)</f>
        <v>0</v>
      </c>
      <c r="Q18" s="583">
        <f>K18-SUM(K19:K21)</f>
        <v>0</v>
      </c>
      <c r="R18" s="695"/>
      <c r="S18" s="695"/>
      <c r="T18" s="695"/>
    </row>
    <row r="19" spans="1:20" s="90" customFormat="1" outlineLevel="1" x14ac:dyDescent="0.3">
      <c r="A19" s="9">
        <f t="shared" si="0"/>
        <v>19</v>
      </c>
      <c r="B19" s="9"/>
      <c r="C19" s="18"/>
      <c r="D19" s="2"/>
      <c r="E19" s="2"/>
      <c r="F19" s="1" t="s">
        <v>20</v>
      </c>
      <c r="G19" s="1"/>
      <c r="H19" s="304"/>
      <c r="I19" s="290"/>
      <c r="J19" s="312"/>
      <c r="K19" s="273"/>
      <c r="L19" s="294"/>
      <c r="O19" s="581"/>
      <c r="P19" s="581"/>
      <c r="Q19" s="581"/>
      <c r="R19" s="693"/>
      <c r="S19" s="693"/>
      <c r="T19" s="693"/>
    </row>
    <row r="20" spans="1:20" s="90" customFormat="1" outlineLevel="1" x14ac:dyDescent="0.3">
      <c r="A20" s="9">
        <f t="shared" si="0"/>
        <v>20</v>
      </c>
      <c r="B20" s="9"/>
      <c r="C20" s="18"/>
      <c r="D20" s="2"/>
      <c r="E20" s="2"/>
      <c r="F20" s="1" t="s">
        <v>21</v>
      </c>
      <c r="G20" s="1"/>
      <c r="H20" s="304"/>
      <c r="I20" s="290"/>
      <c r="J20" s="312"/>
      <c r="K20" s="273"/>
      <c r="L20" s="294"/>
      <c r="O20" s="581"/>
      <c r="P20" s="581"/>
      <c r="Q20" s="581"/>
      <c r="R20" s="693"/>
      <c r="S20" s="693"/>
      <c r="T20" s="693"/>
    </row>
    <row r="21" spans="1:20" s="90" customFormat="1" outlineLevel="1" x14ac:dyDescent="0.3">
      <c r="A21" s="9">
        <f t="shared" si="0"/>
        <v>21</v>
      </c>
      <c r="B21" s="9"/>
      <c r="C21" s="18"/>
      <c r="D21" s="2"/>
      <c r="E21" s="2"/>
      <c r="F21" s="1" t="s">
        <v>22</v>
      </c>
      <c r="G21" s="1"/>
      <c r="H21" s="304"/>
      <c r="I21" s="290"/>
      <c r="J21" s="312"/>
      <c r="K21" s="273"/>
      <c r="L21" s="294"/>
      <c r="O21" s="581"/>
      <c r="P21" s="581"/>
      <c r="Q21" s="581"/>
      <c r="R21" s="693"/>
      <c r="S21" s="693"/>
      <c r="T21" s="693"/>
    </row>
    <row r="22" spans="1:20" s="90" customFormat="1" outlineLevel="1" x14ac:dyDescent="0.3">
      <c r="A22" s="9">
        <f t="shared" si="0"/>
        <v>22</v>
      </c>
      <c r="B22" s="9"/>
      <c r="C22" s="18"/>
      <c r="D22" s="2"/>
      <c r="E22" s="22" t="s">
        <v>24</v>
      </c>
      <c r="F22" s="2"/>
      <c r="G22" s="2"/>
      <c r="H22" s="303"/>
      <c r="I22" s="289"/>
      <c r="J22" s="311"/>
      <c r="K22" s="273"/>
      <c r="L22" s="294"/>
      <c r="O22" s="581"/>
      <c r="P22" s="581"/>
      <c r="Q22" s="581"/>
      <c r="R22" s="693"/>
      <c r="S22" s="693"/>
      <c r="T22" s="693"/>
    </row>
    <row r="23" spans="1:20" s="90" customFormat="1" x14ac:dyDescent="0.3">
      <c r="A23" s="9">
        <f t="shared" si="0"/>
        <v>23</v>
      </c>
      <c r="B23" s="9"/>
      <c r="C23" s="14"/>
      <c r="D23" s="15" t="s">
        <v>25</v>
      </c>
      <c r="E23" s="2"/>
      <c r="F23" s="2"/>
      <c r="G23" s="2"/>
      <c r="H23" s="303">
        <v>1013.973</v>
      </c>
      <c r="I23" s="289">
        <v>1013.973</v>
      </c>
      <c r="J23" s="311">
        <v>1013.973</v>
      </c>
      <c r="K23" s="275"/>
      <c r="L23" s="297">
        <v>1013.973</v>
      </c>
      <c r="O23" s="582">
        <f>I23-SUM(I24:I26)</f>
        <v>0</v>
      </c>
      <c r="P23" s="582">
        <f>J23-SUM(J24:J26)</f>
        <v>0</v>
      </c>
      <c r="Q23" s="582">
        <f>K23-SUM(K24:K26)</f>
        <v>0</v>
      </c>
      <c r="R23" s="694"/>
      <c r="S23" s="694"/>
      <c r="T23" s="694"/>
    </row>
    <row r="24" spans="1:20" s="90" customFormat="1" x14ac:dyDescent="0.3">
      <c r="A24" s="9">
        <f t="shared" si="0"/>
        <v>24</v>
      </c>
      <c r="B24" s="9"/>
      <c r="C24" s="18"/>
      <c r="D24" s="2"/>
      <c r="E24" s="2"/>
      <c r="F24" s="1" t="s">
        <v>20</v>
      </c>
      <c r="G24" s="1"/>
      <c r="H24" s="304">
        <v>0</v>
      </c>
      <c r="I24" s="290">
        <v>0</v>
      </c>
      <c r="J24" s="312">
        <v>0</v>
      </c>
      <c r="K24" s="273"/>
      <c r="L24" s="294">
        <v>0</v>
      </c>
      <c r="O24" s="581"/>
      <c r="P24" s="581"/>
      <c r="Q24" s="581"/>
      <c r="R24" s="693"/>
      <c r="S24" s="693"/>
      <c r="T24" s="693"/>
    </row>
    <row r="25" spans="1:20" s="90" customFormat="1" x14ac:dyDescent="0.3">
      <c r="A25" s="9">
        <f t="shared" si="0"/>
        <v>25</v>
      </c>
      <c r="B25" s="9"/>
      <c r="C25" s="18"/>
      <c r="D25" s="2"/>
      <c r="E25" s="2"/>
      <c r="F25" s="1" t="s">
        <v>21</v>
      </c>
      <c r="G25" s="1"/>
      <c r="H25" s="304">
        <v>1013.973</v>
      </c>
      <c r="I25" s="290">
        <v>1013.973</v>
      </c>
      <c r="J25" s="312">
        <v>1013.973</v>
      </c>
      <c r="K25" s="273"/>
      <c r="L25" s="294">
        <v>1013.973</v>
      </c>
      <c r="O25" s="581"/>
      <c r="P25" s="581"/>
      <c r="Q25" s="581"/>
      <c r="R25" s="693"/>
      <c r="S25" s="693"/>
      <c r="T25" s="693"/>
    </row>
    <row r="26" spans="1:20" s="90" customFormat="1" x14ac:dyDescent="0.3">
      <c r="A26" s="9">
        <f t="shared" si="0"/>
        <v>26</v>
      </c>
      <c r="B26" s="9"/>
      <c r="C26" s="18"/>
      <c r="D26" s="2"/>
      <c r="E26" s="2"/>
      <c r="F26" s="1" t="s">
        <v>22</v>
      </c>
      <c r="G26" s="1"/>
      <c r="H26" s="304">
        <v>0</v>
      </c>
      <c r="I26" s="290">
        <v>0</v>
      </c>
      <c r="J26" s="312">
        <v>0</v>
      </c>
      <c r="K26" s="273"/>
      <c r="L26" s="294">
        <v>0</v>
      </c>
      <c r="O26" s="581"/>
      <c r="P26" s="581"/>
      <c r="Q26" s="581"/>
      <c r="R26" s="693"/>
      <c r="S26" s="693"/>
      <c r="T26" s="693"/>
    </row>
    <row r="27" spans="1:20" s="90" customFormat="1" outlineLevel="1" x14ac:dyDescent="0.3">
      <c r="A27" s="9">
        <f t="shared" si="0"/>
        <v>27</v>
      </c>
      <c r="B27" s="9"/>
      <c r="C27" s="14"/>
      <c r="D27" s="15" t="s">
        <v>26</v>
      </c>
      <c r="E27" s="2"/>
      <c r="F27" s="2"/>
      <c r="G27" s="2"/>
      <c r="H27" s="303">
        <v>0</v>
      </c>
      <c r="I27" s="289">
        <v>0</v>
      </c>
      <c r="J27" s="311">
        <v>0</v>
      </c>
      <c r="K27" s="275"/>
      <c r="L27" s="297">
        <v>0</v>
      </c>
      <c r="O27" s="582">
        <f>I27-SUM(I28,I38)</f>
        <v>0</v>
      </c>
      <c r="P27" s="582">
        <f>J27-SUM(J28,J38)</f>
        <v>0</v>
      </c>
      <c r="Q27" s="582">
        <f>K27-SUM(K28,K38)</f>
        <v>0</v>
      </c>
      <c r="R27" s="694"/>
      <c r="S27" s="694"/>
      <c r="T27" s="694"/>
    </row>
    <row r="28" spans="1:20" s="90" customFormat="1" outlineLevel="1" x14ac:dyDescent="0.3">
      <c r="A28" s="9">
        <f t="shared" si="0"/>
        <v>28</v>
      </c>
      <c r="B28" s="9"/>
      <c r="C28" s="18"/>
      <c r="D28" s="2"/>
      <c r="E28" s="15" t="s">
        <v>27</v>
      </c>
      <c r="F28" s="2"/>
      <c r="G28" s="2"/>
      <c r="H28" s="303">
        <v>0</v>
      </c>
      <c r="I28" s="289">
        <v>0</v>
      </c>
      <c r="J28" s="311">
        <v>0</v>
      </c>
      <c r="K28" s="275"/>
      <c r="L28" s="297">
        <v>0</v>
      </c>
      <c r="O28" s="582">
        <f>I28-SUM(I29,I33,I37)</f>
        <v>0</v>
      </c>
      <c r="P28" s="582">
        <f>J28-SUM(J29,J33,J37)</f>
        <v>0</v>
      </c>
      <c r="Q28" s="582">
        <f>K28-SUM(K29,K33,K37)</f>
        <v>0</v>
      </c>
      <c r="R28" s="694"/>
      <c r="S28" s="694"/>
      <c r="T28" s="694"/>
    </row>
    <row r="29" spans="1:20" s="90" customFormat="1" outlineLevel="1" x14ac:dyDescent="0.3">
      <c r="A29" s="9">
        <f t="shared" si="0"/>
        <v>29</v>
      </c>
      <c r="B29" s="9"/>
      <c r="C29" s="18"/>
      <c r="D29" s="2"/>
      <c r="E29" s="2"/>
      <c r="F29" s="22" t="s">
        <v>19</v>
      </c>
      <c r="G29" s="22"/>
      <c r="H29" s="303">
        <v>0</v>
      </c>
      <c r="I29" s="289">
        <v>0</v>
      </c>
      <c r="J29" s="311">
        <v>0</v>
      </c>
      <c r="K29" s="275"/>
      <c r="L29" s="297">
        <v>0</v>
      </c>
      <c r="O29" s="582">
        <f>I29-SUM(I30:I32)</f>
        <v>0</v>
      </c>
      <c r="P29" s="582">
        <f>J29-SUM(J30:J32)</f>
        <v>0</v>
      </c>
      <c r="Q29" s="582">
        <f>K29-SUM(K30:K32)</f>
        <v>0</v>
      </c>
      <c r="R29" s="694"/>
      <c r="S29" s="694"/>
      <c r="T29" s="694"/>
    </row>
    <row r="30" spans="1:20" s="90" customFormat="1" outlineLevel="1" x14ac:dyDescent="0.3">
      <c r="A30" s="9">
        <f t="shared" si="0"/>
        <v>30</v>
      </c>
      <c r="B30" s="9"/>
      <c r="C30" s="18"/>
      <c r="D30" s="2"/>
      <c r="E30" s="2"/>
      <c r="F30" s="1" t="s">
        <v>20</v>
      </c>
      <c r="G30" s="1"/>
      <c r="H30" s="303">
        <v>0</v>
      </c>
      <c r="I30" s="289">
        <v>0</v>
      </c>
      <c r="J30" s="311">
        <v>0</v>
      </c>
      <c r="K30" s="273"/>
      <c r="L30" s="294">
        <v>0</v>
      </c>
      <c r="O30" s="581"/>
      <c r="P30" s="581"/>
      <c r="Q30" s="581"/>
      <c r="R30" s="693"/>
      <c r="S30" s="693"/>
      <c r="T30" s="693"/>
    </row>
    <row r="31" spans="1:20" s="90" customFormat="1" outlineLevel="1" x14ac:dyDescent="0.3">
      <c r="A31" s="9">
        <f t="shared" si="0"/>
        <v>31</v>
      </c>
      <c r="B31" s="9"/>
      <c r="C31" s="18"/>
      <c r="D31" s="2"/>
      <c r="E31" s="2"/>
      <c r="F31" s="1" t="s">
        <v>21</v>
      </c>
      <c r="G31" s="1"/>
      <c r="H31" s="304">
        <v>0</v>
      </c>
      <c r="I31" s="290">
        <v>0</v>
      </c>
      <c r="J31" s="312">
        <v>0</v>
      </c>
      <c r="K31" s="273"/>
      <c r="L31" s="294">
        <v>0</v>
      </c>
      <c r="O31" s="581"/>
      <c r="P31" s="581"/>
      <c r="Q31" s="581"/>
      <c r="R31" s="693"/>
      <c r="S31" s="693"/>
      <c r="T31" s="693"/>
    </row>
    <row r="32" spans="1:20" s="90" customFormat="1" outlineLevel="1" x14ac:dyDescent="0.3">
      <c r="A32" s="9">
        <f t="shared" si="0"/>
        <v>32</v>
      </c>
      <c r="B32" s="9"/>
      <c r="C32" s="18"/>
      <c r="D32" s="2"/>
      <c r="E32" s="2"/>
      <c r="F32" s="1" t="s">
        <v>22</v>
      </c>
      <c r="G32" s="1"/>
      <c r="H32" s="304">
        <v>0</v>
      </c>
      <c r="I32" s="290">
        <v>0</v>
      </c>
      <c r="J32" s="312">
        <v>0</v>
      </c>
      <c r="K32" s="273"/>
      <c r="L32" s="294">
        <v>0</v>
      </c>
      <c r="O32" s="581"/>
      <c r="P32" s="581"/>
      <c r="Q32" s="581"/>
      <c r="R32" s="693"/>
      <c r="S32" s="693"/>
      <c r="T32" s="693"/>
    </row>
    <row r="33" spans="1:20" s="90" customFormat="1" outlineLevel="1" x14ac:dyDescent="0.3">
      <c r="A33" s="9">
        <f t="shared" si="0"/>
        <v>33</v>
      </c>
      <c r="B33" s="9"/>
      <c r="C33" s="18"/>
      <c r="D33" s="2"/>
      <c r="E33" s="2"/>
      <c r="F33" s="26" t="s">
        <v>23</v>
      </c>
      <c r="G33" s="26"/>
      <c r="H33" s="303">
        <v>0</v>
      </c>
      <c r="I33" s="289">
        <v>0</v>
      </c>
      <c r="J33" s="311">
        <v>0</v>
      </c>
      <c r="K33" s="275"/>
      <c r="L33" s="297">
        <v>0</v>
      </c>
      <c r="O33" s="582">
        <f>I33-SUM(I34:I36)</f>
        <v>0</v>
      </c>
      <c r="P33" s="582">
        <f>J33-SUM(J34:J36)</f>
        <v>0</v>
      </c>
      <c r="Q33" s="582">
        <f>K33-SUM(K34:K36)</f>
        <v>0</v>
      </c>
      <c r="R33" s="694"/>
      <c r="S33" s="694"/>
      <c r="T33" s="694"/>
    </row>
    <row r="34" spans="1:20" s="90" customFormat="1" outlineLevel="1" x14ac:dyDescent="0.3">
      <c r="A34" s="9">
        <f t="shared" si="0"/>
        <v>34</v>
      </c>
      <c r="B34" s="9"/>
      <c r="C34" s="18"/>
      <c r="D34" s="2"/>
      <c r="E34" s="2"/>
      <c r="F34" s="1" t="s">
        <v>20</v>
      </c>
      <c r="G34" s="1"/>
      <c r="H34" s="304">
        <v>0</v>
      </c>
      <c r="I34" s="290">
        <v>0</v>
      </c>
      <c r="J34" s="312">
        <v>0</v>
      </c>
      <c r="K34" s="273"/>
      <c r="L34" s="294">
        <v>0</v>
      </c>
      <c r="O34" s="581"/>
      <c r="P34" s="581"/>
      <c r="Q34" s="581"/>
      <c r="R34" s="693"/>
      <c r="S34" s="693"/>
      <c r="T34" s="693"/>
    </row>
    <row r="35" spans="1:20" s="90" customFormat="1" outlineLevel="1" x14ac:dyDescent="0.3">
      <c r="A35" s="9">
        <f t="shared" si="0"/>
        <v>35</v>
      </c>
      <c r="B35" s="9"/>
      <c r="C35" s="18"/>
      <c r="D35" s="2"/>
      <c r="E35" s="2"/>
      <c r="F35" s="1" t="s">
        <v>21</v>
      </c>
      <c r="G35" s="1"/>
      <c r="H35" s="304">
        <v>0</v>
      </c>
      <c r="I35" s="290">
        <v>0</v>
      </c>
      <c r="J35" s="312">
        <v>0</v>
      </c>
      <c r="K35" s="273"/>
      <c r="L35" s="294">
        <v>0</v>
      </c>
      <c r="O35" s="581"/>
      <c r="P35" s="581"/>
      <c r="Q35" s="581"/>
      <c r="R35" s="693"/>
      <c r="S35" s="693"/>
      <c r="T35" s="693"/>
    </row>
    <row r="36" spans="1:20" s="90" customFormat="1" outlineLevel="1" x14ac:dyDescent="0.3">
      <c r="A36" s="9">
        <f t="shared" si="0"/>
        <v>36</v>
      </c>
      <c r="B36" s="9"/>
      <c r="C36" s="18"/>
      <c r="D36" s="2"/>
      <c r="E36" s="2"/>
      <c r="F36" s="1" t="s">
        <v>22</v>
      </c>
      <c r="G36" s="1"/>
      <c r="H36" s="304">
        <v>0</v>
      </c>
      <c r="I36" s="290">
        <v>0</v>
      </c>
      <c r="J36" s="312">
        <v>0</v>
      </c>
      <c r="K36" s="273"/>
      <c r="L36" s="294">
        <v>0</v>
      </c>
      <c r="O36" s="581"/>
      <c r="P36" s="581"/>
      <c r="Q36" s="581"/>
      <c r="R36" s="693"/>
      <c r="S36" s="693"/>
      <c r="T36" s="693"/>
    </row>
    <row r="37" spans="1:20" s="90" customFormat="1" x14ac:dyDescent="0.3">
      <c r="A37" s="9">
        <f t="shared" si="0"/>
        <v>37</v>
      </c>
      <c r="B37" s="9"/>
      <c r="C37" s="18"/>
      <c r="D37" s="2"/>
      <c r="E37" s="2"/>
      <c r="F37" s="22" t="s">
        <v>24</v>
      </c>
      <c r="G37" s="22"/>
      <c r="H37" s="304">
        <v>0</v>
      </c>
      <c r="I37" s="290">
        <v>0</v>
      </c>
      <c r="J37" s="312">
        <v>0</v>
      </c>
      <c r="K37" s="273"/>
      <c r="L37" s="294">
        <v>0</v>
      </c>
      <c r="O37" s="581"/>
      <c r="P37" s="581"/>
      <c r="Q37" s="581"/>
      <c r="R37" s="693"/>
      <c r="S37" s="693"/>
      <c r="T37" s="693"/>
    </row>
    <row r="38" spans="1:20" s="90" customFormat="1" x14ac:dyDescent="0.3">
      <c r="A38" s="9">
        <f t="shared" si="0"/>
        <v>38</v>
      </c>
      <c r="B38" s="9"/>
      <c r="C38" s="18"/>
      <c r="D38" s="2"/>
      <c r="E38" s="15" t="s">
        <v>28</v>
      </c>
      <c r="F38" s="2"/>
      <c r="G38" s="2"/>
      <c r="H38" s="303">
        <v>0</v>
      </c>
      <c r="I38" s="289">
        <v>0</v>
      </c>
      <c r="J38" s="311">
        <v>0</v>
      </c>
      <c r="K38" s="275"/>
      <c r="L38" s="297">
        <v>0</v>
      </c>
      <c r="O38" s="582">
        <f>I38-SUM(I39:I41)</f>
        <v>0</v>
      </c>
      <c r="P38" s="582">
        <f>J38-SUM(J39:J41)</f>
        <v>0</v>
      </c>
      <c r="Q38" s="582">
        <f>K38-SUM(K39:K41)</f>
        <v>0</v>
      </c>
      <c r="R38" s="694"/>
      <c r="S38" s="694"/>
      <c r="T38" s="694"/>
    </row>
    <row r="39" spans="1:20" s="90" customFormat="1" x14ac:dyDescent="0.3">
      <c r="A39" s="9">
        <f t="shared" si="0"/>
        <v>39</v>
      </c>
      <c r="B39" s="9"/>
      <c r="C39" s="18"/>
      <c r="D39" s="2"/>
      <c r="E39" s="2"/>
      <c r="F39" s="1" t="s">
        <v>20</v>
      </c>
      <c r="G39" s="1"/>
      <c r="H39" s="304">
        <v>0</v>
      </c>
      <c r="I39" s="290">
        <v>0</v>
      </c>
      <c r="J39" s="312">
        <v>0</v>
      </c>
      <c r="K39" s="273"/>
      <c r="L39" s="294">
        <v>0</v>
      </c>
      <c r="O39" s="581"/>
      <c r="P39" s="581"/>
      <c r="Q39" s="581"/>
      <c r="R39" s="693"/>
      <c r="S39" s="693"/>
      <c r="T39" s="693"/>
    </row>
    <row r="40" spans="1:20" s="90" customFormat="1" x14ac:dyDescent="0.3">
      <c r="A40" s="9">
        <f t="shared" si="0"/>
        <v>40</v>
      </c>
      <c r="B40" s="9"/>
      <c r="C40" s="18"/>
      <c r="D40" s="2"/>
      <c r="E40" s="2"/>
      <c r="F40" s="1" t="s">
        <v>21</v>
      </c>
      <c r="G40" s="1"/>
      <c r="H40" s="304">
        <v>0</v>
      </c>
      <c r="I40" s="290">
        <v>0</v>
      </c>
      <c r="J40" s="312">
        <v>0</v>
      </c>
      <c r="K40" s="273"/>
      <c r="L40" s="294">
        <v>0</v>
      </c>
      <c r="O40" s="581"/>
      <c r="P40" s="581"/>
      <c r="Q40" s="581"/>
      <c r="R40" s="693"/>
      <c r="S40" s="693"/>
      <c r="T40" s="693"/>
    </row>
    <row r="41" spans="1:20" s="90" customFormat="1" x14ac:dyDescent="0.3">
      <c r="A41" s="9">
        <f t="shared" si="0"/>
        <v>41</v>
      </c>
      <c r="B41" s="9"/>
      <c r="C41" s="18"/>
      <c r="D41" s="2"/>
      <c r="E41" s="2"/>
      <c r="F41" s="1" t="s">
        <v>22</v>
      </c>
      <c r="G41" s="1"/>
      <c r="H41" s="304">
        <v>0</v>
      </c>
      <c r="I41" s="290">
        <v>0</v>
      </c>
      <c r="J41" s="312">
        <v>0</v>
      </c>
      <c r="K41" s="273"/>
      <c r="L41" s="294">
        <v>0</v>
      </c>
      <c r="O41" s="581"/>
      <c r="P41" s="581"/>
      <c r="Q41" s="581"/>
      <c r="R41" s="693"/>
      <c r="S41" s="693"/>
      <c r="T41" s="693"/>
    </row>
    <row r="42" spans="1:20" s="90" customFormat="1" x14ac:dyDescent="0.3">
      <c r="A42" s="9">
        <f t="shared" si="0"/>
        <v>42</v>
      </c>
      <c r="B42" s="9"/>
      <c r="C42" s="14"/>
      <c r="D42" s="15" t="s">
        <v>29</v>
      </c>
      <c r="E42" s="15"/>
      <c r="F42" s="2"/>
      <c r="G42" s="2"/>
      <c r="H42" s="303">
        <v>1213.3240000000001</v>
      </c>
      <c r="I42" s="289">
        <v>1213.3240000000001</v>
      </c>
      <c r="J42" s="311">
        <v>1213.3240000000001</v>
      </c>
      <c r="K42" s="275"/>
      <c r="L42" s="297">
        <v>1213.3240000000001</v>
      </c>
      <c r="O42" s="582">
        <f>I42-SUM(I43:I45)</f>
        <v>0</v>
      </c>
      <c r="P42" s="582">
        <f>J42-SUM(J43:J45)</f>
        <v>0</v>
      </c>
      <c r="Q42" s="582">
        <f>K42-SUM(K43:K45)</f>
        <v>0</v>
      </c>
      <c r="R42" s="694"/>
      <c r="S42" s="694"/>
      <c r="T42" s="694"/>
    </row>
    <row r="43" spans="1:20" s="90" customFormat="1" x14ac:dyDescent="0.3">
      <c r="A43" s="9">
        <f t="shared" si="0"/>
        <v>43</v>
      </c>
      <c r="B43" s="9"/>
      <c r="C43" s="18"/>
      <c r="D43" s="2"/>
      <c r="E43" s="2" t="s">
        <v>30</v>
      </c>
      <c r="F43" s="2"/>
      <c r="G43" s="2"/>
      <c r="H43" s="304">
        <v>1059.6880000000001</v>
      </c>
      <c r="I43" s="290">
        <v>1059.6880000000001</v>
      </c>
      <c r="J43" s="312">
        <v>1059.6880000000001</v>
      </c>
      <c r="K43" s="273"/>
      <c r="L43" s="294">
        <v>1059.6880000000001</v>
      </c>
      <c r="O43" s="581"/>
      <c r="P43" s="581"/>
      <c r="Q43" s="581"/>
      <c r="R43" s="693"/>
      <c r="S43" s="693"/>
      <c r="T43" s="693"/>
    </row>
    <row r="44" spans="1:20" s="90" customFormat="1" x14ac:dyDescent="0.3">
      <c r="A44" s="9">
        <f t="shared" si="0"/>
        <v>44</v>
      </c>
      <c r="B44" s="9"/>
      <c r="C44" s="18"/>
      <c r="D44" s="2"/>
      <c r="E44" s="2" t="s">
        <v>31</v>
      </c>
      <c r="F44" s="2"/>
      <c r="G44" s="2"/>
      <c r="H44" s="304">
        <v>185.11699999999999</v>
      </c>
      <c r="I44" s="290">
        <v>185.11699999999999</v>
      </c>
      <c r="J44" s="312">
        <v>185.11699999999999</v>
      </c>
      <c r="K44" s="273"/>
      <c r="L44" s="294">
        <v>185.11699999999999</v>
      </c>
      <c r="O44" s="581"/>
      <c r="P44" s="581"/>
      <c r="Q44" s="581"/>
      <c r="R44" s="693"/>
      <c r="S44" s="693"/>
      <c r="T44" s="693"/>
    </row>
    <row r="45" spans="1:20" s="90" customFormat="1" x14ac:dyDescent="0.3">
      <c r="A45" s="9">
        <f t="shared" si="0"/>
        <v>45</v>
      </c>
      <c r="B45" s="9"/>
      <c r="C45" s="18"/>
      <c r="D45" s="2"/>
      <c r="E45" s="2" t="s">
        <v>32</v>
      </c>
      <c r="F45" s="2"/>
      <c r="G45" s="2"/>
      <c r="H45" s="304">
        <v>-31.481000000000002</v>
      </c>
      <c r="I45" s="290">
        <v>-31.481000000000002</v>
      </c>
      <c r="J45" s="312">
        <v>-31.481000000000002</v>
      </c>
      <c r="K45" s="273"/>
      <c r="L45" s="294">
        <v>-31.481000000000002</v>
      </c>
      <c r="O45" s="581"/>
      <c r="P45" s="581"/>
      <c r="Q45" s="581"/>
      <c r="R45" s="693"/>
      <c r="S45" s="693"/>
      <c r="T45" s="693"/>
    </row>
    <row r="46" spans="1:20" s="90" customFormat="1" outlineLevel="1" x14ac:dyDescent="0.3">
      <c r="A46" s="9">
        <f t="shared" si="0"/>
        <v>46</v>
      </c>
      <c r="B46" s="9"/>
      <c r="C46" s="76"/>
      <c r="D46" s="28" t="s">
        <v>33</v>
      </c>
      <c r="E46" s="28"/>
      <c r="F46" s="28"/>
      <c r="G46" s="28"/>
      <c r="H46" s="301">
        <v>2227.297</v>
      </c>
      <c r="I46" s="287">
        <v>2227.297</v>
      </c>
      <c r="J46" s="309">
        <v>2227.297</v>
      </c>
      <c r="K46" s="274"/>
      <c r="L46" s="295">
        <v>2227.297</v>
      </c>
      <c r="O46" s="582">
        <f>I46-SUM(I42,I27,I23,I13)</f>
        <v>0</v>
      </c>
      <c r="P46" s="582">
        <f>J46-SUM(J42,J27,J23,J13)</f>
        <v>0</v>
      </c>
      <c r="Q46" s="582">
        <f>K46-SUM(K42,K27,K23,K13)</f>
        <v>0</v>
      </c>
      <c r="R46" s="694"/>
      <c r="S46" s="694"/>
      <c r="T46" s="694"/>
    </row>
    <row r="47" spans="1:20" s="90" customFormat="1" outlineLevel="1" x14ac:dyDescent="0.3">
      <c r="A47" s="9">
        <f t="shared" si="0"/>
        <v>47</v>
      </c>
      <c r="B47" s="9"/>
      <c r="C47" s="11" t="s">
        <v>34</v>
      </c>
      <c r="D47" s="12" t="s">
        <v>35</v>
      </c>
      <c r="E47" s="12"/>
      <c r="F47" s="12"/>
      <c r="G47" s="12"/>
      <c r="H47" s="20"/>
      <c r="I47" s="20"/>
      <c r="J47" s="20"/>
      <c r="K47" s="274"/>
      <c r="L47" s="69"/>
      <c r="O47" s="581"/>
      <c r="P47" s="581"/>
      <c r="Q47" s="581"/>
      <c r="R47" s="693"/>
      <c r="S47" s="693"/>
      <c r="T47" s="693"/>
    </row>
    <row r="48" spans="1:20" s="90" customFormat="1" outlineLevel="1" x14ac:dyDescent="0.3">
      <c r="A48" s="9">
        <f t="shared" si="0"/>
        <v>48</v>
      </c>
      <c r="B48" s="9"/>
      <c r="C48" s="14"/>
      <c r="D48" s="15" t="s">
        <v>36</v>
      </c>
      <c r="E48" s="2"/>
      <c r="F48" s="2"/>
      <c r="G48" s="2"/>
      <c r="H48" s="301">
        <v>0</v>
      </c>
      <c r="I48" s="287">
        <v>0</v>
      </c>
      <c r="J48" s="309">
        <v>0</v>
      </c>
      <c r="K48" s="274"/>
      <c r="L48" s="295">
        <v>0</v>
      </c>
      <c r="O48" s="582">
        <f>I48-SUM(I49,I52)</f>
        <v>0</v>
      </c>
      <c r="P48" s="582">
        <f>J48-SUM(J49,J52)</f>
        <v>0</v>
      </c>
      <c r="Q48" s="582">
        <f>K48-SUM(K49,K52)</f>
        <v>0</v>
      </c>
      <c r="R48" s="694"/>
      <c r="S48" s="694"/>
      <c r="T48" s="694"/>
    </row>
    <row r="49" spans="1:20" s="90" customFormat="1" outlineLevel="1" x14ac:dyDescent="0.3">
      <c r="A49" s="9">
        <f t="shared" si="0"/>
        <v>49</v>
      </c>
      <c r="B49" s="9"/>
      <c r="C49" s="18"/>
      <c r="D49" s="2"/>
      <c r="E49" s="2" t="s">
        <v>37</v>
      </c>
      <c r="F49" s="2"/>
      <c r="G49" s="2"/>
      <c r="H49" s="304">
        <v>0</v>
      </c>
      <c r="I49" s="290">
        <v>0</v>
      </c>
      <c r="J49" s="312">
        <v>0</v>
      </c>
      <c r="K49" s="276"/>
      <c r="L49" s="294">
        <v>0</v>
      </c>
      <c r="O49" s="582">
        <f>I49-SUM(I50:I51)</f>
        <v>0</v>
      </c>
      <c r="P49" s="582">
        <f>J49-SUM(J50:J51)</f>
        <v>0</v>
      </c>
      <c r="Q49" s="582">
        <f>K49-SUM(K50:K51)</f>
        <v>0</v>
      </c>
      <c r="R49" s="694"/>
      <c r="S49" s="694"/>
      <c r="T49" s="694"/>
    </row>
    <row r="50" spans="1:20" s="90" customFormat="1" outlineLevel="1" x14ac:dyDescent="0.3">
      <c r="A50" s="9">
        <f t="shared" si="0"/>
        <v>50</v>
      </c>
      <c r="B50" s="9"/>
      <c r="C50" s="29"/>
      <c r="D50" s="30"/>
      <c r="E50" s="30"/>
      <c r="F50" s="30" t="s">
        <v>108</v>
      </c>
      <c r="G50" s="30"/>
      <c r="H50" s="305"/>
      <c r="I50" s="291"/>
      <c r="J50" s="313"/>
      <c r="K50" s="277"/>
      <c r="L50" s="298"/>
      <c r="O50" s="581"/>
      <c r="P50" s="581"/>
      <c r="Q50" s="581"/>
      <c r="R50" s="693"/>
      <c r="S50" s="693"/>
      <c r="T50" s="693"/>
    </row>
    <row r="51" spans="1:20" s="90" customFormat="1" outlineLevel="1" x14ac:dyDescent="0.3">
      <c r="A51" s="9">
        <f t="shared" si="0"/>
        <v>51</v>
      </c>
      <c r="B51" s="9"/>
      <c r="C51" s="29"/>
      <c r="D51" s="30"/>
      <c r="E51" s="30"/>
      <c r="F51" s="30" t="s">
        <v>109</v>
      </c>
      <c r="G51" s="30"/>
      <c r="H51" s="305"/>
      <c r="I51" s="291"/>
      <c r="J51" s="313"/>
      <c r="K51" s="277"/>
      <c r="L51" s="298"/>
      <c r="O51" s="581"/>
      <c r="P51" s="581"/>
      <c r="Q51" s="581"/>
      <c r="R51" s="693"/>
      <c r="S51" s="693"/>
      <c r="T51" s="693"/>
    </row>
    <row r="52" spans="1:20" s="90" customFormat="1" outlineLevel="1" x14ac:dyDescent="0.3">
      <c r="A52" s="9">
        <f t="shared" si="0"/>
        <v>52</v>
      </c>
      <c r="B52" s="9"/>
      <c r="C52" s="18"/>
      <c r="D52" s="2"/>
      <c r="E52" s="2" t="s">
        <v>38</v>
      </c>
      <c r="F52" s="2"/>
      <c r="G52" s="2"/>
      <c r="H52" s="304"/>
      <c r="I52" s="290"/>
      <c r="J52" s="312"/>
      <c r="K52" s="276"/>
      <c r="L52" s="294"/>
      <c r="O52" s="581"/>
      <c r="P52" s="581"/>
      <c r="Q52" s="581"/>
      <c r="R52" s="693"/>
      <c r="S52" s="693"/>
      <c r="T52" s="693"/>
    </row>
    <row r="53" spans="1:20" s="90" customFormat="1" outlineLevel="1" x14ac:dyDescent="0.3">
      <c r="A53" s="9">
        <f t="shared" si="0"/>
        <v>53</v>
      </c>
      <c r="B53" s="9"/>
      <c r="C53" s="14"/>
      <c r="D53" s="15" t="s">
        <v>39</v>
      </c>
      <c r="E53" s="2"/>
      <c r="F53" s="2"/>
      <c r="G53" s="2"/>
      <c r="H53" s="303">
        <v>0</v>
      </c>
      <c r="I53" s="289">
        <v>0</v>
      </c>
      <c r="J53" s="311">
        <v>0</v>
      </c>
      <c r="K53" s="274"/>
      <c r="L53" s="297">
        <v>0</v>
      </c>
      <c r="O53" s="582">
        <f>I53-SUM(I54,I57,I60)</f>
        <v>0</v>
      </c>
      <c r="P53" s="582">
        <f>J53-SUM(J54,J57,J60)</f>
        <v>0</v>
      </c>
      <c r="Q53" s="582">
        <f>K53-SUM(K54,K57,K60)</f>
        <v>0</v>
      </c>
      <c r="R53" s="694"/>
      <c r="S53" s="694"/>
      <c r="T53" s="694"/>
    </row>
    <row r="54" spans="1:20" s="90" customFormat="1" outlineLevel="1" x14ac:dyDescent="0.3">
      <c r="A54" s="9">
        <f t="shared" si="0"/>
        <v>54</v>
      </c>
      <c r="B54" s="9"/>
      <c r="C54" s="18"/>
      <c r="D54" s="2"/>
      <c r="E54" s="2" t="s">
        <v>40</v>
      </c>
      <c r="F54" s="2"/>
      <c r="G54" s="2"/>
      <c r="H54" s="304">
        <v>0</v>
      </c>
      <c r="I54" s="290">
        <v>0</v>
      </c>
      <c r="J54" s="312">
        <v>0</v>
      </c>
      <c r="K54" s="274"/>
      <c r="L54" s="299">
        <v>0</v>
      </c>
      <c r="O54" s="582">
        <f>I54-SUM(I55:I56)</f>
        <v>0</v>
      </c>
      <c r="P54" s="582">
        <f>J54-SUM(J55:J56)</f>
        <v>0</v>
      </c>
      <c r="Q54" s="582">
        <f>K54-SUM(K55:K56)</f>
        <v>0</v>
      </c>
      <c r="R54" s="694"/>
      <c r="S54" s="694"/>
      <c r="T54" s="694"/>
    </row>
    <row r="55" spans="1:20" s="90" customFormat="1" outlineLevel="1" x14ac:dyDescent="0.3">
      <c r="A55" s="9">
        <f t="shared" si="0"/>
        <v>55</v>
      </c>
      <c r="B55" s="86"/>
      <c r="C55" s="18"/>
      <c r="D55" s="2"/>
      <c r="E55" s="2"/>
      <c r="F55" s="2" t="s">
        <v>41</v>
      </c>
      <c r="G55" s="2"/>
      <c r="H55" s="304"/>
      <c r="I55" s="290"/>
      <c r="J55" s="312"/>
      <c r="K55" s="278"/>
      <c r="L55" s="294"/>
      <c r="O55" s="581"/>
      <c r="P55" s="581"/>
      <c r="Q55" s="581"/>
      <c r="R55" s="693"/>
      <c r="S55" s="693"/>
      <c r="T55" s="693"/>
    </row>
    <row r="56" spans="1:20" s="90" customFormat="1" outlineLevel="1" x14ac:dyDescent="0.3">
      <c r="A56" s="9">
        <f t="shared" si="0"/>
        <v>56</v>
      </c>
      <c r="B56" s="9"/>
      <c r="C56" s="29"/>
      <c r="D56" s="30"/>
      <c r="E56" s="30"/>
      <c r="F56" s="30" t="s">
        <v>42</v>
      </c>
      <c r="G56" s="30"/>
      <c r="H56" s="306"/>
      <c r="I56" s="292"/>
      <c r="J56" s="314"/>
      <c r="K56" s="276"/>
      <c r="L56" s="294"/>
      <c r="O56" s="581"/>
      <c r="P56" s="581"/>
      <c r="Q56" s="581"/>
      <c r="R56" s="693"/>
      <c r="S56" s="693"/>
      <c r="T56" s="693"/>
    </row>
    <row r="57" spans="1:20" s="90" customFormat="1" outlineLevel="1" x14ac:dyDescent="0.3">
      <c r="A57" s="9">
        <f t="shared" si="0"/>
        <v>57</v>
      </c>
      <c r="B57" s="9"/>
      <c r="C57" s="18"/>
      <c r="D57" s="2"/>
      <c r="E57" s="2" t="s">
        <v>43</v>
      </c>
      <c r="F57" s="2"/>
      <c r="G57" s="2"/>
      <c r="H57" s="304">
        <v>0</v>
      </c>
      <c r="I57" s="290">
        <v>0</v>
      </c>
      <c r="J57" s="312">
        <v>0</v>
      </c>
      <c r="K57" s="274"/>
      <c r="L57" s="299">
        <v>0</v>
      </c>
      <c r="O57" s="582">
        <f>I57-SUM(I58:I59)</f>
        <v>0</v>
      </c>
      <c r="P57" s="582">
        <f>J57-SUM(J58:J59)</f>
        <v>0</v>
      </c>
      <c r="Q57" s="582">
        <f>K57-SUM(K58:K59)</f>
        <v>0</v>
      </c>
      <c r="R57" s="694"/>
      <c r="S57" s="694"/>
      <c r="T57" s="694"/>
    </row>
    <row r="58" spans="1:20" s="90" customFormat="1" outlineLevel="1" x14ac:dyDescent="0.3">
      <c r="A58" s="9">
        <f t="shared" si="0"/>
        <v>58</v>
      </c>
      <c r="B58" s="9"/>
      <c r="C58" s="29"/>
      <c r="D58" s="30"/>
      <c r="E58" s="30"/>
      <c r="F58" s="30" t="s">
        <v>44</v>
      </c>
      <c r="G58" s="30"/>
      <c r="H58" s="305"/>
      <c r="I58" s="291"/>
      <c r="J58" s="313"/>
      <c r="K58" s="273"/>
      <c r="L58" s="294"/>
      <c r="O58" s="581"/>
      <c r="P58" s="581"/>
      <c r="Q58" s="581"/>
      <c r="R58" s="693"/>
      <c r="S58" s="693"/>
      <c r="T58" s="693"/>
    </row>
    <row r="59" spans="1:20" s="90" customFormat="1" outlineLevel="1" x14ac:dyDescent="0.3">
      <c r="A59" s="9">
        <f t="shared" si="0"/>
        <v>59</v>
      </c>
      <c r="B59" s="9"/>
      <c r="C59" s="18"/>
      <c r="D59" s="2"/>
      <c r="E59" s="2"/>
      <c r="F59" s="2" t="s">
        <v>45</v>
      </c>
      <c r="G59" s="2"/>
      <c r="H59" s="304"/>
      <c r="I59" s="290"/>
      <c r="J59" s="312"/>
      <c r="K59" s="273"/>
      <c r="L59" s="294"/>
      <c r="O59" s="581"/>
      <c r="P59" s="581"/>
      <c r="Q59" s="581"/>
      <c r="R59" s="693"/>
      <c r="S59" s="693"/>
      <c r="T59" s="693"/>
    </row>
    <row r="60" spans="1:20" s="90" customFormat="1" outlineLevel="1" x14ac:dyDescent="0.3">
      <c r="A60" s="9">
        <f t="shared" si="0"/>
        <v>60</v>
      </c>
      <c r="B60" s="9"/>
      <c r="C60" s="18"/>
      <c r="D60" s="2"/>
      <c r="E60" s="2" t="s">
        <v>46</v>
      </c>
      <c r="F60" s="2"/>
      <c r="G60" s="2"/>
      <c r="H60" s="304"/>
      <c r="I60" s="290"/>
      <c r="J60" s="312"/>
      <c r="K60" s="273"/>
      <c r="L60" s="294"/>
      <c r="O60" s="581"/>
      <c r="P60" s="581"/>
      <c r="Q60" s="581"/>
      <c r="R60" s="693"/>
      <c r="S60" s="693"/>
      <c r="T60" s="693"/>
    </row>
    <row r="61" spans="1:20" s="90" customFormat="1" outlineLevel="1" x14ac:dyDescent="0.3">
      <c r="A61" s="9">
        <f t="shared" si="0"/>
        <v>61</v>
      </c>
      <c r="B61" s="9"/>
      <c r="C61" s="76"/>
      <c r="D61" s="28" t="s">
        <v>47</v>
      </c>
      <c r="E61" s="28"/>
      <c r="F61" s="31"/>
      <c r="G61" s="31"/>
      <c r="H61" s="302">
        <v>0</v>
      </c>
      <c r="I61" s="288">
        <v>0</v>
      </c>
      <c r="J61" s="310">
        <v>0</v>
      </c>
      <c r="K61" s="274"/>
      <c r="L61" s="296">
        <v>0</v>
      </c>
      <c r="O61" s="582">
        <f>I61-SUM(I53,I48)</f>
        <v>0</v>
      </c>
      <c r="P61" s="582">
        <f>J61-SUM(J53,J48)</f>
        <v>0</v>
      </c>
      <c r="Q61" s="582">
        <f>K61-SUM(K53,K48)</f>
        <v>0</v>
      </c>
      <c r="R61" s="694"/>
      <c r="S61" s="694"/>
      <c r="T61" s="694"/>
    </row>
    <row r="62" spans="1:20" s="90" customFormat="1" x14ac:dyDescent="0.3">
      <c r="A62" s="9">
        <f t="shared" si="0"/>
        <v>62</v>
      </c>
      <c r="B62" s="9"/>
      <c r="C62" s="11" t="s">
        <v>48</v>
      </c>
      <c r="D62" s="12" t="s">
        <v>49</v>
      </c>
      <c r="E62" s="12"/>
      <c r="F62" s="12"/>
      <c r="G62" s="12"/>
      <c r="H62" s="20"/>
      <c r="I62" s="20"/>
      <c r="J62" s="20"/>
      <c r="K62" s="274"/>
      <c r="L62" s="69"/>
      <c r="O62" s="581"/>
      <c r="P62" s="581"/>
      <c r="Q62" s="581"/>
      <c r="R62" s="693"/>
      <c r="S62" s="693"/>
      <c r="T62" s="693"/>
    </row>
    <row r="63" spans="1:20" s="90" customFormat="1" outlineLevel="1" x14ac:dyDescent="0.3">
      <c r="A63" s="9">
        <f t="shared" si="0"/>
        <v>63</v>
      </c>
      <c r="B63" s="9"/>
      <c r="C63" s="14"/>
      <c r="D63" s="15" t="s">
        <v>50</v>
      </c>
      <c r="E63" s="15"/>
      <c r="F63" s="2"/>
      <c r="G63" s="2"/>
      <c r="H63" s="304"/>
      <c r="I63" s="290"/>
      <c r="J63" s="312"/>
      <c r="K63" s="273"/>
      <c r="L63" s="294"/>
      <c r="O63" s="581"/>
      <c r="P63" s="581"/>
      <c r="Q63" s="581"/>
      <c r="R63" s="693"/>
      <c r="S63" s="693"/>
      <c r="T63" s="693"/>
    </row>
    <row r="64" spans="1:20" s="90" customFormat="1" x14ac:dyDescent="0.3">
      <c r="A64" s="9">
        <f t="shared" si="0"/>
        <v>64</v>
      </c>
      <c r="B64" s="86"/>
      <c r="C64" s="14"/>
      <c r="D64" s="15" t="s">
        <v>51</v>
      </c>
      <c r="E64" s="15"/>
      <c r="F64" s="2"/>
      <c r="G64" s="2"/>
      <c r="H64" s="303">
        <v>1019.535</v>
      </c>
      <c r="I64" s="289">
        <v>1019.535</v>
      </c>
      <c r="J64" s="311">
        <v>1019.535</v>
      </c>
      <c r="K64" s="275"/>
      <c r="L64" s="297">
        <v>1019.535</v>
      </c>
      <c r="O64" s="582">
        <f>I64-SUM(I65,I68)</f>
        <v>0</v>
      </c>
      <c r="P64" s="582">
        <f>J64-SUM(J65,J68)</f>
        <v>0</v>
      </c>
      <c r="Q64" s="582">
        <f>K64-SUM(K65,K68)</f>
        <v>0</v>
      </c>
      <c r="R64" s="694"/>
      <c r="S64" s="694"/>
      <c r="T64" s="694"/>
    </row>
    <row r="65" spans="1:20" s="90" customFormat="1" x14ac:dyDescent="0.3">
      <c r="A65" s="9">
        <f t="shared" si="0"/>
        <v>65</v>
      </c>
      <c r="B65" s="9"/>
      <c r="C65" s="14"/>
      <c r="D65" s="15"/>
      <c r="E65" s="19" t="s">
        <v>52</v>
      </c>
      <c r="F65" s="2"/>
      <c r="G65" s="2"/>
      <c r="H65" s="303">
        <v>566.32899999999995</v>
      </c>
      <c r="I65" s="289">
        <v>566.32899999999995</v>
      </c>
      <c r="J65" s="311">
        <v>566.32899999999995</v>
      </c>
      <c r="K65" s="275"/>
      <c r="L65" s="297">
        <v>566.32899999999995</v>
      </c>
      <c r="O65" s="582">
        <f>I65-SUM(I66:I67)</f>
        <v>0</v>
      </c>
      <c r="P65" s="582">
        <f>J65-SUM(J66:J67)</f>
        <v>0</v>
      </c>
      <c r="Q65" s="582">
        <f>K65-SUM(K66:K67)</f>
        <v>0</v>
      </c>
      <c r="R65" s="694"/>
      <c r="S65" s="694"/>
      <c r="T65" s="694"/>
    </row>
    <row r="66" spans="1:20" s="90" customFormat="1" x14ac:dyDescent="0.3">
      <c r="A66" s="9">
        <f t="shared" si="0"/>
        <v>66</v>
      </c>
      <c r="B66" s="9"/>
      <c r="C66" s="14"/>
      <c r="D66" s="15"/>
      <c r="E66" s="2"/>
      <c r="F66" s="19" t="s">
        <v>53</v>
      </c>
      <c r="G66" s="19"/>
      <c r="H66" s="304">
        <v>1218.425</v>
      </c>
      <c r="I66" s="290">
        <v>1218.425</v>
      </c>
      <c r="J66" s="312">
        <v>1218.425</v>
      </c>
      <c r="K66" s="273"/>
      <c r="L66" s="294">
        <v>1218.425</v>
      </c>
      <c r="O66" s="581"/>
      <c r="P66" s="581"/>
      <c r="Q66" s="581"/>
      <c r="R66" s="693"/>
      <c r="S66" s="693"/>
      <c r="T66" s="693"/>
    </row>
    <row r="67" spans="1:20" s="90" customFormat="1" x14ac:dyDescent="0.3">
      <c r="A67" s="9">
        <f t="shared" si="0"/>
        <v>67</v>
      </c>
      <c r="B67" s="9"/>
      <c r="C67" s="14"/>
      <c r="D67" s="15"/>
      <c r="E67" s="2"/>
      <c r="F67" s="19" t="s">
        <v>54</v>
      </c>
      <c r="G67" s="19"/>
      <c r="H67" s="304">
        <v>-652.096</v>
      </c>
      <c r="I67" s="290">
        <v>-652.096</v>
      </c>
      <c r="J67" s="312">
        <v>-652.096</v>
      </c>
      <c r="K67" s="273"/>
      <c r="L67" s="294">
        <v>-652.096</v>
      </c>
      <c r="O67" s="581"/>
      <c r="P67" s="581"/>
      <c r="Q67" s="581"/>
      <c r="R67" s="693"/>
      <c r="S67" s="693"/>
      <c r="T67" s="693"/>
    </row>
    <row r="68" spans="1:20" s="90" customFormat="1" x14ac:dyDescent="0.3">
      <c r="A68" s="9">
        <f t="shared" si="0"/>
        <v>68</v>
      </c>
      <c r="B68" s="9"/>
      <c r="C68" s="14"/>
      <c r="D68" s="15"/>
      <c r="E68" s="19" t="s">
        <v>55</v>
      </c>
      <c r="F68" s="2"/>
      <c r="G68" s="2"/>
      <c r="H68" s="303">
        <v>453.20600000000002</v>
      </c>
      <c r="I68" s="289">
        <v>453.20600000000002</v>
      </c>
      <c r="J68" s="311">
        <v>453.20600000000002</v>
      </c>
      <c r="K68" s="275"/>
      <c r="L68" s="297">
        <v>453.20600000000002</v>
      </c>
      <c r="O68" s="582">
        <f>I68-SUM(I69:I70)</f>
        <v>0</v>
      </c>
      <c r="P68" s="582">
        <f>J68-SUM(J69:J70)</f>
        <v>0</v>
      </c>
      <c r="Q68" s="582">
        <f>K68-SUM(K69:K70)</f>
        <v>0</v>
      </c>
      <c r="R68" s="694"/>
      <c r="S68" s="694"/>
      <c r="T68" s="694"/>
    </row>
    <row r="69" spans="1:20" s="90" customFormat="1" x14ac:dyDescent="0.3">
      <c r="A69" s="9">
        <f t="shared" ref="A69:A119" si="2">A68+1</f>
        <v>69</v>
      </c>
      <c r="B69" s="9"/>
      <c r="C69" s="14"/>
      <c r="D69" s="15"/>
      <c r="E69" s="2"/>
      <c r="F69" s="19" t="s">
        <v>53</v>
      </c>
      <c r="G69" s="19"/>
      <c r="H69" s="307">
        <v>642.33900000000006</v>
      </c>
      <c r="I69" s="293">
        <v>642.33900000000006</v>
      </c>
      <c r="J69" s="315">
        <v>642.33900000000006</v>
      </c>
      <c r="K69" s="273"/>
      <c r="L69" s="294">
        <v>642.33900000000006</v>
      </c>
      <c r="O69" s="581"/>
      <c r="P69" s="581"/>
      <c r="Q69" s="581"/>
      <c r="R69" s="693"/>
      <c r="S69" s="693"/>
      <c r="T69" s="693"/>
    </row>
    <row r="70" spans="1:20" s="90" customFormat="1" x14ac:dyDescent="0.3">
      <c r="A70" s="9">
        <f t="shared" si="2"/>
        <v>70</v>
      </c>
      <c r="B70" s="9"/>
      <c r="C70" s="14"/>
      <c r="D70" s="15"/>
      <c r="E70" s="15"/>
      <c r="F70" s="19" t="s">
        <v>54</v>
      </c>
      <c r="G70" s="19"/>
      <c r="H70" s="307">
        <v>-189.13300000000001</v>
      </c>
      <c r="I70" s="293">
        <v>-189.13300000000001</v>
      </c>
      <c r="J70" s="315">
        <v>-189.13300000000001</v>
      </c>
      <c r="K70" s="273"/>
      <c r="L70" s="294">
        <v>-189.13300000000001</v>
      </c>
      <c r="O70" s="581"/>
      <c r="P70" s="581"/>
      <c r="Q70" s="581"/>
      <c r="R70" s="693"/>
      <c r="S70" s="693"/>
      <c r="T70" s="693"/>
    </row>
    <row r="71" spans="1:20" s="90" customFormat="1" x14ac:dyDescent="0.3">
      <c r="A71" s="9">
        <f t="shared" si="2"/>
        <v>71</v>
      </c>
      <c r="B71" s="9"/>
      <c r="C71" s="14"/>
      <c r="D71" s="15" t="s">
        <v>56</v>
      </c>
      <c r="E71" s="15"/>
      <c r="F71" s="2"/>
      <c r="G71" s="2"/>
      <c r="H71" s="303">
        <v>1528.9975000000002</v>
      </c>
      <c r="I71" s="289">
        <v>1528.9975000000002</v>
      </c>
      <c r="J71" s="311">
        <v>1528.9975000000002</v>
      </c>
      <c r="K71" s="274"/>
      <c r="L71" s="297">
        <v>1528.9975000000002</v>
      </c>
      <c r="O71" s="582">
        <f>I71-SUM(I72:I77)</f>
        <v>0</v>
      </c>
      <c r="P71" s="582">
        <f>J71-SUM(J72:J77)</f>
        <v>0</v>
      </c>
      <c r="Q71" s="582">
        <f>K71-SUM(K72:K77)</f>
        <v>0</v>
      </c>
      <c r="R71" s="694"/>
      <c r="S71" s="694"/>
      <c r="T71" s="694"/>
    </row>
    <row r="72" spans="1:20" s="90" customFormat="1" x14ac:dyDescent="0.3">
      <c r="A72" s="9">
        <f t="shared" si="2"/>
        <v>72</v>
      </c>
      <c r="B72" s="9"/>
      <c r="C72" s="18"/>
      <c r="D72" s="2"/>
      <c r="E72" s="2" t="s">
        <v>57</v>
      </c>
      <c r="F72" s="2"/>
      <c r="G72" s="2"/>
      <c r="H72" s="304">
        <v>1101.2411000000002</v>
      </c>
      <c r="I72" s="290">
        <v>1101.2411000000002</v>
      </c>
      <c r="J72" s="312">
        <v>1101.2411000000002</v>
      </c>
      <c r="K72" s="273"/>
      <c r="L72" s="294">
        <v>1101.2411000000002</v>
      </c>
      <c r="O72" s="581"/>
      <c r="P72" s="581"/>
      <c r="Q72" s="581"/>
      <c r="R72" s="693"/>
      <c r="S72" s="693"/>
      <c r="T72" s="693"/>
    </row>
    <row r="73" spans="1:20" s="90" customFormat="1" x14ac:dyDescent="0.3">
      <c r="A73" s="9">
        <f t="shared" si="2"/>
        <v>73</v>
      </c>
      <c r="B73" s="9"/>
      <c r="C73" s="18"/>
      <c r="D73" s="2"/>
      <c r="E73" s="2" t="s">
        <v>58</v>
      </c>
      <c r="F73" s="2"/>
      <c r="G73" s="2"/>
      <c r="H73" s="304">
        <v>290.01799999999997</v>
      </c>
      <c r="I73" s="290">
        <v>290.01799999999997</v>
      </c>
      <c r="J73" s="312">
        <v>290.01799999999997</v>
      </c>
      <c r="K73" s="277"/>
      <c r="L73" s="294">
        <v>290.01799999999997</v>
      </c>
      <c r="O73" s="581"/>
      <c r="P73" s="581"/>
      <c r="Q73" s="581"/>
      <c r="R73" s="693"/>
      <c r="S73" s="693"/>
      <c r="T73" s="693"/>
    </row>
    <row r="74" spans="1:20" s="90" customFormat="1" x14ac:dyDescent="0.3">
      <c r="A74" s="9">
        <f t="shared" si="2"/>
        <v>74</v>
      </c>
      <c r="B74" s="9"/>
      <c r="C74" s="18"/>
      <c r="D74" s="2"/>
      <c r="E74" s="2" t="s">
        <v>59</v>
      </c>
      <c r="F74" s="2"/>
      <c r="G74" s="2"/>
      <c r="H74" s="304">
        <v>0</v>
      </c>
      <c r="I74" s="290">
        <v>0</v>
      </c>
      <c r="J74" s="312">
        <v>0</v>
      </c>
      <c r="K74" s="277"/>
      <c r="L74" s="294">
        <v>0</v>
      </c>
      <c r="O74" s="581"/>
      <c r="P74" s="581"/>
      <c r="Q74" s="581"/>
      <c r="R74" s="693"/>
      <c r="S74" s="693"/>
      <c r="T74" s="693"/>
    </row>
    <row r="75" spans="1:20" s="90" customFormat="1" x14ac:dyDescent="0.3">
      <c r="A75" s="9">
        <f t="shared" si="2"/>
        <v>75</v>
      </c>
      <c r="B75" s="9"/>
      <c r="C75" s="18"/>
      <c r="D75" s="2"/>
      <c r="E75" s="32" t="s">
        <v>60</v>
      </c>
      <c r="F75" s="32"/>
      <c r="G75" s="15"/>
      <c r="H75" s="306"/>
      <c r="I75" s="292"/>
      <c r="J75" s="314"/>
      <c r="K75" s="273"/>
      <c r="L75" s="294"/>
      <c r="O75" s="581"/>
      <c r="P75" s="581"/>
      <c r="Q75" s="581"/>
      <c r="R75" s="693"/>
      <c r="S75" s="693"/>
      <c r="T75" s="693"/>
    </row>
    <row r="76" spans="1:20" s="90" customFormat="1" x14ac:dyDescent="0.3">
      <c r="A76" s="9">
        <f t="shared" si="2"/>
        <v>76</v>
      </c>
      <c r="B76" s="9"/>
      <c r="C76" s="18"/>
      <c r="D76" s="2"/>
      <c r="E76" s="32" t="s">
        <v>61</v>
      </c>
      <c r="F76" s="32"/>
      <c r="G76" s="15"/>
      <c r="H76" s="306">
        <v>141.71</v>
      </c>
      <c r="I76" s="292">
        <v>141.71</v>
      </c>
      <c r="J76" s="314">
        <v>141.71</v>
      </c>
      <c r="K76" s="273"/>
      <c r="L76" s="294">
        <v>141.71</v>
      </c>
      <c r="O76" s="581"/>
      <c r="P76" s="581"/>
      <c r="Q76" s="581"/>
      <c r="R76" s="693"/>
      <c r="S76" s="693"/>
      <c r="T76" s="693"/>
    </row>
    <row r="77" spans="1:20" s="90" customFormat="1" x14ac:dyDescent="0.3">
      <c r="A77" s="9">
        <f t="shared" si="2"/>
        <v>77</v>
      </c>
      <c r="B77" s="9"/>
      <c r="C77" s="18"/>
      <c r="D77" s="2"/>
      <c r="E77" s="19" t="s">
        <v>62</v>
      </c>
      <c r="F77" s="2"/>
      <c r="G77" s="2"/>
      <c r="H77" s="304">
        <v>-3.9716000000000005</v>
      </c>
      <c r="I77" s="290">
        <v>-3.9716000000000005</v>
      </c>
      <c r="J77" s="312">
        <v>-3.9716000000000005</v>
      </c>
      <c r="K77" s="273"/>
      <c r="L77" s="294">
        <v>-3.9716000000000005</v>
      </c>
      <c r="O77" s="581"/>
      <c r="P77" s="581"/>
      <c r="Q77" s="581"/>
      <c r="R77" s="693"/>
      <c r="S77" s="693"/>
      <c r="T77" s="693"/>
    </row>
    <row r="78" spans="1:20" s="90" customFormat="1" x14ac:dyDescent="0.3">
      <c r="A78" s="9">
        <f t="shared" si="2"/>
        <v>78</v>
      </c>
      <c r="B78" s="9"/>
      <c r="C78" s="76"/>
      <c r="D78" s="28" t="s">
        <v>63</v>
      </c>
      <c r="E78" s="28"/>
      <c r="F78" s="31"/>
      <c r="G78" s="31"/>
      <c r="H78" s="302">
        <v>2548.5325000000003</v>
      </c>
      <c r="I78" s="288">
        <v>2548.5325000000003</v>
      </c>
      <c r="J78" s="310">
        <v>2548.5325000000003</v>
      </c>
      <c r="K78" s="274"/>
      <c r="L78" s="296">
        <v>2548.5325000000003</v>
      </c>
      <c r="O78" s="582">
        <f>I78-SUM(I63,I64,I71)</f>
        <v>0</v>
      </c>
      <c r="P78" s="582">
        <f>J78-SUM(J63,J64,J71)</f>
        <v>0</v>
      </c>
      <c r="Q78" s="582">
        <f>K78-SUM(K63,K64,K71)</f>
        <v>0</v>
      </c>
      <c r="R78" s="694"/>
      <c r="S78" s="694"/>
      <c r="T78" s="694"/>
    </row>
    <row r="79" spans="1:20" s="95" customFormat="1" x14ac:dyDescent="0.3">
      <c r="A79" s="9">
        <f t="shared" si="2"/>
        <v>79</v>
      </c>
      <c r="B79" s="9"/>
      <c r="C79" s="44"/>
      <c r="D79" s="45" t="s">
        <v>64</v>
      </c>
      <c r="E79" s="45"/>
      <c r="F79" s="45"/>
      <c r="G79" s="33"/>
      <c r="H79" s="167">
        <v>4775.8294999999998</v>
      </c>
      <c r="I79" s="167">
        <v>4775.8294999999998</v>
      </c>
      <c r="J79" s="106">
        <v>4775.8294999999998</v>
      </c>
      <c r="K79" s="274"/>
      <c r="L79" s="211">
        <v>4775.8294999999998</v>
      </c>
      <c r="O79" s="584">
        <f>I79-SUM(I78,I61,I46,I11)</f>
        <v>0</v>
      </c>
      <c r="P79" s="584">
        <f>J79-SUM(J78,J61,J46,J11)</f>
        <v>0</v>
      </c>
      <c r="Q79" s="584">
        <f>K79-SUM(K78,K61,K46,K11)</f>
        <v>0</v>
      </c>
      <c r="R79" s="696"/>
      <c r="S79" s="696"/>
      <c r="T79" s="696"/>
    </row>
    <row r="80" spans="1:20" s="90" customFormat="1" x14ac:dyDescent="0.3">
      <c r="A80" s="9">
        <f t="shared" si="2"/>
        <v>80</v>
      </c>
      <c r="B80" s="9"/>
      <c r="C80" s="18"/>
      <c r="D80" s="2"/>
      <c r="E80" s="2"/>
      <c r="F80" s="2"/>
      <c r="G80" s="2"/>
      <c r="H80" s="304"/>
      <c r="I80" s="290"/>
      <c r="J80" s="312"/>
      <c r="K80" s="273"/>
      <c r="L80" s="216"/>
      <c r="O80" s="581"/>
      <c r="P80" s="581"/>
      <c r="Q80" s="581"/>
      <c r="R80" s="693"/>
      <c r="S80" s="693"/>
      <c r="T80" s="693"/>
    </row>
    <row r="81" spans="1:20" s="90" customFormat="1" outlineLevel="1" x14ac:dyDescent="0.3">
      <c r="A81" s="9">
        <f t="shared" si="2"/>
        <v>81</v>
      </c>
      <c r="B81" s="9"/>
      <c r="C81" s="36" t="s">
        <v>65</v>
      </c>
      <c r="D81" s="37" t="s">
        <v>66</v>
      </c>
      <c r="E81" s="37"/>
      <c r="F81" s="37"/>
      <c r="G81" s="12"/>
      <c r="H81" s="20"/>
      <c r="I81" s="20"/>
      <c r="J81" s="20"/>
      <c r="K81" s="274"/>
      <c r="L81" s="69"/>
      <c r="O81" s="581"/>
      <c r="P81" s="581"/>
      <c r="Q81" s="581"/>
      <c r="R81" s="693"/>
      <c r="S81" s="693"/>
      <c r="T81" s="693"/>
    </row>
    <row r="82" spans="1:20" s="90" customFormat="1" outlineLevel="1" x14ac:dyDescent="0.3">
      <c r="A82" s="9">
        <f t="shared" si="2"/>
        <v>82</v>
      </c>
      <c r="B82" s="9"/>
      <c r="C82" s="14"/>
      <c r="D82" s="15" t="s">
        <v>67</v>
      </c>
      <c r="E82" s="15"/>
      <c r="F82" s="2"/>
      <c r="G82" s="2"/>
      <c r="H82" s="303">
        <v>0</v>
      </c>
      <c r="I82" s="289">
        <v>0</v>
      </c>
      <c r="J82" s="311">
        <v>0</v>
      </c>
      <c r="K82" s="274"/>
      <c r="L82" s="296">
        <v>0</v>
      </c>
      <c r="O82" s="582">
        <f>I82-SUM(I83:I84)</f>
        <v>0</v>
      </c>
      <c r="P82" s="582">
        <f>J82-SUM(J83:J84)</f>
        <v>0</v>
      </c>
      <c r="Q82" s="582">
        <f>K82-SUM(K83:K84)</f>
        <v>0</v>
      </c>
      <c r="R82" s="694"/>
      <c r="S82" s="694"/>
      <c r="T82" s="694"/>
    </row>
    <row r="83" spans="1:20" s="90" customFormat="1" outlineLevel="1" x14ac:dyDescent="0.3">
      <c r="A83" s="9">
        <f t="shared" si="2"/>
        <v>83</v>
      </c>
      <c r="B83" s="9"/>
      <c r="C83" s="18"/>
      <c r="D83" s="2"/>
      <c r="E83" s="19" t="s">
        <v>68</v>
      </c>
      <c r="F83" s="2"/>
      <c r="G83" s="2"/>
      <c r="H83" s="304"/>
      <c r="I83" s="290"/>
      <c r="J83" s="312"/>
      <c r="K83" s="277"/>
      <c r="L83" s="294"/>
      <c r="O83" s="581"/>
      <c r="P83" s="581"/>
      <c r="Q83" s="581"/>
      <c r="R83" s="693"/>
      <c r="S83" s="693"/>
      <c r="T83" s="693"/>
    </row>
    <row r="84" spans="1:20" s="90" customFormat="1" outlineLevel="1" x14ac:dyDescent="0.3">
      <c r="A84" s="9">
        <f t="shared" si="2"/>
        <v>84</v>
      </c>
      <c r="B84" s="9"/>
      <c r="C84" s="18"/>
      <c r="D84" s="2"/>
      <c r="E84" s="19" t="s">
        <v>111</v>
      </c>
      <c r="F84" s="2"/>
      <c r="G84" s="2"/>
      <c r="H84" s="304"/>
      <c r="I84" s="290"/>
      <c r="J84" s="312"/>
      <c r="K84" s="276"/>
      <c r="L84" s="294"/>
      <c r="O84" s="581"/>
      <c r="P84" s="581"/>
      <c r="Q84" s="581"/>
      <c r="R84" s="693"/>
      <c r="S84" s="693"/>
      <c r="T84" s="693"/>
    </row>
    <row r="85" spans="1:20" s="90" customFormat="1" outlineLevel="1" x14ac:dyDescent="0.3">
      <c r="A85" s="9">
        <f t="shared" si="2"/>
        <v>85</v>
      </c>
      <c r="B85" s="9"/>
      <c r="C85" s="14"/>
      <c r="D85" s="15" t="s">
        <v>70</v>
      </c>
      <c r="E85" s="77"/>
      <c r="F85" s="2"/>
      <c r="G85" s="2"/>
      <c r="H85" s="303">
        <v>0</v>
      </c>
      <c r="I85" s="289">
        <v>0</v>
      </c>
      <c r="J85" s="311">
        <v>0</v>
      </c>
      <c r="K85" s="274"/>
      <c r="L85" s="297">
        <v>0</v>
      </c>
      <c r="O85" s="582">
        <f>I85-SUM(I86:I87)</f>
        <v>0</v>
      </c>
      <c r="P85" s="582">
        <f>J85-SUM(J86:J87)</f>
        <v>0</v>
      </c>
      <c r="Q85" s="582">
        <f>K85-SUM(K86:K87)</f>
        <v>0</v>
      </c>
      <c r="R85" s="694"/>
      <c r="S85" s="694"/>
      <c r="T85" s="694"/>
    </row>
    <row r="86" spans="1:20" s="90" customFormat="1" outlineLevel="1" x14ac:dyDescent="0.3">
      <c r="A86" s="9">
        <f t="shared" si="2"/>
        <v>86</v>
      </c>
      <c r="B86" s="9"/>
      <c r="C86" s="14"/>
      <c r="D86" s="38"/>
      <c r="E86" s="2" t="s">
        <v>71</v>
      </c>
      <c r="F86" s="2"/>
      <c r="G86" s="2"/>
      <c r="H86" s="304"/>
      <c r="I86" s="290"/>
      <c r="J86" s="312"/>
      <c r="K86" s="276"/>
      <c r="L86" s="294"/>
      <c r="O86" s="581"/>
      <c r="P86" s="581"/>
      <c r="Q86" s="581"/>
      <c r="R86" s="693"/>
      <c r="S86" s="693"/>
      <c r="T86" s="693"/>
    </row>
    <row r="87" spans="1:20" s="90" customFormat="1" outlineLevel="1" x14ac:dyDescent="0.3">
      <c r="A87" s="9">
        <f t="shared" si="2"/>
        <v>87</v>
      </c>
      <c r="B87" s="9"/>
      <c r="C87" s="14"/>
      <c r="D87" s="38"/>
      <c r="E87" s="2" t="s">
        <v>72</v>
      </c>
      <c r="F87" s="2"/>
      <c r="G87" s="2"/>
      <c r="H87" s="304"/>
      <c r="I87" s="290"/>
      <c r="J87" s="312"/>
      <c r="K87" s="276"/>
      <c r="L87" s="294"/>
      <c r="O87" s="581"/>
      <c r="P87" s="581"/>
      <c r="Q87" s="581"/>
      <c r="R87" s="693"/>
      <c r="S87" s="693"/>
      <c r="T87" s="693"/>
    </row>
    <row r="88" spans="1:20" s="90" customFormat="1" outlineLevel="1" x14ac:dyDescent="0.3">
      <c r="A88" s="9">
        <f t="shared" si="2"/>
        <v>88</v>
      </c>
      <c r="B88" s="9"/>
      <c r="C88" s="14"/>
      <c r="D88" s="15" t="s">
        <v>73</v>
      </c>
      <c r="E88" s="15"/>
      <c r="F88" s="2"/>
      <c r="G88" s="2"/>
      <c r="H88" s="303"/>
      <c r="I88" s="289"/>
      <c r="J88" s="311"/>
      <c r="K88" s="279"/>
      <c r="L88" s="294"/>
      <c r="O88" s="581"/>
      <c r="P88" s="581"/>
      <c r="Q88" s="581"/>
      <c r="R88" s="693"/>
      <c r="S88" s="693"/>
      <c r="T88" s="693"/>
    </row>
    <row r="89" spans="1:20" s="90" customFormat="1" outlineLevel="1" x14ac:dyDescent="0.3">
      <c r="A89" s="9">
        <f t="shared" si="2"/>
        <v>89</v>
      </c>
      <c r="B89" s="9"/>
      <c r="C89" s="76"/>
      <c r="D89" s="28" t="s">
        <v>74</v>
      </c>
      <c r="E89" s="28"/>
      <c r="F89" s="31"/>
      <c r="G89" s="31"/>
      <c r="H89" s="302">
        <v>0</v>
      </c>
      <c r="I89" s="288">
        <v>0</v>
      </c>
      <c r="J89" s="310">
        <v>0</v>
      </c>
      <c r="K89" s="274"/>
      <c r="L89" s="296">
        <v>0</v>
      </c>
      <c r="O89" s="582">
        <f>I89-SUM(I88,I85,I82)</f>
        <v>0</v>
      </c>
      <c r="P89" s="582">
        <f>J89-SUM(J88,J85,J82)</f>
        <v>0</v>
      </c>
      <c r="Q89" s="582">
        <f>K89-SUM(K88,K85,K82)</f>
        <v>0</v>
      </c>
      <c r="R89" s="694"/>
      <c r="S89" s="694"/>
      <c r="T89" s="694"/>
    </row>
    <row r="90" spans="1:20" s="90" customFormat="1" outlineLevel="1" x14ac:dyDescent="0.3">
      <c r="A90" s="9">
        <f t="shared" si="2"/>
        <v>90</v>
      </c>
      <c r="B90" s="9"/>
      <c r="C90" s="11" t="s">
        <v>75</v>
      </c>
      <c r="D90" s="12" t="s">
        <v>76</v>
      </c>
      <c r="E90" s="12"/>
      <c r="F90" s="12"/>
      <c r="G90" s="12"/>
      <c r="H90" s="20"/>
      <c r="I90" s="20"/>
      <c r="J90" s="20"/>
      <c r="K90" s="274"/>
      <c r="L90" s="69"/>
      <c r="O90" s="581"/>
      <c r="P90" s="581"/>
      <c r="Q90" s="581"/>
      <c r="R90" s="693"/>
      <c r="S90" s="693"/>
      <c r="T90" s="693"/>
    </row>
    <row r="91" spans="1:20" s="90" customFormat="1" outlineLevel="1" x14ac:dyDescent="0.3">
      <c r="A91" s="9">
        <f t="shared" si="2"/>
        <v>91</v>
      </c>
      <c r="B91" s="9"/>
      <c r="C91" s="39"/>
      <c r="D91" s="41" t="s">
        <v>77</v>
      </c>
      <c r="E91" s="41"/>
      <c r="F91" s="24"/>
      <c r="G91" s="24"/>
      <c r="H91" s="303">
        <v>0</v>
      </c>
      <c r="I91" s="289">
        <v>0</v>
      </c>
      <c r="J91" s="311">
        <v>0</v>
      </c>
      <c r="K91" s="275"/>
      <c r="L91" s="297">
        <v>0</v>
      </c>
      <c r="O91" s="583">
        <f>I91-SUM(I92,I95:I97)</f>
        <v>0</v>
      </c>
      <c r="P91" s="583">
        <f>J91-SUM(J92,J95:J97)</f>
        <v>0</v>
      </c>
      <c r="Q91" s="583">
        <f>K91-SUM(K92,K95:K97)</f>
        <v>0</v>
      </c>
      <c r="R91" s="695"/>
      <c r="S91" s="695"/>
      <c r="T91" s="695"/>
    </row>
    <row r="92" spans="1:20" s="90" customFormat="1" outlineLevel="1" x14ac:dyDescent="0.3">
      <c r="A92" s="9">
        <f t="shared" si="2"/>
        <v>92</v>
      </c>
      <c r="B92" s="9"/>
      <c r="C92" s="18"/>
      <c r="D92" s="2"/>
      <c r="E92" s="19" t="s">
        <v>78</v>
      </c>
      <c r="F92" s="2"/>
      <c r="G92" s="2"/>
      <c r="H92" s="300"/>
      <c r="I92" s="286"/>
      <c r="J92" s="308"/>
      <c r="K92" s="273"/>
      <c r="L92" s="294"/>
      <c r="O92" s="582">
        <f>I92-SUM(I93:I94)</f>
        <v>0</v>
      </c>
      <c r="P92" s="582">
        <f>J92-SUM(J93:J94)</f>
        <v>0</v>
      </c>
      <c r="Q92" s="582">
        <f>K92-SUM(K93:K94)</f>
        <v>0</v>
      </c>
      <c r="R92" s="694"/>
      <c r="S92" s="694"/>
      <c r="T92" s="694"/>
    </row>
    <row r="93" spans="1:20" s="90" customFormat="1" outlineLevel="1" x14ac:dyDescent="0.3">
      <c r="A93" s="9">
        <f t="shared" si="2"/>
        <v>93</v>
      </c>
      <c r="B93" s="9"/>
      <c r="C93" s="18"/>
      <c r="D93" s="2"/>
      <c r="E93" s="19" t="s">
        <v>79</v>
      </c>
      <c r="F93" s="2"/>
      <c r="G93" s="2"/>
      <c r="H93" s="304"/>
      <c r="I93" s="290"/>
      <c r="J93" s="312"/>
      <c r="K93" s="273"/>
      <c r="L93" s="294"/>
      <c r="O93" s="581"/>
      <c r="P93" s="581"/>
      <c r="Q93" s="581"/>
      <c r="R93" s="693"/>
      <c r="S93" s="693"/>
      <c r="T93" s="693"/>
    </row>
    <row r="94" spans="1:20" s="90" customFormat="1" outlineLevel="1" x14ac:dyDescent="0.3">
      <c r="A94" s="9">
        <f t="shared" si="2"/>
        <v>94</v>
      </c>
      <c r="B94" s="9"/>
      <c r="C94" s="18"/>
      <c r="D94" s="2"/>
      <c r="E94" s="19" t="s">
        <v>80</v>
      </c>
      <c r="F94" s="2"/>
      <c r="G94" s="2"/>
      <c r="H94" s="304"/>
      <c r="I94" s="290"/>
      <c r="J94" s="312"/>
      <c r="K94" s="273"/>
      <c r="L94" s="294"/>
      <c r="O94" s="581"/>
      <c r="P94" s="581"/>
      <c r="Q94" s="581"/>
      <c r="R94" s="693"/>
      <c r="S94" s="693"/>
      <c r="T94" s="693"/>
    </row>
    <row r="95" spans="1:20" s="90" customFormat="1" outlineLevel="1" x14ac:dyDescent="0.3">
      <c r="A95" s="9">
        <f t="shared" si="2"/>
        <v>95</v>
      </c>
      <c r="B95" s="9"/>
      <c r="C95" s="18"/>
      <c r="D95" s="2"/>
      <c r="E95" s="19" t="s">
        <v>81</v>
      </c>
      <c r="F95" s="2"/>
      <c r="G95" s="2"/>
      <c r="H95" s="304"/>
      <c r="I95" s="290"/>
      <c r="J95" s="312"/>
      <c r="K95" s="273"/>
      <c r="L95" s="294"/>
      <c r="O95" s="581"/>
      <c r="P95" s="581"/>
      <c r="Q95" s="581"/>
      <c r="R95" s="693"/>
      <c r="S95" s="693"/>
      <c r="T95" s="693"/>
    </row>
    <row r="96" spans="1:20" s="90" customFormat="1" outlineLevel="1" x14ac:dyDescent="0.3">
      <c r="A96" s="9">
        <f t="shared" si="2"/>
        <v>96</v>
      </c>
      <c r="B96" s="9"/>
      <c r="C96" s="18"/>
      <c r="D96" s="2"/>
      <c r="E96" s="19" t="s">
        <v>82</v>
      </c>
      <c r="F96" s="2"/>
      <c r="G96" s="2"/>
      <c r="H96" s="304"/>
      <c r="I96" s="290"/>
      <c r="J96" s="312"/>
      <c r="K96" s="273"/>
      <c r="L96" s="294"/>
      <c r="O96" s="581"/>
      <c r="P96" s="581"/>
      <c r="Q96" s="581"/>
      <c r="R96" s="693"/>
      <c r="S96" s="693"/>
      <c r="T96" s="693"/>
    </row>
    <row r="97" spans="1:20" s="90" customFormat="1" outlineLevel="1" x14ac:dyDescent="0.3">
      <c r="A97" s="9">
        <f t="shared" si="2"/>
        <v>97</v>
      </c>
      <c r="B97" s="9"/>
      <c r="C97" s="18"/>
      <c r="D97" s="2"/>
      <c r="E97" s="42" t="s">
        <v>83</v>
      </c>
      <c r="F97" s="2"/>
      <c r="G97" s="2"/>
      <c r="H97" s="304"/>
      <c r="I97" s="290"/>
      <c r="J97" s="312"/>
      <c r="K97" s="273"/>
      <c r="L97" s="294"/>
      <c r="O97" s="581"/>
      <c r="P97" s="581"/>
      <c r="Q97" s="581"/>
      <c r="R97" s="693"/>
      <c r="S97" s="693"/>
      <c r="T97" s="693"/>
    </row>
    <row r="98" spans="1:20" s="90" customFormat="1" outlineLevel="1" x14ac:dyDescent="0.3">
      <c r="A98" s="9">
        <f t="shared" si="2"/>
        <v>98</v>
      </c>
      <c r="B98" s="9"/>
      <c r="C98" s="14"/>
      <c r="D98" s="15" t="s">
        <v>84</v>
      </c>
      <c r="E98" s="15"/>
      <c r="F98" s="2"/>
      <c r="G98" s="2"/>
      <c r="H98" s="303"/>
      <c r="I98" s="289"/>
      <c r="J98" s="311"/>
      <c r="K98" s="273"/>
      <c r="L98" s="294"/>
      <c r="O98" s="581"/>
      <c r="P98" s="581"/>
      <c r="Q98" s="581"/>
      <c r="R98" s="693"/>
      <c r="S98" s="693"/>
      <c r="T98" s="693"/>
    </row>
    <row r="99" spans="1:20" s="90" customFormat="1" outlineLevel="1" x14ac:dyDescent="0.3">
      <c r="A99" s="9">
        <f t="shared" si="2"/>
        <v>99</v>
      </c>
      <c r="B99" s="9"/>
      <c r="C99" s="43"/>
      <c r="D99" s="40" t="s">
        <v>50</v>
      </c>
      <c r="E99" s="40"/>
      <c r="F99" s="2"/>
      <c r="G99" s="2"/>
      <c r="H99" s="303"/>
      <c r="I99" s="289"/>
      <c r="J99" s="311"/>
      <c r="K99" s="273"/>
      <c r="L99" s="294"/>
      <c r="O99" s="581"/>
      <c r="P99" s="581"/>
      <c r="Q99" s="581"/>
      <c r="R99" s="693"/>
      <c r="S99" s="693"/>
      <c r="T99" s="693"/>
    </row>
    <row r="100" spans="1:20" s="90" customFormat="1" outlineLevel="1" x14ac:dyDescent="0.3">
      <c r="A100" s="9">
        <f t="shared" si="2"/>
        <v>100</v>
      </c>
      <c r="B100" s="9"/>
      <c r="C100" s="14"/>
      <c r="D100" s="15" t="s">
        <v>85</v>
      </c>
      <c r="E100" s="15"/>
      <c r="F100" s="2"/>
      <c r="G100" s="2"/>
      <c r="H100" s="303">
        <v>553.04660000000001</v>
      </c>
      <c r="I100" s="289">
        <v>553.04660000000001</v>
      </c>
      <c r="J100" s="311">
        <v>553.04660000000001</v>
      </c>
      <c r="K100" s="275"/>
      <c r="L100" s="297">
        <v>553.04660000000001</v>
      </c>
      <c r="O100" s="582">
        <f>I100-SUM(I101:I103)</f>
        <v>0</v>
      </c>
      <c r="P100" s="582">
        <f>J100-SUM(J101:J103)</f>
        <v>0</v>
      </c>
      <c r="Q100" s="582">
        <f>K100-SUM(K101:K103)</f>
        <v>0</v>
      </c>
      <c r="R100" s="694"/>
      <c r="S100" s="694"/>
      <c r="T100" s="694"/>
    </row>
    <row r="101" spans="1:20" s="90" customFormat="1" outlineLevel="1" x14ac:dyDescent="0.3">
      <c r="A101" s="9">
        <f t="shared" si="2"/>
        <v>101</v>
      </c>
      <c r="B101" s="9"/>
      <c r="C101" s="18"/>
      <c r="D101" s="2"/>
      <c r="E101" s="2" t="s">
        <v>86</v>
      </c>
      <c r="F101" s="2"/>
      <c r="G101" s="2"/>
      <c r="H101" s="304">
        <v>429.63990000000001</v>
      </c>
      <c r="I101" s="290">
        <v>429.63990000000001</v>
      </c>
      <c r="J101" s="312">
        <v>429.63990000000001</v>
      </c>
      <c r="K101" s="277"/>
      <c r="L101" s="294">
        <v>429.63990000000001</v>
      </c>
      <c r="O101" s="581"/>
      <c r="P101" s="581"/>
      <c r="Q101" s="581"/>
      <c r="R101" s="693"/>
      <c r="S101" s="693"/>
      <c r="T101" s="693"/>
    </row>
    <row r="102" spans="1:20" s="90" customFormat="1" outlineLevel="1" x14ac:dyDescent="0.3">
      <c r="A102" s="9">
        <f t="shared" si="2"/>
        <v>102</v>
      </c>
      <c r="B102" s="9"/>
      <c r="C102" s="18"/>
      <c r="D102" s="2"/>
      <c r="E102" s="2" t="s">
        <v>87</v>
      </c>
      <c r="F102" s="2"/>
      <c r="G102" s="2"/>
      <c r="H102" s="304">
        <v>0.46640000000000004</v>
      </c>
      <c r="I102" s="290">
        <v>0.46640000000000004</v>
      </c>
      <c r="J102" s="312">
        <v>0.46640000000000004</v>
      </c>
      <c r="K102" s="273"/>
      <c r="L102" s="294">
        <v>0.46640000000000004</v>
      </c>
      <c r="O102" s="581"/>
      <c r="P102" s="581"/>
      <c r="Q102" s="581"/>
      <c r="R102" s="693"/>
      <c r="S102" s="693"/>
      <c r="T102" s="693"/>
    </row>
    <row r="103" spans="1:20" s="90" customFormat="1" outlineLevel="1" x14ac:dyDescent="0.3">
      <c r="A103" s="9">
        <f t="shared" si="2"/>
        <v>103</v>
      </c>
      <c r="B103" s="9"/>
      <c r="C103" s="18"/>
      <c r="D103" s="2"/>
      <c r="E103" s="2" t="s">
        <v>88</v>
      </c>
      <c r="F103" s="2"/>
      <c r="G103" s="2"/>
      <c r="H103" s="304">
        <v>122.94030000000001</v>
      </c>
      <c r="I103" s="290">
        <v>122.94030000000001</v>
      </c>
      <c r="J103" s="312">
        <v>122.94030000000001</v>
      </c>
      <c r="K103" s="273"/>
      <c r="L103" s="294">
        <v>122.94030000000001</v>
      </c>
      <c r="O103" s="581"/>
      <c r="P103" s="581"/>
      <c r="Q103" s="581"/>
      <c r="R103" s="693"/>
      <c r="S103" s="693"/>
      <c r="T103" s="693"/>
    </row>
    <row r="104" spans="1:20" s="90" customFormat="1" outlineLevel="1" x14ac:dyDescent="0.3">
      <c r="A104" s="9">
        <f t="shared" si="2"/>
        <v>104</v>
      </c>
      <c r="B104" s="9"/>
      <c r="C104" s="76"/>
      <c r="D104" s="28" t="s">
        <v>89</v>
      </c>
      <c r="E104" s="28"/>
      <c r="F104" s="28"/>
      <c r="G104" s="28"/>
      <c r="H104" s="302">
        <v>553.04660000000001</v>
      </c>
      <c r="I104" s="288">
        <v>553.04660000000001</v>
      </c>
      <c r="J104" s="310">
        <v>553.04660000000001</v>
      </c>
      <c r="K104" s="274"/>
      <c r="L104" s="296">
        <v>553.04660000000001</v>
      </c>
      <c r="O104" s="582">
        <f>I104-SUM(I98:I100,I91)</f>
        <v>0</v>
      </c>
      <c r="P104" s="582">
        <f>J104-SUM(J98:J100,J91)</f>
        <v>0</v>
      </c>
      <c r="Q104" s="582">
        <f>K104-SUM(K98:K100,K91)</f>
        <v>0</v>
      </c>
      <c r="R104" s="694"/>
      <c r="S104" s="694"/>
      <c r="T104" s="694"/>
    </row>
    <row r="105" spans="1:20" s="90" customFormat="1" outlineLevel="1" x14ac:dyDescent="0.3">
      <c r="A105" s="9">
        <f t="shared" si="2"/>
        <v>105</v>
      </c>
      <c r="B105" s="9"/>
      <c r="C105" s="76"/>
      <c r="D105" s="28" t="s">
        <v>90</v>
      </c>
      <c r="E105" s="28"/>
      <c r="F105" s="28"/>
      <c r="G105" s="28"/>
      <c r="H105" s="302">
        <v>553.04660000000001</v>
      </c>
      <c r="I105" s="288">
        <v>553.04660000000001</v>
      </c>
      <c r="J105" s="310">
        <v>553.04660000000001</v>
      </c>
      <c r="K105" s="274"/>
      <c r="L105" s="296">
        <v>553.04660000000001</v>
      </c>
      <c r="O105" s="582">
        <f>I105-SUM(I104,I89)</f>
        <v>0</v>
      </c>
      <c r="P105" s="582">
        <f>J105-SUM(J104,J89)</f>
        <v>0</v>
      </c>
      <c r="Q105" s="582">
        <f>K105-SUM(K104,K89)</f>
        <v>0</v>
      </c>
      <c r="R105" s="694"/>
      <c r="S105" s="694"/>
      <c r="T105" s="694"/>
    </row>
    <row r="106" spans="1:20" s="90" customFormat="1" x14ac:dyDescent="0.3">
      <c r="A106" s="9">
        <f t="shared" si="2"/>
        <v>106</v>
      </c>
      <c r="B106" s="9"/>
      <c r="C106" s="11" t="s">
        <v>91</v>
      </c>
      <c r="D106" s="12" t="s">
        <v>92</v>
      </c>
      <c r="E106" s="12"/>
      <c r="F106" s="12"/>
      <c r="G106" s="12"/>
      <c r="H106" s="20"/>
      <c r="I106" s="20"/>
      <c r="J106" s="20"/>
      <c r="K106" s="274"/>
      <c r="L106" s="69"/>
      <c r="O106" s="581"/>
      <c r="P106" s="581"/>
      <c r="Q106" s="581"/>
      <c r="R106" s="693"/>
      <c r="S106" s="693"/>
      <c r="T106" s="693"/>
    </row>
    <row r="107" spans="1:20" s="90" customFormat="1" x14ac:dyDescent="0.3">
      <c r="A107" s="9">
        <f t="shared" si="2"/>
        <v>107</v>
      </c>
      <c r="B107" s="9"/>
      <c r="C107" s="14"/>
      <c r="D107" s="15" t="s">
        <v>93</v>
      </c>
      <c r="E107" s="15"/>
      <c r="F107" s="2"/>
      <c r="G107" s="2"/>
      <c r="H107" s="303">
        <f>SUM(H108:H111)</f>
        <v>16211.084999999999</v>
      </c>
      <c r="I107" s="289">
        <f t="shared" ref="I107:L107" si="3">SUM(I108:I111)</f>
        <v>16211.084999999999</v>
      </c>
      <c r="J107" s="311">
        <f t="shared" si="3"/>
        <v>16211.084999999999</v>
      </c>
      <c r="K107" s="275"/>
      <c r="L107" s="297">
        <f t="shared" si="3"/>
        <v>16211.084999999999</v>
      </c>
      <c r="O107" s="582">
        <f>I107-SUM(I108:I111)</f>
        <v>0</v>
      </c>
      <c r="P107" s="582">
        <f>J107-SUM(J108:J111)</f>
        <v>0</v>
      </c>
      <c r="Q107" s="582">
        <f>K107-SUM(K108:K111)</f>
        <v>0</v>
      </c>
      <c r="R107" s="694"/>
      <c r="S107" s="694"/>
      <c r="T107" s="694"/>
    </row>
    <row r="108" spans="1:20" s="90" customFormat="1" x14ac:dyDescent="0.3">
      <c r="A108" s="9">
        <f t="shared" si="2"/>
        <v>108</v>
      </c>
      <c r="B108" s="9"/>
      <c r="C108" s="14"/>
      <c r="D108" s="15"/>
      <c r="E108" s="2" t="s">
        <v>94</v>
      </c>
      <c r="F108" s="2"/>
      <c r="G108" s="2"/>
      <c r="H108" s="304">
        <v>16088.487999999999</v>
      </c>
      <c r="I108" s="290">
        <v>16088.487999999999</v>
      </c>
      <c r="J108" s="312">
        <v>16088.487999999999</v>
      </c>
      <c r="K108" s="273"/>
      <c r="L108" s="294">
        <v>16088.487999999999</v>
      </c>
      <c r="O108" s="581"/>
      <c r="P108" s="581"/>
      <c r="Q108" s="581"/>
      <c r="R108" s="693"/>
      <c r="S108" s="693"/>
      <c r="T108" s="693"/>
    </row>
    <row r="109" spans="1:20" s="90" customFormat="1" x14ac:dyDescent="0.3">
      <c r="A109" s="9">
        <f t="shared" si="2"/>
        <v>109</v>
      </c>
      <c r="B109" s="9"/>
      <c r="C109" s="14"/>
      <c r="D109" s="15"/>
      <c r="E109" s="2" t="s">
        <v>95</v>
      </c>
      <c r="F109" s="2"/>
      <c r="G109" s="2"/>
      <c r="H109" s="304">
        <v>8.8999999999999996E-2</v>
      </c>
      <c r="I109" s="290">
        <v>8.8999999999999996E-2</v>
      </c>
      <c r="J109" s="312">
        <v>8.8999999999999996E-2</v>
      </c>
      <c r="K109" s="273"/>
      <c r="L109" s="294">
        <v>8.8999999999999996E-2</v>
      </c>
      <c r="O109" s="581"/>
      <c r="P109" s="581"/>
      <c r="Q109" s="581"/>
      <c r="R109" s="693"/>
      <c r="S109" s="693"/>
      <c r="T109" s="693"/>
    </row>
    <row r="110" spans="1:20" s="90" customFormat="1" x14ac:dyDescent="0.3">
      <c r="A110" s="9">
        <f t="shared" si="2"/>
        <v>110</v>
      </c>
      <c r="B110" s="9"/>
      <c r="C110" s="14"/>
      <c r="D110" s="15"/>
      <c r="E110" s="2" t="s">
        <v>96</v>
      </c>
      <c r="F110" s="2"/>
      <c r="G110" s="2"/>
      <c r="H110" s="304">
        <v>535.95600000000002</v>
      </c>
      <c r="I110" s="290">
        <v>535.95600000000002</v>
      </c>
      <c r="J110" s="312">
        <v>535.95600000000002</v>
      </c>
      <c r="K110" s="273"/>
      <c r="L110" s="294">
        <v>535.95600000000002</v>
      </c>
      <c r="O110" s="581"/>
      <c r="P110" s="581"/>
      <c r="Q110" s="581"/>
      <c r="R110" s="693"/>
      <c r="S110" s="693"/>
      <c r="T110" s="693"/>
    </row>
    <row r="111" spans="1:20" s="90" customFormat="1" x14ac:dyDescent="0.3">
      <c r="A111" s="9">
        <f t="shared" si="2"/>
        <v>111</v>
      </c>
      <c r="B111" s="9"/>
      <c r="C111" s="14"/>
      <c r="D111" s="15"/>
      <c r="E111" s="2" t="s">
        <v>97</v>
      </c>
      <c r="F111" s="2"/>
      <c r="G111" s="2"/>
      <c r="H111" s="304">
        <v>-413.44799999999998</v>
      </c>
      <c r="I111" s="290">
        <v>-413.44799999999998</v>
      </c>
      <c r="J111" s="312">
        <v>-413.44799999999998</v>
      </c>
      <c r="K111" s="273"/>
      <c r="L111" s="294">
        <v>-413.44799999999998</v>
      </c>
      <c r="O111" s="581"/>
      <c r="P111" s="581"/>
      <c r="Q111" s="581"/>
      <c r="R111" s="693"/>
      <c r="S111" s="693"/>
      <c r="T111" s="693"/>
    </row>
    <row r="112" spans="1:20" s="90" customFormat="1" x14ac:dyDescent="0.3">
      <c r="A112" s="9">
        <f t="shared" si="2"/>
        <v>112</v>
      </c>
      <c r="B112" s="9"/>
      <c r="C112" s="14"/>
      <c r="D112" s="15" t="s">
        <v>98</v>
      </c>
      <c r="E112" s="15"/>
      <c r="F112" s="2"/>
      <c r="G112" s="2"/>
      <c r="H112" s="303">
        <v>1589.5250000000001</v>
      </c>
      <c r="I112" s="289">
        <v>1589.5250000000001</v>
      </c>
      <c r="J112" s="311">
        <v>1589.5250000000001</v>
      </c>
      <c r="K112" s="274"/>
      <c r="L112" s="295">
        <v>2128.3060000000005</v>
      </c>
      <c r="O112" s="581"/>
      <c r="P112" s="581"/>
      <c r="Q112" s="581"/>
      <c r="R112" s="693"/>
      <c r="S112" s="693"/>
      <c r="T112" s="693"/>
    </row>
    <row r="113" spans="1:20" s="90" customFormat="1" x14ac:dyDescent="0.3">
      <c r="A113" s="9">
        <f t="shared" si="2"/>
        <v>113</v>
      </c>
      <c r="B113" s="9"/>
      <c r="C113" s="14"/>
      <c r="D113" s="15" t="s">
        <v>99</v>
      </c>
      <c r="E113" s="15"/>
      <c r="F113" s="2"/>
      <c r="G113" s="2"/>
      <c r="H113" s="303">
        <v>0</v>
      </c>
      <c r="I113" s="289">
        <v>0</v>
      </c>
      <c r="J113" s="311">
        <v>0</v>
      </c>
      <c r="K113" s="274"/>
      <c r="L113" s="295">
        <v>0</v>
      </c>
      <c r="O113" s="581"/>
      <c r="P113" s="581"/>
      <c r="Q113" s="581"/>
      <c r="R113" s="693"/>
      <c r="S113" s="693"/>
      <c r="T113" s="693"/>
    </row>
    <row r="114" spans="1:20" s="90" customFormat="1" x14ac:dyDescent="0.3">
      <c r="A114" s="9">
        <f t="shared" si="2"/>
        <v>114</v>
      </c>
      <c r="B114" s="9"/>
      <c r="C114" s="14"/>
      <c r="D114" s="15" t="s">
        <v>100</v>
      </c>
      <c r="E114" s="15"/>
      <c r="F114" s="2"/>
      <c r="G114" s="2"/>
      <c r="H114" s="303">
        <f>SUM(H115:H116)</f>
        <v>446.94569999999999</v>
      </c>
      <c r="I114" s="289">
        <f>SUM(I115:I116)</f>
        <v>809.40370466000002</v>
      </c>
      <c r="J114" s="311">
        <f>SUM(J115:J116)</f>
        <v>1132.04750182</v>
      </c>
      <c r="K114" s="275"/>
      <c r="L114" s="297">
        <f>SUM(L115:L116)</f>
        <v>1454.6912989800001</v>
      </c>
      <c r="O114" s="582">
        <f>I114-SUM(I115:I116)</f>
        <v>0</v>
      </c>
      <c r="P114" s="582">
        <f>J114-SUM(J115:J116)</f>
        <v>0</v>
      </c>
      <c r="Q114" s="582">
        <f>L114-SUM(L115:L116)</f>
        <v>0</v>
      </c>
      <c r="R114" s="694"/>
      <c r="S114" s="694"/>
      <c r="T114" s="694"/>
    </row>
    <row r="115" spans="1:20" s="90" customFormat="1" x14ac:dyDescent="0.3">
      <c r="A115" s="9">
        <f t="shared" si="2"/>
        <v>115</v>
      </c>
      <c r="B115" s="9"/>
      <c r="C115" s="14"/>
      <c r="D115" s="15"/>
      <c r="E115" s="2" t="s">
        <v>101</v>
      </c>
      <c r="F115" s="2"/>
      <c r="G115" s="2"/>
      <c r="H115" s="306">
        <v>0</v>
      </c>
      <c r="I115" s="292">
        <f>H114</f>
        <v>446.94569999999999</v>
      </c>
      <c r="J115" s="314">
        <f>I114</f>
        <v>809.40370466000002</v>
      </c>
      <c r="K115" s="273"/>
      <c r="L115" s="294">
        <f>J114</f>
        <v>1132.04750182</v>
      </c>
      <c r="O115" s="581"/>
      <c r="P115" s="581"/>
      <c r="Q115" s="581"/>
      <c r="R115" s="694">
        <f>I115-H114</f>
        <v>0</v>
      </c>
      <c r="S115" s="694">
        <f t="shared" ref="S115" si="4">J115-I114</f>
        <v>0</v>
      </c>
      <c r="T115" s="694">
        <f>L115-J114</f>
        <v>0</v>
      </c>
    </row>
    <row r="116" spans="1:20" s="90" customFormat="1" x14ac:dyDescent="0.3">
      <c r="A116" s="9">
        <f t="shared" si="2"/>
        <v>116</v>
      </c>
      <c r="B116" s="9"/>
      <c r="C116" s="14"/>
      <c r="D116" s="15"/>
      <c r="E116" s="2" t="s">
        <v>102</v>
      </c>
      <c r="F116" s="2"/>
      <c r="G116" s="2"/>
      <c r="H116" s="306">
        <v>446.94569999999999</v>
      </c>
      <c r="I116" s="292">
        <v>362.45800466000003</v>
      </c>
      <c r="J116" s="314">
        <v>322.64379716000002</v>
      </c>
      <c r="K116" s="277"/>
      <c r="L116" s="294">
        <v>322.64379716000002</v>
      </c>
      <c r="O116" s="581"/>
      <c r="P116" s="581"/>
      <c r="Q116" s="581"/>
      <c r="R116" s="694">
        <f>'Input| PL| Capital'!I253-I116</f>
        <v>0</v>
      </c>
      <c r="S116" s="694">
        <f>'Input| PL| Capital'!J253-J116</f>
        <v>0</v>
      </c>
      <c r="T116" s="694">
        <f>'Input| PL| Capital'!K253-L116</f>
        <v>0</v>
      </c>
    </row>
    <row r="117" spans="1:20" s="90" customFormat="1" x14ac:dyDescent="0.3">
      <c r="A117" s="9">
        <f t="shared" si="2"/>
        <v>117</v>
      </c>
      <c r="B117" s="9"/>
      <c r="C117" s="14"/>
      <c r="D117" s="15" t="s">
        <v>112</v>
      </c>
      <c r="E117" s="2"/>
      <c r="F117" s="2"/>
      <c r="G117" s="2"/>
      <c r="H117" s="306">
        <v>0</v>
      </c>
      <c r="I117" s="292">
        <v>0</v>
      </c>
      <c r="J117" s="314">
        <v>0</v>
      </c>
      <c r="K117" s="280"/>
      <c r="L117" s="316">
        <v>0</v>
      </c>
      <c r="O117" s="581"/>
      <c r="P117" s="581"/>
      <c r="Q117" s="581"/>
      <c r="R117" s="693"/>
      <c r="S117" s="693"/>
      <c r="T117" s="693"/>
    </row>
    <row r="118" spans="1:20" s="90" customFormat="1" x14ac:dyDescent="0.3">
      <c r="A118" s="9">
        <f t="shared" si="2"/>
        <v>118</v>
      </c>
      <c r="B118" s="9"/>
      <c r="C118" s="76"/>
      <c r="D118" s="28" t="s">
        <v>103</v>
      </c>
      <c r="E118" s="28"/>
      <c r="F118" s="28"/>
      <c r="G118" s="28"/>
      <c r="H118" s="302">
        <f>SUM(H117,H114,H113,H112,H107)</f>
        <v>18247.555700000001</v>
      </c>
      <c r="I118" s="288">
        <f t="shared" ref="I118:L118" si="5">SUM(I117,I114,I113,I112,I107)</f>
        <v>18610.013704659999</v>
      </c>
      <c r="J118" s="310">
        <f t="shared" si="5"/>
        <v>18932.657501819998</v>
      </c>
      <c r="K118" s="274"/>
      <c r="L118" s="296">
        <f t="shared" si="5"/>
        <v>19794.08229898</v>
      </c>
      <c r="O118" s="582">
        <f>I118-SUM(I117,I112:I114,I107)</f>
        <v>0</v>
      </c>
      <c r="P118" s="582">
        <f>J118-SUM(J114,J113,J112,J107)</f>
        <v>0</v>
      </c>
      <c r="Q118" s="582"/>
      <c r="R118" s="694"/>
      <c r="S118" s="694"/>
      <c r="T118" s="694"/>
    </row>
    <row r="119" spans="1:20" s="90" customFormat="1" x14ac:dyDescent="0.3">
      <c r="A119" s="9">
        <f t="shared" si="2"/>
        <v>119</v>
      </c>
      <c r="B119" s="9" t="s">
        <v>113</v>
      </c>
      <c r="C119" s="104"/>
      <c r="D119" s="105" t="s">
        <v>104</v>
      </c>
      <c r="E119" s="105"/>
      <c r="F119" s="105"/>
      <c r="G119" s="105"/>
      <c r="H119" s="106">
        <f>SUM(H118,H105)</f>
        <v>18800.602300000002</v>
      </c>
      <c r="I119" s="106">
        <f t="shared" ref="I119:L119" si="6">SUM(I118,I105)</f>
        <v>19163.060304660001</v>
      </c>
      <c r="J119" s="106">
        <f t="shared" si="6"/>
        <v>19485.70410182</v>
      </c>
      <c r="K119" s="323"/>
      <c r="L119" s="106">
        <f t="shared" si="6"/>
        <v>20347.128898980001</v>
      </c>
      <c r="O119" s="582">
        <f>I119-SUM(I118,I105)</f>
        <v>0</v>
      </c>
      <c r="P119" s="582">
        <f>J119-SUM(J118,J105)</f>
        <v>0</v>
      </c>
      <c r="Q119" s="582"/>
      <c r="R119" s="694"/>
      <c r="S119" s="694"/>
      <c r="T119" s="694"/>
    </row>
    <row r="120" spans="1:20" s="90" customFormat="1" outlineLevel="1" x14ac:dyDescent="0.3">
      <c r="A120" s="9"/>
      <c r="B120" s="9"/>
      <c r="H120" s="188"/>
      <c r="K120" s="212"/>
      <c r="O120"/>
      <c r="P120"/>
      <c r="Q120"/>
    </row>
  </sheetData>
  <mergeCells count="2">
    <mergeCell ref="O1:Q1"/>
    <mergeCell ref="R1:T1"/>
  </mergeCells>
  <conditionalFormatting sqref="O3:Q119">
    <cfRule type="cellIs" dxfId="2" priority="3" operator="notEqual">
      <formula>0</formula>
    </cfRule>
  </conditionalFormatting>
  <conditionalFormatting sqref="R3:T119">
    <cfRule type="cellIs" dxfId="1" priority="2" operator="notEqual">
      <formula>0</formula>
    </cfRule>
  </conditionalFormatting>
  <conditionalFormatting sqref="T115:T116">
    <cfRule type="cellIs" dxfId="0" priority="1" operator="notEqual">
      <formula>0</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D494-1845-41DE-9852-2BD2D6E1349E}">
  <sheetPr>
    <tabColor rgb="FFFFFF00"/>
  </sheetPr>
  <dimension ref="A1:Q253"/>
  <sheetViews>
    <sheetView showGridLines="0" topLeftCell="H28" zoomScale="130" zoomScaleNormal="130" workbookViewId="0">
      <selection activeCell="K45" sqref="K45"/>
    </sheetView>
  </sheetViews>
  <sheetFormatPr defaultColWidth="8.77734375" defaultRowHeight="14.4" outlineLevelRow="1" outlineLevelCol="1" x14ac:dyDescent="0.3"/>
  <cols>
    <col min="1" max="1" width="6.21875" style="9" customWidth="1" outlineLevel="1"/>
    <col min="2" max="2" width="8.77734375" style="9" customWidth="1" outlineLevel="1"/>
    <col min="3" max="3" width="6.44140625" style="59" customWidth="1"/>
    <col min="4" max="4" width="5.5546875" style="59" customWidth="1"/>
    <col min="5" max="5" width="6.5546875" style="59" customWidth="1"/>
    <col min="6" max="6" width="33.5546875" style="59" customWidth="1"/>
    <col min="7" max="7" width="62.77734375" style="192" customWidth="1"/>
    <col min="8" max="11" width="17.5546875" style="96" customWidth="1"/>
    <col min="12" max="12" width="1.21875" style="59" customWidth="1"/>
    <col min="13" max="13" width="17.5546875" style="59" customWidth="1"/>
    <col min="14" max="16384" width="8.77734375" style="59"/>
  </cols>
  <sheetData>
    <row r="1" spans="1:12" x14ac:dyDescent="0.3">
      <c r="B1" s="86" t="s">
        <v>114</v>
      </c>
      <c r="C1" s="1" t="s">
        <v>0</v>
      </c>
      <c r="D1" s="2"/>
      <c r="E1" s="2"/>
      <c r="F1" s="2"/>
      <c r="G1" s="2"/>
      <c r="H1" s="756" t="s">
        <v>1</v>
      </c>
      <c r="I1" s="756" t="s">
        <v>1</v>
      </c>
      <c r="J1" s="756" t="s">
        <v>1</v>
      </c>
      <c r="K1" s="757" t="s">
        <v>2</v>
      </c>
      <c r="L1" s="320"/>
    </row>
    <row r="2" spans="1:12" s="90" customFormat="1" x14ac:dyDescent="0.3">
      <c r="A2" s="9">
        <v>166</v>
      </c>
      <c r="B2" s="9"/>
      <c r="C2" s="5"/>
      <c r="D2" s="6" t="s">
        <v>116</v>
      </c>
      <c r="E2" s="6"/>
      <c r="F2" s="6"/>
      <c r="G2" s="50"/>
      <c r="H2" s="352">
        <v>2020</v>
      </c>
      <c r="I2" s="208">
        <v>2021</v>
      </c>
      <c r="J2" s="208">
        <v>2022</v>
      </c>
      <c r="K2" s="208">
        <v>2023</v>
      </c>
      <c r="L2" s="176"/>
    </row>
    <row r="3" spans="1:12" x14ac:dyDescent="0.3">
      <c r="A3" s="9">
        <v>167</v>
      </c>
      <c r="C3" s="11" t="s">
        <v>6</v>
      </c>
      <c r="D3" s="12" t="s">
        <v>117</v>
      </c>
      <c r="E3" s="13"/>
      <c r="F3" s="13"/>
      <c r="G3" s="13"/>
      <c r="H3" s="162">
        <v>363.48597976999997</v>
      </c>
      <c r="I3" s="108">
        <v>362.45800466000003</v>
      </c>
      <c r="J3" s="108">
        <v>322.64379716000002</v>
      </c>
      <c r="K3" s="108">
        <v>322.64379716000002</v>
      </c>
      <c r="L3" s="278"/>
    </row>
    <row r="4" spans="1:12" x14ac:dyDescent="0.3">
      <c r="A4" s="9">
        <v>168</v>
      </c>
      <c r="C4" s="53">
        <v>1</v>
      </c>
      <c r="D4" s="111" t="s">
        <v>118</v>
      </c>
      <c r="E4" s="112"/>
      <c r="F4" s="112"/>
      <c r="G4" s="112"/>
      <c r="H4" s="163">
        <v>63.48597977</v>
      </c>
      <c r="I4" s="109">
        <v>62.458004660000007</v>
      </c>
      <c r="J4" s="109">
        <v>22.643797159999998</v>
      </c>
      <c r="K4" s="109">
        <v>22.643797159999998</v>
      </c>
      <c r="L4" s="278"/>
    </row>
    <row r="5" spans="1:12" outlineLevel="1" x14ac:dyDescent="0.3">
      <c r="A5" s="9">
        <v>169</v>
      </c>
      <c r="C5" s="54">
        <v>1.1000000000000001</v>
      </c>
      <c r="D5" s="113"/>
      <c r="E5" s="114" t="s">
        <v>119</v>
      </c>
      <c r="F5" s="115"/>
      <c r="G5" s="113"/>
      <c r="H5" s="164">
        <v>0</v>
      </c>
      <c r="I5" s="110">
        <v>0</v>
      </c>
      <c r="J5" s="110">
        <v>0</v>
      </c>
      <c r="K5" s="110">
        <v>0</v>
      </c>
      <c r="L5" s="278"/>
    </row>
    <row r="6" spans="1:12" outlineLevel="1" x14ac:dyDescent="0.3">
      <c r="A6" s="9">
        <v>170</v>
      </c>
      <c r="C6" s="18" t="s">
        <v>120</v>
      </c>
      <c r="D6"/>
      <c r="E6"/>
      <c r="F6" s="116" t="s">
        <v>121</v>
      </c>
      <c r="G6"/>
      <c r="H6" s="324"/>
      <c r="I6" s="336"/>
      <c r="J6" s="330"/>
      <c r="K6" s="337"/>
      <c r="L6" s="278"/>
    </row>
    <row r="7" spans="1:12" outlineLevel="1" x14ac:dyDescent="0.3">
      <c r="A7" s="9">
        <v>171</v>
      </c>
      <c r="C7" s="55"/>
      <c r="D7" s="117"/>
      <c r="E7" s="48"/>
      <c r="F7" s="118" t="s">
        <v>122</v>
      </c>
      <c r="G7"/>
      <c r="H7" s="325"/>
      <c r="I7" s="338"/>
      <c r="J7" s="331"/>
      <c r="K7" s="339"/>
      <c r="L7" s="278"/>
    </row>
    <row r="8" spans="1:12" outlineLevel="1" x14ac:dyDescent="0.3">
      <c r="A8" s="9">
        <v>172</v>
      </c>
      <c r="C8" s="55"/>
      <c r="D8" s="117"/>
      <c r="E8" s="48"/>
      <c r="F8" s="118" t="s">
        <v>123</v>
      </c>
      <c r="G8"/>
      <c r="H8" s="325"/>
      <c r="I8" s="338"/>
      <c r="J8" s="331"/>
      <c r="K8" s="339"/>
      <c r="L8" s="278"/>
    </row>
    <row r="9" spans="1:12" outlineLevel="1" x14ac:dyDescent="0.3">
      <c r="A9" s="9">
        <v>173</v>
      </c>
      <c r="C9" s="55"/>
      <c r="D9" s="117"/>
      <c r="E9" s="48"/>
      <c r="F9" s="117"/>
      <c r="G9" s="118"/>
      <c r="H9" s="325"/>
      <c r="I9" s="338"/>
      <c r="J9" s="331"/>
      <c r="K9" s="339"/>
      <c r="L9" s="278"/>
    </row>
    <row r="10" spans="1:12" outlineLevel="1" x14ac:dyDescent="0.3">
      <c r="A10" s="9">
        <v>174</v>
      </c>
      <c r="C10" s="55"/>
      <c r="D10" s="117"/>
      <c r="E10" s="48"/>
      <c r="F10" s="117"/>
      <c r="G10" s="118"/>
      <c r="H10" s="325"/>
      <c r="I10" s="338"/>
      <c r="J10" s="331"/>
      <c r="K10" s="339"/>
      <c r="L10" s="278"/>
    </row>
    <row r="11" spans="1:12" outlineLevel="1" x14ac:dyDescent="0.3">
      <c r="A11" s="9">
        <v>175</v>
      </c>
      <c r="C11" s="18" t="s">
        <v>124</v>
      </c>
      <c r="D11"/>
      <c r="E11" s="119"/>
      <c r="F11" s="116" t="s">
        <v>125</v>
      </c>
      <c r="G11"/>
      <c r="H11" s="324"/>
      <c r="I11" s="336"/>
      <c r="J11" s="330"/>
      <c r="K11" s="337"/>
      <c r="L11" s="278"/>
    </row>
    <row r="12" spans="1:12" outlineLevel="1" x14ac:dyDescent="0.3">
      <c r="A12" s="9">
        <v>176</v>
      </c>
      <c r="C12" s="55"/>
      <c r="D12" s="117"/>
      <c r="E12" s="48"/>
      <c r="F12" s="118" t="s">
        <v>126</v>
      </c>
      <c r="G12"/>
      <c r="H12" s="325"/>
      <c r="I12" s="338"/>
      <c r="J12" s="331"/>
      <c r="K12" s="339"/>
      <c r="L12" s="278"/>
    </row>
    <row r="13" spans="1:12" outlineLevel="1" x14ac:dyDescent="0.3">
      <c r="A13" s="9">
        <v>177</v>
      </c>
      <c r="C13" s="55"/>
      <c r="D13" s="117"/>
      <c r="E13" s="48"/>
      <c r="F13" s="118" t="s">
        <v>127</v>
      </c>
      <c r="G13"/>
      <c r="H13" s="325"/>
      <c r="I13" s="338"/>
      <c r="J13" s="331"/>
      <c r="K13" s="340"/>
      <c r="L13" s="278"/>
    </row>
    <row r="14" spans="1:12" outlineLevel="1" x14ac:dyDescent="0.3">
      <c r="A14" s="9">
        <v>178</v>
      </c>
      <c r="C14" s="18" t="s">
        <v>129</v>
      </c>
      <c r="D14"/>
      <c r="E14" s="119"/>
      <c r="F14" s="116" t="s">
        <v>130</v>
      </c>
      <c r="G14"/>
      <c r="H14" s="324"/>
      <c r="I14" s="336"/>
      <c r="J14" s="330"/>
      <c r="K14" s="337"/>
      <c r="L14" s="278"/>
    </row>
    <row r="15" spans="1:12" outlineLevel="1" x14ac:dyDescent="0.3">
      <c r="A15" s="9">
        <v>179</v>
      </c>
      <c r="C15" s="55"/>
      <c r="D15" s="117"/>
      <c r="E15" s="48"/>
      <c r="F15" s="118" t="s">
        <v>131</v>
      </c>
      <c r="G15"/>
      <c r="H15" s="325"/>
      <c r="I15" s="338"/>
      <c r="J15" s="331"/>
      <c r="K15" s="339"/>
      <c r="L15" s="278"/>
    </row>
    <row r="16" spans="1:12" outlineLevel="1" x14ac:dyDescent="0.3">
      <c r="A16" s="9">
        <v>180</v>
      </c>
      <c r="C16" s="55"/>
      <c r="D16" s="117"/>
      <c r="E16" s="48"/>
      <c r="F16" s="118" t="s">
        <v>127</v>
      </c>
      <c r="G16"/>
      <c r="H16" s="325"/>
      <c r="I16" s="338"/>
      <c r="J16" s="331"/>
      <c r="K16" s="339"/>
      <c r="L16" s="278"/>
    </row>
    <row r="17" spans="1:12" outlineLevel="1" x14ac:dyDescent="0.3">
      <c r="A17" s="9">
        <v>181</v>
      </c>
      <c r="C17" s="18" t="s">
        <v>132</v>
      </c>
      <c r="D17"/>
      <c r="E17" s="119"/>
      <c r="F17" s="116" t="s">
        <v>133</v>
      </c>
      <c r="G17"/>
      <c r="H17" s="324"/>
      <c r="I17" s="336"/>
      <c r="J17" s="330"/>
      <c r="K17" s="337"/>
      <c r="L17" s="278"/>
    </row>
    <row r="18" spans="1:12" outlineLevel="1" x14ac:dyDescent="0.3">
      <c r="A18" s="9">
        <v>182</v>
      </c>
      <c r="C18" s="18" t="s">
        <v>134</v>
      </c>
      <c r="D18"/>
      <c r="E18" s="119"/>
      <c r="F18" s="116" t="s">
        <v>135</v>
      </c>
      <c r="G18"/>
      <c r="H18" s="324"/>
      <c r="I18" s="336"/>
      <c r="J18" s="330"/>
      <c r="K18" s="337"/>
      <c r="L18" s="278"/>
    </row>
    <row r="19" spans="1:12" outlineLevel="1" x14ac:dyDescent="0.3">
      <c r="A19" s="9">
        <v>183</v>
      </c>
      <c r="C19" s="18" t="s">
        <v>136</v>
      </c>
      <c r="D19"/>
      <c r="E19" s="119"/>
      <c r="F19" s="116" t="s">
        <v>137</v>
      </c>
      <c r="G19"/>
      <c r="H19" s="324"/>
      <c r="I19" s="336"/>
      <c r="J19" s="330"/>
      <c r="K19" s="337"/>
      <c r="L19" s="278"/>
    </row>
    <row r="20" spans="1:12" outlineLevel="1" x14ac:dyDescent="0.3">
      <c r="A20" s="9">
        <v>184</v>
      </c>
      <c r="C20" s="18"/>
      <c r="D20"/>
      <c r="E20" s="119"/>
      <c r="F20" s="118" t="s">
        <v>138</v>
      </c>
      <c r="G20"/>
      <c r="H20" s="326"/>
      <c r="I20" s="341"/>
      <c r="J20" s="332"/>
      <c r="K20" s="342"/>
      <c r="L20" s="278"/>
    </row>
    <row r="21" spans="1:12" outlineLevel="1" x14ac:dyDescent="0.3">
      <c r="A21" s="9">
        <v>185</v>
      </c>
      <c r="C21" s="18"/>
      <c r="D21"/>
      <c r="E21" s="119"/>
      <c r="F21" s="118" t="s">
        <v>139</v>
      </c>
      <c r="G21"/>
      <c r="H21" s="326"/>
      <c r="I21" s="341"/>
      <c r="J21" s="332"/>
      <c r="K21" s="342"/>
      <c r="L21" s="278"/>
    </row>
    <row r="22" spans="1:12" outlineLevel="1" x14ac:dyDescent="0.3">
      <c r="A22" s="9">
        <v>186</v>
      </c>
      <c r="C22" s="18" t="s">
        <v>140</v>
      </c>
      <c r="D22"/>
      <c r="E22" s="119"/>
      <c r="F22" s="116" t="s">
        <v>141</v>
      </c>
      <c r="G22"/>
      <c r="H22" s="324"/>
      <c r="I22" s="336"/>
      <c r="J22" s="330"/>
      <c r="K22" s="337"/>
      <c r="L22" s="278"/>
    </row>
    <row r="23" spans="1:12" outlineLevel="1" x14ac:dyDescent="0.3">
      <c r="A23" s="9">
        <v>187</v>
      </c>
      <c r="C23" s="18"/>
      <c r="D23"/>
      <c r="E23" s="119"/>
      <c r="F23" s="118" t="s">
        <v>142</v>
      </c>
      <c r="G23"/>
      <c r="H23" s="327"/>
      <c r="I23" s="343"/>
      <c r="J23" s="333"/>
      <c r="K23" s="340"/>
      <c r="L23" s="278"/>
    </row>
    <row r="24" spans="1:12" outlineLevel="1" x14ac:dyDescent="0.3">
      <c r="A24" s="9">
        <v>188</v>
      </c>
      <c r="C24" s="18"/>
      <c r="D24"/>
      <c r="E24" s="119"/>
      <c r="F24" s="118" t="s">
        <v>127</v>
      </c>
      <c r="G24"/>
      <c r="H24" s="325"/>
      <c r="I24" s="338"/>
      <c r="J24" s="331"/>
      <c r="K24" s="339"/>
      <c r="L24" s="278"/>
    </row>
    <row r="25" spans="1:12" outlineLevel="1" x14ac:dyDescent="0.3">
      <c r="A25" s="9">
        <v>189</v>
      </c>
      <c r="C25" s="54">
        <v>1.2</v>
      </c>
      <c r="D25" s="113"/>
      <c r="E25" s="114" t="s">
        <v>143</v>
      </c>
      <c r="F25" s="115"/>
      <c r="G25" s="113"/>
      <c r="H25" s="164">
        <v>0</v>
      </c>
      <c r="I25" s="110">
        <v>0</v>
      </c>
      <c r="J25" s="110">
        <v>0</v>
      </c>
      <c r="K25" s="110">
        <v>0</v>
      </c>
      <c r="L25" s="278"/>
    </row>
    <row r="26" spans="1:12" outlineLevel="1" x14ac:dyDescent="0.3">
      <c r="A26" s="9">
        <v>190</v>
      </c>
      <c r="C26" s="18" t="s">
        <v>120</v>
      </c>
      <c r="D26"/>
      <c r="E26" s="119"/>
      <c r="F26" s="116" t="s">
        <v>144</v>
      </c>
      <c r="G26"/>
      <c r="H26" s="325"/>
      <c r="I26" s="338"/>
      <c r="J26" s="331"/>
      <c r="K26" s="339"/>
      <c r="L26" s="278"/>
    </row>
    <row r="27" spans="1:12" outlineLevel="1" x14ac:dyDescent="0.3">
      <c r="A27" s="9">
        <v>191</v>
      </c>
      <c r="C27" s="55"/>
      <c r="D27" s="117"/>
      <c r="E27" s="48"/>
      <c r="F27" s="118" t="s">
        <v>353</v>
      </c>
      <c r="G27"/>
      <c r="H27" s="325"/>
      <c r="I27" s="338"/>
      <c r="J27" s="331"/>
      <c r="K27" s="339"/>
      <c r="L27" s="278"/>
    </row>
    <row r="28" spans="1:12" outlineLevel="1" x14ac:dyDescent="0.3">
      <c r="A28" s="9">
        <v>192</v>
      </c>
      <c r="C28" s="55"/>
      <c r="D28" s="117"/>
      <c r="E28" s="48"/>
      <c r="F28" s="118" t="s">
        <v>354</v>
      </c>
      <c r="G28"/>
      <c r="H28" s="325"/>
      <c r="I28" s="338"/>
      <c r="J28" s="331"/>
      <c r="K28" s="339"/>
      <c r="L28" s="278"/>
    </row>
    <row r="29" spans="1:12" outlineLevel="1" x14ac:dyDescent="0.3">
      <c r="A29" s="9">
        <v>193</v>
      </c>
      <c r="C29" s="55"/>
      <c r="D29" s="117"/>
      <c r="E29" s="48"/>
      <c r="F29" s="118"/>
      <c r="G29" s="118"/>
      <c r="H29" s="325"/>
      <c r="I29" s="338"/>
      <c r="J29" s="331"/>
      <c r="K29" s="339"/>
      <c r="L29" s="278"/>
    </row>
    <row r="30" spans="1:12" outlineLevel="1" x14ac:dyDescent="0.3">
      <c r="A30" s="9">
        <v>194</v>
      </c>
      <c r="C30" s="55"/>
      <c r="D30" s="117"/>
      <c r="E30" s="48"/>
      <c r="F30" s="118"/>
      <c r="G30" s="118"/>
      <c r="H30" s="325"/>
      <c r="I30" s="338"/>
      <c r="J30" s="331"/>
      <c r="K30" s="339"/>
      <c r="L30" s="278"/>
    </row>
    <row r="31" spans="1:12" outlineLevel="1" x14ac:dyDescent="0.3">
      <c r="A31" s="9">
        <v>195</v>
      </c>
      <c r="C31" s="18" t="s">
        <v>124</v>
      </c>
      <c r="D31" s="120"/>
      <c r="E31" s="119"/>
      <c r="F31" s="17" t="s">
        <v>149</v>
      </c>
      <c r="G31"/>
      <c r="H31" s="329"/>
      <c r="I31" s="344"/>
      <c r="J31" s="335"/>
      <c r="K31" s="345"/>
      <c r="L31" s="278"/>
    </row>
    <row r="32" spans="1:12" outlineLevel="1" x14ac:dyDescent="0.3">
      <c r="A32" s="9">
        <v>196</v>
      </c>
      <c r="C32" s="18"/>
      <c r="D32" s="121"/>
      <c r="E32" s="119"/>
      <c r="F32" s="118" t="s">
        <v>150</v>
      </c>
      <c r="G32"/>
      <c r="H32" s="325"/>
      <c r="I32" s="338"/>
      <c r="J32" s="331"/>
      <c r="K32" s="339"/>
      <c r="L32" s="278"/>
    </row>
    <row r="33" spans="1:12" outlineLevel="1" x14ac:dyDescent="0.3">
      <c r="A33" s="9">
        <v>197</v>
      </c>
      <c r="C33" s="18"/>
      <c r="D33" s="121"/>
      <c r="E33" s="119"/>
      <c r="F33" s="118" t="s">
        <v>151</v>
      </c>
      <c r="G33"/>
      <c r="H33" s="325"/>
      <c r="I33" s="338"/>
      <c r="J33" s="331"/>
      <c r="K33" s="339"/>
      <c r="L33" s="278"/>
    </row>
    <row r="34" spans="1:12" outlineLevel="1" x14ac:dyDescent="0.3">
      <c r="A34" s="9">
        <v>198</v>
      </c>
      <c r="C34" s="18"/>
      <c r="D34" s="122"/>
      <c r="E34" s="119"/>
      <c r="F34"/>
      <c r="G34" s="118"/>
      <c r="H34" s="325"/>
      <c r="I34" s="338"/>
      <c r="J34" s="331"/>
      <c r="K34" s="342"/>
      <c r="L34" s="278"/>
    </row>
    <row r="35" spans="1:12" outlineLevel="1" x14ac:dyDescent="0.3">
      <c r="A35" s="9">
        <v>199</v>
      </c>
      <c r="C35" s="18"/>
      <c r="D35" s="122"/>
      <c r="E35" s="119"/>
      <c r="F35"/>
      <c r="G35" s="118"/>
      <c r="H35" s="325"/>
      <c r="I35" s="338"/>
      <c r="J35" s="331"/>
      <c r="K35" s="342"/>
      <c r="L35" s="278"/>
    </row>
    <row r="36" spans="1:12" outlineLevel="1" x14ac:dyDescent="0.3">
      <c r="A36" s="9">
        <v>200</v>
      </c>
      <c r="C36" s="18" t="s">
        <v>129</v>
      </c>
      <c r="D36" s="120"/>
      <c r="E36" s="119"/>
      <c r="F36" s="116" t="s">
        <v>152</v>
      </c>
      <c r="G36"/>
      <c r="H36" s="328"/>
      <c r="I36" s="346"/>
      <c r="J36" s="334"/>
      <c r="K36" s="345"/>
      <c r="L36" s="278"/>
    </row>
    <row r="37" spans="1:12" outlineLevel="1" x14ac:dyDescent="0.3">
      <c r="A37" s="9">
        <v>201</v>
      </c>
      <c r="C37" s="18"/>
      <c r="D37" s="121"/>
      <c r="E37" s="119"/>
      <c r="F37" s="118" t="s">
        <v>153</v>
      </c>
      <c r="G37"/>
      <c r="H37" s="325"/>
      <c r="I37" s="338"/>
      <c r="J37" s="331"/>
      <c r="K37" s="345"/>
      <c r="L37" s="278"/>
    </row>
    <row r="38" spans="1:12" outlineLevel="1" x14ac:dyDescent="0.3">
      <c r="A38" s="9">
        <v>202</v>
      </c>
      <c r="C38" s="18"/>
      <c r="D38" s="121"/>
      <c r="E38" s="119"/>
      <c r="F38" s="118" t="s">
        <v>154</v>
      </c>
      <c r="G38"/>
      <c r="H38" s="325"/>
      <c r="I38" s="338"/>
      <c r="J38" s="331"/>
      <c r="K38" s="342"/>
      <c r="L38" s="278"/>
    </row>
    <row r="39" spans="1:12" outlineLevel="1" x14ac:dyDescent="0.3">
      <c r="A39" s="9">
        <v>203</v>
      </c>
      <c r="C39" s="18"/>
      <c r="D39" s="122"/>
      <c r="E39" s="119"/>
      <c r="F39"/>
      <c r="G39" s="118"/>
      <c r="H39" s="325"/>
      <c r="I39" s="338"/>
      <c r="J39" s="331"/>
      <c r="K39" s="339"/>
      <c r="L39" s="278"/>
    </row>
    <row r="40" spans="1:12" outlineLevel="1" x14ac:dyDescent="0.3">
      <c r="A40" s="9">
        <v>204</v>
      </c>
      <c r="C40" s="18"/>
      <c r="D40" s="122"/>
      <c r="E40" s="119"/>
      <c r="F40"/>
      <c r="G40" s="118"/>
      <c r="H40" s="325"/>
      <c r="I40" s="338"/>
      <c r="J40" s="331"/>
      <c r="K40" s="339"/>
      <c r="L40" s="278"/>
    </row>
    <row r="41" spans="1:12" outlineLevel="1" x14ac:dyDescent="0.3">
      <c r="A41" s="9">
        <v>205</v>
      </c>
      <c r="C41" s="18" t="s">
        <v>132</v>
      </c>
      <c r="D41" s="122"/>
      <c r="E41"/>
      <c r="F41" s="116" t="s">
        <v>155</v>
      </c>
      <c r="G41" s="118"/>
      <c r="H41" s="324"/>
      <c r="I41" s="336"/>
      <c r="J41" s="330"/>
      <c r="K41" s="337"/>
      <c r="L41" s="278"/>
    </row>
    <row r="42" spans="1:12" outlineLevel="1" x14ac:dyDescent="0.3">
      <c r="A42" s="9">
        <v>206</v>
      </c>
      <c r="C42" s="18"/>
      <c r="D42" s="122"/>
      <c r="E42"/>
      <c r="F42" s="118" t="s">
        <v>156</v>
      </c>
      <c r="G42"/>
      <c r="H42" s="325"/>
      <c r="I42" s="338"/>
      <c r="J42" s="331"/>
      <c r="K42" s="339"/>
      <c r="L42" s="278"/>
    </row>
    <row r="43" spans="1:12" outlineLevel="1" x14ac:dyDescent="0.3">
      <c r="A43" s="9">
        <v>207</v>
      </c>
      <c r="C43" s="18"/>
      <c r="D43" s="122"/>
      <c r="E43"/>
      <c r="F43" s="118" t="s">
        <v>127</v>
      </c>
      <c r="G43"/>
      <c r="H43" s="325"/>
      <c r="I43" s="338"/>
      <c r="J43" s="331"/>
      <c r="K43" s="340"/>
      <c r="L43" s="278"/>
    </row>
    <row r="44" spans="1:12" outlineLevel="1" x14ac:dyDescent="0.3">
      <c r="A44" s="9">
        <v>208</v>
      </c>
      <c r="C44" s="18" t="s">
        <v>134</v>
      </c>
      <c r="D44" s="122"/>
      <c r="E44"/>
      <c r="F44" s="123" t="s">
        <v>157</v>
      </c>
      <c r="G44"/>
      <c r="H44" s="327">
        <v>5.0706055079999999</v>
      </c>
      <c r="I44" s="343">
        <v>5.0706055079999999</v>
      </c>
      <c r="J44" s="333">
        <v>4.7337326047416139</v>
      </c>
      <c r="K44" s="340">
        <v>4.7337326047416139</v>
      </c>
      <c r="L44" s="278"/>
    </row>
    <row r="45" spans="1:12" outlineLevel="1" x14ac:dyDescent="0.3">
      <c r="A45" s="9">
        <v>209</v>
      </c>
      <c r="C45" s="18"/>
      <c r="D45" s="122"/>
      <c r="E45"/>
      <c r="F45" s="118" t="s">
        <v>158</v>
      </c>
      <c r="G45"/>
      <c r="H45" s="325">
        <v>338.04036719999999</v>
      </c>
      <c r="I45" s="338">
        <v>338.04036719999999</v>
      </c>
      <c r="J45" s="331">
        <v>315.58217364944096</v>
      </c>
      <c r="K45" s="342">
        <f>IF(HOME!$B$2="Phương án FTP cũ",K253,0)</f>
        <v>322.64379716000002</v>
      </c>
      <c r="L45" s="278"/>
    </row>
    <row r="46" spans="1:12" outlineLevel="1" x14ac:dyDescent="0.3">
      <c r="A46" s="9">
        <v>210</v>
      </c>
      <c r="C46" s="18"/>
      <c r="D46" s="122"/>
      <c r="E46"/>
      <c r="F46" s="118" t="s">
        <v>159</v>
      </c>
      <c r="G46"/>
      <c r="H46" s="325">
        <v>1.4999999999999999E-2</v>
      </c>
      <c r="I46" s="338">
        <v>1.4999999999999999E-2</v>
      </c>
      <c r="J46" s="331">
        <v>1.4999999999999999E-2</v>
      </c>
      <c r="K46" s="340">
        <v>1.4999999999999999E-2</v>
      </c>
      <c r="L46" s="278"/>
    </row>
    <row r="47" spans="1:12" outlineLevel="1" x14ac:dyDescent="0.3">
      <c r="A47" s="9">
        <v>211</v>
      </c>
      <c r="C47" s="18" t="s">
        <v>136</v>
      </c>
      <c r="D47" s="120"/>
      <c r="E47" s="119"/>
      <c r="F47" s="116" t="s">
        <v>160</v>
      </c>
      <c r="G47"/>
      <c r="H47" s="325"/>
      <c r="I47" s="338"/>
      <c r="J47" s="331"/>
      <c r="K47" s="339"/>
      <c r="L47" s="278"/>
    </row>
    <row r="48" spans="1:12" outlineLevel="1" x14ac:dyDescent="0.3">
      <c r="A48" s="9">
        <v>212</v>
      </c>
      <c r="C48" s="18" t="s">
        <v>140</v>
      </c>
      <c r="D48" s="120"/>
      <c r="E48" s="119"/>
      <c r="F48" s="116" t="s">
        <v>161</v>
      </c>
      <c r="G48"/>
      <c r="H48" s="325"/>
      <c r="I48" s="338"/>
      <c r="J48" s="331"/>
      <c r="K48" s="339"/>
      <c r="L48" s="278"/>
    </row>
    <row r="49" spans="1:12" outlineLevel="1" x14ac:dyDescent="0.3">
      <c r="A49" s="9">
        <v>213</v>
      </c>
      <c r="C49" s="54">
        <v>1.3</v>
      </c>
      <c r="D49" s="113"/>
      <c r="E49" s="114" t="s">
        <v>162</v>
      </c>
      <c r="F49" s="115"/>
      <c r="G49" s="113"/>
      <c r="H49" s="164">
        <v>0</v>
      </c>
      <c r="I49" s="110">
        <v>0</v>
      </c>
      <c r="J49" s="110">
        <v>0</v>
      </c>
      <c r="K49" s="110">
        <v>0</v>
      </c>
      <c r="L49" s="278"/>
    </row>
    <row r="50" spans="1:12" outlineLevel="1" x14ac:dyDescent="0.3">
      <c r="A50" s="9">
        <v>214</v>
      </c>
      <c r="C50" s="57" t="s">
        <v>120</v>
      </c>
      <c r="D50" s="123"/>
      <c r="E50" s="124"/>
      <c r="F50" s="125" t="s">
        <v>163</v>
      </c>
      <c r="G50" s="126"/>
      <c r="H50" s="328"/>
      <c r="I50" s="346"/>
      <c r="J50" s="334"/>
      <c r="K50" s="347"/>
      <c r="L50" s="278"/>
    </row>
    <row r="51" spans="1:12" outlineLevel="1" x14ac:dyDescent="0.3">
      <c r="A51" s="9">
        <v>215</v>
      </c>
      <c r="C51" s="56"/>
      <c r="D51" s="123"/>
      <c r="E51" s="124"/>
      <c r="F51" s="125" t="s">
        <v>164</v>
      </c>
      <c r="G51" s="126"/>
      <c r="H51" s="328"/>
      <c r="I51" s="346"/>
      <c r="J51" s="334"/>
      <c r="K51" s="347"/>
      <c r="L51" s="278"/>
    </row>
    <row r="52" spans="1:12" outlineLevel="1" x14ac:dyDescent="0.3">
      <c r="A52" s="9">
        <v>216</v>
      </c>
      <c r="C52" s="56"/>
      <c r="D52" s="123"/>
      <c r="E52" s="124"/>
      <c r="F52" s="127" t="s">
        <v>165</v>
      </c>
      <c r="G52" s="126"/>
      <c r="H52" s="328"/>
      <c r="I52" s="346"/>
      <c r="J52" s="334"/>
      <c r="K52" s="347"/>
      <c r="L52" s="278"/>
    </row>
    <row r="53" spans="1:12" ht="86.4" outlineLevel="1" x14ac:dyDescent="0.3">
      <c r="A53" s="9">
        <v>217</v>
      </c>
      <c r="C53" s="56"/>
      <c r="D53" s="123"/>
      <c r="E53" s="124"/>
      <c r="F53" s="127" t="s">
        <v>166</v>
      </c>
      <c r="G53" s="126" t="s">
        <v>330</v>
      </c>
      <c r="H53" s="328"/>
      <c r="I53" s="346"/>
      <c r="J53" s="334"/>
      <c r="K53" s="347"/>
      <c r="L53" s="278"/>
    </row>
    <row r="54" spans="1:12" outlineLevel="1" x14ac:dyDescent="0.3">
      <c r="A54" s="9">
        <v>218</v>
      </c>
      <c r="C54" s="56"/>
      <c r="D54" s="123"/>
      <c r="E54" s="124"/>
      <c r="F54" s="127" t="s">
        <v>167</v>
      </c>
      <c r="G54" s="126"/>
      <c r="H54" s="328"/>
      <c r="I54" s="346"/>
      <c r="J54" s="334"/>
      <c r="K54" s="339"/>
      <c r="L54" s="278"/>
    </row>
    <row r="55" spans="1:12" ht="86.4" outlineLevel="1" x14ac:dyDescent="0.3">
      <c r="A55" s="9">
        <v>219</v>
      </c>
      <c r="C55" s="56"/>
      <c r="D55" s="123"/>
      <c r="E55" s="124"/>
      <c r="F55" s="127" t="s">
        <v>168</v>
      </c>
      <c r="G55" s="126" t="s">
        <v>331</v>
      </c>
      <c r="H55" s="328"/>
      <c r="I55" s="346"/>
      <c r="J55" s="334"/>
      <c r="K55" s="347"/>
      <c r="L55" s="278"/>
    </row>
    <row r="56" spans="1:12" outlineLevel="1" x14ac:dyDescent="0.3">
      <c r="A56" s="9">
        <v>220</v>
      </c>
      <c r="C56" s="56"/>
      <c r="D56" s="123"/>
      <c r="E56" s="124"/>
      <c r="F56" s="127" t="s">
        <v>169</v>
      </c>
      <c r="G56" s="126"/>
      <c r="H56" s="328"/>
      <c r="I56" s="346"/>
      <c r="J56" s="334"/>
      <c r="K56" s="347"/>
      <c r="L56" s="278"/>
    </row>
    <row r="57" spans="1:12" ht="86.4" outlineLevel="1" x14ac:dyDescent="0.3">
      <c r="A57" s="9">
        <v>221</v>
      </c>
      <c r="C57" s="56"/>
      <c r="D57" s="123"/>
      <c r="E57" s="124"/>
      <c r="F57" s="127" t="s">
        <v>170</v>
      </c>
      <c r="G57" s="126" t="s">
        <v>332</v>
      </c>
      <c r="H57" s="328"/>
      <c r="I57" s="346"/>
      <c r="J57" s="334"/>
      <c r="K57" s="339"/>
      <c r="L57" s="278"/>
    </row>
    <row r="58" spans="1:12" outlineLevel="1" x14ac:dyDescent="0.3">
      <c r="A58" s="9">
        <v>222</v>
      </c>
      <c r="C58" s="56"/>
      <c r="D58" s="123"/>
      <c r="E58" s="124"/>
      <c r="F58" s="127" t="s">
        <v>171</v>
      </c>
      <c r="G58" s="126"/>
      <c r="H58" s="328"/>
      <c r="I58" s="346"/>
      <c r="J58" s="334"/>
      <c r="K58" s="348"/>
      <c r="L58" s="278"/>
    </row>
    <row r="59" spans="1:12" ht="86.4" outlineLevel="1" x14ac:dyDescent="0.3">
      <c r="A59" s="9">
        <v>223</v>
      </c>
      <c r="C59" s="56"/>
      <c r="D59" s="123"/>
      <c r="E59" s="124"/>
      <c r="F59" s="127" t="s">
        <v>172</v>
      </c>
      <c r="G59" s="126" t="s">
        <v>333</v>
      </c>
      <c r="H59" s="328"/>
      <c r="I59" s="346"/>
      <c r="J59" s="334"/>
      <c r="K59" s="348"/>
      <c r="L59" s="278"/>
    </row>
    <row r="60" spans="1:12" ht="28.8" outlineLevel="1" x14ac:dyDescent="0.3">
      <c r="A60" s="9">
        <v>224</v>
      </c>
      <c r="C60" s="56"/>
      <c r="D60" s="123"/>
      <c r="E60" s="124"/>
      <c r="F60" s="127" t="s">
        <v>173</v>
      </c>
      <c r="G60" s="126" t="s">
        <v>334</v>
      </c>
      <c r="H60" s="328"/>
      <c r="I60" s="346"/>
      <c r="J60" s="334"/>
      <c r="K60" s="348"/>
      <c r="L60" s="278"/>
    </row>
    <row r="61" spans="1:12" ht="100.8" outlineLevel="1" x14ac:dyDescent="0.3">
      <c r="A61" s="9">
        <v>225</v>
      </c>
      <c r="C61" s="56"/>
      <c r="D61" s="124"/>
      <c r="E61" s="124"/>
      <c r="F61" s="128" t="s">
        <v>210</v>
      </c>
      <c r="G61" s="124" t="s">
        <v>335</v>
      </c>
      <c r="H61" s="328"/>
      <c r="I61" s="346"/>
      <c r="J61" s="334"/>
      <c r="K61" s="347"/>
      <c r="L61" s="278"/>
    </row>
    <row r="62" spans="1:12" ht="28.8" outlineLevel="1" x14ac:dyDescent="0.3">
      <c r="A62" s="9">
        <v>226</v>
      </c>
      <c r="C62" s="56"/>
      <c r="D62" s="129"/>
      <c r="E62" s="130"/>
      <c r="F62" s="131" t="s">
        <v>175</v>
      </c>
      <c r="G62" s="124" t="s">
        <v>334</v>
      </c>
      <c r="H62" s="325"/>
      <c r="I62" s="338"/>
      <c r="J62" s="331"/>
      <c r="K62" s="339"/>
      <c r="L62" s="278"/>
    </row>
    <row r="63" spans="1:12" ht="100.8" outlineLevel="1" x14ac:dyDescent="0.3">
      <c r="A63" s="9">
        <v>227</v>
      </c>
      <c r="C63" s="56"/>
      <c r="D63" s="127"/>
      <c r="E63" s="124"/>
      <c r="F63" s="131" t="s">
        <v>210</v>
      </c>
      <c r="G63" s="124" t="s">
        <v>335</v>
      </c>
      <c r="H63" s="325"/>
      <c r="I63" s="338"/>
      <c r="J63" s="331"/>
      <c r="K63" s="339"/>
      <c r="L63" s="278"/>
    </row>
    <row r="64" spans="1:12" ht="28.8" outlineLevel="1" x14ac:dyDescent="0.3">
      <c r="A64" s="9">
        <v>228</v>
      </c>
      <c r="C64" s="56"/>
      <c r="D64" s="127"/>
      <c r="E64" s="124"/>
      <c r="F64" s="132" t="s">
        <v>176</v>
      </c>
      <c r="G64" s="124" t="s">
        <v>334</v>
      </c>
      <c r="H64" s="325"/>
      <c r="I64" s="338"/>
      <c r="J64" s="331"/>
      <c r="K64" s="339"/>
      <c r="L64" s="278"/>
    </row>
    <row r="65" spans="1:12" ht="100.8" outlineLevel="1" x14ac:dyDescent="0.3">
      <c r="A65" s="9">
        <v>229</v>
      </c>
      <c r="C65" s="56"/>
      <c r="D65" s="127"/>
      <c r="E65" s="124"/>
      <c r="F65" s="132" t="s">
        <v>210</v>
      </c>
      <c r="G65" s="124" t="s">
        <v>335</v>
      </c>
      <c r="H65" s="325"/>
      <c r="I65" s="338"/>
      <c r="J65" s="331"/>
      <c r="K65" s="339"/>
      <c r="L65" s="278"/>
    </row>
    <row r="66" spans="1:12" outlineLevel="1" x14ac:dyDescent="0.3">
      <c r="A66" s="9">
        <v>230</v>
      </c>
      <c r="C66" s="56" t="s">
        <v>124</v>
      </c>
      <c r="D66" s="127"/>
      <c r="E66" s="124"/>
      <c r="F66" s="133" t="s">
        <v>177</v>
      </c>
      <c r="G66" s="124"/>
      <c r="H66" s="325"/>
      <c r="I66" s="338"/>
      <c r="J66" s="331"/>
      <c r="K66" s="339"/>
      <c r="L66" s="278"/>
    </row>
    <row r="67" spans="1:12" outlineLevel="1" x14ac:dyDescent="0.3">
      <c r="A67" s="9">
        <v>231</v>
      </c>
      <c r="C67" s="56"/>
      <c r="D67" s="127"/>
      <c r="E67" s="124"/>
      <c r="F67" s="133" t="s">
        <v>178</v>
      </c>
      <c r="G67" s="124"/>
      <c r="H67" s="325"/>
      <c r="I67" s="338"/>
      <c r="J67" s="331"/>
      <c r="K67" s="339"/>
      <c r="L67" s="278"/>
    </row>
    <row r="68" spans="1:12" outlineLevel="1" x14ac:dyDescent="0.3">
      <c r="A68" s="9">
        <v>232</v>
      </c>
      <c r="C68" s="56"/>
      <c r="D68" s="127"/>
      <c r="E68" s="124"/>
      <c r="F68" s="131" t="s">
        <v>179</v>
      </c>
      <c r="G68" s="124"/>
      <c r="H68" s="325"/>
      <c r="I68" s="338"/>
      <c r="J68" s="331"/>
      <c r="K68" s="339"/>
      <c r="L68" s="278"/>
    </row>
    <row r="69" spans="1:12" ht="72" outlineLevel="1" x14ac:dyDescent="0.3">
      <c r="A69" s="9">
        <v>233</v>
      </c>
      <c r="C69" s="56"/>
      <c r="D69" s="127"/>
      <c r="E69" s="124"/>
      <c r="F69" s="131" t="s">
        <v>180</v>
      </c>
      <c r="G69" s="124" t="s">
        <v>336</v>
      </c>
      <c r="H69" s="325"/>
      <c r="I69" s="338"/>
      <c r="J69" s="331"/>
      <c r="K69" s="339"/>
      <c r="L69" s="278"/>
    </row>
    <row r="70" spans="1:12" outlineLevel="1" x14ac:dyDescent="0.3">
      <c r="A70" s="9">
        <v>234</v>
      </c>
      <c r="C70" s="56"/>
      <c r="D70" s="127"/>
      <c r="E70" s="124"/>
      <c r="F70" s="131" t="s">
        <v>181</v>
      </c>
      <c r="G70" s="124"/>
      <c r="H70" s="325"/>
      <c r="I70" s="338"/>
      <c r="J70" s="331"/>
      <c r="K70" s="339"/>
      <c r="L70" s="278"/>
    </row>
    <row r="71" spans="1:12" ht="72" outlineLevel="1" x14ac:dyDescent="0.3">
      <c r="A71" s="9">
        <v>235</v>
      </c>
      <c r="C71" s="56"/>
      <c r="D71" s="127"/>
      <c r="E71" s="124"/>
      <c r="F71" s="131" t="s">
        <v>180</v>
      </c>
      <c r="G71" s="124" t="s">
        <v>336</v>
      </c>
      <c r="H71" s="325"/>
      <c r="I71" s="338"/>
      <c r="J71" s="331"/>
      <c r="K71" s="339"/>
      <c r="L71" s="278"/>
    </row>
    <row r="72" spans="1:12" outlineLevel="1" x14ac:dyDescent="0.3">
      <c r="A72" s="9">
        <v>236</v>
      </c>
      <c r="C72" s="56"/>
      <c r="D72" s="126"/>
      <c r="E72" s="124"/>
      <c r="F72" s="131" t="s">
        <v>182</v>
      </c>
      <c r="G72" s="126"/>
      <c r="H72" s="325"/>
      <c r="I72" s="338"/>
      <c r="J72" s="331"/>
      <c r="K72" s="339"/>
      <c r="L72" s="278"/>
    </row>
    <row r="73" spans="1:12" ht="100.8" outlineLevel="1" x14ac:dyDescent="0.3">
      <c r="A73" s="9">
        <v>237</v>
      </c>
      <c r="C73" s="56"/>
      <c r="D73" s="124"/>
      <c r="E73" s="124"/>
      <c r="F73" s="131" t="s">
        <v>180</v>
      </c>
      <c r="G73" s="124" t="s">
        <v>355</v>
      </c>
      <c r="H73" s="325"/>
      <c r="I73" s="338"/>
      <c r="J73" s="331"/>
      <c r="K73" s="339"/>
      <c r="L73" s="278"/>
    </row>
    <row r="74" spans="1:12" ht="28.8" outlineLevel="1" x14ac:dyDescent="0.3">
      <c r="A74" s="9">
        <v>238</v>
      </c>
      <c r="C74" s="56"/>
      <c r="D74" s="127"/>
      <c r="E74" s="124"/>
      <c r="F74" s="131" t="s">
        <v>183</v>
      </c>
      <c r="G74" s="124"/>
      <c r="H74" s="325"/>
      <c r="I74" s="338"/>
      <c r="J74" s="331"/>
      <c r="K74" s="339"/>
      <c r="L74" s="278"/>
    </row>
    <row r="75" spans="1:12" ht="86.4" outlineLevel="1" x14ac:dyDescent="0.3">
      <c r="A75" s="9">
        <v>239</v>
      </c>
      <c r="C75" s="56"/>
      <c r="D75" s="127"/>
      <c r="E75" s="124"/>
      <c r="F75" s="131" t="s">
        <v>174</v>
      </c>
      <c r="G75" s="124" t="s">
        <v>338</v>
      </c>
      <c r="H75" s="325"/>
      <c r="I75" s="338"/>
      <c r="J75" s="331"/>
      <c r="K75" s="339"/>
      <c r="L75" s="278"/>
    </row>
    <row r="76" spans="1:12" s="97" customFormat="1" ht="43.2" outlineLevel="1" x14ac:dyDescent="0.3">
      <c r="A76" s="9">
        <v>240</v>
      </c>
      <c r="B76" s="191"/>
      <c r="C76" s="57"/>
      <c r="D76" s="127"/>
      <c r="E76" s="124"/>
      <c r="F76" s="134" t="s">
        <v>184</v>
      </c>
      <c r="G76" s="124" t="s">
        <v>339</v>
      </c>
      <c r="H76" s="328"/>
      <c r="I76" s="346"/>
      <c r="J76" s="334"/>
      <c r="K76" s="349"/>
      <c r="L76" s="278"/>
    </row>
    <row r="77" spans="1:12" ht="86.4" outlineLevel="1" x14ac:dyDescent="0.3">
      <c r="A77" s="9">
        <v>241</v>
      </c>
      <c r="C77" s="56"/>
      <c r="D77" s="127"/>
      <c r="E77" s="124"/>
      <c r="F77" s="134" t="s">
        <v>174</v>
      </c>
      <c r="G77" s="124" t="s">
        <v>340</v>
      </c>
      <c r="H77" s="328"/>
      <c r="I77" s="346"/>
      <c r="J77" s="334"/>
      <c r="K77" s="349"/>
      <c r="L77" s="278"/>
    </row>
    <row r="78" spans="1:12" outlineLevel="1" x14ac:dyDescent="0.3">
      <c r="A78" s="9">
        <v>242</v>
      </c>
      <c r="C78" s="56"/>
      <c r="D78" s="127"/>
      <c r="E78" s="124"/>
      <c r="F78" s="133" t="s">
        <v>185</v>
      </c>
      <c r="G78" s="124"/>
      <c r="H78" s="325"/>
      <c r="I78" s="338"/>
      <c r="J78" s="331"/>
      <c r="K78" s="339"/>
      <c r="L78" s="278"/>
    </row>
    <row r="79" spans="1:12" outlineLevel="1" x14ac:dyDescent="0.3">
      <c r="A79" s="9">
        <v>243</v>
      </c>
      <c r="C79" s="56"/>
      <c r="D79" s="127"/>
      <c r="E79" s="124"/>
      <c r="F79" s="132" t="s">
        <v>186</v>
      </c>
      <c r="G79" s="124"/>
      <c r="H79" s="325"/>
      <c r="I79" s="338"/>
      <c r="J79" s="331"/>
      <c r="K79" s="339"/>
      <c r="L79" s="278"/>
    </row>
    <row r="80" spans="1:12" ht="72" outlineLevel="1" x14ac:dyDescent="0.3">
      <c r="A80" s="9">
        <v>244</v>
      </c>
      <c r="C80" s="56"/>
      <c r="D80" s="124"/>
      <c r="E80" s="124"/>
      <c r="F80" s="132" t="s">
        <v>180</v>
      </c>
      <c r="G80" s="124" t="s">
        <v>336</v>
      </c>
      <c r="H80" s="325"/>
      <c r="I80" s="338"/>
      <c r="J80" s="331"/>
      <c r="K80" s="339"/>
      <c r="L80" s="278"/>
    </row>
    <row r="81" spans="1:12" outlineLevel="1" x14ac:dyDescent="0.3">
      <c r="A81" s="9">
        <v>245</v>
      </c>
      <c r="C81" s="56"/>
      <c r="D81" s="127"/>
      <c r="E81" s="124"/>
      <c r="F81" s="132" t="s">
        <v>187</v>
      </c>
      <c r="G81" s="124"/>
      <c r="H81" s="325"/>
      <c r="I81" s="338"/>
      <c r="J81" s="331"/>
      <c r="K81" s="339"/>
      <c r="L81" s="278"/>
    </row>
    <row r="82" spans="1:12" ht="72" outlineLevel="1" x14ac:dyDescent="0.3">
      <c r="A82" s="9">
        <v>246</v>
      </c>
      <c r="C82" s="56"/>
      <c r="D82" s="127"/>
      <c r="E82" s="124"/>
      <c r="F82" s="131" t="s">
        <v>180</v>
      </c>
      <c r="G82" s="124" t="s">
        <v>336</v>
      </c>
      <c r="H82" s="325"/>
      <c r="I82" s="338"/>
      <c r="J82" s="331"/>
      <c r="K82" s="339"/>
      <c r="L82" s="278"/>
    </row>
    <row r="83" spans="1:12" outlineLevel="1" x14ac:dyDescent="0.3">
      <c r="A83" s="9">
        <v>247</v>
      </c>
      <c r="C83" s="56"/>
      <c r="D83" s="127"/>
      <c r="E83" s="124"/>
      <c r="F83" s="131" t="s">
        <v>188</v>
      </c>
      <c r="G83" s="124"/>
      <c r="H83" s="325"/>
      <c r="I83" s="338"/>
      <c r="J83" s="331"/>
      <c r="K83" s="339"/>
      <c r="L83" s="278"/>
    </row>
    <row r="84" spans="1:12" ht="100.8" outlineLevel="1" x14ac:dyDescent="0.3">
      <c r="A84" s="9">
        <v>248</v>
      </c>
      <c r="C84" s="56"/>
      <c r="D84" s="127"/>
      <c r="E84" s="124"/>
      <c r="F84" s="131" t="s">
        <v>180</v>
      </c>
      <c r="G84" s="124" t="s">
        <v>355</v>
      </c>
      <c r="H84" s="325"/>
      <c r="I84" s="338"/>
      <c r="J84" s="331"/>
      <c r="K84" s="339"/>
      <c r="L84" s="278"/>
    </row>
    <row r="85" spans="1:12" ht="28.8" outlineLevel="1" x14ac:dyDescent="0.3">
      <c r="A85" s="9">
        <v>249</v>
      </c>
      <c r="C85" s="56"/>
      <c r="D85" s="127"/>
      <c r="E85" s="124"/>
      <c r="F85" s="131" t="s">
        <v>189</v>
      </c>
      <c r="G85" s="124"/>
      <c r="H85" s="325"/>
      <c r="I85" s="338"/>
      <c r="J85" s="331"/>
      <c r="K85" s="339"/>
      <c r="L85" s="278"/>
    </row>
    <row r="86" spans="1:12" ht="86.4" outlineLevel="1" x14ac:dyDescent="0.3">
      <c r="A86" s="9">
        <v>250</v>
      </c>
      <c r="C86" s="56"/>
      <c r="D86" s="127"/>
      <c r="E86" s="124"/>
      <c r="F86" s="131" t="s">
        <v>174</v>
      </c>
      <c r="G86" s="124" t="s">
        <v>338</v>
      </c>
      <c r="H86" s="325"/>
      <c r="I86" s="338"/>
      <c r="J86" s="331"/>
      <c r="K86" s="339"/>
      <c r="L86" s="278"/>
    </row>
    <row r="87" spans="1:12" ht="43.2" outlineLevel="1" x14ac:dyDescent="0.3">
      <c r="A87" s="9">
        <v>251</v>
      </c>
      <c r="C87" s="56"/>
      <c r="D87" s="126"/>
      <c r="E87" s="124"/>
      <c r="F87" s="131" t="s">
        <v>190</v>
      </c>
      <c r="G87" s="124" t="s">
        <v>339</v>
      </c>
      <c r="H87" s="325"/>
      <c r="I87" s="338"/>
      <c r="J87" s="331"/>
      <c r="K87" s="339"/>
      <c r="L87" s="278"/>
    </row>
    <row r="88" spans="1:12" ht="86.4" outlineLevel="1" x14ac:dyDescent="0.3">
      <c r="A88" s="9">
        <v>252</v>
      </c>
      <c r="C88" s="56"/>
      <c r="D88" s="126"/>
      <c r="E88" s="124"/>
      <c r="F88" s="134" t="s">
        <v>174</v>
      </c>
      <c r="G88" s="124" t="s">
        <v>340</v>
      </c>
      <c r="H88" s="328"/>
      <c r="I88" s="346"/>
      <c r="J88" s="334"/>
      <c r="K88" s="349"/>
      <c r="L88" s="278"/>
    </row>
    <row r="89" spans="1:12" s="90" customFormat="1" outlineLevel="1" collapsed="1" x14ac:dyDescent="0.3">
      <c r="A89" s="9">
        <v>253</v>
      </c>
      <c r="B89" s="86"/>
      <c r="C89" s="56"/>
      <c r="D89" s="126"/>
      <c r="E89" s="124"/>
      <c r="F89" s="133" t="s">
        <v>191</v>
      </c>
      <c r="G89" s="124"/>
      <c r="H89" s="325"/>
      <c r="I89" s="338"/>
      <c r="J89" s="331"/>
      <c r="K89" s="339"/>
      <c r="L89" s="278"/>
    </row>
    <row r="90" spans="1:12" s="90" customFormat="1" outlineLevel="1" x14ac:dyDescent="0.3">
      <c r="A90" s="9">
        <v>254</v>
      </c>
      <c r="B90" s="86"/>
      <c r="C90" s="56"/>
      <c r="D90" s="126"/>
      <c r="E90" s="124"/>
      <c r="F90" s="132" t="s">
        <v>192</v>
      </c>
      <c r="G90" s="124"/>
      <c r="H90" s="325"/>
      <c r="I90" s="338"/>
      <c r="J90" s="331"/>
      <c r="K90" s="339"/>
      <c r="L90" s="278"/>
    </row>
    <row r="91" spans="1:12" s="97" customFormat="1" outlineLevel="1" x14ac:dyDescent="0.3">
      <c r="A91" s="9">
        <v>255</v>
      </c>
      <c r="B91" s="191"/>
      <c r="C91" s="56"/>
      <c r="D91" s="126"/>
      <c r="E91" s="124"/>
      <c r="F91" s="132" t="s">
        <v>193</v>
      </c>
      <c r="G91" s="124"/>
      <c r="H91" s="325"/>
      <c r="I91" s="338"/>
      <c r="J91" s="331"/>
      <c r="K91" s="339"/>
      <c r="L91" s="278"/>
    </row>
    <row r="92" spans="1:12" s="97" customFormat="1" x14ac:dyDescent="0.3">
      <c r="A92" s="9">
        <v>256</v>
      </c>
      <c r="B92" s="191"/>
      <c r="C92" s="79">
        <v>1.4</v>
      </c>
      <c r="D92" s="80"/>
      <c r="E92" s="81" t="s">
        <v>194</v>
      </c>
      <c r="F92" s="82"/>
      <c r="G92" s="124"/>
      <c r="H92" s="325">
        <v>0</v>
      </c>
      <c r="I92" s="338">
        <v>0</v>
      </c>
      <c r="J92" s="331">
        <v>0</v>
      </c>
      <c r="K92" s="339">
        <v>0</v>
      </c>
      <c r="L92" s="278"/>
    </row>
    <row r="93" spans="1:12" s="97" customFormat="1" x14ac:dyDescent="0.3">
      <c r="A93" s="9">
        <v>257</v>
      </c>
      <c r="B93" s="191"/>
      <c r="C93" s="58" t="s">
        <v>195</v>
      </c>
      <c r="D93" s="59"/>
      <c r="E93" s="135"/>
      <c r="F93" s="136" t="s">
        <v>196</v>
      </c>
      <c r="G93" s="124"/>
      <c r="H93" s="325"/>
      <c r="I93" s="338"/>
      <c r="J93" s="331"/>
      <c r="K93" s="339"/>
      <c r="L93" s="278"/>
    </row>
    <row r="94" spans="1:12" s="97" customFormat="1" outlineLevel="1" x14ac:dyDescent="0.3">
      <c r="A94" s="9">
        <v>258</v>
      </c>
      <c r="B94" s="191"/>
      <c r="C94" s="58"/>
      <c r="D94" s="59"/>
      <c r="E94" s="135"/>
      <c r="F94" s="137" t="s">
        <v>197</v>
      </c>
      <c r="G94" s="124"/>
      <c r="H94" s="325"/>
      <c r="I94" s="338"/>
      <c r="J94" s="331"/>
      <c r="K94" s="339"/>
      <c r="L94" s="278"/>
    </row>
    <row r="95" spans="1:12" s="97" customFormat="1" outlineLevel="1" x14ac:dyDescent="0.3">
      <c r="A95" s="9">
        <v>259</v>
      </c>
      <c r="B95" s="191"/>
      <c r="C95" s="58"/>
      <c r="D95" s="59"/>
      <c r="E95" s="135"/>
      <c r="F95" s="42" t="s">
        <v>198</v>
      </c>
      <c r="G95" s="124"/>
      <c r="H95" s="325"/>
      <c r="I95" s="338"/>
      <c r="J95" s="331"/>
      <c r="K95" s="339"/>
      <c r="L95" s="278"/>
    </row>
    <row r="96" spans="1:12" s="97" customFormat="1" ht="43.2" outlineLevel="1" x14ac:dyDescent="0.3">
      <c r="A96" s="9">
        <v>260</v>
      </c>
      <c r="B96" s="191"/>
      <c r="C96" s="58"/>
      <c r="D96" s="59"/>
      <c r="E96" s="135"/>
      <c r="F96" s="42" t="s">
        <v>199</v>
      </c>
      <c r="G96" s="124" t="s">
        <v>356</v>
      </c>
      <c r="H96" s="325"/>
      <c r="I96" s="338"/>
      <c r="J96" s="331"/>
      <c r="K96" s="339"/>
      <c r="L96" s="278"/>
    </row>
    <row r="97" spans="1:12" s="97" customFormat="1" x14ac:dyDescent="0.3">
      <c r="A97" s="9">
        <v>261</v>
      </c>
      <c r="B97" s="191"/>
      <c r="C97" s="58"/>
      <c r="D97" s="59"/>
      <c r="E97" s="135"/>
      <c r="F97" s="137" t="s">
        <v>200</v>
      </c>
      <c r="G97" s="124"/>
      <c r="H97" s="325"/>
      <c r="I97" s="338"/>
      <c r="J97" s="331"/>
      <c r="K97" s="339"/>
      <c r="L97" s="278"/>
    </row>
    <row r="98" spans="1:12" s="97" customFormat="1" x14ac:dyDescent="0.3">
      <c r="A98" s="9">
        <v>262</v>
      </c>
      <c r="B98" s="191"/>
      <c r="C98" s="58"/>
      <c r="D98" s="59"/>
      <c r="E98" s="135"/>
      <c r="F98" s="42" t="s">
        <v>198</v>
      </c>
      <c r="G98" s="124"/>
      <c r="H98" s="325"/>
      <c r="I98" s="338"/>
      <c r="J98" s="331"/>
      <c r="K98" s="339"/>
      <c r="L98" s="278"/>
    </row>
    <row r="99" spans="1:12" s="97" customFormat="1" x14ac:dyDescent="0.3">
      <c r="A99" s="9">
        <v>263</v>
      </c>
      <c r="B99" s="191"/>
      <c r="C99" s="58"/>
      <c r="D99" s="59"/>
      <c r="E99" s="135"/>
      <c r="F99" s="42" t="s">
        <v>199</v>
      </c>
      <c r="G99" s="124"/>
      <c r="H99" s="325"/>
      <c r="I99" s="338"/>
      <c r="J99" s="331"/>
      <c r="K99" s="339"/>
      <c r="L99" s="278"/>
    </row>
    <row r="100" spans="1:12" x14ac:dyDescent="0.3">
      <c r="A100" s="9">
        <v>264</v>
      </c>
      <c r="B100" s="191"/>
      <c r="C100" s="60" t="s">
        <v>201</v>
      </c>
      <c r="F100" s="136" t="s">
        <v>357</v>
      </c>
      <c r="G100" s="124"/>
      <c r="H100" s="325"/>
      <c r="I100" s="338"/>
      <c r="J100" s="331"/>
      <c r="K100" s="350"/>
      <c r="L100" s="278"/>
    </row>
    <row r="101" spans="1:12" outlineLevel="1" x14ac:dyDescent="0.3">
      <c r="A101" s="9">
        <v>265</v>
      </c>
      <c r="C101" s="60"/>
      <c r="F101" s="136" t="s">
        <v>203</v>
      </c>
      <c r="G101" s="124"/>
      <c r="H101" s="325"/>
      <c r="I101" s="338"/>
      <c r="J101" s="331"/>
      <c r="K101" s="350"/>
      <c r="L101" s="278"/>
    </row>
    <row r="102" spans="1:12" outlineLevel="1" x14ac:dyDescent="0.3">
      <c r="A102" s="9">
        <v>266</v>
      </c>
      <c r="C102" s="60"/>
      <c r="F102" s="42" t="s">
        <v>198</v>
      </c>
      <c r="G102" s="124"/>
      <c r="H102" s="325"/>
      <c r="I102" s="338"/>
      <c r="J102" s="331"/>
      <c r="K102" s="350"/>
      <c r="L102" s="278"/>
    </row>
    <row r="103" spans="1:12" ht="43.2" outlineLevel="1" x14ac:dyDescent="0.3">
      <c r="A103" s="9">
        <v>267</v>
      </c>
      <c r="C103" s="60"/>
      <c r="F103" s="42" t="s">
        <v>199</v>
      </c>
      <c r="G103" s="138" t="s">
        <v>204</v>
      </c>
      <c r="H103" s="325"/>
      <c r="I103" s="338"/>
      <c r="J103" s="331"/>
      <c r="K103" s="350"/>
      <c r="L103" s="278"/>
    </row>
    <row r="104" spans="1:12" outlineLevel="1" x14ac:dyDescent="0.3">
      <c r="A104" s="9">
        <v>268</v>
      </c>
      <c r="C104" s="60"/>
      <c r="F104" s="136" t="s">
        <v>205</v>
      </c>
      <c r="G104" s="124"/>
      <c r="H104" s="325"/>
      <c r="I104" s="338"/>
      <c r="J104" s="331"/>
      <c r="K104" s="350"/>
      <c r="L104" s="278"/>
    </row>
    <row r="105" spans="1:12" outlineLevel="1" x14ac:dyDescent="0.3">
      <c r="A105" s="9">
        <v>269</v>
      </c>
      <c r="C105" s="60"/>
      <c r="F105" s="42" t="s">
        <v>198</v>
      </c>
      <c r="G105" s="124"/>
      <c r="H105" s="325"/>
      <c r="I105" s="338"/>
      <c r="J105" s="331"/>
      <c r="K105" s="350"/>
      <c r="L105" s="278"/>
    </row>
    <row r="106" spans="1:12" ht="43.2" outlineLevel="1" x14ac:dyDescent="0.3">
      <c r="A106" s="9">
        <v>270</v>
      </c>
      <c r="C106" s="60"/>
      <c r="F106" s="42" t="s">
        <v>199</v>
      </c>
      <c r="G106" s="138" t="s">
        <v>206</v>
      </c>
      <c r="H106" s="325"/>
      <c r="I106" s="338"/>
      <c r="J106" s="331"/>
      <c r="K106" s="350"/>
      <c r="L106" s="278"/>
    </row>
    <row r="107" spans="1:12" x14ac:dyDescent="0.3">
      <c r="A107" s="9">
        <v>271</v>
      </c>
      <c r="C107" s="60"/>
      <c r="F107" s="136" t="s">
        <v>207</v>
      </c>
      <c r="G107" s="138"/>
      <c r="H107" s="325"/>
      <c r="I107" s="338"/>
      <c r="J107" s="331"/>
      <c r="K107" s="350"/>
      <c r="L107" s="278"/>
    </row>
    <row r="108" spans="1:12" x14ac:dyDescent="0.3">
      <c r="A108" s="9">
        <v>272</v>
      </c>
      <c r="C108" s="60"/>
      <c r="F108" s="42" t="s">
        <v>198</v>
      </c>
      <c r="G108" s="138"/>
      <c r="H108" s="325"/>
      <c r="I108" s="338"/>
      <c r="J108" s="331"/>
      <c r="K108" s="350"/>
      <c r="L108" s="278"/>
    </row>
    <row r="109" spans="1:12" x14ac:dyDescent="0.3">
      <c r="A109" s="9">
        <v>273</v>
      </c>
      <c r="C109" s="60"/>
      <c r="F109" s="42" t="s">
        <v>199</v>
      </c>
      <c r="G109" s="138"/>
      <c r="H109" s="325"/>
      <c r="I109" s="338"/>
      <c r="J109" s="331"/>
      <c r="K109" s="350"/>
      <c r="L109" s="278"/>
    </row>
    <row r="110" spans="1:12" x14ac:dyDescent="0.3">
      <c r="A110" s="9">
        <v>274</v>
      </c>
      <c r="C110" s="60"/>
      <c r="F110" s="136" t="s">
        <v>208</v>
      </c>
      <c r="G110" s="138"/>
      <c r="H110" s="325"/>
      <c r="I110" s="338"/>
      <c r="J110" s="331"/>
      <c r="K110" s="350"/>
      <c r="L110" s="278"/>
    </row>
    <row r="111" spans="1:12" x14ac:dyDescent="0.3">
      <c r="A111" s="9">
        <v>275</v>
      </c>
      <c r="C111" s="60"/>
      <c r="F111" s="42" t="s">
        <v>198</v>
      </c>
      <c r="G111" s="138"/>
      <c r="H111" s="325"/>
      <c r="I111" s="338"/>
      <c r="J111" s="331"/>
      <c r="K111" s="350"/>
      <c r="L111" s="278"/>
    </row>
    <row r="112" spans="1:12" x14ac:dyDescent="0.3">
      <c r="A112" s="9">
        <v>276</v>
      </c>
      <c r="C112" s="60"/>
      <c r="F112" s="42" t="s">
        <v>199</v>
      </c>
      <c r="G112" s="138"/>
      <c r="H112" s="325"/>
      <c r="I112" s="338"/>
      <c r="J112" s="331"/>
      <c r="K112" s="350"/>
      <c r="L112" s="278"/>
    </row>
    <row r="113" spans="1:12" outlineLevel="1" x14ac:dyDescent="0.3">
      <c r="A113" s="9">
        <v>277</v>
      </c>
      <c r="C113" s="60"/>
      <c r="F113" s="136" t="s">
        <v>209</v>
      </c>
      <c r="G113" s="124"/>
      <c r="H113" s="325"/>
      <c r="I113" s="338"/>
      <c r="J113" s="331"/>
      <c r="K113" s="350"/>
      <c r="L113" s="278"/>
    </row>
    <row r="114" spans="1:12" outlineLevel="1" x14ac:dyDescent="0.3">
      <c r="A114" s="9">
        <v>278</v>
      </c>
      <c r="C114" s="61"/>
      <c r="E114" s="42"/>
      <c r="F114" s="42" t="s">
        <v>198</v>
      </c>
      <c r="G114" s="124"/>
      <c r="H114" s="325"/>
      <c r="I114" s="338"/>
      <c r="J114" s="331"/>
      <c r="K114" s="350"/>
      <c r="L114" s="278"/>
    </row>
    <row r="115" spans="1:12" ht="43.2" outlineLevel="1" collapsed="1" x14ac:dyDescent="0.3">
      <c r="A115" s="9">
        <v>279</v>
      </c>
      <c r="C115" s="61"/>
      <c r="E115" s="42"/>
      <c r="F115" s="42" t="s">
        <v>210</v>
      </c>
      <c r="G115" s="124" t="s">
        <v>358</v>
      </c>
      <c r="H115" s="325">
        <v>0</v>
      </c>
      <c r="I115" s="338">
        <v>0</v>
      </c>
      <c r="J115" s="331">
        <v>0</v>
      </c>
      <c r="K115" s="350">
        <v>0</v>
      </c>
      <c r="L115" s="278"/>
    </row>
    <row r="116" spans="1:12" outlineLevel="1" x14ac:dyDescent="0.3">
      <c r="A116" s="9">
        <v>280</v>
      </c>
      <c r="C116" s="61"/>
      <c r="E116" s="42"/>
      <c r="F116" s="42"/>
      <c r="G116" s="124"/>
      <c r="H116" s="325"/>
      <c r="I116" s="338"/>
      <c r="J116" s="331"/>
      <c r="K116" s="350"/>
      <c r="L116" s="278"/>
    </row>
    <row r="117" spans="1:12" outlineLevel="1" x14ac:dyDescent="0.3">
      <c r="A117" s="9">
        <v>281</v>
      </c>
      <c r="C117" s="61"/>
      <c r="E117" s="42"/>
      <c r="F117" s="42"/>
      <c r="G117" s="124"/>
      <c r="H117" s="325"/>
      <c r="I117" s="338"/>
      <c r="J117" s="331"/>
      <c r="K117" s="350"/>
      <c r="L117" s="278"/>
    </row>
    <row r="118" spans="1:12" outlineLevel="1" x14ac:dyDescent="0.3">
      <c r="A118" s="9">
        <v>282</v>
      </c>
      <c r="C118" s="61"/>
      <c r="E118" s="42"/>
      <c r="F118" s="42"/>
      <c r="G118" s="124"/>
      <c r="H118" s="325"/>
      <c r="I118" s="338"/>
      <c r="J118" s="331"/>
      <c r="K118" s="350"/>
      <c r="L118" s="278"/>
    </row>
    <row r="119" spans="1:12" outlineLevel="1" x14ac:dyDescent="0.3">
      <c r="A119" s="9">
        <v>283</v>
      </c>
      <c r="C119" s="60" t="s">
        <v>211</v>
      </c>
      <c r="F119" s="136" t="s">
        <v>212</v>
      </c>
      <c r="G119" s="124"/>
      <c r="H119" s="325">
        <v>0</v>
      </c>
      <c r="I119" s="338">
        <v>0</v>
      </c>
      <c r="J119" s="331">
        <v>0</v>
      </c>
      <c r="K119" s="350">
        <v>0</v>
      </c>
      <c r="L119" s="278"/>
    </row>
    <row r="120" spans="1:12" outlineLevel="1" x14ac:dyDescent="0.3">
      <c r="A120" s="9">
        <v>284</v>
      </c>
      <c r="C120" s="61"/>
      <c r="E120" s="42"/>
      <c r="F120" s="42" t="s">
        <v>198</v>
      </c>
      <c r="G120" s="124"/>
      <c r="H120" s="325"/>
      <c r="I120" s="338"/>
      <c r="J120" s="331"/>
      <c r="K120" s="350"/>
      <c r="L120" s="278"/>
    </row>
    <row r="121" spans="1:12" ht="43.2" outlineLevel="1" x14ac:dyDescent="0.3">
      <c r="A121" s="9">
        <v>285</v>
      </c>
      <c r="C121" s="61"/>
      <c r="E121" s="42"/>
      <c r="F121" s="42" t="s">
        <v>174</v>
      </c>
      <c r="G121" s="124" t="s">
        <v>359</v>
      </c>
      <c r="H121" s="325"/>
      <c r="I121" s="338"/>
      <c r="J121" s="331"/>
      <c r="K121" s="350"/>
      <c r="L121" s="278"/>
    </row>
    <row r="122" spans="1:12" x14ac:dyDescent="0.3">
      <c r="A122" s="9">
        <v>286</v>
      </c>
      <c r="C122" s="54">
        <v>1.5</v>
      </c>
      <c r="D122" s="113"/>
      <c r="E122" s="114" t="s">
        <v>360</v>
      </c>
      <c r="F122" s="115"/>
      <c r="G122" s="113"/>
      <c r="H122" s="164">
        <v>0</v>
      </c>
      <c r="I122" s="110">
        <v>0</v>
      </c>
      <c r="J122" s="110">
        <v>0</v>
      </c>
      <c r="K122" s="110">
        <v>0</v>
      </c>
      <c r="L122" s="278"/>
    </row>
    <row r="123" spans="1:12" outlineLevel="1" x14ac:dyDescent="0.3">
      <c r="A123" s="9">
        <v>287</v>
      </c>
      <c r="C123" s="60" t="s">
        <v>214</v>
      </c>
      <c r="D123"/>
      <c r="E123" s="119"/>
      <c r="F123" s="139" t="s">
        <v>215</v>
      </c>
      <c r="G123" t="s">
        <v>361</v>
      </c>
      <c r="H123" s="328"/>
      <c r="I123" s="346"/>
      <c r="J123" s="334"/>
      <c r="K123" s="351"/>
      <c r="L123" s="278"/>
    </row>
    <row r="124" spans="1:12" outlineLevel="1" x14ac:dyDescent="0.3">
      <c r="A124" s="9">
        <v>288</v>
      </c>
      <c r="C124" s="18"/>
      <c r="D124"/>
      <c r="E124" s="119"/>
      <c r="F124" s="118" t="s">
        <v>198</v>
      </c>
      <c r="G124" t="s">
        <v>362</v>
      </c>
      <c r="H124" s="325"/>
      <c r="I124" s="338"/>
      <c r="J124" s="331"/>
      <c r="K124" s="339"/>
      <c r="L124" s="278"/>
    </row>
    <row r="125" spans="1:12" outlineLevel="1" x14ac:dyDescent="0.3">
      <c r="A125" s="9">
        <v>289</v>
      </c>
      <c r="C125" s="18"/>
      <c r="D125"/>
      <c r="E125" s="119"/>
      <c r="F125" s="118" t="s">
        <v>199</v>
      </c>
      <c r="G125" t="s">
        <v>363</v>
      </c>
      <c r="H125" s="325"/>
      <c r="I125" s="338"/>
      <c r="J125" s="331"/>
      <c r="K125" s="339"/>
      <c r="L125" s="278"/>
    </row>
    <row r="126" spans="1:12" ht="28.8" outlineLevel="1" x14ac:dyDescent="0.3">
      <c r="A126" s="9">
        <v>290</v>
      </c>
      <c r="C126" s="60" t="s">
        <v>216</v>
      </c>
      <c r="D126"/>
      <c r="E126" s="119"/>
      <c r="F126" s="137" t="s">
        <v>217</v>
      </c>
      <c r="G126" t="s">
        <v>264</v>
      </c>
      <c r="H126" s="328"/>
      <c r="I126" s="346"/>
      <c r="J126" s="334"/>
      <c r="K126" s="351"/>
      <c r="L126" s="278"/>
    </row>
    <row r="127" spans="1:12" outlineLevel="1" x14ac:dyDescent="0.3">
      <c r="A127" s="9">
        <v>291</v>
      </c>
      <c r="C127" s="18"/>
      <c r="D127"/>
      <c r="E127" s="119"/>
      <c r="F127" s="118" t="s">
        <v>218</v>
      </c>
      <c r="G127"/>
      <c r="H127" s="325"/>
      <c r="I127" s="338"/>
      <c r="J127" s="331"/>
      <c r="K127" s="339"/>
      <c r="L127" s="278"/>
    </row>
    <row r="128" spans="1:12" outlineLevel="1" x14ac:dyDescent="0.3">
      <c r="A128" s="9">
        <v>292</v>
      </c>
      <c r="C128" s="18"/>
      <c r="D128"/>
      <c r="E128" s="119"/>
      <c r="F128" s="118" t="s">
        <v>219</v>
      </c>
      <c r="G128" t="s">
        <v>364</v>
      </c>
      <c r="H128" s="325"/>
      <c r="I128" s="338"/>
      <c r="J128" s="331"/>
      <c r="K128" s="339"/>
      <c r="L128" s="278"/>
    </row>
    <row r="129" spans="1:12" outlineLevel="1" x14ac:dyDescent="0.3">
      <c r="A129" s="9">
        <v>293</v>
      </c>
      <c r="C129" s="18"/>
      <c r="D129"/>
      <c r="E129" s="119"/>
      <c r="F129" s="118" t="s">
        <v>220</v>
      </c>
      <c r="G129"/>
      <c r="H129" s="325"/>
      <c r="I129" s="338"/>
      <c r="J129" s="331"/>
      <c r="K129" s="339"/>
      <c r="L129" s="278"/>
    </row>
    <row r="130" spans="1:12" outlineLevel="1" x14ac:dyDescent="0.3">
      <c r="A130" s="9">
        <v>294</v>
      </c>
      <c r="C130" s="18"/>
      <c r="D130"/>
      <c r="E130" s="119"/>
      <c r="F130" s="118" t="s">
        <v>221</v>
      </c>
      <c r="G130" t="s">
        <v>364</v>
      </c>
      <c r="H130" s="325"/>
      <c r="I130" s="338"/>
      <c r="J130" s="331"/>
      <c r="K130" s="339"/>
      <c r="L130" s="278"/>
    </row>
    <row r="131" spans="1:12" outlineLevel="1" x14ac:dyDescent="0.3">
      <c r="A131" s="9">
        <v>295</v>
      </c>
      <c r="C131" s="18"/>
      <c r="D131"/>
      <c r="E131" s="119"/>
      <c r="F131" s="118" t="s">
        <v>222</v>
      </c>
      <c r="G131"/>
      <c r="H131" s="325"/>
      <c r="I131" s="338"/>
      <c r="J131" s="331"/>
      <c r="K131" s="339"/>
      <c r="L131" s="278"/>
    </row>
    <row r="132" spans="1:12" outlineLevel="1" x14ac:dyDescent="0.3">
      <c r="A132" s="9">
        <v>296</v>
      </c>
      <c r="C132" s="18"/>
      <c r="D132"/>
      <c r="E132" s="119"/>
      <c r="F132" s="118" t="s">
        <v>223</v>
      </c>
      <c r="G132" t="s">
        <v>364</v>
      </c>
      <c r="H132" s="325"/>
      <c r="I132" s="338"/>
      <c r="J132" s="331"/>
      <c r="K132" s="339"/>
      <c r="L132" s="278"/>
    </row>
    <row r="133" spans="1:12" outlineLevel="1" x14ac:dyDescent="0.3">
      <c r="A133" s="9">
        <v>297</v>
      </c>
      <c r="C133" s="18"/>
      <c r="D133"/>
      <c r="E133" s="119"/>
      <c r="F133" s="118" t="s">
        <v>224</v>
      </c>
      <c r="G133"/>
      <c r="H133" s="325"/>
      <c r="I133" s="338"/>
      <c r="J133" s="331"/>
      <c r="K133" s="339"/>
      <c r="L133" s="278"/>
    </row>
    <row r="134" spans="1:12" outlineLevel="1" x14ac:dyDescent="0.3">
      <c r="A134" s="9">
        <v>298</v>
      </c>
      <c r="C134" s="18"/>
      <c r="D134"/>
      <c r="E134" s="119"/>
      <c r="F134" s="118" t="s">
        <v>225</v>
      </c>
      <c r="G134" t="s">
        <v>364</v>
      </c>
      <c r="H134" s="325"/>
      <c r="I134" s="338"/>
      <c r="J134" s="331"/>
      <c r="K134" s="339"/>
      <c r="L134" s="278"/>
    </row>
    <row r="135" spans="1:12" ht="28.8" outlineLevel="1" x14ac:dyDescent="0.3">
      <c r="A135" s="9">
        <v>299</v>
      </c>
      <c r="C135" s="60" t="s">
        <v>226</v>
      </c>
      <c r="D135"/>
      <c r="E135" s="119"/>
      <c r="F135" s="140" t="s">
        <v>227</v>
      </c>
      <c r="G135"/>
      <c r="H135" s="325"/>
      <c r="I135" s="338"/>
      <c r="J135" s="331"/>
      <c r="K135" s="351"/>
      <c r="L135" s="278"/>
    </row>
    <row r="136" spans="1:12" outlineLevel="1" x14ac:dyDescent="0.3">
      <c r="A136" s="9">
        <v>300</v>
      </c>
      <c r="C136" s="18"/>
      <c r="D136"/>
      <c r="E136" s="119"/>
      <c r="F136" s="118" t="s">
        <v>198</v>
      </c>
      <c r="G136"/>
      <c r="H136" s="325"/>
      <c r="I136" s="338"/>
      <c r="J136" s="331"/>
      <c r="K136" s="339"/>
      <c r="L136" s="278"/>
    </row>
    <row r="137" spans="1:12" outlineLevel="1" x14ac:dyDescent="0.3">
      <c r="A137" s="9">
        <v>301</v>
      </c>
      <c r="C137" s="18"/>
      <c r="D137"/>
      <c r="E137" s="119"/>
      <c r="F137" s="118" t="s">
        <v>199</v>
      </c>
      <c r="G137" t="s">
        <v>364</v>
      </c>
      <c r="H137" s="325"/>
      <c r="I137" s="338"/>
      <c r="J137" s="331"/>
      <c r="K137" s="339"/>
      <c r="L137" s="278"/>
    </row>
    <row r="138" spans="1:12" ht="28.8" outlineLevel="1" x14ac:dyDescent="0.3">
      <c r="A138" s="9">
        <v>302</v>
      </c>
      <c r="C138" s="60" t="s">
        <v>228</v>
      </c>
      <c r="D138"/>
      <c r="E138" s="119"/>
      <c r="F138" s="140" t="s">
        <v>229</v>
      </c>
      <c r="G138" t="s">
        <v>365</v>
      </c>
      <c r="H138" s="325"/>
      <c r="I138" s="338"/>
      <c r="J138" s="331"/>
      <c r="K138" s="351"/>
      <c r="L138" s="278"/>
    </row>
    <row r="139" spans="1:12" ht="28.8" outlineLevel="1" x14ac:dyDescent="0.3">
      <c r="A139" s="9">
        <v>303</v>
      </c>
      <c r="C139" s="60" t="s">
        <v>230</v>
      </c>
      <c r="D139"/>
      <c r="E139" s="119"/>
      <c r="F139" s="141" t="s">
        <v>231</v>
      </c>
      <c r="G139"/>
      <c r="H139" s="325"/>
      <c r="I139" s="338"/>
      <c r="J139" s="331"/>
      <c r="K139" s="351"/>
      <c r="L139" s="278"/>
    </row>
    <row r="140" spans="1:12" outlineLevel="1" x14ac:dyDescent="0.3">
      <c r="A140" s="9">
        <v>304</v>
      </c>
      <c r="C140" s="60"/>
      <c r="D140"/>
      <c r="E140" s="119"/>
      <c r="F140" s="118" t="s">
        <v>232</v>
      </c>
      <c r="G140"/>
      <c r="H140" s="325"/>
      <c r="I140" s="338"/>
      <c r="J140" s="331"/>
      <c r="K140" s="351"/>
      <c r="L140" s="278"/>
    </row>
    <row r="141" spans="1:12" outlineLevel="1" x14ac:dyDescent="0.3">
      <c r="A141" s="9">
        <v>305</v>
      </c>
      <c r="C141" s="60"/>
      <c r="D141"/>
      <c r="E141" s="119"/>
      <c r="F141" s="118" t="s">
        <v>233</v>
      </c>
      <c r="G141" t="s">
        <v>366</v>
      </c>
      <c r="H141" s="325"/>
      <c r="I141" s="338"/>
      <c r="J141" s="331"/>
      <c r="K141" s="351"/>
      <c r="L141" s="278"/>
    </row>
    <row r="142" spans="1:12" ht="28.8" outlineLevel="1" x14ac:dyDescent="0.3">
      <c r="A142" s="9">
        <v>306</v>
      </c>
      <c r="C142" s="60" t="s">
        <v>234</v>
      </c>
      <c r="D142"/>
      <c r="E142" s="119"/>
      <c r="F142" s="141" t="s">
        <v>235</v>
      </c>
      <c r="G142"/>
      <c r="H142" s="325"/>
      <c r="I142" s="338"/>
      <c r="J142" s="331"/>
      <c r="K142" s="351"/>
      <c r="L142" s="278"/>
    </row>
    <row r="143" spans="1:12" outlineLevel="1" x14ac:dyDescent="0.3">
      <c r="A143" s="9">
        <v>307</v>
      </c>
      <c r="C143" s="60"/>
      <c r="D143"/>
      <c r="E143" s="119"/>
      <c r="F143" s="118" t="s">
        <v>236</v>
      </c>
      <c r="G143"/>
      <c r="H143" s="325"/>
      <c r="I143" s="338"/>
      <c r="J143" s="331"/>
      <c r="K143" s="351"/>
      <c r="L143" s="278"/>
    </row>
    <row r="144" spans="1:12" outlineLevel="1" x14ac:dyDescent="0.3">
      <c r="A144" s="9">
        <v>308</v>
      </c>
      <c r="C144" s="60"/>
      <c r="D144"/>
      <c r="E144" s="119"/>
      <c r="F144" s="118" t="s">
        <v>237</v>
      </c>
      <c r="G144" t="s">
        <v>367</v>
      </c>
      <c r="H144" s="325"/>
      <c r="I144" s="338"/>
      <c r="J144" s="331"/>
      <c r="K144" s="351"/>
      <c r="L144" s="278"/>
    </row>
    <row r="145" spans="1:12" ht="28.8" outlineLevel="1" x14ac:dyDescent="0.3">
      <c r="A145" s="9">
        <v>309</v>
      </c>
      <c r="C145" s="60" t="s">
        <v>238</v>
      </c>
      <c r="D145"/>
      <c r="E145" s="119"/>
      <c r="F145" s="141" t="s">
        <v>239</v>
      </c>
      <c r="G145"/>
      <c r="H145" s="325"/>
      <c r="I145" s="338"/>
      <c r="J145" s="331"/>
      <c r="K145" s="351"/>
      <c r="L145" s="278"/>
    </row>
    <row r="146" spans="1:12" outlineLevel="1" x14ac:dyDescent="0.3">
      <c r="A146" s="9">
        <v>310</v>
      </c>
      <c r="C146" s="60"/>
      <c r="D146"/>
      <c r="E146" s="119"/>
      <c r="F146" s="118" t="s">
        <v>240</v>
      </c>
      <c r="G146"/>
      <c r="H146" s="325"/>
      <c r="I146" s="338"/>
      <c r="J146" s="331"/>
      <c r="K146" s="339"/>
      <c r="L146" s="278"/>
    </row>
    <row r="147" spans="1:12" outlineLevel="1" x14ac:dyDescent="0.3">
      <c r="A147" s="9">
        <v>311</v>
      </c>
      <c r="C147" s="60"/>
      <c r="D147"/>
      <c r="E147" s="119"/>
      <c r="F147" s="118" t="s">
        <v>241</v>
      </c>
      <c r="G147" t="s">
        <v>368</v>
      </c>
      <c r="H147" s="325"/>
      <c r="I147" s="338"/>
      <c r="J147" s="331"/>
      <c r="K147" s="339"/>
      <c r="L147" s="278"/>
    </row>
    <row r="148" spans="1:12" ht="28.8" outlineLevel="1" x14ac:dyDescent="0.3">
      <c r="A148" s="9">
        <v>312</v>
      </c>
      <c r="C148" s="60" t="s">
        <v>242</v>
      </c>
      <c r="D148"/>
      <c r="E148" s="119"/>
      <c r="F148" s="141" t="s">
        <v>243</v>
      </c>
      <c r="G148"/>
      <c r="H148" s="325"/>
      <c r="I148" s="338"/>
      <c r="J148" s="331"/>
      <c r="K148" s="351"/>
      <c r="L148" s="278"/>
    </row>
    <row r="149" spans="1:12" outlineLevel="1" x14ac:dyDescent="0.3">
      <c r="A149" s="9">
        <v>313</v>
      </c>
      <c r="C149" s="60"/>
      <c r="D149"/>
      <c r="E149" s="119"/>
      <c r="F149" s="118" t="s">
        <v>244</v>
      </c>
      <c r="G149"/>
      <c r="H149" s="325"/>
      <c r="I149" s="338"/>
      <c r="J149" s="331"/>
      <c r="K149" s="339"/>
      <c r="L149" s="278"/>
    </row>
    <row r="150" spans="1:12" outlineLevel="1" x14ac:dyDescent="0.3">
      <c r="A150" s="9">
        <v>314</v>
      </c>
      <c r="C150" s="60"/>
      <c r="D150"/>
      <c r="E150" s="119"/>
      <c r="F150" s="118" t="s">
        <v>245</v>
      </c>
      <c r="G150" t="s">
        <v>369</v>
      </c>
      <c r="H150" s="325"/>
      <c r="I150" s="338"/>
      <c r="J150" s="331"/>
      <c r="K150" s="339"/>
      <c r="L150" s="278"/>
    </row>
    <row r="151" spans="1:12" ht="28.8" outlineLevel="1" x14ac:dyDescent="0.3">
      <c r="A151" s="9">
        <v>315</v>
      </c>
      <c r="C151" s="60" t="s">
        <v>246</v>
      </c>
      <c r="D151"/>
      <c r="E151" s="119"/>
      <c r="F151" s="141" t="s">
        <v>247</v>
      </c>
      <c r="G151"/>
      <c r="H151" s="325"/>
      <c r="I151" s="338"/>
      <c r="J151" s="331"/>
      <c r="K151" s="351"/>
      <c r="L151" s="278"/>
    </row>
    <row r="152" spans="1:12" outlineLevel="1" x14ac:dyDescent="0.3">
      <c r="A152" s="9">
        <v>316</v>
      </c>
      <c r="C152" s="18"/>
      <c r="D152"/>
      <c r="E152" s="119"/>
      <c r="F152" s="118" t="s">
        <v>248</v>
      </c>
      <c r="G152"/>
      <c r="H152" s="325"/>
      <c r="I152" s="338"/>
      <c r="J152" s="331"/>
      <c r="K152" s="339"/>
      <c r="L152" s="278"/>
    </row>
    <row r="153" spans="1:12" outlineLevel="1" x14ac:dyDescent="0.3">
      <c r="A153" s="9">
        <v>317</v>
      </c>
      <c r="C153" s="18"/>
      <c r="D153"/>
      <c r="E153" s="119"/>
      <c r="F153" s="118" t="s">
        <v>249</v>
      </c>
      <c r="G153" t="s">
        <v>370</v>
      </c>
      <c r="H153" s="325"/>
      <c r="I153" s="338"/>
      <c r="J153" s="331"/>
      <c r="K153" s="339"/>
      <c r="L153" s="278"/>
    </row>
    <row r="154" spans="1:12" ht="43.2" outlineLevel="1" x14ac:dyDescent="0.3">
      <c r="A154" s="9">
        <v>318</v>
      </c>
      <c r="C154" s="60" t="s">
        <v>250</v>
      </c>
      <c r="D154"/>
      <c r="E154" s="119"/>
      <c r="F154" s="140" t="s">
        <v>251</v>
      </c>
      <c r="G154"/>
      <c r="H154" s="325"/>
      <c r="I154" s="338"/>
      <c r="J154" s="331"/>
      <c r="K154" s="351"/>
      <c r="L154" s="278"/>
    </row>
    <row r="155" spans="1:12" ht="43.2" outlineLevel="1" x14ac:dyDescent="0.3">
      <c r="A155" s="9">
        <v>319</v>
      </c>
      <c r="C155" s="60" t="s">
        <v>252</v>
      </c>
      <c r="D155"/>
      <c r="E155" s="119"/>
      <c r="F155" s="141" t="s">
        <v>253</v>
      </c>
      <c r="G155"/>
      <c r="H155" s="325"/>
      <c r="I155" s="338"/>
      <c r="J155" s="331"/>
      <c r="K155" s="351"/>
      <c r="L155" s="278"/>
    </row>
    <row r="156" spans="1:12" outlineLevel="1" x14ac:dyDescent="0.3">
      <c r="A156" s="9">
        <v>320</v>
      </c>
      <c r="C156" s="18"/>
      <c r="D156"/>
      <c r="E156" s="119"/>
      <c r="F156" s="118" t="s">
        <v>198</v>
      </c>
      <c r="G156" t="s">
        <v>371</v>
      </c>
      <c r="H156" s="325"/>
      <c r="I156" s="338"/>
      <c r="J156" s="331"/>
      <c r="K156" s="339"/>
      <c r="L156" s="278"/>
    </row>
    <row r="157" spans="1:12" outlineLevel="1" x14ac:dyDescent="0.3">
      <c r="A157" s="9">
        <v>321</v>
      </c>
      <c r="C157" s="18"/>
      <c r="D157"/>
      <c r="E157" s="119"/>
      <c r="F157" s="118" t="s">
        <v>199</v>
      </c>
      <c r="G157" t="s">
        <v>372</v>
      </c>
      <c r="H157" s="325"/>
      <c r="I157" s="338"/>
      <c r="J157" s="331"/>
      <c r="K157" s="339"/>
      <c r="L157" s="278"/>
    </row>
    <row r="158" spans="1:12" ht="57.6" outlineLevel="1" x14ac:dyDescent="0.3">
      <c r="A158" s="9">
        <v>322</v>
      </c>
      <c r="C158" s="60" t="s">
        <v>254</v>
      </c>
      <c r="D158"/>
      <c r="E158" s="119"/>
      <c r="F158" s="141" t="s">
        <v>255</v>
      </c>
      <c r="G158"/>
      <c r="H158" s="325"/>
      <c r="I158" s="338"/>
      <c r="J158" s="331"/>
      <c r="K158" s="351"/>
      <c r="L158" s="278"/>
    </row>
    <row r="159" spans="1:12" outlineLevel="1" x14ac:dyDescent="0.3">
      <c r="A159" s="9">
        <v>323</v>
      </c>
      <c r="C159" s="60"/>
      <c r="D159"/>
      <c r="E159" s="119"/>
      <c r="F159" s="141" t="s">
        <v>256</v>
      </c>
      <c r="G159"/>
      <c r="H159" s="325"/>
      <c r="I159" s="338"/>
      <c r="J159" s="331"/>
      <c r="K159" s="351"/>
      <c r="L159" s="278"/>
    </row>
    <row r="160" spans="1:12" outlineLevel="1" x14ac:dyDescent="0.3">
      <c r="A160" s="9">
        <v>324</v>
      </c>
      <c r="C160" s="60"/>
      <c r="D160"/>
      <c r="E160" s="119"/>
      <c r="F160" s="142" t="s">
        <v>198</v>
      </c>
      <c r="G160" t="s">
        <v>373</v>
      </c>
      <c r="H160" s="325"/>
      <c r="I160" s="338"/>
      <c r="J160" s="331"/>
      <c r="K160" s="351"/>
      <c r="L160" s="278"/>
    </row>
    <row r="161" spans="1:12" outlineLevel="1" x14ac:dyDescent="0.3">
      <c r="A161" s="9">
        <v>325</v>
      </c>
      <c r="C161" s="60"/>
      <c r="D161"/>
      <c r="E161" s="119"/>
      <c r="F161" s="142" t="s">
        <v>199</v>
      </c>
      <c r="G161" t="s">
        <v>374</v>
      </c>
      <c r="H161" s="325"/>
      <c r="I161" s="338"/>
      <c r="J161" s="331"/>
      <c r="K161" s="351"/>
      <c r="L161" s="278"/>
    </row>
    <row r="162" spans="1:12" outlineLevel="1" x14ac:dyDescent="0.3">
      <c r="A162" s="9">
        <v>326</v>
      </c>
      <c r="C162" s="60"/>
      <c r="D162"/>
      <c r="E162" s="119"/>
      <c r="F162" s="141" t="s">
        <v>257</v>
      </c>
      <c r="G162"/>
      <c r="H162" s="325"/>
      <c r="I162" s="338"/>
      <c r="J162" s="331"/>
      <c r="K162" s="351"/>
      <c r="L162" s="278"/>
    </row>
    <row r="163" spans="1:12" outlineLevel="1" collapsed="1" x14ac:dyDescent="0.3">
      <c r="A163" s="9">
        <v>327</v>
      </c>
      <c r="C163" s="18"/>
      <c r="D163"/>
      <c r="E163" s="119"/>
      <c r="F163" s="118" t="s">
        <v>198</v>
      </c>
      <c r="G163" t="s">
        <v>375</v>
      </c>
      <c r="H163" s="325"/>
      <c r="I163" s="338"/>
      <c r="J163" s="331"/>
      <c r="K163" s="339"/>
      <c r="L163" s="278"/>
    </row>
    <row r="164" spans="1:12" outlineLevel="1" x14ac:dyDescent="0.3">
      <c r="A164" s="9">
        <v>328</v>
      </c>
      <c r="C164" s="18"/>
      <c r="D164"/>
      <c r="E164" s="119"/>
      <c r="F164" s="118" t="s">
        <v>199</v>
      </c>
      <c r="G164" t="s">
        <v>376</v>
      </c>
      <c r="H164" s="325"/>
      <c r="I164" s="338"/>
      <c r="J164" s="331"/>
      <c r="K164" s="339"/>
      <c r="L164" s="278"/>
    </row>
    <row r="165" spans="1:12" ht="28.8" outlineLevel="1" x14ac:dyDescent="0.3">
      <c r="A165" s="9">
        <v>329</v>
      </c>
      <c r="C165" s="60" t="s">
        <v>328</v>
      </c>
      <c r="D165"/>
      <c r="E165" s="119"/>
      <c r="F165" s="140" t="s">
        <v>259</v>
      </c>
      <c r="G165" t="s">
        <v>377</v>
      </c>
      <c r="H165" s="325"/>
      <c r="I165" s="338"/>
      <c r="J165" s="331"/>
      <c r="K165" s="351"/>
      <c r="L165" s="278"/>
    </row>
    <row r="166" spans="1:12" outlineLevel="1" x14ac:dyDescent="0.3">
      <c r="A166" s="9">
        <v>330</v>
      </c>
      <c r="C166" s="18"/>
      <c r="D166"/>
      <c r="E166" s="119"/>
      <c r="F166" s="118" t="s">
        <v>198</v>
      </c>
      <c r="G166"/>
      <c r="H166" s="325"/>
      <c r="I166" s="338"/>
      <c r="J166" s="331"/>
      <c r="K166" s="339"/>
      <c r="L166" s="278"/>
    </row>
    <row r="167" spans="1:12" outlineLevel="1" x14ac:dyDescent="0.3">
      <c r="A167" s="9">
        <v>331</v>
      </c>
      <c r="C167" s="18"/>
      <c r="D167"/>
      <c r="E167" s="119"/>
      <c r="F167" s="118" t="s">
        <v>199</v>
      </c>
      <c r="G167"/>
      <c r="H167" s="325"/>
      <c r="I167" s="338"/>
      <c r="J167" s="331"/>
      <c r="K167" s="339"/>
      <c r="L167" s="278"/>
    </row>
    <row r="168" spans="1:12" x14ac:dyDescent="0.3">
      <c r="A168" s="9">
        <v>332</v>
      </c>
      <c r="C168" s="54">
        <v>1.6</v>
      </c>
      <c r="D168" s="143"/>
      <c r="E168" s="144" t="s">
        <v>260</v>
      </c>
      <c r="F168" s="54"/>
      <c r="G168" s="54" t="s">
        <v>378</v>
      </c>
      <c r="H168" s="164">
        <v>0</v>
      </c>
      <c r="I168" s="110">
        <v>0</v>
      </c>
      <c r="J168" s="110">
        <v>0</v>
      </c>
      <c r="K168" s="110">
        <v>0</v>
      </c>
      <c r="L168" s="278"/>
    </row>
    <row r="169" spans="1:12" x14ac:dyDescent="0.3">
      <c r="A169" s="9">
        <v>333</v>
      </c>
      <c r="C169" s="18"/>
      <c r="D169"/>
      <c r="E169"/>
      <c r="F169" s="118" t="s">
        <v>198</v>
      </c>
      <c r="G169" t="s">
        <v>379</v>
      </c>
      <c r="H169" s="325">
        <v>0</v>
      </c>
      <c r="I169" s="338">
        <v>0</v>
      </c>
      <c r="J169" s="331">
        <v>0</v>
      </c>
      <c r="K169" s="339">
        <v>0</v>
      </c>
      <c r="L169" s="278"/>
    </row>
    <row r="170" spans="1:12" x14ac:dyDescent="0.3">
      <c r="A170" s="9">
        <v>334</v>
      </c>
      <c r="B170" s="9">
        <v>124</v>
      </c>
      <c r="C170" s="18"/>
      <c r="D170"/>
      <c r="E170" s="119"/>
      <c r="F170" s="118" t="s">
        <v>199</v>
      </c>
      <c r="G170" t="s">
        <v>376</v>
      </c>
      <c r="H170" s="325">
        <v>0</v>
      </c>
      <c r="I170" s="338">
        <v>0</v>
      </c>
      <c r="J170" s="331">
        <v>0</v>
      </c>
      <c r="K170" s="339">
        <v>0</v>
      </c>
      <c r="L170" s="278"/>
    </row>
    <row r="171" spans="1:12" x14ac:dyDescent="0.3">
      <c r="A171" s="9">
        <v>335</v>
      </c>
      <c r="C171" s="54">
        <v>1.7</v>
      </c>
      <c r="D171" s="143"/>
      <c r="E171" s="145" t="s">
        <v>380</v>
      </c>
      <c r="F171" s="143"/>
      <c r="G171" s="146"/>
      <c r="H171" s="164">
        <v>0</v>
      </c>
      <c r="I171" s="110">
        <v>0</v>
      </c>
      <c r="J171" s="110">
        <v>0</v>
      </c>
      <c r="K171" s="110">
        <v>0</v>
      </c>
      <c r="L171" s="278"/>
    </row>
    <row r="172" spans="1:12" ht="28.8" x14ac:dyDescent="0.3">
      <c r="A172" s="9">
        <v>336</v>
      </c>
      <c r="C172" s="62" t="s">
        <v>262</v>
      </c>
      <c r="E172" s="42"/>
      <c r="F172" s="137" t="s">
        <v>263</v>
      </c>
      <c r="G172" s="63" t="s">
        <v>264</v>
      </c>
      <c r="H172" s="325"/>
      <c r="I172" s="338"/>
      <c r="J172" s="331"/>
      <c r="K172" s="339"/>
      <c r="L172" s="278"/>
    </row>
    <row r="173" spans="1:12" x14ac:dyDescent="0.3">
      <c r="A173" s="9">
        <v>337</v>
      </c>
      <c r="C173" s="61"/>
      <c r="E173" s="42"/>
      <c r="F173" s="42" t="s">
        <v>218</v>
      </c>
      <c r="G173" s="64"/>
      <c r="H173" s="325"/>
      <c r="I173" s="338"/>
      <c r="J173" s="331"/>
      <c r="K173" s="339"/>
      <c r="L173" s="278"/>
    </row>
    <row r="174" spans="1:12" x14ac:dyDescent="0.3">
      <c r="A174" s="9">
        <v>338</v>
      </c>
      <c r="C174" s="61"/>
      <c r="E174" s="42"/>
      <c r="F174" s="42" t="s">
        <v>219</v>
      </c>
      <c r="G174" s="83"/>
      <c r="H174" s="325"/>
      <c r="I174" s="338"/>
      <c r="J174" s="331"/>
      <c r="K174" s="339"/>
      <c r="L174" s="278"/>
    </row>
    <row r="175" spans="1:12" x14ac:dyDescent="0.3">
      <c r="A175" s="9">
        <v>339</v>
      </c>
      <c r="C175" s="61"/>
      <c r="E175" s="42"/>
      <c r="F175" s="42" t="s">
        <v>220</v>
      </c>
      <c r="G175" s="65"/>
      <c r="H175" s="325"/>
      <c r="I175" s="338"/>
      <c r="J175" s="331"/>
      <c r="K175" s="339"/>
      <c r="L175" s="278"/>
    </row>
    <row r="176" spans="1:12" x14ac:dyDescent="0.3">
      <c r="A176" s="9">
        <v>340</v>
      </c>
      <c r="C176" s="61"/>
      <c r="E176" s="42"/>
      <c r="F176" s="42" t="s">
        <v>221</v>
      </c>
      <c r="G176" s="83"/>
      <c r="H176" s="325"/>
      <c r="I176" s="338"/>
      <c r="J176" s="331"/>
      <c r="K176" s="339"/>
      <c r="L176" s="278"/>
    </row>
    <row r="177" spans="1:17" x14ac:dyDescent="0.3">
      <c r="A177" s="9">
        <v>341</v>
      </c>
      <c r="C177" s="61"/>
      <c r="E177" s="42"/>
      <c r="F177" s="42" t="s">
        <v>222</v>
      </c>
      <c r="G177" s="65"/>
      <c r="H177" s="325"/>
      <c r="I177" s="338"/>
      <c r="J177" s="331"/>
      <c r="K177" s="339"/>
      <c r="L177" s="278"/>
    </row>
    <row r="178" spans="1:17" x14ac:dyDescent="0.3">
      <c r="A178" s="9">
        <v>342</v>
      </c>
      <c r="C178" s="61"/>
      <c r="E178" s="42"/>
      <c r="F178" s="42" t="s">
        <v>223</v>
      </c>
      <c r="G178" s="83"/>
      <c r="H178" s="325"/>
      <c r="I178" s="338"/>
      <c r="J178" s="331"/>
      <c r="K178" s="339"/>
      <c r="L178" s="278"/>
    </row>
    <row r="179" spans="1:17" x14ac:dyDescent="0.3">
      <c r="A179" s="9">
        <v>343</v>
      </c>
      <c r="C179" s="61"/>
      <c r="E179" s="42"/>
      <c r="F179" s="42" t="s">
        <v>224</v>
      </c>
      <c r="G179" s="64"/>
      <c r="H179" s="325"/>
      <c r="I179" s="338"/>
      <c r="J179" s="331"/>
      <c r="K179" s="339"/>
      <c r="L179" s="278"/>
    </row>
    <row r="180" spans="1:17" x14ac:dyDescent="0.3">
      <c r="A180" s="9">
        <v>344</v>
      </c>
      <c r="C180" s="61"/>
      <c r="E180" s="42"/>
      <c r="F180" s="42" t="s">
        <v>225</v>
      </c>
      <c r="G180" s="83"/>
      <c r="H180" s="325"/>
      <c r="I180" s="338"/>
      <c r="J180" s="331"/>
      <c r="K180" s="339"/>
      <c r="L180" s="278"/>
    </row>
    <row r="181" spans="1:17" ht="28.8" x14ac:dyDescent="0.3">
      <c r="A181" s="9">
        <v>345</v>
      </c>
      <c r="C181" s="62" t="s">
        <v>265</v>
      </c>
      <c r="E181" s="42"/>
      <c r="F181" s="137" t="s">
        <v>266</v>
      </c>
      <c r="G181" s="66"/>
      <c r="H181" s="325"/>
      <c r="I181" s="338"/>
      <c r="J181" s="331"/>
      <c r="K181" s="339"/>
      <c r="L181" s="278"/>
    </row>
    <row r="182" spans="1:17" x14ac:dyDescent="0.3">
      <c r="A182" s="9">
        <v>346</v>
      </c>
      <c r="C182" s="61"/>
      <c r="E182" s="42"/>
      <c r="F182" s="42" t="s">
        <v>198</v>
      </c>
      <c r="G182" s="66"/>
      <c r="H182" s="325"/>
      <c r="I182" s="338"/>
      <c r="J182" s="331"/>
      <c r="K182" s="339"/>
      <c r="L182" s="278"/>
    </row>
    <row r="183" spans="1:17" x14ac:dyDescent="0.3">
      <c r="A183" s="9">
        <v>347</v>
      </c>
      <c r="C183" s="61"/>
      <c r="E183" s="42"/>
      <c r="F183" s="42" t="s">
        <v>199</v>
      </c>
      <c r="G183" s="83"/>
      <c r="H183" s="325"/>
      <c r="I183" s="338"/>
      <c r="J183" s="331"/>
      <c r="K183" s="339"/>
      <c r="L183" s="278"/>
    </row>
    <row r="184" spans="1:17" outlineLevel="1" x14ac:dyDescent="0.3">
      <c r="A184" s="9">
        <v>348</v>
      </c>
      <c r="C184" s="54">
        <v>1.8</v>
      </c>
      <c r="D184" s="147"/>
      <c r="E184" s="144" t="s">
        <v>267</v>
      </c>
      <c r="F184" s="143"/>
      <c r="G184" s="143"/>
      <c r="H184" s="164">
        <v>0</v>
      </c>
      <c r="I184" s="110">
        <v>0</v>
      </c>
      <c r="J184" s="110">
        <v>0</v>
      </c>
      <c r="K184" s="110">
        <v>0</v>
      </c>
      <c r="L184" s="278"/>
    </row>
    <row r="185" spans="1:17" outlineLevel="1" x14ac:dyDescent="0.3">
      <c r="A185" s="9">
        <v>349</v>
      </c>
      <c r="C185" s="60"/>
      <c r="D185" s="2"/>
      <c r="E185" s="2"/>
      <c r="F185" s="118" t="s">
        <v>198</v>
      </c>
      <c r="G185" s="2"/>
      <c r="H185" s="325"/>
      <c r="I185" s="338"/>
      <c r="J185" s="331"/>
      <c r="K185" s="339"/>
      <c r="L185" s="278"/>
    </row>
    <row r="186" spans="1:17" outlineLevel="1" x14ac:dyDescent="0.3">
      <c r="A186" s="9">
        <v>350</v>
      </c>
      <c r="C186" s="60"/>
      <c r="D186" s="2"/>
      <c r="E186" s="2"/>
      <c r="F186" s="118" t="s">
        <v>199</v>
      </c>
      <c r="G186" s="2" t="s">
        <v>381</v>
      </c>
      <c r="H186" s="325"/>
      <c r="I186" s="338"/>
      <c r="J186" s="331"/>
      <c r="K186" s="339"/>
      <c r="L186" s="278"/>
    </row>
    <row r="187" spans="1:17" outlineLevel="1" x14ac:dyDescent="0.3">
      <c r="A187" s="9">
        <v>351</v>
      </c>
      <c r="C187" s="54">
        <v>1.9</v>
      </c>
      <c r="D187" s="147"/>
      <c r="E187" s="144" t="s">
        <v>268</v>
      </c>
      <c r="F187" s="143"/>
      <c r="G187" s="143"/>
      <c r="H187" s="164">
        <v>63.48597977</v>
      </c>
      <c r="I187" s="110">
        <v>62.458004660000007</v>
      </c>
      <c r="J187" s="110">
        <v>22.643797159999998</v>
      </c>
      <c r="K187" s="110">
        <v>22.643797159999998</v>
      </c>
      <c r="L187" s="278"/>
      <c r="M187"/>
      <c r="N187" s="96"/>
      <c r="O187" s="96"/>
      <c r="P187" s="96"/>
      <c r="Q187" s="96"/>
    </row>
    <row r="188" spans="1:17" outlineLevel="1" x14ac:dyDescent="0.3">
      <c r="A188" s="9">
        <v>352</v>
      </c>
      <c r="C188" s="60"/>
      <c r="D188" s="2"/>
      <c r="E188" s="2"/>
      <c r="F188" s="118" t="s">
        <v>198</v>
      </c>
      <c r="G188" s="2"/>
      <c r="H188" s="325">
        <v>-13801.299950000001</v>
      </c>
      <c r="I188" s="338">
        <v>-13577.827100000002</v>
      </c>
      <c r="J188" s="331">
        <v>-4922.5645999999997</v>
      </c>
      <c r="K188" s="339">
        <v>-4922.5645999999997</v>
      </c>
      <c r="L188" s="278"/>
      <c r="M188"/>
      <c r="N188" s="96"/>
      <c r="O188" s="96"/>
      <c r="P188" s="96"/>
      <c r="Q188" s="96"/>
    </row>
    <row r="189" spans="1:17" outlineLevel="1" x14ac:dyDescent="0.3">
      <c r="A189" s="9">
        <v>353</v>
      </c>
      <c r="C189" s="60"/>
      <c r="D189" s="2"/>
      <c r="E189" s="2"/>
      <c r="F189" s="118" t="s">
        <v>199</v>
      </c>
      <c r="G189" s="2" t="s">
        <v>269</v>
      </c>
      <c r="H189" s="325">
        <v>-4.5999999999999999E-3</v>
      </c>
      <c r="I189" s="338">
        <v>-4.5999999999999999E-3</v>
      </c>
      <c r="J189" s="331">
        <v>-4.5999999999999999E-3</v>
      </c>
      <c r="K189" s="339">
        <v>-4.5999999999999999E-3</v>
      </c>
      <c r="L189" s="278"/>
      <c r="M189"/>
      <c r="N189" s="96"/>
      <c r="O189" s="96"/>
      <c r="P189" s="96"/>
      <c r="Q189" s="96"/>
    </row>
    <row r="190" spans="1:17" outlineLevel="1" x14ac:dyDescent="0.3">
      <c r="A190" s="9">
        <v>354</v>
      </c>
      <c r="C190" s="84">
        <v>1.9</v>
      </c>
      <c r="D190" s="113"/>
      <c r="E190" s="114" t="s">
        <v>271</v>
      </c>
      <c r="F190" s="115"/>
      <c r="G190" s="113"/>
      <c r="H190" s="164"/>
      <c r="I190" s="110"/>
      <c r="J190" s="110"/>
      <c r="K190" s="110"/>
      <c r="L190" s="278"/>
    </row>
    <row r="191" spans="1:17" outlineLevel="1" x14ac:dyDescent="0.3">
      <c r="A191" s="9">
        <v>355</v>
      </c>
      <c r="C191" s="85">
        <v>1.1000000000000001</v>
      </c>
      <c r="D191" s="113"/>
      <c r="E191" s="114" t="s">
        <v>272</v>
      </c>
      <c r="F191" s="115"/>
      <c r="G191" s="113"/>
      <c r="H191" s="164">
        <v>0</v>
      </c>
      <c r="I191" s="110">
        <v>0</v>
      </c>
      <c r="J191" s="110">
        <v>0</v>
      </c>
      <c r="K191" s="110">
        <v>0</v>
      </c>
      <c r="L191" s="278"/>
    </row>
    <row r="192" spans="1:17" outlineLevel="1" x14ac:dyDescent="0.3">
      <c r="A192" s="9">
        <v>356</v>
      </c>
      <c r="C192" s="18"/>
      <c r="D192"/>
      <c r="E192" s="119"/>
      <c r="F192" s="118" t="s">
        <v>198</v>
      </c>
      <c r="G192" s="83" t="s">
        <v>273</v>
      </c>
      <c r="H192" s="325"/>
      <c r="I192" s="338"/>
      <c r="J192" s="331"/>
      <c r="K192" s="339"/>
      <c r="L192" s="278"/>
    </row>
    <row r="193" spans="1:12" outlineLevel="1" x14ac:dyDescent="0.3">
      <c r="A193" s="9">
        <v>357</v>
      </c>
      <c r="C193" s="18"/>
      <c r="D193"/>
      <c r="E193" s="119"/>
      <c r="F193" s="118" t="s">
        <v>174</v>
      </c>
      <c r="G193" s="83" t="s">
        <v>274</v>
      </c>
      <c r="H193" s="325"/>
      <c r="I193" s="338"/>
      <c r="J193" s="331"/>
      <c r="K193" s="339"/>
      <c r="L193" s="278"/>
    </row>
    <row r="194" spans="1:12" outlineLevel="1" x14ac:dyDescent="0.3">
      <c r="A194" s="9">
        <v>358</v>
      </c>
      <c r="C194" s="18"/>
      <c r="D194"/>
      <c r="E194" s="119"/>
      <c r="F194" s="118" t="s">
        <v>275</v>
      </c>
      <c r="G194"/>
      <c r="H194" s="325"/>
      <c r="I194" s="338"/>
      <c r="J194" s="331"/>
      <c r="K194" s="339"/>
      <c r="L194" s="278"/>
    </row>
    <row r="195" spans="1:12" outlineLevel="1" x14ac:dyDescent="0.3">
      <c r="A195" s="9">
        <v>359</v>
      </c>
      <c r="C195" s="53">
        <v>2</v>
      </c>
      <c r="D195" s="111" t="s">
        <v>276</v>
      </c>
      <c r="E195" s="112"/>
      <c r="F195" s="112"/>
      <c r="G195" s="112"/>
      <c r="H195" s="163">
        <v>300</v>
      </c>
      <c r="I195" s="109">
        <v>300</v>
      </c>
      <c r="J195" s="109">
        <v>300</v>
      </c>
      <c r="K195" s="109">
        <v>300</v>
      </c>
      <c r="L195" s="278"/>
    </row>
    <row r="196" spans="1:12" outlineLevel="1" x14ac:dyDescent="0.3">
      <c r="A196" s="9">
        <v>360</v>
      </c>
      <c r="C196" s="54">
        <v>2.1</v>
      </c>
      <c r="D196" s="113"/>
      <c r="E196" s="114" t="s">
        <v>277</v>
      </c>
      <c r="F196" s="115"/>
      <c r="G196" s="113"/>
      <c r="H196" s="164"/>
      <c r="I196" s="110"/>
      <c r="J196" s="110"/>
      <c r="K196" s="110"/>
      <c r="L196" s="278"/>
    </row>
    <row r="197" spans="1:12" outlineLevel="1" x14ac:dyDescent="0.3">
      <c r="A197" s="9">
        <v>361</v>
      </c>
      <c r="C197" s="54">
        <v>2.2000000000000002</v>
      </c>
      <c r="D197" s="113"/>
      <c r="E197" s="114" t="s">
        <v>382</v>
      </c>
      <c r="F197" s="115"/>
      <c r="G197" s="113"/>
      <c r="H197" s="164"/>
      <c r="I197" s="110"/>
      <c r="J197" s="110"/>
      <c r="K197" s="110"/>
      <c r="L197" s="278"/>
    </row>
    <row r="198" spans="1:12" outlineLevel="1" x14ac:dyDescent="0.3">
      <c r="A198" s="9">
        <v>362</v>
      </c>
      <c r="C198" s="68"/>
      <c r="D198" s="27"/>
      <c r="E198" s="148"/>
      <c r="F198" s="149" t="s">
        <v>279</v>
      </c>
      <c r="G198" s="65"/>
      <c r="H198" s="328"/>
      <c r="I198" s="346"/>
      <c r="J198" s="334"/>
      <c r="K198" s="339"/>
      <c r="L198" s="278"/>
    </row>
    <row r="199" spans="1:12" outlineLevel="1" x14ac:dyDescent="0.3">
      <c r="A199" s="9">
        <v>363</v>
      </c>
      <c r="C199" s="68"/>
      <c r="D199" s="27"/>
      <c r="E199" s="148"/>
      <c r="F199" s="149" t="s">
        <v>280</v>
      </c>
      <c r="G199" s="65"/>
      <c r="H199" s="328"/>
      <c r="I199" s="346"/>
      <c r="J199" s="334"/>
      <c r="K199" s="339"/>
      <c r="L199" s="278"/>
    </row>
    <row r="200" spans="1:12" outlineLevel="1" x14ac:dyDescent="0.3">
      <c r="A200" s="9">
        <v>364</v>
      </c>
      <c r="C200" s="68"/>
      <c r="D200" s="27"/>
      <c r="E200" s="148"/>
      <c r="F200" s="149" t="s">
        <v>281</v>
      </c>
      <c r="G200" s="65"/>
      <c r="H200" s="328"/>
      <c r="I200" s="346"/>
      <c r="J200" s="334"/>
      <c r="K200" s="339"/>
      <c r="L200" s="278"/>
    </row>
    <row r="201" spans="1:12" outlineLevel="1" x14ac:dyDescent="0.3">
      <c r="A201" s="9">
        <v>365</v>
      </c>
      <c r="C201" s="68"/>
      <c r="D201" s="27"/>
      <c r="E201" s="148"/>
      <c r="F201" s="149" t="s">
        <v>282</v>
      </c>
      <c r="G201" s="65"/>
      <c r="H201" s="328"/>
      <c r="I201" s="346"/>
      <c r="J201" s="334"/>
      <c r="K201" s="339"/>
      <c r="L201" s="278"/>
    </row>
    <row r="202" spans="1:12" outlineLevel="1" x14ac:dyDescent="0.3">
      <c r="A202" s="9">
        <v>366</v>
      </c>
      <c r="C202" s="68"/>
      <c r="D202" s="27"/>
      <c r="E202" s="148"/>
      <c r="F202" s="149" t="s">
        <v>283</v>
      </c>
      <c r="G202" s="65"/>
      <c r="H202" s="328"/>
      <c r="I202" s="346"/>
      <c r="J202" s="334"/>
      <c r="K202" s="339"/>
      <c r="L202" s="278"/>
    </row>
    <row r="203" spans="1:12" ht="28.8" outlineLevel="1" x14ac:dyDescent="0.3">
      <c r="A203" s="9">
        <v>367</v>
      </c>
      <c r="C203" s="68"/>
      <c r="D203" s="27"/>
      <c r="E203" s="148"/>
      <c r="F203" s="149" t="s">
        <v>284</v>
      </c>
      <c r="G203" s="65"/>
      <c r="H203" s="328"/>
      <c r="I203" s="346"/>
      <c r="J203" s="334"/>
      <c r="K203" s="339"/>
      <c r="L203" s="278"/>
    </row>
    <row r="204" spans="1:12" ht="28.8" outlineLevel="1" x14ac:dyDescent="0.3">
      <c r="A204" s="9">
        <v>368</v>
      </c>
      <c r="C204" s="68"/>
      <c r="D204" s="27"/>
      <c r="E204" s="148"/>
      <c r="F204" s="149" t="s">
        <v>285</v>
      </c>
      <c r="G204" s="65"/>
      <c r="H204" s="328"/>
      <c r="I204" s="346"/>
      <c r="J204" s="334"/>
      <c r="K204" s="339"/>
      <c r="L204" s="278"/>
    </row>
    <row r="205" spans="1:12" ht="28.8" outlineLevel="1" x14ac:dyDescent="0.3">
      <c r="A205" s="9">
        <v>369</v>
      </c>
      <c r="C205" s="68"/>
      <c r="D205" s="27"/>
      <c r="E205" s="148"/>
      <c r="F205" s="149" t="s">
        <v>286</v>
      </c>
      <c r="G205" s="65"/>
      <c r="H205" s="328"/>
      <c r="I205" s="346"/>
      <c r="J205" s="334"/>
      <c r="K205" s="339"/>
      <c r="L205" s="278"/>
    </row>
    <row r="206" spans="1:12" outlineLevel="1" x14ac:dyDescent="0.3">
      <c r="A206" s="9">
        <v>370</v>
      </c>
      <c r="C206" s="54">
        <v>2.2999999999999998</v>
      </c>
      <c r="D206" s="150"/>
      <c r="E206" s="114" t="s">
        <v>287</v>
      </c>
      <c r="F206" s="115"/>
      <c r="G206" s="113"/>
      <c r="H206" s="164"/>
      <c r="I206" s="110"/>
      <c r="J206" s="110"/>
      <c r="K206" s="110"/>
      <c r="L206" s="278"/>
    </row>
    <row r="207" spans="1:12" outlineLevel="1" x14ac:dyDescent="0.3">
      <c r="A207" s="9">
        <v>371</v>
      </c>
      <c r="C207" s="18"/>
      <c r="D207" s="151"/>
      <c r="E207"/>
      <c r="F207" s="152" t="s">
        <v>178</v>
      </c>
      <c r="G207"/>
      <c r="H207" s="328"/>
      <c r="I207" s="346"/>
      <c r="J207" s="334"/>
      <c r="K207" s="349"/>
      <c r="L207" s="278"/>
    </row>
    <row r="208" spans="1:12" outlineLevel="1" x14ac:dyDescent="0.3">
      <c r="A208" s="9">
        <v>372</v>
      </c>
      <c r="C208" s="18"/>
      <c r="D208" s="121"/>
      <c r="E208"/>
      <c r="F208" s="118" t="s">
        <v>288</v>
      </c>
      <c r="G208"/>
      <c r="H208" s="325"/>
      <c r="I208" s="338"/>
      <c r="J208" s="331"/>
      <c r="K208" s="339"/>
      <c r="L208" s="278"/>
    </row>
    <row r="209" spans="1:12" outlineLevel="1" x14ac:dyDescent="0.3">
      <c r="A209" s="9">
        <v>373</v>
      </c>
      <c r="C209" s="18"/>
      <c r="D209" s="121"/>
      <c r="E209"/>
      <c r="F209" s="118" t="s">
        <v>289</v>
      </c>
      <c r="G209" t="s">
        <v>345</v>
      </c>
      <c r="H209" s="325"/>
      <c r="I209" s="338"/>
      <c r="J209" s="331"/>
      <c r="K209" s="339"/>
      <c r="L209" s="278"/>
    </row>
    <row r="210" spans="1:12" outlineLevel="1" x14ac:dyDescent="0.3">
      <c r="A210" s="9">
        <v>374</v>
      </c>
      <c r="C210" s="18"/>
      <c r="D210" s="121"/>
      <c r="E210"/>
      <c r="F210" s="118" t="s">
        <v>290</v>
      </c>
      <c r="G210"/>
      <c r="H210" s="325"/>
      <c r="I210" s="338"/>
      <c r="J210" s="331"/>
      <c r="K210" s="339"/>
      <c r="L210" s="278"/>
    </row>
    <row r="211" spans="1:12" outlineLevel="1" x14ac:dyDescent="0.3">
      <c r="A211" s="9">
        <v>375</v>
      </c>
      <c r="C211" s="18"/>
      <c r="D211" s="121"/>
      <c r="E211"/>
      <c r="F211" s="118" t="s">
        <v>289</v>
      </c>
      <c r="G211" t="s">
        <v>345</v>
      </c>
      <c r="H211" s="325"/>
      <c r="I211" s="338"/>
      <c r="J211" s="331"/>
      <c r="K211" s="339"/>
      <c r="L211" s="278"/>
    </row>
    <row r="212" spans="1:12" outlineLevel="1" x14ac:dyDescent="0.3">
      <c r="A212" s="9">
        <v>376</v>
      </c>
      <c r="C212" s="18"/>
      <c r="D212" s="121"/>
      <c r="E212"/>
      <c r="F212" s="118" t="s">
        <v>291</v>
      </c>
      <c r="G212"/>
      <c r="H212" s="325"/>
      <c r="I212" s="338"/>
      <c r="J212" s="331"/>
      <c r="K212" s="339"/>
      <c r="L212" s="278"/>
    </row>
    <row r="213" spans="1:12" outlineLevel="1" x14ac:dyDescent="0.3">
      <c r="A213" s="9">
        <v>377</v>
      </c>
      <c r="C213" s="18"/>
      <c r="D213" s="121"/>
      <c r="E213"/>
      <c r="F213" s="118" t="s">
        <v>289</v>
      </c>
      <c r="G213" t="s">
        <v>345</v>
      </c>
      <c r="H213" s="325"/>
      <c r="I213" s="338"/>
      <c r="J213" s="331"/>
      <c r="K213" s="339"/>
      <c r="L213" s="278"/>
    </row>
    <row r="214" spans="1:12" outlineLevel="1" x14ac:dyDescent="0.3">
      <c r="A214" s="9">
        <v>378</v>
      </c>
      <c r="C214" s="18"/>
      <c r="D214" s="121"/>
      <c r="E214"/>
      <c r="F214" s="152" t="s">
        <v>185</v>
      </c>
      <c r="G214"/>
      <c r="H214" s="325"/>
      <c r="I214" s="338"/>
      <c r="J214" s="331"/>
      <c r="K214" s="347"/>
      <c r="L214" s="278"/>
    </row>
    <row r="215" spans="1:12" outlineLevel="1" x14ac:dyDescent="0.3">
      <c r="A215" s="9">
        <v>379</v>
      </c>
      <c r="C215" s="18"/>
      <c r="D215" s="121"/>
      <c r="E215"/>
      <c r="F215" s="118" t="s">
        <v>292</v>
      </c>
      <c r="G215"/>
      <c r="H215" s="325"/>
      <c r="I215" s="338"/>
      <c r="J215" s="331"/>
      <c r="K215" s="339"/>
      <c r="L215" s="278"/>
    </row>
    <row r="216" spans="1:12" outlineLevel="1" x14ac:dyDescent="0.3">
      <c r="A216" s="9">
        <v>380</v>
      </c>
      <c r="C216" s="18"/>
      <c r="D216" s="151"/>
      <c r="E216"/>
      <c r="F216" s="118" t="s">
        <v>293</v>
      </c>
      <c r="G216" t="s">
        <v>345</v>
      </c>
      <c r="H216" s="325"/>
      <c r="I216" s="338"/>
      <c r="J216" s="331"/>
      <c r="K216" s="339"/>
      <c r="L216" s="278"/>
    </row>
    <row r="217" spans="1:12" outlineLevel="1" x14ac:dyDescent="0.3">
      <c r="A217" s="9">
        <v>381</v>
      </c>
      <c r="C217" s="18"/>
      <c r="D217" s="121"/>
      <c r="E217"/>
      <c r="F217" s="118" t="s">
        <v>294</v>
      </c>
      <c r="G217"/>
      <c r="H217" s="325"/>
      <c r="I217" s="338"/>
      <c r="J217" s="331"/>
      <c r="K217" s="339"/>
      <c r="L217" s="278"/>
    </row>
    <row r="218" spans="1:12" outlineLevel="1" x14ac:dyDescent="0.3">
      <c r="A218" s="9">
        <v>382</v>
      </c>
      <c r="C218" s="18"/>
      <c r="D218" s="121"/>
      <c r="E218"/>
      <c r="F218" s="118" t="s">
        <v>295</v>
      </c>
      <c r="G218" t="s">
        <v>345</v>
      </c>
      <c r="H218" s="325"/>
      <c r="I218" s="338"/>
      <c r="J218" s="331"/>
      <c r="K218" s="339"/>
      <c r="L218" s="278"/>
    </row>
    <row r="219" spans="1:12" outlineLevel="1" x14ac:dyDescent="0.3">
      <c r="A219" s="9">
        <v>383</v>
      </c>
      <c r="C219" s="18"/>
      <c r="D219" s="121"/>
      <c r="E219"/>
      <c r="F219" s="118" t="s">
        <v>296</v>
      </c>
      <c r="G219"/>
      <c r="H219" s="325"/>
      <c r="I219" s="338"/>
      <c r="J219" s="331"/>
      <c r="K219" s="339"/>
      <c r="L219" s="278"/>
    </row>
    <row r="220" spans="1:12" outlineLevel="1" x14ac:dyDescent="0.3">
      <c r="A220" s="9">
        <v>384</v>
      </c>
      <c r="C220" s="18"/>
      <c r="D220" s="121"/>
      <c r="E220"/>
      <c r="F220" s="118" t="s">
        <v>295</v>
      </c>
      <c r="G220" t="s">
        <v>345</v>
      </c>
      <c r="H220" s="325"/>
      <c r="I220" s="338"/>
      <c r="J220" s="331"/>
      <c r="K220" s="339"/>
      <c r="L220" s="278"/>
    </row>
    <row r="221" spans="1:12" ht="15.6" outlineLevel="1" x14ac:dyDescent="0.3">
      <c r="A221" s="9">
        <v>385</v>
      </c>
      <c r="C221" s="18"/>
      <c r="D221" s="121"/>
      <c r="E221"/>
      <c r="F221" s="153" t="s">
        <v>297</v>
      </c>
      <c r="G221"/>
      <c r="H221" s="325"/>
      <c r="I221" s="338"/>
      <c r="J221" s="331"/>
      <c r="K221" s="339"/>
      <c r="L221" s="278"/>
    </row>
    <row r="222" spans="1:12" ht="15.6" outlineLevel="1" x14ac:dyDescent="0.3">
      <c r="A222" s="9">
        <v>386</v>
      </c>
      <c r="C222" s="18"/>
      <c r="D222" s="121"/>
      <c r="E222"/>
      <c r="F222" s="154" t="s">
        <v>298</v>
      </c>
      <c r="G222"/>
      <c r="H222" s="325"/>
      <c r="I222" s="338"/>
      <c r="J222" s="331"/>
      <c r="K222" s="339"/>
      <c r="L222" s="278"/>
    </row>
    <row r="223" spans="1:12" ht="15.6" outlineLevel="1" x14ac:dyDescent="0.3">
      <c r="A223" s="9">
        <v>387</v>
      </c>
      <c r="C223" s="18"/>
      <c r="D223" s="121"/>
      <c r="E223"/>
      <c r="F223" s="154" t="s">
        <v>299</v>
      </c>
      <c r="G223"/>
      <c r="H223" s="325"/>
      <c r="I223" s="338"/>
      <c r="J223" s="331"/>
      <c r="K223" s="339"/>
      <c r="L223" s="278"/>
    </row>
    <row r="224" spans="1:12" outlineLevel="1" x14ac:dyDescent="0.3">
      <c r="A224" s="9">
        <v>388</v>
      </c>
      <c r="C224" s="18"/>
      <c r="D224" s="121"/>
      <c r="E224"/>
      <c r="F224" s="152" t="s">
        <v>300</v>
      </c>
      <c r="G224"/>
      <c r="H224" s="325"/>
      <c r="I224" s="338"/>
      <c r="J224" s="331"/>
      <c r="K224" s="342"/>
      <c r="L224" s="278"/>
    </row>
    <row r="225" spans="1:12" outlineLevel="1" x14ac:dyDescent="0.3">
      <c r="A225" s="9">
        <v>389</v>
      </c>
      <c r="B225" s="86"/>
      <c r="C225" s="18"/>
      <c r="D225" s="151"/>
      <c r="E225"/>
      <c r="F225" s="118" t="s">
        <v>301</v>
      </c>
      <c r="G225"/>
      <c r="H225" s="325"/>
      <c r="I225" s="338"/>
      <c r="J225" s="331"/>
      <c r="K225" s="342"/>
      <c r="L225" s="278"/>
    </row>
    <row r="226" spans="1:12" outlineLevel="1" x14ac:dyDescent="0.3">
      <c r="A226" s="9">
        <v>390</v>
      </c>
      <c r="B226" s="86"/>
      <c r="C226" s="18"/>
      <c r="D226" s="121"/>
      <c r="E226"/>
      <c r="F226" s="118" t="s">
        <v>302</v>
      </c>
      <c r="G226"/>
      <c r="H226" s="325"/>
      <c r="I226" s="338"/>
      <c r="J226" s="331"/>
      <c r="K226" s="342"/>
      <c r="L226" s="278"/>
    </row>
    <row r="227" spans="1:12" outlineLevel="1" x14ac:dyDescent="0.3">
      <c r="A227" s="9">
        <v>391</v>
      </c>
      <c r="B227" s="86"/>
      <c r="C227" s="18"/>
      <c r="D227" s="121"/>
      <c r="E227"/>
      <c r="F227" s="118" t="s">
        <v>303</v>
      </c>
      <c r="G227"/>
      <c r="H227" s="325"/>
      <c r="I227" s="338"/>
      <c r="J227" s="331"/>
      <c r="K227" s="339"/>
      <c r="L227" s="278"/>
    </row>
    <row r="228" spans="1:12" outlineLevel="1" x14ac:dyDescent="0.3">
      <c r="A228" s="9">
        <v>392</v>
      </c>
      <c r="B228" s="86"/>
      <c r="C228" s="54">
        <v>2.4</v>
      </c>
      <c r="D228" s="150"/>
      <c r="E228" s="114" t="s">
        <v>304</v>
      </c>
      <c r="F228" s="115"/>
      <c r="G228" s="113"/>
      <c r="H228" s="164"/>
      <c r="I228" s="110"/>
      <c r="J228" s="110"/>
      <c r="K228" s="110"/>
      <c r="L228" s="278"/>
    </row>
    <row r="229" spans="1:12" outlineLevel="1" x14ac:dyDescent="0.3">
      <c r="A229" s="9">
        <v>393</v>
      </c>
      <c r="B229" s="86"/>
      <c r="C229" s="18"/>
      <c r="D229" s="121"/>
      <c r="E229"/>
      <c r="F229" s="118" t="s">
        <v>383</v>
      </c>
      <c r="G229" t="s">
        <v>346</v>
      </c>
      <c r="H229" s="325"/>
      <c r="I229" s="338"/>
      <c r="J229" s="331"/>
      <c r="K229" s="339"/>
      <c r="L229" s="278"/>
    </row>
    <row r="230" spans="1:12" outlineLevel="1" x14ac:dyDescent="0.3">
      <c r="A230" s="9">
        <v>394</v>
      </c>
      <c r="B230" s="86"/>
      <c r="C230" s="18"/>
      <c r="D230" s="121"/>
      <c r="E230"/>
      <c r="F230" s="118" t="s">
        <v>306</v>
      </c>
      <c r="G230" t="s">
        <v>347</v>
      </c>
      <c r="H230" s="325"/>
      <c r="I230" s="338"/>
      <c r="J230" s="331"/>
      <c r="K230" s="339"/>
      <c r="L230" s="278"/>
    </row>
    <row r="231" spans="1:12" outlineLevel="1" x14ac:dyDescent="0.3">
      <c r="A231" s="9">
        <v>395</v>
      </c>
      <c r="B231" s="86"/>
      <c r="C231" s="18"/>
      <c r="D231" s="121"/>
      <c r="E231"/>
      <c r="F231" s="118" t="s">
        <v>307</v>
      </c>
      <c r="G231"/>
      <c r="H231" s="325"/>
      <c r="I231" s="338"/>
      <c r="J231" s="331"/>
      <c r="K231" s="339"/>
      <c r="L231" s="278"/>
    </row>
    <row r="232" spans="1:12" outlineLevel="1" x14ac:dyDescent="0.3">
      <c r="A232" s="9">
        <v>396</v>
      </c>
      <c r="B232" s="86"/>
      <c r="C232" s="18"/>
      <c r="D232" s="121"/>
      <c r="E232"/>
      <c r="F232" s="118" t="s">
        <v>174</v>
      </c>
      <c r="G232" t="s">
        <v>338</v>
      </c>
      <c r="H232" s="325"/>
      <c r="I232" s="338"/>
      <c r="J232" s="331"/>
      <c r="K232" s="339"/>
      <c r="L232" s="278"/>
    </row>
    <row r="233" spans="1:12" outlineLevel="1" x14ac:dyDescent="0.3">
      <c r="A233" s="9">
        <v>397</v>
      </c>
      <c r="B233" s="86"/>
      <c r="C233" s="18"/>
      <c r="D233" s="121"/>
      <c r="E233"/>
      <c r="F233" s="118" t="s">
        <v>308</v>
      </c>
      <c r="G233"/>
      <c r="H233" s="325"/>
      <c r="I233" s="338"/>
      <c r="J233" s="331"/>
      <c r="K233" s="339"/>
      <c r="L233" s="278"/>
    </row>
    <row r="234" spans="1:12" outlineLevel="1" x14ac:dyDescent="0.3">
      <c r="A234" s="9">
        <v>398</v>
      </c>
      <c r="B234" s="86"/>
      <c r="C234" s="18"/>
      <c r="D234" s="121"/>
      <c r="E234"/>
      <c r="F234" s="118" t="s">
        <v>174</v>
      </c>
      <c r="G234" t="s">
        <v>348</v>
      </c>
      <c r="H234" s="325"/>
      <c r="I234" s="338"/>
      <c r="J234" s="331"/>
      <c r="K234" s="339"/>
      <c r="L234" s="278"/>
    </row>
    <row r="235" spans="1:12" outlineLevel="1" x14ac:dyDescent="0.3">
      <c r="A235" s="9">
        <v>399</v>
      </c>
      <c r="B235" s="86"/>
      <c r="C235" s="18"/>
      <c r="D235" s="121"/>
      <c r="E235"/>
      <c r="F235" s="118" t="s">
        <v>309</v>
      </c>
      <c r="G235"/>
      <c r="H235" s="325"/>
      <c r="I235" s="338"/>
      <c r="J235" s="331"/>
      <c r="K235" s="339"/>
      <c r="L235" s="278"/>
    </row>
    <row r="236" spans="1:12" outlineLevel="1" x14ac:dyDescent="0.3">
      <c r="A236" s="9">
        <v>400</v>
      </c>
      <c r="B236" s="86"/>
      <c r="C236" s="18"/>
      <c r="D236" s="121"/>
      <c r="E236"/>
      <c r="F236" s="118" t="s">
        <v>174</v>
      </c>
      <c r="G236" s="126"/>
      <c r="H236" s="325"/>
      <c r="I236" s="338"/>
      <c r="J236" s="331"/>
      <c r="K236" s="339"/>
      <c r="L236" s="278"/>
    </row>
    <row r="237" spans="1:12" outlineLevel="1" x14ac:dyDescent="0.3">
      <c r="A237" s="9">
        <v>401</v>
      </c>
      <c r="B237" s="86"/>
      <c r="C237" s="54">
        <v>2.5</v>
      </c>
      <c r="D237" s="150"/>
      <c r="E237" s="155" t="s">
        <v>310</v>
      </c>
      <c r="F237" s="115"/>
      <c r="G237" s="113"/>
      <c r="H237" s="164"/>
      <c r="I237" s="110"/>
      <c r="J237" s="110"/>
      <c r="K237" s="110"/>
      <c r="L237" s="278"/>
    </row>
    <row r="238" spans="1:12" outlineLevel="1" x14ac:dyDescent="0.3">
      <c r="A238" s="9">
        <v>402</v>
      </c>
      <c r="B238" s="86"/>
      <c r="C238" s="18"/>
      <c r="D238"/>
      <c r="E238" s="119"/>
      <c r="F238" s="119" t="s">
        <v>311</v>
      </c>
      <c r="G238" t="s">
        <v>349</v>
      </c>
      <c r="H238" s="325"/>
      <c r="I238" s="338"/>
      <c r="J238" s="331"/>
      <c r="K238" s="339"/>
      <c r="L238" s="278"/>
    </row>
    <row r="239" spans="1:12" outlineLevel="1" x14ac:dyDescent="0.3">
      <c r="A239" s="9">
        <v>403</v>
      </c>
      <c r="B239" s="86"/>
      <c r="C239" s="18"/>
      <c r="D239"/>
      <c r="E239" s="119"/>
      <c r="F239" s="119" t="s">
        <v>312</v>
      </c>
      <c r="G239" t="s">
        <v>350</v>
      </c>
      <c r="H239" s="325"/>
      <c r="I239" s="338"/>
      <c r="J239" s="331"/>
      <c r="K239" s="339"/>
      <c r="L239" s="278"/>
    </row>
    <row r="240" spans="1:12" outlineLevel="1" x14ac:dyDescent="0.3">
      <c r="A240" s="9">
        <v>404</v>
      </c>
      <c r="B240" s="86"/>
      <c r="C240" s="18"/>
      <c r="D240" s="119"/>
      <c r="E240" s="119"/>
      <c r="F240" s="119" t="s">
        <v>313</v>
      </c>
      <c r="G240" t="s">
        <v>350</v>
      </c>
      <c r="H240" s="325"/>
      <c r="I240" s="338"/>
      <c r="J240" s="331"/>
      <c r="K240" s="339"/>
      <c r="L240" s="278"/>
    </row>
    <row r="241" spans="1:12" x14ac:dyDescent="0.3">
      <c r="A241" s="9">
        <v>405</v>
      </c>
      <c r="C241" s="54">
        <v>2.6</v>
      </c>
      <c r="D241" s="150"/>
      <c r="E241" s="155" t="s">
        <v>314</v>
      </c>
      <c r="F241" s="115"/>
      <c r="G241" s="113" t="s">
        <v>350</v>
      </c>
      <c r="H241" s="164">
        <v>300</v>
      </c>
      <c r="I241" s="110">
        <v>300</v>
      </c>
      <c r="J241" s="110">
        <v>300</v>
      </c>
      <c r="K241" s="110">
        <v>300</v>
      </c>
      <c r="L241" s="278"/>
    </row>
    <row r="242" spans="1:12" outlineLevel="1" collapsed="1" x14ac:dyDescent="0.3">
      <c r="A242" s="9">
        <v>406</v>
      </c>
      <c r="C242" s="11" t="s">
        <v>16</v>
      </c>
      <c r="D242" s="12" t="s">
        <v>315</v>
      </c>
      <c r="E242" s="13"/>
      <c r="F242" s="13"/>
      <c r="G242" s="13"/>
      <c r="H242" s="162"/>
      <c r="I242" s="108"/>
      <c r="J242" s="108"/>
      <c r="K242" s="108"/>
      <c r="L242" s="278"/>
    </row>
    <row r="243" spans="1:12" outlineLevel="1" x14ac:dyDescent="0.3">
      <c r="A243" s="9">
        <v>407</v>
      </c>
      <c r="C243" s="70"/>
      <c r="D243" s="156"/>
      <c r="E243" s="47" t="s">
        <v>316</v>
      </c>
      <c r="F243" s="157"/>
      <c r="G243" s="157"/>
      <c r="H243" s="327"/>
      <c r="I243" s="343"/>
      <c r="J243" s="333"/>
      <c r="K243" s="340"/>
      <c r="L243" s="278"/>
    </row>
    <row r="244" spans="1:12" outlineLevel="1" x14ac:dyDescent="0.3">
      <c r="A244" s="9">
        <v>408</v>
      </c>
      <c r="C244" s="70"/>
      <c r="D244" s="156"/>
      <c r="E244" s="47" t="s">
        <v>317</v>
      </c>
      <c r="F244" s="157"/>
      <c r="G244" s="157"/>
      <c r="H244" s="327"/>
      <c r="I244" s="343"/>
      <c r="J244" s="333"/>
      <c r="K244" s="340"/>
      <c r="L244" s="278"/>
    </row>
    <row r="245" spans="1:12" outlineLevel="1" x14ac:dyDescent="0.3">
      <c r="A245" s="9">
        <v>409</v>
      </c>
      <c r="C245" s="70"/>
      <c r="D245" s="156"/>
      <c r="E245" s="47" t="s">
        <v>318</v>
      </c>
      <c r="F245" s="157"/>
      <c r="G245" s="157"/>
      <c r="H245" s="327"/>
      <c r="I245" s="343"/>
      <c r="J245" s="333"/>
      <c r="K245" s="340"/>
      <c r="L245" s="278"/>
    </row>
    <row r="246" spans="1:12" outlineLevel="1" x14ac:dyDescent="0.3">
      <c r="A246" s="9">
        <v>410</v>
      </c>
      <c r="C246" s="11" t="s">
        <v>34</v>
      </c>
      <c r="D246" s="12" t="s">
        <v>319</v>
      </c>
      <c r="E246" s="13"/>
      <c r="F246" s="13"/>
      <c r="G246" s="13"/>
      <c r="H246" s="162">
        <v>363.48597976999997</v>
      </c>
      <c r="I246" s="108">
        <v>362.45800466000003</v>
      </c>
      <c r="J246" s="108">
        <v>322.64379716000002</v>
      </c>
      <c r="K246" s="108">
        <v>322.64379716000002</v>
      </c>
      <c r="L246" s="278"/>
    </row>
    <row r="247" spans="1:12" outlineLevel="1" x14ac:dyDescent="0.3">
      <c r="A247" s="9">
        <v>411</v>
      </c>
      <c r="C247" s="11" t="s">
        <v>48</v>
      </c>
      <c r="D247" s="12" t="s">
        <v>320</v>
      </c>
      <c r="E247" s="13"/>
      <c r="F247" s="13"/>
      <c r="G247" s="13"/>
      <c r="H247" s="162"/>
      <c r="I247" s="108"/>
      <c r="J247" s="108"/>
      <c r="K247" s="108"/>
      <c r="L247" s="278"/>
    </row>
    <row r="248" spans="1:12" outlineLevel="1" x14ac:dyDescent="0.3">
      <c r="A248" s="9">
        <v>412</v>
      </c>
      <c r="C248" s="71"/>
      <c r="D248" s="158"/>
      <c r="E248" s="159" t="s">
        <v>321</v>
      </c>
      <c r="F248" s="160"/>
      <c r="G248" s="160"/>
      <c r="H248" s="325">
        <v>0</v>
      </c>
      <c r="I248" s="338">
        <v>0</v>
      </c>
      <c r="J248" s="331">
        <v>0</v>
      </c>
      <c r="K248" s="339">
        <v>0</v>
      </c>
      <c r="L248" s="278"/>
    </row>
    <row r="249" spans="1:12" outlineLevel="1" x14ac:dyDescent="0.3">
      <c r="A249" s="9">
        <v>413</v>
      </c>
      <c r="B249" s="86"/>
      <c r="C249" s="18"/>
      <c r="D249"/>
      <c r="E249" s="42" t="s">
        <v>322</v>
      </c>
      <c r="F249" s="161"/>
      <c r="G249" t="s">
        <v>351</v>
      </c>
      <c r="H249" s="326"/>
      <c r="I249" s="341"/>
      <c r="J249" s="332"/>
      <c r="K249" s="342"/>
      <c r="L249" s="278"/>
    </row>
    <row r="250" spans="1:12" outlineLevel="1" x14ac:dyDescent="0.3">
      <c r="A250" s="9">
        <v>414</v>
      </c>
      <c r="C250" s="18"/>
      <c r="D250"/>
      <c r="E250" s="42" t="s">
        <v>323</v>
      </c>
      <c r="F250" s="161"/>
      <c r="G250" t="s">
        <v>352</v>
      </c>
      <c r="H250" s="326"/>
      <c r="I250" s="341"/>
      <c r="J250" s="332"/>
      <c r="K250" s="342"/>
      <c r="L250" s="278"/>
    </row>
    <row r="251" spans="1:12" x14ac:dyDescent="0.3">
      <c r="A251" s="9">
        <v>415</v>
      </c>
      <c r="C251" s="11" t="s">
        <v>65</v>
      </c>
      <c r="D251" s="12" t="s">
        <v>324</v>
      </c>
      <c r="E251" s="13"/>
      <c r="F251" s="13"/>
      <c r="G251" s="13"/>
      <c r="H251" s="162">
        <v>363.48597976999997</v>
      </c>
      <c r="I251" s="108">
        <v>362.45800466000003</v>
      </c>
      <c r="J251" s="108">
        <v>322.64379716000002</v>
      </c>
      <c r="K251" s="108">
        <v>322.64379716000002</v>
      </c>
      <c r="L251" s="278"/>
    </row>
    <row r="252" spans="1:12" x14ac:dyDescent="0.3">
      <c r="A252" s="9">
        <v>416</v>
      </c>
      <c r="B252" s="86"/>
      <c r="C252" s="14" t="s">
        <v>75</v>
      </c>
      <c r="D252" s="15" t="s">
        <v>325</v>
      </c>
      <c r="E252" s="157"/>
      <c r="F252" s="157"/>
      <c r="G252" s="157"/>
      <c r="H252" s="325"/>
      <c r="I252" s="338"/>
      <c r="J252" s="331"/>
      <c r="K252" s="339"/>
      <c r="L252" s="278"/>
    </row>
    <row r="253" spans="1:12" x14ac:dyDescent="0.3">
      <c r="A253" s="9">
        <v>417</v>
      </c>
      <c r="C253" s="72" t="s">
        <v>91</v>
      </c>
      <c r="D253" s="73" t="s">
        <v>384</v>
      </c>
      <c r="E253" s="74"/>
      <c r="F253" s="74"/>
      <c r="G253" s="74"/>
      <c r="H253" s="354">
        <v>363.48597976999997</v>
      </c>
      <c r="I253" s="355">
        <v>362.45800466000003</v>
      </c>
      <c r="J253" s="355">
        <v>322.64379716000002</v>
      </c>
      <c r="K253" s="355">
        <v>322.64379716000002</v>
      </c>
      <c r="L253" s="356"/>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C69A-987D-49F3-99C6-385B23D862A4}">
  <sheetPr>
    <tabColor theme="7"/>
  </sheetPr>
  <dimension ref="A1:N120"/>
  <sheetViews>
    <sheetView showGridLines="0" zoomScale="70" zoomScaleNormal="70" workbookViewId="0">
      <pane ySplit="1" topLeftCell="A31" activePane="bottomLeft" state="frozen"/>
      <selection activeCell="A17" sqref="A17"/>
      <selection pane="bottomLeft" activeCell="M2" sqref="M2"/>
    </sheetView>
  </sheetViews>
  <sheetFormatPr defaultColWidth="8.77734375" defaultRowHeight="14.4" outlineLevelRow="1" outlineLevelCol="1" x14ac:dyDescent="0.3"/>
  <cols>
    <col min="1" max="1" width="6.44140625" style="215" customWidth="1" outlineLevel="1"/>
    <col min="2" max="2" width="8.77734375" style="215" customWidth="1" outlineLevel="1"/>
    <col min="3" max="3" width="4.77734375" style="34" bestFit="1" customWidth="1"/>
    <col min="4" max="4" width="4.5546875" style="2" customWidth="1"/>
    <col min="5" max="5" width="3.44140625" style="2" customWidth="1"/>
    <col min="6" max="6" width="41.21875" style="2" bestFit="1" customWidth="1"/>
    <col min="7" max="7" width="41.44140625" style="2" customWidth="1"/>
    <col min="8" max="8" width="12.77734375" style="2" bestFit="1" customWidth="1"/>
    <col min="9" max="9" width="11.77734375" style="2" customWidth="1"/>
    <col min="10" max="10" width="12" style="47" customWidth="1"/>
    <col min="11" max="11" width="11.77734375" style="2" customWidth="1"/>
    <col min="12" max="12" width="14.21875" style="2" customWidth="1"/>
    <col min="13" max="13" width="15.44140625" style="2" customWidth="1"/>
    <col min="14" max="14" width="32.33203125" style="2" customWidth="1"/>
    <col min="15" max="16384" width="8.77734375" style="2"/>
  </cols>
  <sheetData>
    <row r="1" spans="1:14" x14ac:dyDescent="0.3">
      <c r="C1" s="1" t="s">
        <v>0</v>
      </c>
      <c r="J1" s="3"/>
      <c r="M1" s="90" t="s">
        <v>560</v>
      </c>
      <c r="N1" s="90"/>
    </row>
    <row r="2" spans="1:14" s="90" customFormat="1" ht="20.399999999999999" x14ac:dyDescent="0.3">
      <c r="A2" s="4" t="s">
        <v>4</v>
      </c>
      <c r="B2" s="4" t="s">
        <v>106</v>
      </c>
      <c r="C2" s="7"/>
      <c r="D2" s="7" t="s">
        <v>414</v>
      </c>
      <c r="E2" s="7"/>
      <c r="F2" s="218"/>
      <c r="G2" s="390" t="s">
        <v>115</v>
      </c>
      <c r="H2" s="391">
        <v>2021</v>
      </c>
      <c r="I2" s="7">
        <v>2022</v>
      </c>
      <c r="J2" s="8">
        <v>2023</v>
      </c>
      <c r="M2" s="705"/>
      <c r="N2" s="707" t="s">
        <v>563</v>
      </c>
    </row>
    <row r="3" spans="1:14" s="90" customFormat="1" x14ac:dyDescent="0.3">
      <c r="A3" s="9">
        <v>3</v>
      </c>
      <c r="B3" s="9"/>
      <c r="C3" s="200" t="s">
        <v>6</v>
      </c>
      <c r="D3" s="170" t="s">
        <v>7</v>
      </c>
      <c r="E3" s="171"/>
      <c r="F3" s="171"/>
      <c r="G3" s="253"/>
      <c r="H3" s="254"/>
      <c r="I3" s="255"/>
      <c r="J3" s="256"/>
      <c r="M3" s="392"/>
      <c r="N3" s="708" t="s">
        <v>562</v>
      </c>
    </row>
    <row r="4" spans="1:14" s="90" customFormat="1" x14ac:dyDescent="0.3">
      <c r="A4" s="9">
        <v>4</v>
      </c>
      <c r="B4" s="9"/>
      <c r="C4" s="201"/>
      <c r="D4" s="59" t="s">
        <v>8</v>
      </c>
      <c r="E4" s="125"/>
      <c r="F4" s="192"/>
      <c r="G4" s="190" t="s">
        <v>415</v>
      </c>
      <c r="H4" s="392">
        <f>IFERROR(SUMIFS('ALM| BS| Process'!I:I,'ALM| BS| Process'!$A:$A,A4)/SUMIFS('ALM| BS| Process'!H:H,'ALM| BS| Process'!$A:$A,'ALM| BS| Input|Tỷ lệ - Tỷ trọng'!A4)-1,0)</f>
        <v>0</v>
      </c>
      <c r="I4" s="389">
        <f>IFERROR(SUMIFS('ALM| BS| Process'!J:J,'ALM| BS| Process'!$A:$A,'ALM| BS| Input|Tỷ lệ - Tỷ trọng'!A4)/SUMIFS('ALM| BS| Process'!I:I,'ALM| BS| Process'!$A:$A,'ALM| BS| Input|Tỷ lệ - Tỷ trọng'!A4)-1,0)</f>
        <v>0</v>
      </c>
      <c r="J4" s="219">
        <v>0</v>
      </c>
      <c r="L4" s="220"/>
      <c r="M4" s="706"/>
      <c r="N4" s="708" t="s">
        <v>561</v>
      </c>
    </row>
    <row r="5" spans="1:14" s="90" customFormat="1" x14ac:dyDescent="0.3">
      <c r="A5" s="9">
        <v>5</v>
      </c>
      <c r="B5" s="9"/>
      <c r="C5" s="201"/>
      <c r="D5" s="59" t="s">
        <v>9</v>
      </c>
      <c r="E5" s="125"/>
      <c r="F5" s="192"/>
      <c r="G5" s="190" t="s">
        <v>415</v>
      </c>
      <c r="H5" s="392">
        <f>IFERROR(SUMIFS('ALM| BS| Process'!I:I,'ALM| BS| Process'!$A:$A,A5)/SUMIFS('ALM| BS| Process'!H:H,'ALM| BS| Process'!$A:$A,'ALM| BS| Input|Tỷ lệ - Tỷ trọng'!A5)-1,0)</f>
        <v>0</v>
      </c>
      <c r="I5" s="389">
        <f>IFERROR(SUMIFS('ALM| BS| Process'!J:J,'ALM| BS| Process'!A:A,'ALM| BS| Input|Tỷ lệ - Tỷ trọng'!A5)/SUMIFS('ALM| BS| Process'!I:I,'ALM| BS| Process'!A:A,'ALM| BS| Input|Tỷ lệ - Tỷ trọng'!A5)-1,0)</f>
        <v>0</v>
      </c>
      <c r="J5" s="219">
        <v>0</v>
      </c>
      <c r="L5" s="220"/>
    </row>
    <row r="6" spans="1:14" s="90" customFormat="1" x14ac:dyDescent="0.3">
      <c r="A6" s="9">
        <v>6</v>
      </c>
      <c r="B6" s="9"/>
      <c r="C6" s="62"/>
      <c r="D6" s="90" t="s">
        <v>10</v>
      </c>
      <c r="E6" s="125"/>
      <c r="F6" s="192"/>
      <c r="G6" s="224"/>
      <c r="H6" s="409"/>
      <c r="I6" s="410"/>
      <c r="J6" s="268"/>
    </row>
    <row r="7" spans="1:14" s="90" customFormat="1" x14ac:dyDescent="0.3">
      <c r="A7" s="9">
        <v>7</v>
      </c>
      <c r="B7" s="9"/>
      <c r="C7" s="201"/>
      <c r="D7" s="59"/>
      <c r="E7" s="42" t="s">
        <v>11</v>
      </c>
      <c r="F7" s="192"/>
      <c r="G7" s="190" t="s">
        <v>415</v>
      </c>
      <c r="H7" s="407">
        <f>IFERROR(SUMIFS('ALM| BS| Process'!I:I,'ALM| BS| Process'!A:A,'ALM| BS| Input|Tỷ lệ - Tỷ trọng'!A7)/SUMIFS('ALM| BS| Process'!H:H,'ALM| BS| Process'!A:A,'ALM| BS| Input|Tỷ lệ - Tỷ trọng'!A7)-1,0)</f>
        <v>0</v>
      </c>
      <c r="I7" s="408">
        <f>IFERROR(SUMIFS('ALM| BS| Process'!J:J,'ALM| BS| Process'!A:A,'ALM| BS| Input|Tỷ lệ - Tỷ trọng'!A7)/SUMIFS('ALM| BS| Process'!I:I,'ALM| BS| Process'!A:A,'ALM| BS| Input|Tỷ lệ - Tỷ trọng'!A7)-1,0)</f>
        <v>0</v>
      </c>
      <c r="J7" s="219">
        <v>0</v>
      </c>
    </row>
    <row r="8" spans="1:14" s="90" customFormat="1" x14ac:dyDescent="0.3">
      <c r="A8" s="9">
        <v>8</v>
      </c>
      <c r="B8" s="9"/>
      <c r="C8" s="201"/>
      <c r="D8" s="59"/>
      <c r="E8" s="42" t="s">
        <v>12</v>
      </c>
      <c r="F8" s="192"/>
      <c r="G8" s="190" t="s">
        <v>415</v>
      </c>
      <c r="H8" s="407">
        <f>IFERROR(SUMIFS('ALM| BS| Process'!I:I,'ALM| BS| Process'!A:A,'ALM| BS| Input|Tỷ lệ - Tỷ trọng'!A8)/SUMIFS('ALM| BS| Process'!H:H,'ALM| BS| Process'!A:A,'ALM| BS| Input|Tỷ lệ - Tỷ trọng'!A8)-1,0)</f>
        <v>0</v>
      </c>
      <c r="I8" s="408">
        <f>IFERROR(SUMIFS('ALM| BS| Process'!J:J,'ALM| BS| Process'!A:A,'ALM| BS| Input|Tỷ lệ - Tỷ trọng'!A8)/SUMIFS('ALM| BS| Process'!I:I,'ALM| BS| Process'!A:A,'ALM| BS| Input|Tỷ lệ - Tỷ trọng'!A8)-1,0)</f>
        <v>0</v>
      </c>
      <c r="J8" s="219">
        <v>0</v>
      </c>
    </row>
    <row r="9" spans="1:14" s="90" customFormat="1" outlineLevel="1" x14ac:dyDescent="0.3">
      <c r="A9" s="9">
        <v>9</v>
      </c>
      <c r="B9" s="9"/>
      <c r="C9" s="201"/>
      <c r="D9" s="59"/>
      <c r="E9" s="42" t="s">
        <v>13</v>
      </c>
      <c r="F9" s="192"/>
      <c r="G9" s="190" t="s">
        <v>415</v>
      </c>
      <c r="H9" s="407">
        <f>IFERROR(SUMIFS('ALM| BS| Process'!I:I,'ALM| BS| Process'!A:A,'ALM| BS| Input|Tỷ lệ - Tỷ trọng'!A9)/SUMIFS('ALM| BS| Process'!H:H,'ALM| BS| Process'!A:A,'ALM| BS| Input|Tỷ lệ - Tỷ trọng'!A9)-1,0)</f>
        <v>0</v>
      </c>
      <c r="I9" s="408">
        <f>IFERROR(SUMIFS('ALM| BS| Process'!J:J,'ALM| BS| Process'!A:A,'ALM| BS| Input|Tỷ lệ - Tỷ trọng'!A9)/SUMIFS('ALM| BS| Process'!I:I,'ALM| BS| Process'!A:A,'ALM| BS| Input|Tỷ lệ - Tỷ trọng'!A9)-1,0)</f>
        <v>0</v>
      </c>
      <c r="J9" s="219">
        <v>0</v>
      </c>
    </row>
    <row r="10" spans="1:14" s="90" customFormat="1" outlineLevel="1" x14ac:dyDescent="0.3">
      <c r="A10" s="9">
        <v>10</v>
      </c>
      <c r="B10" s="9"/>
      <c r="C10" s="201"/>
      <c r="E10" s="59" t="s">
        <v>14</v>
      </c>
      <c r="F10" s="192"/>
      <c r="G10" s="260" t="s">
        <v>564</v>
      </c>
      <c r="H10" s="392">
        <f>-IFERROR(SUMIFS('ALM| BS| Process'!I:I,'ALM| BS| Process'!$A:$A, 'ALM| BS| Input|Tỷ lệ - Tỷ trọng'!A10)/SUMIFS('ALM| BS| Process'!I:I, 'ALM| BS| Process'!$A:$A, 'ALM| BS| Input|Tỷ lệ - Tỷ trọng'!A6),0)</f>
        <v>0</v>
      </c>
      <c r="I10" s="389">
        <f>-IFERROR(SUMIFS('ALM| BS| Process'!J:J,'ALM| BS| Process'!$A:$A, 'ALM| BS| Input|Tỷ lệ - Tỷ trọng'!A10)/SUMIFS('ALM| BS| Process'!J:J, 'ALM| BS| Process'!$A:$A, 'ALM| BS| Input|Tỷ lệ - Tỷ trọng'!A6),0)</f>
        <v>0</v>
      </c>
      <c r="J10" s="222">
        <v>0</v>
      </c>
    </row>
    <row r="11" spans="1:14" s="90" customFormat="1" x14ac:dyDescent="0.3">
      <c r="A11" s="9">
        <v>11</v>
      </c>
      <c r="B11" s="9"/>
      <c r="C11" s="202"/>
      <c r="D11" s="172" t="s">
        <v>15</v>
      </c>
      <c r="E11" s="59"/>
      <c r="F11" s="192"/>
      <c r="G11" s="224"/>
      <c r="H11" s="393"/>
      <c r="I11" s="394"/>
      <c r="J11" s="268"/>
    </row>
    <row r="12" spans="1:14" s="90" customFormat="1" x14ac:dyDescent="0.3">
      <c r="A12" s="9">
        <v>12</v>
      </c>
      <c r="B12" s="9"/>
      <c r="C12" s="200" t="s">
        <v>16</v>
      </c>
      <c r="D12" s="170" t="s">
        <v>17</v>
      </c>
      <c r="E12" s="170"/>
      <c r="F12" s="171"/>
      <c r="G12" s="253"/>
      <c r="H12" s="395"/>
      <c r="I12" s="396"/>
      <c r="J12" s="269"/>
    </row>
    <row r="13" spans="1:14" s="90" customFormat="1" x14ac:dyDescent="0.3">
      <c r="A13" s="9">
        <v>13</v>
      </c>
      <c r="B13" s="9"/>
      <c r="C13" s="62"/>
      <c r="D13" s="90" t="s">
        <v>18</v>
      </c>
      <c r="E13" s="173"/>
      <c r="F13" s="192"/>
      <c r="G13" s="224"/>
      <c r="H13" s="393"/>
      <c r="I13" s="394"/>
      <c r="J13" s="268"/>
    </row>
    <row r="14" spans="1:14" s="90" customFormat="1" x14ac:dyDescent="0.3">
      <c r="A14" s="9">
        <v>14</v>
      </c>
      <c r="B14" s="9"/>
      <c r="C14" s="201"/>
      <c r="D14" s="59"/>
      <c r="E14" s="136" t="s">
        <v>19</v>
      </c>
      <c r="F14" s="192"/>
      <c r="G14" s="190" t="s">
        <v>415</v>
      </c>
      <c r="H14" s="407">
        <f>IFERROR(SUMIFS('ALM| BS| Process'!I:I,'ALM| BS| Process'!$A:$A,A14)/SUMIFS('ALM| BS| Process'!H:H,'ALM| BS| Process'!$A:$A,'ALM| BS| Input|Tỷ lệ - Tỷ trọng'!A14)-1,0)</f>
        <v>0</v>
      </c>
      <c r="I14" s="408">
        <f>IFERROR(SUMIFS('ALM| BS| Process'!J:J,'ALM| BS| Process'!A:A,'ALM| BS| Input|Tỷ lệ - Tỷ trọng'!A14)/SUMIFS('ALM| BS| Process'!I:I,'ALM| BS| Process'!A:A,'ALM| BS| Input|Tỷ lệ - Tỷ trọng'!A14)-1,0)</f>
        <v>0</v>
      </c>
      <c r="J14" s="219">
        <v>0</v>
      </c>
    </row>
    <row r="15" spans="1:14" s="90" customFormat="1" outlineLevel="1" x14ac:dyDescent="0.3">
      <c r="A15" s="9">
        <v>15</v>
      </c>
      <c r="B15" s="9"/>
      <c r="C15" s="201"/>
      <c r="D15" s="59"/>
      <c r="E15" s="59"/>
      <c r="F15" s="131" t="s">
        <v>20</v>
      </c>
      <c r="G15" s="260" t="s">
        <v>416</v>
      </c>
      <c r="H15" s="407">
        <f>SUMIFS('ALM| BS| Process'!I:I, 'ALM| BS| Process'!A:A, 'ALM| BS| Input|Tỷ lệ - Tỷ trọng'!A15)/SUMIFS('ALM| BS| Process'!I:I, 'ALM| BS| Process'!A:A, 'ALM| BS| Input|Tỷ lệ - Tỷ trọng'!$A$14)</f>
        <v>0</v>
      </c>
      <c r="I15" s="408">
        <f>SUMIFS('ALM| BS| Process'!$J:J, 'ALM| BS| Process'!A:A, 'ALM| BS| Input|Tỷ lệ - Tỷ trọng'!A$15)/SUMIFS('ALM| BS| Process'!J:J, 'ALM| BS| Process'!$A:$A, 'ALM| BS| Input|Tỷ lệ - Tỷ trọng'!$A$14)</f>
        <v>0</v>
      </c>
      <c r="J15" s="219">
        <v>0</v>
      </c>
    </row>
    <row r="16" spans="1:14" s="90" customFormat="1" x14ac:dyDescent="0.3">
      <c r="A16" s="9">
        <v>16</v>
      </c>
      <c r="B16" s="9"/>
      <c r="C16" s="201"/>
      <c r="D16" s="59"/>
      <c r="E16" s="59"/>
      <c r="F16" s="131" t="s">
        <v>21</v>
      </c>
      <c r="G16" s="260" t="s">
        <v>416</v>
      </c>
      <c r="H16" s="392">
        <f>SUMIFS('ALM| BS| Process'!I:I, 'ALM| BS| Process'!A:A, 'ALM| BS| Input|Tỷ lệ - Tỷ trọng'!A16)/SUMIFS('ALM| BS| Process'!I:I, 'ALM| BS| Process'!A:A, 'ALM| BS| Input|Tỷ lệ - Tỷ trọng'!$A$14)</f>
        <v>0.4530033102440838</v>
      </c>
      <c r="I16" s="389">
        <f>SUMIFS('ALM| BS| Process'!$J:J, 'ALM| BS| Process'!A:A, 'ALM| BS| Input|Tỷ lệ - Tỷ trọng'!$A16)/SUMIFS('ALM| BS| Process'!J:J, 'ALM| BS| Process'!$A:$A, 'ALM| BS| Input|Tỷ lệ - Tỷ trọng'!$A$14)</f>
        <v>0.4530033102440838</v>
      </c>
      <c r="J16" s="219">
        <v>0.5</v>
      </c>
    </row>
    <row r="17" spans="1:10" s="90" customFormat="1" outlineLevel="1" x14ac:dyDescent="0.3">
      <c r="A17" s="9">
        <v>17</v>
      </c>
      <c r="B17" s="9"/>
      <c r="C17" s="201"/>
      <c r="D17" s="59"/>
      <c r="E17" s="59"/>
      <c r="F17" s="131" t="s">
        <v>22</v>
      </c>
      <c r="G17" s="224"/>
      <c r="H17" s="393"/>
      <c r="I17" s="394"/>
      <c r="J17" s="268"/>
    </row>
    <row r="18" spans="1:10" s="90" customFormat="1" x14ac:dyDescent="0.3">
      <c r="A18" s="9">
        <v>18</v>
      </c>
      <c r="B18" s="9"/>
      <c r="C18" s="201"/>
      <c r="D18" s="59"/>
      <c r="E18" s="136" t="s">
        <v>23</v>
      </c>
      <c r="F18" s="192"/>
      <c r="G18" s="190" t="s">
        <v>415</v>
      </c>
      <c r="H18" s="407">
        <v>0</v>
      </c>
      <c r="I18" s="408">
        <f>IFERROR(SUMIFS('ALM| BS| Process'!J:J,'ALM| BS| Process'!A:A,'ALM| BS| Input|Tỷ lệ - Tỷ trọng'!A18)/SUMIFS('ALM| BS| Process'!I:I,'ALM| BS| Process'!A:A,'ALM| BS| Input|Tỷ lệ - Tỷ trọng'!A18)-1,0)</f>
        <v>0</v>
      </c>
      <c r="J18" s="219">
        <v>0</v>
      </c>
    </row>
    <row r="19" spans="1:10" s="90" customFormat="1" outlineLevel="1" x14ac:dyDescent="0.3">
      <c r="A19" s="9">
        <v>19</v>
      </c>
      <c r="B19" s="9"/>
      <c r="C19" s="201"/>
      <c r="D19" s="59"/>
      <c r="E19" s="59"/>
      <c r="F19" s="131" t="s">
        <v>20</v>
      </c>
      <c r="G19" s="260" t="s">
        <v>417</v>
      </c>
      <c r="H19" s="407">
        <f>SUMIFS('ALM| BS| Process'!I:I, 'ALM| BS| Process'!A:A, 'ALM| BS| Input|Tỷ lệ - Tỷ trọng'!A19)/SUMIFS('ALM| BS| Process'!I:I, 'ALM| BS| Process'!A:A, 'ALM| BS| Input|Tỷ lệ - Tỷ trọng'!$A$18)</f>
        <v>0</v>
      </c>
      <c r="I19" s="408">
        <f>SUMIFS('ALM| BS| Process'!$J$3:$J$119, 'ALM| BS| Process'!$A$3:$A$119, 'ALM| BS| Input|Tỷ lệ - Tỷ trọng'!A19)/SUMIFS('ALM| BS| Process'!$J$3:$J$119, 'ALM| BS| Process'!$A$3:$A$119, 'ALM| BS| Input|Tỷ lệ - Tỷ trọng'!$A$18)</f>
        <v>0</v>
      </c>
      <c r="J19" s="219">
        <v>0.1</v>
      </c>
    </row>
    <row r="20" spans="1:10" s="90" customFormat="1" x14ac:dyDescent="0.3">
      <c r="A20" s="9">
        <v>20</v>
      </c>
      <c r="B20" s="9"/>
      <c r="C20" s="201"/>
      <c r="D20" s="59"/>
      <c r="E20" s="59"/>
      <c r="F20" s="131" t="s">
        <v>21</v>
      </c>
      <c r="G20" s="260" t="s">
        <v>417</v>
      </c>
      <c r="H20" s="407">
        <f>SUMIFS('ALM| BS| Process'!I:I, 'ALM| BS| Process'!A:A, 'ALM| BS| Input|Tỷ lệ - Tỷ trọng'!A20)/SUMIFS('ALM| BS| Process'!I:I, 'ALM| BS| Process'!A:A, 'ALM| BS| Input|Tỷ lệ - Tỷ trọng'!$A$18)</f>
        <v>0.36439744807895585</v>
      </c>
      <c r="I20" s="408">
        <f>SUMIFS('ALM| BS| Process'!$J$3:$J$119, 'ALM| BS| Process'!$A$3:$A$119, 'ALM| BS| Input|Tỷ lệ - Tỷ trọng'!A20)/SUMIFS('ALM| BS| Process'!$J$3:$J$119, 'ALM| BS| Process'!$A$3:$A$119, 'ALM| BS| Input|Tỷ lệ - Tỷ trọng'!$A$18)</f>
        <v>0.36439744807895585</v>
      </c>
      <c r="J20" s="219">
        <v>0.4</v>
      </c>
    </row>
    <row r="21" spans="1:10" s="90" customFormat="1" outlineLevel="1" x14ac:dyDescent="0.3">
      <c r="A21" s="9">
        <v>21</v>
      </c>
      <c r="B21" s="9"/>
      <c r="C21" s="201"/>
      <c r="D21" s="59"/>
      <c r="E21" s="59"/>
      <c r="F21" s="131" t="s">
        <v>22</v>
      </c>
      <c r="G21" s="224"/>
      <c r="H21" s="393"/>
      <c r="I21" s="394"/>
      <c r="J21" s="268"/>
    </row>
    <row r="22" spans="1:10" s="90" customFormat="1" outlineLevel="1" x14ac:dyDescent="0.3">
      <c r="A22" s="9">
        <v>22</v>
      </c>
      <c r="B22" s="9"/>
      <c r="C22" s="201"/>
      <c r="D22" s="59"/>
      <c r="E22" s="136" t="s">
        <v>24</v>
      </c>
      <c r="F22" s="192"/>
      <c r="G22" s="190" t="s">
        <v>415</v>
      </c>
      <c r="H22" s="392">
        <f>IFERROR(SUMIFS('ALM| BS| Process'!I:I,'ALM| BS| Process'!$A:$A,A22)/SUMIFS('ALM| BS| Process'!H:H,'ALM| BS| Process'!$A:$A,'ALM| BS| Input|Tỷ lệ - Tỷ trọng'!A22)-1,0)</f>
        <v>0</v>
      </c>
      <c r="I22" s="389">
        <f>IFERROR(SUMIFS('ALM| BS| Process'!J:J,'ALM| BS| Process'!A:A,'ALM| BS| Input|Tỷ lệ - Tỷ trọng'!A22)/SUMIFS('ALM| BS| Process'!I:I,'ALM| BS| Process'!A:A,'ALM| BS| Input|Tỷ lệ - Tỷ trọng'!A22)-1,0)</f>
        <v>0</v>
      </c>
      <c r="J22" s="219">
        <v>0</v>
      </c>
    </row>
    <row r="23" spans="1:10" s="90" customFormat="1" outlineLevel="1" x14ac:dyDescent="0.3">
      <c r="A23" s="9">
        <v>23</v>
      </c>
      <c r="B23" s="9"/>
      <c r="C23" s="62"/>
      <c r="D23" s="90" t="s">
        <v>25</v>
      </c>
      <c r="E23" s="59"/>
      <c r="F23" s="192"/>
      <c r="G23" s="224"/>
      <c r="H23" s="393"/>
      <c r="I23" s="394"/>
      <c r="J23" s="268"/>
    </row>
    <row r="24" spans="1:10" s="90" customFormat="1" outlineLevel="1" x14ac:dyDescent="0.3">
      <c r="A24" s="9">
        <v>24</v>
      </c>
      <c r="B24" s="9"/>
      <c r="C24" s="201"/>
      <c r="D24" s="59"/>
      <c r="E24" s="59"/>
      <c r="F24" s="131" t="s">
        <v>20</v>
      </c>
      <c r="G24" s="224"/>
      <c r="H24" s="397"/>
      <c r="I24" s="398"/>
      <c r="J24" s="270"/>
    </row>
    <row r="25" spans="1:10" s="90" customFormat="1" outlineLevel="1" x14ac:dyDescent="0.3">
      <c r="A25" s="9">
        <v>25</v>
      </c>
      <c r="B25" s="9"/>
      <c r="C25" s="201"/>
      <c r="D25" s="59"/>
      <c r="E25" s="59"/>
      <c r="F25" s="131" t="s">
        <v>21</v>
      </c>
      <c r="G25" s="224"/>
      <c r="H25" s="397"/>
      <c r="I25" s="398"/>
      <c r="J25" s="270"/>
    </row>
    <row r="26" spans="1:10" s="90" customFormat="1" outlineLevel="1" x14ac:dyDescent="0.3">
      <c r="A26" s="9">
        <v>26</v>
      </c>
      <c r="B26" s="9"/>
      <c r="C26" s="201"/>
      <c r="D26" s="59"/>
      <c r="E26" s="59"/>
      <c r="F26" s="131" t="s">
        <v>22</v>
      </c>
      <c r="G26" s="224"/>
      <c r="H26" s="397"/>
      <c r="I26" s="398"/>
      <c r="J26" s="270"/>
    </row>
    <row r="27" spans="1:10" s="90" customFormat="1" x14ac:dyDescent="0.3">
      <c r="A27" s="9">
        <v>27</v>
      </c>
      <c r="B27" s="9"/>
      <c r="C27" s="62"/>
      <c r="D27" s="90" t="s">
        <v>26</v>
      </c>
      <c r="E27" s="59"/>
      <c r="F27" s="192"/>
      <c r="G27" s="224"/>
      <c r="H27" s="397"/>
      <c r="I27" s="398"/>
      <c r="J27" s="270"/>
    </row>
    <row r="28" spans="1:10" s="90" customFormat="1" x14ac:dyDescent="0.3">
      <c r="A28" s="9">
        <v>28</v>
      </c>
      <c r="B28" s="9"/>
      <c r="C28" s="201"/>
      <c r="D28" s="59"/>
      <c r="E28" s="59" t="s">
        <v>27</v>
      </c>
      <c r="F28" s="192"/>
      <c r="G28" s="224"/>
      <c r="H28" s="397"/>
      <c r="I28" s="398"/>
      <c r="J28" s="270"/>
    </row>
    <row r="29" spans="1:10" s="90" customFormat="1" x14ac:dyDescent="0.3">
      <c r="A29" s="9">
        <v>29</v>
      </c>
      <c r="B29" s="9"/>
      <c r="C29" s="201"/>
      <c r="D29" s="59"/>
      <c r="E29" s="59"/>
      <c r="F29" s="137" t="s">
        <v>19</v>
      </c>
      <c r="G29" s="224"/>
      <c r="H29" s="397"/>
      <c r="I29" s="398"/>
      <c r="J29" s="270"/>
    </row>
    <row r="30" spans="1:10" s="90" customFormat="1" ht="57.6" outlineLevel="1" x14ac:dyDescent="0.3">
      <c r="A30" s="9">
        <v>30</v>
      </c>
      <c r="B30" s="9"/>
      <c r="C30" s="201"/>
      <c r="D30" s="59"/>
      <c r="E30" s="59"/>
      <c r="F30" s="131" t="s">
        <v>20</v>
      </c>
      <c r="G30" s="262" t="s">
        <v>418</v>
      </c>
      <c r="H30" s="658">
        <f>-IFERROR(SUMIFS('ALM| BS| Process'!I:I,'ALM| BS| Process'!$A:$A, 'ALM| BS| Input|Tỷ lệ - Tỷ trọng'!A30)/SUMIFS('ALM| BS| Process'!I:I, 'ALM| BS| Process'!$A:$A, 'ALM| BS| Input|Tỷ lệ - Tỷ trọng'!A15),0)</f>
        <v>0</v>
      </c>
      <c r="I30" s="405">
        <f>-IFERROR(SUMIFS('ALM| BS| Process'!J:J,'ALM| BS| Process'!$A:$A, 'ALM| BS| Input|Tỷ lệ - Tỷ trọng'!A30)/SUMIFS('ALM| BS| Process'!J:J, 'ALM| BS| Process'!$A:$A, 'ALM| BS| Input|Tỷ lệ - Tỷ trọng'!A15),0)</f>
        <v>0</v>
      </c>
      <c r="J30" s="225">
        <v>0</v>
      </c>
    </row>
    <row r="31" spans="1:10" s="90" customFormat="1" ht="57.6" x14ac:dyDescent="0.3">
      <c r="A31" s="9">
        <v>31</v>
      </c>
      <c r="B31" s="9"/>
      <c r="C31" s="201"/>
      <c r="D31" s="59"/>
      <c r="E31" s="59"/>
      <c r="F31" s="131" t="s">
        <v>21</v>
      </c>
      <c r="G31" s="262" t="s">
        <v>418</v>
      </c>
      <c r="H31" s="658">
        <f>-IFERROR(SUMIFS('ALM| BS| Process'!I:I,'ALM| BS| Process'!$A:$A, 'ALM| BS| Input|Tỷ lệ - Tỷ trọng'!A31)/SUMIFS('ALM| BS| Process'!I:I, 'ALM| BS| Process'!$A:$A, 'ALM| BS| Input|Tỷ lệ - Tỷ trọng'!A16),0)</f>
        <v>2.7710383634044103E-4</v>
      </c>
      <c r="I31" s="405">
        <f>-IFERROR(SUMIFS('ALM| BS| Process'!J:J,'ALM| BS| Process'!A:A, 'ALM| BS| Input|Tỷ lệ - Tỷ trọng'!A31)/SUMIFS('ALM| BS| Process'!J:J, 'ALM| BS| Process'!A:A, 'ALM| BS| Input|Tỷ lệ - Tỷ trọng'!A16),0)</f>
        <v>2.7710383634044103E-4</v>
      </c>
      <c r="J31" s="225">
        <v>2.9999999999999997E-4</v>
      </c>
    </row>
    <row r="32" spans="1:10" s="90" customFormat="1" ht="57.6" x14ac:dyDescent="0.3">
      <c r="A32" s="9">
        <v>32</v>
      </c>
      <c r="B32" s="9"/>
      <c r="C32" s="201"/>
      <c r="D32" s="59"/>
      <c r="E32" s="59"/>
      <c r="F32" s="131" t="s">
        <v>22</v>
      </c>
      <c r="G32" s="262" t="s">
        <v>418</v>
      </c>
      <c r="H32" s="658">
        <f>-IFERROR(SUMIFS('ALM| BS| Process'!I:I,'ALM| BS| Process'!$A:$A, 'ALM| BS| Input|Tỷ lệ - Tỷ trọng'!A32)/SUMIFS('ALM| BS| Process'!I:I, 'ALM| BS| Process'!$A:$A, 'ALM| BS| Input|Tỷ lệ - Tỷ trọng'!A17),0)</f>
        <v>2.2948759561884887E-4</v>
      </c>
      <c r="I32" s="405">
        <f>-IFERROR(SUMIFS('ALM| BS| Process'!J:J,'ALM| BS| Process'!A:A, 'ALM| BS| Input|Tỷ lệ - Tỷ trọng'!A32)/SUMIFS('ALM| BS| Process'!J:J, 'ALM| BS| Process'!A:A, 'ALM| BS| Input|Tỷ lệ - Tỷ trọng'!A17),0)</f>
        <v>2.2948759561884887E-4</v>
      </c>
      <c r="J32" s="225">
        <v>2.0000000000000001E-4</v>
      </c>
    </row>
    <row r="33" spans="1:10" s="90" customFormat="1" x14ac:dyDescent="0.3">
      <c r="A33" s="9">
        <v>33</v>
      </c>
      <c r="B33" s="9"/>
      <c r="C33" s="201"/>
      <c r="D33" s="59"/>
      <c r="E33" s="59"/>
      <c r="F33" s="137" t="s">
        <v>23</v>
      </c>
      <c r="G33" s="224"/>
      <c r="H33" s="411"/>
      <c r="I33" s="412"/>
      <c r="J33" s="270"/>
    </row>
    <row r="34" spans="1:10" s="90" customFormat="1" ht="57.6" outlineLevel="1" x14ac:dyDescent="0.3">
      <c r="A34" s="9">
        <v>34</v>
      </c>
      <c r="B34" s="9"/>
      <c r="C34" s="201"/>
      <c r="D34" s="59"/>
      <c r="E34" s="59"/>
      <c r="F34" s="131" t="s">
        <v>20</v>
      </c>
      <c r="G34" s="263" t="s">
        <v>418</v>
      </c>
      <c r="H34" s="405">
        <f>-IFERROR(SUMIFS('ALM| BS| Process'!I:I, 'ALM| BS| Process'!A:A, 'ALM| BS| Input|Tỷ lệ - Tỷ trọng'!A34)/SUMIFS('ALM| BS| Process'!I:I, 'ALM| BS| Process'!A:A, 'ALM| BS| Input|Tỷ lệ - Tỷ trọng'!A19),0)</f>
        <v>0</v>
      </c>
      <c r="I34" s="405">
        <f>-IFERROR(SUMIFS('ALM| BS| Process'!J:J, 'ALM| BS| Process'!A:A, 'ALM| BS| Input|Tỷ lệ - Tỷ trọng'!A34)/SUMIFS('ALM| BS| Process'!J:J, 'ALM| BS| Process'!A:A, 'ALM| BS| Input|Tỷ lệ - Tỷ trọng'!A19),0)</f>
        <v>0</v>
      </c>
      <c r="J34" s="225">
        <v>0</v>
      </c>
    </row>
    <row r="35" spans="1:10" s="90" customFormat="1" ht="57.6" x14ac:dyDescent="0.3">
      <c r="A35" s="9">
        <v>35</v>
      </c>
      <c r="B35" s="9"/>
      <c r="C35" s="201"/>
      <c r="D35" s="59"/>
      <c r="E35" s="59"/>
      <c r="F35" s="131" t="s">
        <v>21</v>
      </c>
      <c r="G35" s="263" t="s">
        <v>418</v>
      </c>
      <c r="H35" s="405">
        <f>-IFERROR(SUMIFS('ALM| BS| Process'!I:I, 'ALM| BS| Process'!A:A, 'ALM| BS| Input|Tỷ lệ - Tỷ trọng'!A35)/SUMIFS('ALM| BS| Process'!I:I, 'ALM| BS| Process'!A:A, 'ALM| BS| Input|Tỷ lệ - Tỷ trọng'!A20),0)</f>
        <v>0</v>
      </c>
      <c r="I35" s="405">
        <f>-IFERROR(SUMIFS('ALM| BS| Process'!J:J, 'ALM| BS| Process'!A:A, 'ALM| BS| Input|Tỷ lệ - Tỷ trọng'!A35)/SUMIFS('ALM| BS| Process'!J:J, 'ALM| BS| Process'!A:A, 'ALM| BS| Input|Tỷ lệ - Tỷ trọng'!A20),0)</f>
        <v>0</v>
      </c>
      <c r="J35" s="225">
        <v>0</v>
      </c>
    </row>
    <row r="36" spans="1:10" s="90" customFormat="1" ht="57.6" x14ac:dyDescent="0.3">
      <c r="A36" s="9">
        <v>36</v>
      </c>
      <c r="B36" s="9"/>
      <c r="C36" s="201"/>
      <c r="D36" s="59"/>
      <c r="E36" s="59"/>
      <c r="F36" s="131" t="s">
        <v>22</v>
      </c>
      <c r="G36" s="263" t="s">
        <v>418</v>
      </c>
      <c r="H36" s="405">
        <f>-IFERROR(SUMIFS('ALM| BS| Process'!I:I, 'ALM| BS| Process'!A:A, 'ALM| BS| Input|Tỷ lệ - Tỷ trọng'!A36)/SUMIFS('ALM| BS| Process'!I:I, 'ALM| BS| Process'!A:A, 'ALM| BS| Input|Tỷ lệ - Tỷ trọng'!A21),0)</f>
        <v>0</v>
      </c>
      <c r="I36" s="405">
        <f>-IFERROR(SUMIFS('ALM| BS| Process'!J:J, 'ALM| BS| Process'!A:A, 'ALM| BS| Input|Tỷ lệ - Tỷ trọng'!A36)/SUMIFS('ALM| BS| Process'!J:J, 'ALM| BS| Process'!A:A, 'ALM| BS| Input|Tỷ lệ - Tỷ trọng'!A21),0)</f>
        <v>0</v>
      </c>
      <c r="J36" s="225">
        <v>0</v>
      </c>
    </row>
    <row r="37" spans="1:10" s="90" customFormat="1" outlineLevel="1" x14ac:dyDescent="0.3">
      <c r="A37" s="9">
        <v>37</v>
      </c>
      <c r="B37" s="9"/>
      <c r="C37" s="201"/>
      <c r="D37" s="59"/>
      <c r="E37" s="59"/>
      <c r="F37" s="137" t="s">
        <v>24</v>
      </c>
      <c r="G37" s="264"/>
      <c r="H37" s="392">
        <f>-IFERROR(SUMIFS('ALM| BS| Process'!I:I, 'ALM| BS| Process'!A:A, 'ALM| BS| Input|Tỷ lệ - Tỷ trọng'!A37)/SUMIFS('ALM| BS| Process'!I:I, 'ALM| BS| Process'!A:A, 'ALM| BS| Input|Tỷ lệ - Tỷ trọng'!A22),0)</f>
        <v>0</v>
      </c>
      <c r="I37" s="389">
        <f>-IFERROR(SUMIFS('ALM| BS| Process'!J:J, 'ALM| BS| Process'!A:A, 'ALM| BS| Input|Tỷ lệ - Tỷ trọng'!A37)/SUMIFS('ALM| BS| Process'!J:J, 'ALM| BS| Process'!A:A, 'ALM| BS| Input|Tỷ lệ - Tỷ trọng'!A22),0)</f>
        <v>0</v>
      </c>
      <c r="J37" s="225"/>
    </row>
    <row r="38" spans="1:10" s="90" customFormat="1" outlineLevel="1" x14ac:dyDescent="0.3">
      <c r="A38" s="9">
        <v>38</v>
      </c>
      <c r="B38" s="9"/>
      <c r="C38" s="201"/>
      <c r="D38" s="59"/>
      <c r="E38" s="59" t="s">
        <v>28</v>
      </c>
      <c r="F38" s="192"/>
      <c r="G38" s="224"/>
      <c r="H38" s="397"/>
      <c r="I38" s="398"/>
      <c r="J38" s="270"/>
    </row>
    <row r="39" spans="1:10" s="90" customFormat="1" outlineLevel="1" x14ac:dyDescent="0.3">
      <c r="A39" s="9">
        <v>39</v>
      </c>
      <c r="B39" s="9"/>
      <c r="C39" s="201"/>
      <c r="D39" s="59"/>
      <c r="E39" s="59"/>
      <c r="F39" s="131" t="s">
        <v>20</v>
      </c>
      <c r="G39" s="224"/>
      <c r="H39" s="397"/>
      <c r="I39" s="398"/>
      <c r="J39" s="270"/>
    </row>
    <row r="40" spans="1:10" s="90" customFormat="1" outlineLevel="1" x14ac:dyDescent="0.3">
      <c r="A40" s="9">
        <v>40</v>
      </c>
      <c r="B40" s="9"/>
      <c r="C40" s="201"/>
      <c r="D40" s="59"/>
      <c r="E40" s="59"/>
      <c r="F40" s="131" t="s">
        <v>21</v>
      </c>
      <c r="G40" s="224"/>
      <c r="H40" s="397"/>
      <c r="I40" s="398"/>
      <c r="J40" s="270"/>
    </row>
    <row r="41" spans="1:10" s="90" customFormat="1" outlineLevel="1" x14ac:dyDescent="0.3">
      <c r="A41" s="9">
        <v>41</v>
      </c>
      <c r="B41" s="9"/>
      <c r="C41" s="201"/>
      <c r="D41" s="59"/>
      <c r="E41" s="59"/>
      <c r="F41" s="131" t="s">
        <v>22</v>
      </c>
      <c r="G41" s="224"/>
      <c r="H41" s="397"/>
      <c r="I41" s="398"/>
      <c r="J41" s="270"/>
    </row>
    <row r="42" spans="1:10" s="90" customFormat="1" outlineLevel="1" x14ac:dyDescent="0.3">
      <c r="A42" s="9">
        <v>42</v>
      </c>
      <c r="B42" s="9"/>
      <c r="C42" s="62"/>
      <c r="D42" s="90" t="s">
        <v>29</v>
      </c>
      <c r="F42" s="192"/>
      <c r="G42" s="224"/>
      <c r="H42" s="397"/>
      <c r="I42" s="398"/>
      <c r="J42" s="270"/>
    </row>
    <row r="43" spans="1:10" s="90" customFormat="1" outlineLevel="1" x14ac:dyDescent="0.3">
      <c r="A43" s="9">
        <v>43</v>
      </c>
      <c r="B43" s="9"/>
      <c r="C43" s="201"/>
      <c r="D43" s="59"/>
      <c r="E43" s="59" t="s">
        <v>30</v>
      </c>
      <c r="F43" s="192"/>
      <c r="G43" s="224"/>
      <c r="H43" s="397"/>
      <c r="I43" s="398"/>
      <c r="J43" s="270"/>
    </row>
    <row r="44" spans="1:10" s="90" customFormat="1" outlineLevel="1" x14ac:dyDescent="0.3">
      <c r="A44" s="9">
        <v>44</v>
      </c>
      <c r="B44" s="9"/>
      <c r="C44" s="201"/>
      <c r="D44" s="59"/>
      <c r="E44" s="59" t="s">
        <v>31</v>
      </c>
      <c r="F44" s="192"/>
      <c r="G44" s="224"/>
      <c r="H44" s="397"/>
      <c r="I44" s="398"/>
      <c r="J44" s="270"/>
    </row>
    <row r="45" spans="1:10" s="90" customFormat="1" outlineLevel="1" x14ac:dyDescent="0.3">
      <c r="A45" s="9">
        <v>45</v>
      </c>
      <c r="B45" s="9"/>
      <c r="C45" s="201"/>
      <c r="D45" s="59"/>
      <c r="E45" s="59" t="s">
        <v>32</v>
      </c>
      <c r="F45" s="192"/>
      <c r="G45" s="224"/>
      <c r="H45" s="397"/>
      <c r="I45" s="398"/>
      <c r="J45" s="270"/>
    </row>
    <row r="46" spans="1:10" s="90" customFormat="1" x14ac:dyDescent="0.3">
      <c r="A46" s="9">
        <v>46</v>
      </c>
      <c r="B46" s="9"/>
      <c r="C46" s="202"/>
      <c r="D46" s="172" t="s">
        <v>33</v>
      </c>
      <c r="E46" s="172"/>
      <c r="F46" s="227"/>
      <c r="G46" s="224"/>
      <c r="H46" s="397"/>
      <c r="I46" s="398"/>
      <c r="J46" s="270"/>
    </row>
    <row r="47" spans="1:10" s="90" customFormat="1" x14ac:dyDescent="0.3">
      <c r="A47" s="9">
        <v>47</v>
      </c>
      <c r="B47" s="9"/>
      <c r="C47" s="200" t="s">
        <v>34</v>
      </c>
      <c r="D47" s="170" t="s">
        <v>35</v>
      </c>
      <c r="E47" s="170"/>
      <c r="F47" s="171"/>
      <c r="G47" s="253"/>
      <c r="H47" s="395"/>
      <c r="I47" s="396"/>
      <c r="J47" s="269"/>
    </row>
    <row r="48" spans="1:10" s="90" customFormat="1" outlineLevel="1" x14ac:dyDescent="0.3">
      <c r="A48" s="9">
        <v>48</v>
      </c>
      <c r="B48" s="9"/>
      <c r="C48" s="62"/>
      <c r="D48" s="90" t="s">
        <v>36</v>
      </c>
      <c r="E48" s="59"/>
      <c r="F48" s="192"/>
      <c r="G48" s="224"/>
      <c r="H48" s="397"/>
      <c r="I48" s="398"/>
      <c r="J48" s="270"/>
    </row>
    <row r="49" spans="1:10" s="90" customFormat="1" outlineLevel="1" x14ac:dyDescent="0.3">
      <c r="A49" s="9">
        <v>49</v>
      </c>
      <c r="B49" s="9"/>
      <c r="C49" s="201"/>
      <c r="D49" s="59"/>
      <c r="E49" s="59" t="s">
        <v>37</v>
      </c>
      <c r="F49" s="192"/>
      <c r="G49" s="224"/>
      <c r="H49" s="397"/>
      <c r="I49" s="398"/>
      <c r="J49" s="270"/>
    </row>
    <row r="50" spans="1:10" s="90" customFormat="1" outlineLevel="1" x14ac:dyDescent="0.3">
      <c r="A50" s="9">
        <v>50</v>
      </c>
      <c r="B50" s="9"/>
      <c r="C50" s="201"/>
      <c r="D50" s="59"/>
      <c r="E50" s="59"/>
      <c r="F50" s="192" t="s">
        <v>108</v>
      </c>
      <c r="G50" s="224"/>
      <c r="H50" s="397"/>
      <c r="I50" s="398"/>
      <c r="J50" s="270"/>
    </row>
    <row r="51" spans="1:10" s="90" customFormat="1" outlineLevel="1" x14ac:dyDescent="0.3">
      <c r="A51" s="9">
        <v>51</v>
      </c>
      <c r="B51" s="9"/>
      <c r="C51" s="201"/>
      <c r="D51" s="59"/>
      <c r="E51" s="59"/>
      <c r="F51" s="192" t="s">
        <v>109</v>
      </c>
      <c r="G51" s="224"/>
      <c r="H51" s="397"/>
      <c r="I51" s="398"/>
      <c r="J51" s="270"/>
    </row>
    <row r="52" spans="1:10" s="90" customFormat="1" outlineLevel="1" x14ac:dyDescent="0.3">
      <c r="A52" s="9">
        <v>52</v>
      </c>
      <c r="B52" s="9"/>
      <c r="C52" s="201"/>
      <c r="D52" s="59"/>
      <c r="E52" s="59" t="s">
        <v>38</v>
      </c>
      <c r="F52" s="192"/>
      <c r="G52" s="261" t="s">
        <v>415</v>
      </c>
      <c r="H52" s="392">
        <f>IFERROR(SUMIFS('ALM| BS| Process'!I:I,'ALM| BS| Process'!$A:$A,A52)/SUMIFS('ALM| BS| Process'!H:H,'ALM| BS| Process'!$A:$A,'ALM| BS| Input|Tỷ lệ - Tỷ trọng'!A52)-1,0)</f>
        <v>0</v>
      </c>
      <c r="I52" s="389">
        <f>IFERROR(SUMIFS('ALM| BS| Process'!J:J,'ALM| BS| Process'!A:A,'ALM| BS| Input|Tỷ lệ - Tỷ trọng'!A52)/SUMIFS('ALM| BS| Process'!I:I,'ALM| BS| Process'!A:A,'ALM| BS| Input|Tỷ lệ - Tỷ trọng'!A52)-1,0)</f>
        <v>0</v>
      </c>
      <c r="J52" s="184"/>
    </row>
    <row r="53" spans="1:10" s="90" customFormat="1" outlineLevel="1" x14ac:dyDescent="0.3">
      <c r="A53" s="9">
        <v>53</v>
      </c>
      <c r="B53" s="9"/>
      <c r="C53" s="62"/>
      <c r="D53" s="90" t="s">
        <v>39</v>
      </c>
      <c r="E53" s="59"/>
      <c r="F53" s="192"/>
      <c r="G53" s="224"/>
      <c r="H53" s="397"/>
      <c r="I53" s="398"/>
      <c r="J53" s="270"/>
    </row>
    <row r="54" spans="1:10" s="90" customFormat="1" outlineLevel="1" x14ac:dyDescent="0.3">
      <c r="A54" s="9">
        <v>54</v>
      </c>
      <c r="B54" s="9"/>
      <c r="C54" s="201"/>
      <c r="D54" s="59"/>
      <c r="E54" s="59" t="s">
        <v>40</v>
      </c>
      <c r="F54" s="192"/>
      <c r="G54" s="224"/>
      <c r="H54" s="397"/>
      <c r="I54" s="398"/>
      <c r="J54" s="270"/>
    </row>
    <row r="55" spans="1:10" s="90" customFormat="1" outlineLevel="1" x14ac:dyDescent="0.3">
      <c r="A55" s="9">
        <v>55</v>
      </c>
      <c r="B55" s="86"/>
      <c r="C55" s="201"/>
      <c r="D55" s="59"/>
      <c r="E55" s="59"/>
      <c r="F55" s="192" t="s">
        <v>41</v>
      </c>
      <c r="G55" s="224"/>
      <c r="H55" s="397"/>
      <c r="I55" s="398"/>
      <c r="J55" s="270"/>
    </row>
    <row r="56" spans="1:10" s="90" customFormat="1" outlineLevel="1" x14ac:dyDescent="0.3">
      <c r="A56" s="9">
        <v>56</v>
      </c>
      <c r="B56" s="9"/>
      <c r="C56" s="201"/>
      <c r="D56" s="59"/>
      <c r="E56" s="59"/>
      <c r="F56" s="192" t="s">
        <v>42</v>
      </c>
      <c r="G56" s="224"/>
      <c r="H56" s="397"/>
      <c r="I56" s="398"/>
      <c r="J56" s="270"/>
    </row>
    <row r="57" spans="1:10" s="90" customFormat="1" outlineLevel="1" x14ac:dyDescent="0.3">
      <c r="A57" s="9">
        <v>57</v>
      </c>
      <c r="B57" s="9"/>
      <c r="C57" s="201"/>
      <c r="D57" s="59"/>
      <c r="E57" s="59" t="s">
        <v>43</v>
      </c>
      <c r="F57" s="192"/>
      <c r="G57" s="224"/>
      <c r="H57" s="397"/>
      <c r="I57" s="398"/>
      <c r="J57" s="270"/>
    </row>
    <row r="58" spans="1:10" s="90" customFormat="1" ht="57.6" outlineLevel="1" x14ac:dyDescent="0.3">
      <c r="A58" s="9">
        <v>58</v>
      </c>
      <c r="B58" s="9"/>
      <c r="C58" s="201"/>
      <c r="D58" s="59"/>
      <c r="E58" s="59"/>
      <c r="F58" s="192" t="s">
        <v>44</v>
      </c>
      <c r="G58" s="263" t="s">
        <v>418</v>
      </c>
      <c r="H58" s="405">
        <v>0</v>
      </c>
      <c r="I58" s="405">
        <v>0</v>
      </c>
      <c r="J58" s="710">
        <v>0</v>
      </c>
    </row>
    <row r="59" spans="1:10" s="90" customFormat="1" ht="57.6" outlineLevel="1" x14ac:dyDescent="0.3">
      <c r="A59" s="9">
        <v>59</v>
      </c>
      <c r="B59" s="9"/>
      <c r="C59" s="201"/>
      <c r="D59" s="59"/>
      <c r="E59" s="59"/>
      <c r="F59" s="192" t="s">
        <v>45</v>
      </c>
      <c r="G59" s="263" t="s">
        <v>418</v>
      </c>
      <c r="H59" s="405">
        <v>0</v>
      </c>
      <c r="I59" s="405">
        <v>0</v>
      </c>
      <c r="J59" s="710">
        <v>0</v>
      </c>
    </row>
    <row r="60" spans="1:10" s="90" customFormat="1" outlineLevel="1" x14ac:dyDescent="0.3">
      <c r="A60" s="9">
        <v>60</v>
      </c>
      <c r="B60" s="9"/>
      <c r="C60" s="201"/>
      <c r="D60" s="59"/>
      <c r="E60" s="59" t="s">
        <v>46</v>
      </c>
      <c r="F60" s="192"/>
      <c r="G60" s="224"/>
      <c r="H60" s="397"/>
      <c r="I60" s="398"/>
      <c r="J60" s="270"/>
    </row>
    <row r="61" spans="1:10" s="90" customFormat="1" x14ac:dyDescent="0.3">
      <c r="A61" s="9">
        <v>61</v>
      </c>
      <c r="B61" s="9"/>
      <c r="C61" s="203"/>
      <c r="D61" s="174" t="s">
        <v>47</v>
      </c>
      <c r="E61" s="174"/>
      <c r="F61" s="228"/>
      <c r="G61" s="224"/>
      <c r="H61" s="397"/>
      <c r="I61" s="398"/>
      <c r="J61" s="270"/>
    </row>
    <row r="62" spans="1:10" s="90" customFormat="1" x14ac:dyDescent="0.3">
      <c r="A62" s="9">
        <v>62</v>
      </c>
      <c r="B62" s="9"/>
      <c r="C62" s="200" t="s">
        <v>48</v>
      </c>
      <c r="D62" s="170" t="s">
        <v>49</v>
      </c>
      <c r="E62" s="170"/>
      <c r="F62" s="171"/>
      <c r="G62" s="253"/>
      <c r="H62" s="395"/>
      <c r="I62" s="396"/>
      <c r="J62" s="259"/>
    </row>
    <row r="63" spans="1:10" s="90" customFormat="1" x14ac:dyDescent="0.3">
      <c r="A63" s="9">
        <v>63</v>
      </c>
      <c r="B63" s="9"/>
      <c r="C63" s="62"/>
      <c r="D63" s="90" t="s">
        <v>50</v>
      </c>
      <c r="F63" s="192"/>
      <c r="G63" s="265" t="s">
        <v>415</v>
      </c>
      <c r="H63" s="392">
        <f>IFERROR(SUMIFS('ALM| BS| Process'!I:I,'ALM| BS| Process'!$A:$A,A63)/SUMIFS('ALM| BS| Process'!H:H,'ALM| BS| Process'!$A:$A,'ALM| BS| Input|Tỷ lệ - Tỷ trọng'!A63)-1,0)</f>
        <v>0</v>
      </c>
      <c r="I63" s="389">
        <f>IFERROR(SUMIFS('ALM| BS| Process'!J:J,'ALM| BS| Process'!A:A,'ALM| BS| Input|Tỷ lệ - Tỷ trọng'!A63)/SUMIFS('ALM| BS| Process'!I:I,'ALM| BS| Process'!A:A,'ALM| BS| Input|Tỷ lệ - Tỷ trọng'!A63)-1,0)</f>
        <v>0</v>
      </c>
      <c r="J63" s="219"/>
    </row>
    <row r="64" spans="1:10" s="90" customFormat="1" outlineLevel="1" x14ac:dyDescent="0.3">
      <c r="A64" s="9">
        <v>64</v>
      </c>
      <c r="B64" s="9"/>
      <c r="C64" s="62"/>
      <c r="D64" s="90" t="s">
        <v>51</v>
      </c>
      <c r="F64" s="192"/>
      <c r="G64" s="224"/>
      <c r="H64" s="397"/>
      <c r="I64" s="398"/>
      <c r="J64" s="270"/>
    </row>
    <row r="65" spans="1:11" s="90" customFormat="1" outlineLevel="1" x14ac:dyDescent="0.3">
      <c r="A65" s="9">
        <v>65</v>
      </c>
      <c r="B65" s="9"/>
      <c r="C65" s="62"/>
      <c r="E65" s="42" t="s">
        <v>52</v>
      </c>
      <c r="F65" s="192"/>
      <c r="G65" s="224"/>
      <c r="H65" s="397"/>
      <c r="I65" s="398"/>
      <c r="J65" s="270"/>
    </row>
    <row r="66" spans="1:11" s="90" customFormat="1" outlineLevel="1" x14ac:dyDescent="0.3">
      <c r="A66" s="9">
        <v>66</v>
      </c>
      <c r="B66" s="9"/>
      <c r="C66" s="62"/>
      <c r="E66" s="59"/>
      <c r="F66" s="189" t="s">
        <v>53</v>
      </c>
      <c r="G66" s="224"/>
      <c r="H66" s="397"/>
      <c r="I66" s="398"/>
      <c r="J66" s="270"/>
    </row>
    <row r="67" spans="1:11" s="90" customFormat="1" outlineLevel="1" x14ac:dyDescent="0.3">
      <c r="A67" s="9">
        <v>67</v>
      </c>
      <c r="B67" s="9"/>
      <c r="C67" s="62"/>
      <c r="E67" s="59"/>
      <c r="F67" s="189" t="s">
        <v>54</v>
      </c>
      <c r="G67" s="224"/>
      <c r="H67" s="397"/>
      <c r="I67" s="398"/>
      <c r="J67" s="270"/>
    </row>
    <row r="68" spans="1:11" s="90" customFormat="1" outlineLevel="1" x14ac:dyDescent="0.3">
      <c r="A68" s="9">
        <v>68</v>
      </c>
      <c r="B68" s="9"/>
      <c r="C68" s="62"/>
      <c r="E68" s="42" t="s">
        <v>55</v>
      </c>
      <c r="F68" s="192"/>
      <c r="G68" s="224"/>
      <c r="H68" s="397"/>
      <c r="I68" s="398"/>
      <c r="J68" s="270"/>
    </row>
    <row r="69" spans="1:11" s="90" customFormat="1" outlineLevel="1" x14ac:dyDescent="0.3">
      <c r="A69" s="9">
        <v>69</v>
      </c>
      <c r="B69" s="9"/>
      <c r="C69" s="62"/>
      <c r="E69" s="59"/>
      <c r="F69" s="189" t="s">
        <v>53</v>
      </c>
      <c r="G69" s="224"/>
      <c r="H69" s="397"/>
      <c r="I69" s="398"/>
      <c r="J69" s="270"/>
    </row>
    <row r="70" spans="1:11" s="90" customFormat="1" outlineLevel="1" x14ac:dyDescent="0.3">
      <c r="A70" s="9">
        <v>70</v>
      </c>
      <c r="B70" s="9"/>
      <c r="C70" s="62"/>
      <c r="F70" s="189" t="s">
        <v>54</v>
      </c>
      <c r="G70" s="224"/>
      <c r="H70" s="397"/>
      <c r="I70" s="398"/>
      <c r="J70" s="270"/>
    </row>
    <row r="71" spans="1:11" s="90" customFormat="1" x14ac:dyDescent="0.3">
      <c r="A71" s="9">
        <v>71</v>
      </c>
      <c r="B71" s="9"/>
      <c r="C71" s="62"/>
      <c r="D71" s="90" t="s">
        <v>56</v>
      </c>
      <c r="F71" s="192"/>
      <c r="G71" s="224"/>
      <c r="H71" s="397"/>
      <c r="I71" s="398"/>
      <c r="J71" s="270"/>
    </row>
    <row r="72" spans="1:11" s="90" customFormat="1" outlineLevel="1" x14ac:dyDescent="0.3">
      <c r="A72" s="9">
        <v>72</v>
      </c>
      <c r="B72" s="9"/>
      <c r="C72" s="201"/>
      <c r="D72" s="59"/>
      <c r="E72" s="59" t="s">
        <v>57</v>
      </c>
      <c r="F72" s="192"/>
      <c r="G72" s="261"/>
      <c r="H72" s="407">
        <f>IFERROR(SUMIFS('ALM| BS| Process'!I:I,'ALM| BS| Process'!$A:$A,A72)/SUMIFS('ALM| BS| Process'!H:H,'ALM| BS| Process'!$A:$A,'ALM| BS| Input|Tỷ lệ - Tỷ trọng'!A72)-1,0)</f>
        <v>0</v>
      </c>
      <c r="I72" s="408">
        <f>IFERROR(SUMIFS('ALM| BS| Process'!J:J,'ALM| BS| Process'!A:A,'ALM| BS| Input|Tỷ lệ - Tỷ trọng'!A72)/SUMIFS('ALM| BS| Process'!I:I,'ALM| BS| Process'!A:A,'ALM| BS| Input|Tỷ lệ - Tỷ trọng'!A72)-1,0)</f>
        <v>0</v>
      </c>
      <c r="J72" s="219">
        <v>0</v>
      </c>
    </row>
    <row r="73" spans="1:11" s="90" customFormat="1" ht="28.8" x14ac:dyDescent="0.3">
      <c r="A73" s="9">
        <v>73</v>
      </c>
      <c r="B73" s="9"/>
      <c r="C73" s="201"/>
      <c r="D73" s="59"/>
      <c r="E73" s="59" t="s">
        <v>58</v>
      </c>
      <c r="F73" s="192"/>
      <c r="G73" s="261" t="s">
        <v>419</v>
      </c>
      <c r="H73" s="406">
        <f>'ALM| BS| Process'!I73/SUM('ALM| BS| Process'!I13, 'ALM| BS| Process'!I63)</f>
        <v>1.1962214583910249E-2</v>
      </c>
      <c r="I73" s="405">
        <f>'ALM| BS| Process'!J73/SUM('ALM| BS| Process'!J13, 'ALM| BS| Process'!J63)</f>
        <v>1.1962214583910249E-2</v>
      </c>
      <c r="J73" s="219">
        <v>6.0000000000000001E-3</v>
      </c>
      <c r="K73" s="213"/>
    </row>
    <row r="74" spans="1:11" s="90" customFormat="1" x14ac:dyDescent="0.3">
      <c r="A74" s="9">
        <v>74</v>
      </c>
      <c r="B74" s="9"/>
      <c r="C74" s="201"/>
      <c r="D74" s="59"/>
      <c r="E74" s="59" t="s">
        <v>59</v>
      </c>
      <c r="F74" s="125"/>
      <c r="G74" s="261"/>
      <c r="H74" s="406"/>
      <c r="I74" s="405"/>
      <c r="J74" s="219"/>
    </row>
    <row r="75" spans="1:11" s="90" customFormat="1" x14ac:dyDescent="0.3">
      <c r="A75" s="9">
        <v>75</v>
      </c>
      <c r="B75" s="9"/>
      <c r="C75" s="201"/>
      <c r="D75" s="59"/>
      <c r="E75" s="59" t="s">
        <v>60</v>
      </c>
      <c r="F75" s="192"/>
      <c r="G75" s="265" t="s">
        <v>415</v>
      </c>
      <c r="H75" s="407">
        <f>IFERROR(SUMIFS('ALM| BS| Process'!I:I,'ALM| BS| Process'!$A:$A,A75)/SUMIFS('ALM| BS| Process'!H:H,'ALM| BS| Process'!$A:$A,'ALM| BS| Input|Tỷ lệ - Tỷ trọng'!A75)-1,0)</f>
        <v>0</v>
      </c>
      <c r="I75" s="408">
        <f>IFERROR(SUMIFS('ALM| BS| Process'!J:J,'ALM| BS| Process'!A:A,'ALM| BS| Input|Tỷ lệ - Tỷ trọng'!A75)/SUMIFS('ALM| BS| Process'!I:I,'ALM| BS| Process'!A:A,'ALM| BS| Input|Tỷ lệ - Tỷ trọng'!A75)-1,0)</f>
        <v>0</v>
      </c>
      <c r="J75" s="219">
        <v>0</v>
      </c>
    </row>
    <row r="76" spans="1:11" s="90" customFormat="1" x14ac:dyDescent="0.3">
      <c r="A76" s="9">
        <v>76</v>
      </c>
      <c r="B76" s="9"/>
      <c r="C76" s="201"/>
      <c r="D76" s="59"/>
      <c r="E76" s="59" t="s">
        <v>61</v>
      </c>
      <c r="F76" s="192"/>
      <c r="G76" s="261" t="s">
        <v>415</v>
      </c>
      <c r="H76" s="392">
        <f>IFERROR(SUMIFS('ALM| BS| Process'!I:I,'ALM| BS| Process'!$A:$A,A76)/SUMIFS('ALM| BS| Process'!H:H,'ALM| BS| Process'!$A:$A,'ALM| BS| Input|Tỷ lệ - Tỷ trọng'!A76)-1,0)</f>
        <v>0</v>
      </c>
      <c r="I76" s="389">
        <f>IFERROR(SUMIFS('ALM| BS| Process'!J:J,'ALM| BS| Process'!A:A,'ALM| BS| Input|Tỷ lệ - Tỷ trọng'!A76)/SUMIFS('ALM| BS| Process'!I:I,'ALM| BS| Process'!A:A,'ALM| BS| Input|Tỷ lệ - Tỷ trọng'!A76)-1,0)</f>
        <v>0</v>
      </c>
      <c r="J76" s="219">
        <v>0</v>
      </c>
    </row>
    <row r="77" spans="1:11" s="90" customFormat="1" ht="57.6" x14ac:dyDescent="0.3">
      <c r="A77" s="9">
        <v>77</v>
      </c>
      <c r="B77" s="9"/>
      <c r="C77" s="201"/>
      <c r="D77" s="59"/>
      <c r="E77" s="42" t="s">
        <v>62</v>
      </c>
      <c r="F77" s="192"/>
      <c r="G77" s="262" t="s">
        <v>418</v>
      </c>
      <c r="H77" s="406">
        <f>SUMIFS('ALM| BS| Process'!H:H,'ALM| BS| Process'!A:A,'ALM| BS| Input|Tỷ lệ - Tỷ trọng'!A77)/(SUMIFS('ALM| BS| Process'!H:H,'ALM| BS| Process'!A:A,'ALM| BS| Input|Tỷ lệ - Tỷ trọng'!A72)+SUMIFS('ALM| BS| Process'!H:H,'ALM| BS| Process'!A:A,'ALM| BS| Input|Tỷ lệ - Tỷ trọng'!A73)+SUMIFS('ALM| BS| Process'!H:H,'ALM| BS| Process'!A:A,'ALM| BS| Input|Tỷ lệ - Tỷ trọng'!A74)+SUMIFS('ALM| BS| Process'!H:H,'ALM| BS| Process'!A:A,'ALM| BS| Input|Tỷ lệ - Tỷ trọng'!A75))</f>
        <v>-8.2911986888399114E-4</v>
      </c>
      <c r="I77" s="405">
        <f>SUMIFS('ALM| BS| Process'!I:I,'ALM| BS| Process'!A:A,'ALM| BS| Input|Tỷ lệ - Tỷ trọng'!A77)/(SUMIFS('ALM| BS| Process'!I:I,'ALM| BS| Process'!A:A,'ALM| BS| Input|Tỷ lệ - Tỷ trọng'!A72)+SUMIFS('ALM| BS| Process'!I:I,'ALM| BS| Process'!A:A,'ALM| BS| Input|Tỷ lệ - Tỷ trọng'!A73)+SUMIFS('ALM| BS| Process'!I:I,'ALM| BS| Process'!A:A,'ALM| BS| Input|Tỷ lệ - Tỷ trọng'!A74)+SUMIFS('ALM| BS| Process'!I:I,'ALM| BS| Process'!A:A,'ALM| BS| Input|Tỷ lệ - Tỷ trọng'!A75))</f>
        <v>-8.2911986888399114E-4</v>
      </c>
      <c r="J77" s="710">
        <v>-1.1999999999999999E-3</v>
      </c>
    </row>
    <row r="78" spans="1:11" s="90" customFormat="1" x14ac:dyDescent="0.3">
      <c r="A78" s="9">
        <v>78</v>
      </c>
      <c r="B78" s="9"/>
      <c r="C78" s="202"/>
      <c r="D78" s="172" t="s">
        <v>63</v>
      </c>
      <c r="E78" s="172"/>
      <c r="F78" s="230"/>
      <c r="G78" s="224"/>
      <c r="H78" s="397"/>
      <c r="I78" s="398"/>
      <c r="J78" s="270"/>
    </row>
    <row r="79" spans="1:11" s="95" customFormat="1" x14ac:dyDescent="0.3">
      <c r="A79" s="9">
        <v>79</v>
      </c>
      <c r="B79" s="177"/>
      <c r="C79" s="204"/>
      <c r="D79" s="178" t="s">
        <v>64</v>
      </c>
      <c r="E79" s="178"/>
      <c r="F79" s="231"/>
      <c r="G79" s="257"/>
      <c r="H79" s="399"/>
      <c r="I79" s="400"/>
      <c r="J79" s="258"/>
    </row>
    <row r="80" spans="1:11" s="90" customFormat="1" x14ac:dyDescent="0.3">
      <c r="A80" s="9">
        <v>80</v>
      </c>
      <c r="B80" s="9"/>
      <c r="C80" s="214"/>
      <c r="D80" s="59"/>
      <c r="E80" s="59"/>
      <c r="F80" s="192"/>
      <c r="G80" s="83"/>
      <c r="H80" s="401"/>
      <c r="I80" s="402"/>
      <c r="J80" s="271"/>
    </row>
    <row r="81" spans="1:10" s="90" customFormat="1" x14ac:dyDescent="0.3">
      <c r="A81" s="9">
        <v>81</v>
      </c>
      <c r="B81" s="9"/>
      <c r="C81" s="205" t="s">
        <v>65</v>
      </c>
      <c r="D81" s="179" t="s">
        <v>66</v>
      </c>
      <c r="E81" s="179"/>
      <c r="F81" s="232"/>
      <c r="G81" s="266"/>
      <c r="H81" s="395"/>
      <c r="I81" s="396"/>
      <c r="J81" s="256"/>
    </row>
    <row r="82" spans="1:10" s="90" customFormat="1" outlineLevel="1" x14ac:dyDescent="0.3">
      <c r="A82" s="9">
        <v>82</v>
      </c>
      <c r="B82" s="9"/>
      <c r="C82" s="62"/>
      <c r="D82" s="90" t="s">
        <v>67</v>
      </c>
      <c r="F82" s="192"/>
      <c r="G82" s="224"/>
      <c r="H82" s="397"/>
      <c r="I82" s="398"/>
      <c r="J82" s="270"/>
    </row>
    <row r="83" spans="1:10" s="90" customFormat="1" outlineLevel="1" x14ac:dyDescent="0.3">
      <c r="A83" s="9">
        <v>83</v>
      </c>
      <c r="B83" s="9"/>
      <c r="C83" s="201"/>
      <c r="D83" s="59"/>
      <c r="E83" s="42" t="s">
        <v>68</v>
      </c>
      <c r="F83" s="192"/>
      <c r="G83" s="224"/>
      <c r="H83" s="397"/>
      <c r="I83" s="398"/>
      <c r="J83" s="270"/>
    </row>
    <row r="84" spans="1:10" s="90" customFormat="1" outlineLevel="1" x14ac:dyDescent="0.3">
      <c r="A84" s="9">
        <v>84</v>
      </c>
      <c r="B84" s="9"/>
      <c r="C84" s="201"/>
      <c r="D84" s="59"/>
      <c r="E84" s="42" t="s">
        <v>111</v>
      </c>
      <c r="F84" s="192"/>
      <c r="G84" s="224"/>
      <c r="H84" s="397"/>
      <c r="I84" s="398"/>
      <c r="J84" s="270"/>
    </row>
    <row r="85" spans="1:10" s="90" customFormat="1" x14ac:dyDescent="0.3">
      <c r="A85" s="9">
        <v>85</v>
      </c>
      <c r="B85" s="9"/>
      <c r="C85" s="62"/>
      <c r="D85" s="90" t="s">
        <v>70</v>
      </c>
      <c r="E85" s="180"/>
      <c r="F85" s="192"/>
      <c r="G85" s="224"/>
      <c r="H85" s="397"/>
      <c r="I85" s="398"/>
      <c r="J85" s="270"/>
    </row>
    <row r="86" spans="1:10" s="90" customFormat="1" x14ac:dyDescent="0.3">
      <c r="A86" s="9">
        <v>86</v>
      </c>
      <c r="B86" s="9"/>
      <c r="C86" s="62"/>
      <c r="D86" s="181"/>
      <c r="E86" s="59" t="s">
        <v>71</v>
      </c>
      <c r="F86" s="192"/>
      <c r="G86" s="261" t="s">
        <v>415</v>
      </c>
      <c r="H86" s="392">
        <f>IFERROR(SUMIFS('ALM| BS| Process'!I:I,'ALM| BS| Process'!$A:$A,A86)/SUMIFS('ALM| BS| Process'!H:H,'ALM| BS| Process'!$A:$A,'ALM| BS| Input|Tỷ lệ - Tỷ trọng'!A86)-1,0)</f>
        <v>0</v>
      </c>
      <c r="I86" s="389">
        <f>IFERROR(SUMIFS('ALM| BS| Process'!J:J,'ALM| BS| Process'!A:A,'ALM| BS| Input|Tỷ lệ - Tỷ trọng'!A86)/SUMIFS('ALM| BS| Process'!I:I,'ALM| BS| Process'!A:A,'ALM| BS| Input|Tỷ lệ - Tỷ trọng'!A86)-1,0)</f>
        <v>0</v>
      </c>
      <c r="J86" s="233">
        <v>0</v>
      </c>
    </row>
    <row r="87" spans="1:10" s="90" customFormat="1" x14ac:dyDescent="0.3">
      <c r="A87" s="9">
        <v>87</v>
      </c>
      <c r="B87" s="9"/>
      <c r="C87" s="62"/>
      <c r="D87" s="181"/>
      <c r="E87" s="59" t="s">
        <v>72</v>
      </c>
      <c r="F87" s="192"/>
      <c r="G87" s="261" t="s">
        <v>415</v>
      </c>
      <c r="H87" s="392">
        <f>IFERROR(SUMIFS('ALM| BS| Process'!I:I,'ALM| BS| Process'!$A:$A,A87)/SUMIFS('ALM| BS| Process'!H:H,'ALM| BS| Process'!$A:$A,'ALM| BS| Input|Tỷ lệ - Tỷ trọng'!A87)-1,0)</f>
        <v>0</v>
      </c>
      <c r="I87" s="389">
        <f>IFERROR(SUMIFS('ALM| BS| Process'!J:J,'ALM| BS| Process'!A:A,'ALM| BS| Input|Tỷ lệ - Tỷ trọng'!A87)/SUMIFS('ALM| BS| Process'!I:I,'ALM| BS| Process'!A:A,'ALM| BS| Input|Tỷ lệ - Tỷ trọng'!A87)-1,0)</f>
        <v>0</v>
      </c>
      <c r="J87" s="233">
        <v>0</v>
      </c>
    </row>
    <row r="88" spans="1:10" s="90" customFormat="1" outlineLevel="1" x14ac:dyDescent="0.3">
      <c r="A88" s="9">
        <v>88</v>
      </c>
      <c r="B88" s="9"/>
      <c r="C88" s="62"/>
      <c r="D88" s="90" t="s">
        <v>73</v>
      </c>
      <c r="F88" s="192"/>
      <c r="G88" s="224"/>
      <c r="H88" s="397"/>
      <c r="I88" s="398"/>
      <c r="J88" s="270"/>
    </row>
    <row r="89" spans="1:10" s="90" customFormat="1" x14ac:dyDescent="0.3">
      <c r="A89" s="9">
        <v>89</v>
      </c>
      <c r="B89" s="9"/>
      <c r="C89" s="202"/>
      <c r="D89" s="172" t="s">
        <v>74</v>
      </c>
      <c r="E89" s="172"/>
      <c r="F89" s="230"/>
      <c r="G89" s="224"/>
      <c r="H89" s="397"/>
      <c r="I89" s="398"/>
      <c r="J89" s="270"/>
    </row>
    <row r="90" spans="1:10" s="90" customFormat="1" x14ac:dyDescent="0.3">
      <c r="A90" s="9">
        <v>90</v>
      </c>
      <c r="B90" s="9"/>
      <c r="C90" s="200" t="s">
        <v>75</v>
      </c>
      <c r="D90" s="170" t="s">
        <v>76</v>
      </c>
      <c r="E90" s="170"/>
      <c r="F90" s="171"/>
      <c r="G90" s="253"/>
      <c r="H90" s="395"/>
      <c r="I90" s="396"/>
      <c r="J90" s="256"/>
    </row>
    <row r="91" spans="1:10" s="90" customFormat="1" x14ac:dyDescent="0.3">
      <c r="A91" s="9">
        <v>91</v>
      </c>
      <c r="B91" s="9"/>
      <c r="C91" s="62"/>
      <c r="D91" s="90" t="s">
        <v>77</v>
      </c>
      <c r="F91" s="192"/>
      <c r="G91" s="224"/>
      <c r="H91" s="397"/>
      <c r="I91" s="398"/>
      <c r="J91" s="270"/>
    </row>
    <row r="92" spans="1:10" s="90" customFormat="1" x14ac:dyDescent="0.3">
      <c r="A92" s="9">
        <v>92</v>
      </c>
      <c r="B92" s="9"/>
      <c r="C92" s="201"/>
      <c r="D92" s="59"/>
      <c r="E92" s="42" t="s">
        <v>78</v>
      </c>
      <c r="F92" s="192"/>
      <c r="G92" s="224"/>
      <c r="H92" s="397"/>
      <c r="I92" s="398"/>
      <c r="J92" s="270"/>
    </row>
    <row r="93" spans="1:10" s="90" customFormat="1" x14ac:dyDescent="0.3">
      <c r="A93" s="9">
        <v>93</v>
      </c>
      <c r="B93" s="9"/>
      <c r="C93" s="201"/>
      <c r="D93" s="59"/>
      <c r="E93" s="182" t="s">
        <v>79</v>
      </c>
      <c r="F93" s="192"/>
      <c r="G93" s="265" t="s">
        <v>415</v>
      </c>
      <c r="H93" s="392">
        <f>IFERROR(SUMIFS('ALM| BS| Process'!I:I,'ALM| BS| Process'!$A:$A,A93)/SUMIFS('ALM| BS| Process'!H:H,'ALM| BS| Process'!$A:$A,'ALM| BS| Input|Tỷ lệ - Tỷ trọng'!A93)-1,0)</f>
        <v>0</v>
      </c>
      <c r="I93" s="389">
        <f>IFERROR(SUMIFS('ALM| BS| Process'!J:J,'ALM| BS| Process'!A:A,'ALM| BS| Input|Tỷ lệ - Tỷ trọng'!A93)/SUMIFS('ALM| BS| Process'!I:I,'ALM| BS| Process'!A:A,'ALM| BS| Input|Tỷ lệ - Tỷ trọng'!A93)-1,0)</f>
        <v>0</v>
      </c>
      <c r="J93" s="233">
        <v>0</v>
      </c>
    </row>
    <row r="94" spans="1:10" s="90" customFormat="1" x14ac:dyDescent="0.3">
      <c r="A94" s="9">
        <v>94</v>
      </c>
      <c r="B94" s="9"/>
      <c r="C94" s="201"/>
      <c r="D94" s="59"/>
      <c r="E94" s="182" t="s">
        <v>80</v>
      </c>
      <c r="F94" s="192"/>
      <c r="G94" s="265" t="s">
        <v>415</v>
      </c>
      <c r="H94" s="392">
        <f>IFERROR(SUMIFS('ALM| BS| Process'!I:I,'ALM| BS| Process'!$A:$A,A94)/SUMIFS('ALM| BS| Process'!H:H,'ALM| BS| Process'!$A:$A,'ALM| BS| Input|Tỷ lệ - Tỷ trọng'!A94)-1,0)</f>
        <v>0</v>
      </c>
      <c r="I94" s="389">
        <f>IFERROR(SUMIFS('ALM| BS| Process'!J:J,'ALM| BS| Process'!A:A,'ALM| BS| Input|Tỷ lệ - Tỷ trọng'!A94)/SUMIFS('ALM| BS| Process'!I:I,'ALM| BS| Process'!A:A,'ALM| BS| Input|Tỷ lệ - Tỷ trọng'!A94)-1,0)</f>
        <v>0</v>
      </c>
      <c r="J94" s="233">
        <v>0</v>
      </c>
    </row>
    <row r="95" spans="1:10" s="90" customFormat="1" x14ac:dyDescent="0.3">
      <c r="A95" s="9">
        <v>95</v>
      </c>
      <c r="B95" s="9"/>
      <c r="C95" s="201"/>
      <c r="D95" s="59"/>
      <c r="E95" s="42" t="s">
        <v>81</v>
      </c>
      <c r="F95" s="192"/>
      <c r="G95" s="265" t="s">
        <v>415</v>
      </c>
      <c r="H95" s="392">
        <f>IFERROR(SUMIFS('ALM| BS| Process'!I:I,'ALM| BS| Process'!$A:$A,A95)/SUMIFS('ALM| BS| Process'!H:H,'ALM| BS| Process'!$A:$A,'ALM| BS| Input|Tỷ lệ - Tỷ trọng'!A95)-1,0)</f>
        <v>0</v>
      </c>
      <c r="I95" s="389">
        <f>IFERROR(SUMIFS('ALM| BS| Process'!J:J,'ALM| BS| Process'!A:A,'ALM| BS| Input|Tỷ lệ - Tỷ trọng'!A95)/SUMIFS('ALM| BS| Process'!I:I,'ALM| BS| Process'!A:A,'ALM| BS| Input|Tỷ lệ - Tỷ trọng'!A95)-1,0)</f>
        <v>0</v>
      </c>
      <c r="J95" s="233">
        <v>0</v>
      </c>
    </row>
    <row r="96" spans="1:10" s="90" customFormat="1" x14ac:dyDescent="0.3">
      <c r="A96" s="9">
        <v>96</v>
      </c>
      <c r="B96" s="9"/>
      <c r="C96" s="201"/>
      <c r="D96" s="59"/>
      <c r="E96" s="42" t="s">
        <v>82</v>
      </c>
      <c r="F96" s="192"/>
      <c r="G96" s="265" t="s">
        <v>415</v>
      </c>
      <c r="H96" s="392">
        <f>IFERROR(SUMIFS('ALM| BS| Process'!I:I,'ALM| BS| Process'!$A:$A,A96)/SUMIFS('ALM| BS| Process'!H:H,'ALM| BS| Process'!$A:$A,'ALM| BS| Input|Tỷ lệ - Tỷ trọng'!A96)-1,0)</f>
        <v>0</v>
      </c>
      <c r="I96" s="389">
        <f>IFERROR(SUMIFS('ALM| BS| Process'!J:J,'ALM| BS| Process'!A:A,'ALM| BS| Input|Tỷ lệ - Tỷ trọng'!A96)/SUMIFS('ALM| BS| Process'!I:I,'ALM| BS| Process'!A:A,'ALM| BS| Input|Tỷ lệ - Tỷ trọng'!A96)-1,0)</f>
        <v>0</v>
      </c>
      <c r="J96" s="233">
        <v>0</v>
      </c>
    </row>
    <row r="97" spans="1:10" s="90" customFormat="1" outlineLevel="1" x14ac:dyDescent="0.3">
      <c r="A97" s="9">
        <v>97</v>
      </c>
      <c r="B97" s="9"/>
      <c r="C97" s="201"/>
      <c r="D97" s="59"/>
      <c r="E97" s="42" t="s">
        <v>83</v>
      </c>
      <c r="F97" s="192"/>
      <c r="G97" s="265" t="s">
        <v>415</v>
      </c>
      <c r="H97" s="392">
        <f>IFERROR(SUMIFS('ALM| BS| Process'!I:I,'ALM| BS| Process'!$A:$A,A97)/SUMIFS('ALM| BS| Process'!H:H,'ALM| BS| Process'!$A:$A,'ALM| BS| Input|Tỷ lệ - Tỷ trọng'!A97)-1,0)</f>
        <v>0</v>
      </c>
      <c r="I97" s="389">
        <f>IFERROR(SUMIFS('ALM| BS| Process'!J:J,'ALM| BS| Process'!A:A,'ALM| BS| Input|Tỷ lệ - Tỷ trọng'!A97)/SUMIFS('ALM| BS| Process'!I:I,'ALM| BS| Process'!A:A,'ALM| BS| Input|Tỷ lệ - Tỷ trọng'!A97)-1,0)</f>
        <v>0</v>
      </c>
      <c r="J97" s="233">
        <v>0</v>
      </c>
    </row>
    <row r="98" spans="1:10" s="90" customFormat="1" x14ac:dyDescent="0.3">
      <c r="A98" s="9">
        <v>98</v>
      </c>
      <c r="B98" s="9"/>
      <c r="C98" s="62"/>
      <c r="D98" s="90" t="s">
        <v>84</v>
      </c>
      <c r="F98" s="192"/>
      <c r="G98" s="265" t="s">
        <v>415</v>
      </c>
      <c r="H98" s="392">
        <f>IFERROR(SUMIFS('ALM| BS| Process'!I:I,'ALM| BS| Process'!$A:$A,A98)/SUMIFS('ALM| BS| Process'!H:H,'ALM| BS| Process'!$A:$A,'ALM| BS| Input|Tỷ lệ - Tỷ trọng'!A98)-1,0)</f>
        <v>0</v>
      </c>
      <c r="I98" s="389">
        <f>IFERROR(SUMIFS('ALM| BS| Process'!J:J,'ALM| BS| Process'!A:A,'ALM| BS| Input|Tỷ lệ - Tỷ trọng'!A98)/SUMIFS('ALM| BS| Process'!I:I,'ALM| BS| Process'!A:A,'ALM| BS| Input|Tỷ lệ - Tỷ trọng'!A98)-1,0)</f>
        <v>0</v>
      </c>
      <c r="J98" s="233">
        <v>0</v>
      </c>
    </row>
    <row r="99" spans="1:10" s="90" customFormat="1" x14ac:dyDescent="0.3">
      <c r="A99" s="9">
        <v>99</v>
      </c>
      <c r="B99" s="9"/>
      <c r="C99" s="206"/>
      <c r="D99" s="94" t="s">
        <v>50</v>
      </c>
      <c r="E99" s="94"/>
      <c r="F99" s="192"/>
      <c r="G99" s="265" t="s">
        <v>415</v>
      </c>
      <c r="H99" s="392">
        <f>IFERROR(SUMIFS('ALM| BS| Process'!I:I,'ALM| BS| Process'!$A:$A,A99)/SUMIFS('ALM| BS| Process'!H:H,'ALM| BS| Process'!$A:$A,'ALM| BS| Input|Tỷ lệ - Tỷ trọng'!A99)-1,0)</f>
        <v>0</v>
      </c>
      <c r="I99" s="389">
        <f>IFERROR(SUMIFS('ALM| BS| Process'!J:J,'ALM| BS| Process'!A:A,'ALM| BS| Input|Tỷ lệ - Tỷ trọng'!A99)/SUMIFS('ALM| BS| Process'!I:I,'ALM| BS| Process'!A:A,'ALM| BS| Input|Tỷ lệ - Tỷ trọng'!A99)-1,0)</f>
        <v>0</v>
      </c>
      <c r="J99" s="233">
        <v>0</v>
      </c>
    </row>
    <row r="100" spans="1:10" s="90" customFormat="1" x14ac:dyDescent="0.3">
      <c r="A100" s="9">
        <v>100</v>
      </c>
      <c r="B100" s="9"/>
      <c r="C100" s="62"/>
      <c r="D100" s="90" t="s">
        <v>85</v>
      </c>
      <c r="F100" s="192"/>
      <c r="G100" s="224"/>
      <c r="H100" s="397"/>
      <c r="I100" s="398"/>
      <c r="J100" s="270"/>
    </row>
    <row r="101" spans="1:10" s="90" customFormat="1" ht="28.8" x14ac:dyDescent="0.3">
      <c r="A101" s="9">
        <v>101</v>
      </c>
      <c r="B101" s="9"/>
      <c r="C101" s="201"/>
      <c r="D101" s="59"/>
      <c r="E101" s="59" t="s">
        <v>86</v>
      </c>
      <c r="F101" s="192"/>
      <c r="G101" s="261" t="s">
        <v>420</v>
      </c>
      <c r="H101" s="406">
        <f>'ALM| BS| Process'!I101/('ALM| BS| Process'!I91+'ALM| BS| Process'!I98+'ALM| BS| Process'!I99+'ALM| BS| Process'!I85+'ALM| BS| Process'!I82)</f>
        <v>7.3804162543368041E-3</v>
      </c>
      <c r="I101" s="405">
        <f>'ALM| BS| Process'!J101/('ALM| BS| Process'!J91+'ALM| BS| Process'!J98+'ALM| BS| Process'!J99+'ALM| BS| Process'!J85+'ALM| BS| Process'!J82)</f>
        <v>7.3804162543368041E-3</v>
      </c>
      <c r="J101" s="448">
        <v>7.4999999999999997E-3</v>
      </c>
    </row>
    <row r="102" spans="1:10" s="90" customFormat="1" outlineLevel="1" x14ac:dyDescent="0.3">
      <c r="A102" s="9">
        <v>102</v>
      </c>
      <c r="B102" s="9"/>
      <c r="C102" s="201"/>
      <c r="D102" s="59"/>
      <c r="E102" s="59" t="s">
        <v>87</v>
      </c>
      <c r="F102" s="192"/>
      <c r="G102" s="261" t="s">
        <v>415</v>
      </c>
      <c r="H102" s="406">
        <f>IFERROR(SUMIFS('ALM| BS| Process'!I:I,'ALM| BS| Process'!$A:$A,A102)/SUMIFS('ALM| BS| Process'!H:H,'ALM| BS| Process'!$A:$A,'ALM| BS| Input|Tỷ lệ - Tỷ trọng'!A102)-1,0)</f>
        <v>0</v>
      </c>
      <c r="I102" s="405">
        <f>IFERROR(SUMIFS('ALM| BS| Process'!J:J,'ALM| BS| Process'!A:A,'ALM| BS| Input|Tỷ lệ - Tỷ trọng'!A102)/SUMIFS('ALM| BS| Process'!I:I,'ALM| BS| Process'!A:A,'ALM| BS| Input|Tỷ lệ - Tỷ trọng'!A102)-1,0)</f>
        <v>0</v>
      </c>
      <c r="J102" s="448">
        <v>1E-3</v>
      </c>
    </row>
    <row r="103" spans="1:10" s="90" customFormat="1" ht="43.2" x14ac:dyDescent="0.3">
      <c r="A103" s="9">
        <v>103</v>
      </c>
      <c r="B103" s="9"/>
      <c r="C103" s="201"/>
      <c r="D103" s="59"/>
      <c r="E103" s="59" t="s">
        <v>88</v>
      </c>
      <c r="F103" s="192"/>
      <c r="G103" s="261" t="s">
        <v>421</v>
      </c>
      <c r="H103" s="406">
        <f>'ALM| BS| Process'!I103/SUM('ALM| BS| Process'!I99,'ALM| BS| Process'!I98,'ALM| BS| Process'!I91,'ALM| BS| Process'!I85)</f>
        <v>2.1118862294517873E-3</v>
      </c>
      <c r="I103" s="405">
        <f>'ALM| BS| Process'!J103/SUM('ALM| BS| Process'!J99,'ALM| BS| Process'!J98,'ALM| BS| Process'!J91,'ALM| BS| Process'!J85)</f>
        <v>2.1118862294517873E-3</v>
      </c>
      <c r="J103" s="448">
        <v>3.0000000000000001E-3</v>
      </c>
    </row>
    <row r="104" spans="1:10" s="90" customFormat="1" x14ac:dyDescent="0.3">
      <c r="A104" s="9">
        <v>104</v>
      </c>
      <c r="B104" s="9"/>
      <c r="C104" s="202"/>
      <c r="D104" s="172" t="s">
        <v>89</v>
      </c>
      <c r="E104" s="172"/>
      <c r="F104" s="227"/>
      <c r="G104" s="224"/>
      <c r="H104" s="397"/>
      <c r="I104" s="398"/>
      <c r="J104" s="270"/>
    </row>
    <row r="105" spans="1:10" s="90" customFormat="1" x14ac:dyDescent="0.3">
      <c r="A105" s="9">
        <v>105</v>
      </c>
      <c r="B105" s="9"/>
      <c r="C105" s="203"/>
      <c r="D105" s="174" t="s">
        <v>90</v>
      </c>
      <c r="E105" s="174"/>
      <c r="F105" s="234"/>
      <c r="G105" s="224"/>
      <c r="H105" s="397"/>
      <c r="I105" s="398"/>
      <c r="J105" s="270"/>
    </row>
    <row r="106" spans="1:10" s="90" customFormat="1" outlineLevel="1" x14ac:dyDescent="0.3">
      <c r="A106" s="9">
        <v>106</v>
      </c>
      <c r="B106" s="9"/>
      <c r="C106" s="200" t="s">
        <v>91</v>
      </c>
      <c r="D106" s="170" t="s">
        <v>92</v>
      </c>
      <c r="E106" s="170"/>
      <c r="F106" s="171"/>
      <c r="G106" s="253"/>
      <c r="H106" s="395"/>
      <c r="I106" s="396"/>
      <c r="J106" s="256"/>
    </row>
    <row r="107" spans="1:10" s="90" customFormat="1" outlineLevel="1" x14ac:dyDescent="0.3">
      <c r="A107" s="9">
        <v>107</v>
      </c>
      <c r="B107" s="9"/>
      <c r="C107" s="62"/>
      <c r="D107" s="90" t="s">
        <v>93</v>
      </c>
      <c r="F107" s="192"/>
      <c r="G107" s="224"/>
      <c r="H107" s="397"/>
      <c r="I107" s="398"/>
      <c r="J107" s="270"/>
    </row>
    <row r="108" spans="1:10" s="90" customFormat="1" outlineLevel="1" x14ac:dyDescent="0.3">
      <c r="A108" s="9">
        <v>108</v>
      </c>
      <c r="B108" s="9"/>
      <c r="C108" s="62"/>
      <c r="E108" s="59" t="s">
        <v>94</v>
      </c>
      <c r="F108" s="192"/>
      <c r="G108" s="224"/>
      <c r="H108" s="397"/>
      <c r="I108" s="398"/>
      <c r="J108" s="270"/>
    </row>
    <row r="109" spans="1:10" s="90" customFormat="1" outlineLevel="1" x14ac:dyDescent="0.3">
      <c r="A109" s="9">
        <v>109</v>
      </c>
      <c r="B109" s="9"/>
      <c r="C109" s="62"/>
      <c r="E109" s="59" t="s">
        <v>95</v>
      </c>
      <c r="F109" s="192"/>
      <c r="G109" s="224"/>
      <c r="H109" s="397"/>
      <c r="I109" s="398"/>
      <c r="J109" s="270"/>
    </row>
    <row r="110" spans="1:10" s="90" customFormat="1" outlineLevel="1" x14ac:dyDescent="0.3">
      <c r="A110" s="9">
        <v>110</v>
      </c>
      <c r="B110" s="9"/>
      <c r="C110" s="62"/>
      <c r="E110" s="59" t="s">
        <v>96</v>
      </c>
      <c r="F110" s="192"/>
      <c r="G110" s="224"/>
      <c r="H110" s="397"/>
      <c r="I110" s="398"/>
      <c r="J110" s="270"/>
    </row>
    <row r="111" spans="1:10" s="90" customFormat="1" outlineLevel="1" x14ac:dyDescent="0.3">
      <c r="A111" s="9">
        <v>111</v>
      </c>
      <c r="B111" s="9"/>
      <c r="C111" s="62"/>
      <c r="E111" s="59" t="s">
        <v>97</v>
      </c>
      <c r="F111" s="192"/>
      <c r="G111" s="224"/>
      <c r="H111" s="397"/>
      <c r="I111" s="398"/>
      <c r="J111" s="270"/>
    </row>
    <row r="112" spans="1:10" s="90" customFormat="1" outlineLevel="1" x14ac:dyDescent="0.3">
      <c r="A112" s="9">
        <v>112</v>
      </c>
      <c r="B112" s="9"/>
      <c r="C112" s="62"/>
      <c r="D112" s="90" t="s">
        <v>98</v>
      </c>
      <c r="F112" s="192"/>
      <c r="G112" s="224"/>
      <c r="H112" s="397"/>
      <c r="I112" s="398"/>
      <c r="J112" s="270"/>
    </row>
    <row r="113" spans="1:10" s="90" customFormat="1" outlineLevel="1" x14ac:dyDescent="0.3">
      <c r="A113" s="9">
        <v>113</v>
      </c>
      <c r="B113" s="9"/>
      <c r="C113" s="62"/>
      <c r="D113" s="90" t="s">
        <v>99</v>
      </c>
      <c r="F113" s="192"/>
      <c r="G113" s="224"/>
      <c r="H113" s="397"/>
      <c r="I113" s="398"/>
      <c r="J113" s="270"/>
    </row>
    <row r="114" spans="1:10" s="90" customFormat="1" outlineLevel="1" collapsed="1" x14ac:dyDescent="0.3">
      <c r="A114" s="9">
        <v>114</v>
      </c>
      <c r="B114" s="9"/>
      <c r="C114" s="62"/>
      <c r="D114" s="90" t="s">
        <v>100</v>
      </c>
      <c r="F114" s="192"/>
      <c r="G114" s="224"/>
      <c r="H114" s="397"/>
      <c r="I114" s="398"/>
      <c r="J114" s="270"/>
    </row>
    <row r="115" spans="1:10" s="90" customFormat="1" outlineLevel="1" x14ac:dyDescent="0.3">
      <c r="A115" s="9">
        <v>115</v>
      </c>
      <c r="B115" s="9"/>
      <c r="C115" s="62"/>
      <c r="E115" s="59" t="s">
        <v>101</v>
      </c>
      <c r="F115" s="192"/>
      <c r="G115" s="224"/>
      <c r="H115" s="397"/>
      <c r="I115" s="398"/>
      <c r="J115" s="270"/>
    </row>
    <row r="116" spans="1:10" s="90" customFormat="1" outlineLevel="1" x14ac:dyDescent="0.3">
      <c r="A116" s="9">
        <v>116</v>
      </c>
      <c r="B116" s="9"/>
      <c r="C116" s="62"/>
      <c r="E116" s="59" t="s">
        <v>102</v>
      </c>
      <c r="F116" s="192"/>
      <c r="G116" s="224"/>
      <c r="H116" s="397"/>
      <c r="I116" s="398"/>
      <c r="J116" s="270"/>
    </row>
    <row r="117" spans="1:10" s="90" customFormat="1" outlineLevel="1" x14ac:dyDescent="0.3">
      <c r="A117" s="9">
        <v>117</v>
      </c>
      <c r="B117" s="9"/>
      <c r="C117" s="62"/>
      <c r="D117" s="90" t="s">
        <v>112</v>
      </c>
      <c r="E117" s="59"/>
      <c r="F117" s="192"/>
      <c r="G117" s="224"/>
      <c r="H117" s="397"/>
      <c r="I117" s="398"/>
      <c r="J117" s="270"/>
    </row>
    <row r="118" spans="1:10" s="90" customFormat="1" outlineLevel="1" x14ac:dyDescent="0.3">
      <c r="A118" s="9">
        <v>118</v>
      </c>
      <c r="B118" s="9"/>
      <c r="C118" s="202"/>
      <c r="D118" s="172" t="s">
        <v>103</v>
      </c>
      <c r="E118" s="172"/>
      <c r="F118" s="227"/>
      <c r="G118" s="224"/>
      <c r="H118" s="397"/>
      <c r="I118" s="398"/>
      <c r="J118" s="270"/>
    </row>
    <row r="119" spans="1:10" s="90" customFormat="1" x14ac:dyDescent="0.3">
      <c r="A119" s="9">
        <v>119</v>
      </c>
      <c r="B119" s="9" t="s">
        <v>113</v>
      </c>
      <c r="C119" s="207"/>
      <c r="D119" s="185" t="s">
        <v>104</v>
      </c>
      <c r="E119" s="185"/>
      <c r="F119" s="235"/>
      <c r="G119" s="267"/>
      <c r="H119" s="403"/>
      <c r="I119" s="404"/>
      <c r="J119" s="187"/>
    </row>
    <row r="120" spans="1:10" customFormat="1" x14ac:dyDescent="0.3">
      <c r="A120" s="9"/>
      <c r="D120" s="2"/>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06C7-5F72-44CE-9040-EF8248F2B868}">
  <sheetPr>
    <tabColor rgb="FF00B050"/>
  </sheetPr>
  <dimension ref="A1:Q122"/>
  <sheetViews>
    <sheetView showGridLines="0" tabSelected="1" zoomScale="70" zoomScaleNormal="70" zoomScalePageLayoutView="55" workbookViewId="0">
      <selection activeCell="N1" sqref="N1"/>
    </sheetView>
  </sheetViews>
  <sheetFormatPr defaultColWidth="8.77734375" defaultRowHeight="14.4" outlineLevelRow="3" outlineLevelCol="1" x14ac:dyDescent="0.3"/>
  <cols>
    <col min="1" max="1" width="10.21875" style="9" bestFit="1" customWidth="1" outlineLevel="1"/>
    <col min="2" max="2" width="9.21875" style="9" customWidth="1" outlineLevel="1"/>
    <col min="3" max="3" width="7.21875" style="59" bestFit="1" customWidth="1"/>
    <col min="4" max="4" width="5.5546875" style="59" customWidth="1"/>
    <col min="5" max="5" width="6.5546875" style="59" customWidth="1"/>
    <col min="6" max="6" width="27.21875" style="59" customWidth="1"/>
    <col min="7" max="7" width="26.77734375" style="93" customWidth="1"/>
    <col min="8" max="8" width="16.77734375" style="93" customWidth="1"/>
    <col min="9" max="10" width="16.77734375" style="59" customWidth="1"/>
    <col min="11" max="11" width="1.21875" customWidth="1"/>
    <col min="12" max="12" width="16.77734375" style="59" customWidth="1"/>
    <col min="13" max="13" width="1" style="199" customWidth="1"/>
    <col min="14" max="14" width="16.77734375" customWidth="1"/>
    <col min="15" max="15" width="1.21875" customWidth="1"/>
    <col min="16" max="16" width="19.33203125" style="59" customWidth="1"/>
    <col min="17" max="16384" width="8.77734375" style="59"/>
  </cols>
  <sheetData>
    <row r="1" spans="1:16" x14ac:dyDescent="0.3">
      <c r="B1" s="86" t="s">
        <v>385</v>
      </c>
      <c r="C1" s="317" t="s">
        <v>0</v>
      </c>
      <c r="D1" s="318"/>
      <c r="E1" s="318"/>
      <c r="F1" s="318"/>
      <c r="G1" s="318"/>
      <c r="H1" s="319" t="s">
        <v>1</v>
      </c>
      <c r="I1" s="319" t="s">
        <v>1</v>
      </c>
      <c r="J1" s="319" t="s">
        <v>1</v>
      </c>
      <c r="K1" s="320"/>
      <c r="L1" s="382" t="s">
        <v>2</v>
      </c>
      <c r="N1" s="651" t="s">
        <v>3</v>
      </c>
      <c r="O1" s="320"/>
      <c r="P1" s="426" t="s">
        <v>556</v>
      </c>
    </row>
    <row r="2" spans="1:16" s="90" customFormat="1" ht="20.399999999999999" x14ac:dyDescent="0.3">
      <c r="A2" s="4" t="s">
        <v>4</v>
      </c>
      <c r="B2" s="4" t="s">
        <v>106</v>
      </c>
      <c r="C2" s="5"/>
      <c r="D2" s="6" t="s">
        <v>107</v>
      </c>
      <c r="E2" s="6"/>
      <c r="F2" s="6"/>
      <c r="G2" s="6" t="s">
        <v>386</v>
      </c>
      <c r="H2" s="166">
        <v>2020</v>
      </c>
      <c r="I2" s="166">
        <v>2021</v>
      </c>
      <c r="J2" s="7">
        <v>2022</v>
      </c>
      <c r="K2" s="321"/>
      <c r="L2" s="8">
        <v>2023</v>
      </c>
      <c r="M2" s="212"/>
      <c r="N2" s="8">
        <v>2023</v>
      </c>
      <c r="O2" s="321"/>
      <c r="P2" s="8">
        <v>2023</v>
      </c>
    </row>
    <row r="3" spans="1:16" s="90" customFormat="1" x14ac:dyDescent="0.3">
      <c r="A3" s="9">
        <v>3</v>
      </c>
      <c r="B3" s="9"/>
      <c r="C3" s="11" t="s">
        <v>6</v>
      </c>
      <c r="D3" s="12" t="s">
        <v>7</v>
      </c>
      <c r="E3" s="13"/>
      <c r="F3" s="13"/>
      <c r="G3" s="13"/>
      <c r="H3" s="108"/>
      <c r="I3" s="108"/>
      <c r="J3" s="209"/>
      <c r="K3" s="322"/>
      <c r="L3" s="210"/>
      <c r="M3" s="212"/>
      <c r="N3" s="210"/>
      <c r="O3" s="322"/>
      <c r="P3" s="210"/>
    </row>
    <row r="4" spans="1:16" s="90" customFormat="1" x14ac:dyDescent="0.3">
      <c r="A4" s="9">
        <v>4</v>
      </c>
      <c r="B4" s="9"/>
      <c r="C4" s="18"/>
      <c r="D4" s="2" t="s">
        <v>8</v>
      </c>
      <c r="E4" s="16"/>
      <c r="F4" s="2"/>
      <c r="G4" s="2"/>
      <c r="H4" s="300">
        <v>2257.0880000000002</v>
      </c>
      <c r="I4" s="286">
        <v>2257.0880000000002</v>
      </c>
      <c r="J4" s="308">
        <v>2257.0880000000002</v>
      </c>
      <c r="K4" s="273"/>
      <c r="L4" s="383">
        <f>IFERROR(J4*(1+'ALM| BS| Input|Tỷ lệ - Tỷ trọng'!J4),0)</f>
        <v>2257.0880000000002</v>
      </c>
      <c r="M4" s="212"/>
      <c r="N4" s="294">
        <f>IFERROR(AVERAGE(J4,L4),0)</f>
        <v>2257.0880000000002</v>
      </c>
      <c r="O4" s="273"/>
      <c r="P4" s="427">
        <f>N4</f>
        <v>2257.0880000000002</v>
      </c>
    </row>
    <row r="5" spans="1:16" s="90" customFormat="1" x14ac:dyDescent="0.3">
      <c r="A5" s="9">
        <v>5</v>
      </c>
      <c r="B5" s="9"/>
      <c r="C5" s="18"/>
      <c r="D5" s="2" t="s">
        <v>9</v>
      </c>
      <c r="E5" s="16"/>
      <c r="F5" s="2"/>
      <c r="G5" s="2"/>
      <c r="H5" s="300">
        <v>7678.2150000000001</v>
      </c>
      <c r="I5" s="286">
        <v>7678.2150000000001</v>
      </c>
      <c r="J5" s="308">
        <v>7678.2150000000001</v>
      </c>
      <c r="K5" s="273"/>
      <c r="L5" s="383">
        <f>IFERROR(J5*(1+'ALM| BS| Input|Tỷ lệ - Tỷ trọng'!J5),0)</f>
        <v>7678.2150000000001</v>
      </c>
      <c r="M5" s="212"/>
      <c r="N5" s="294">
        <f t="shared" ref="N5:N68" si="0">IFERROR(AVERAGE(J5,L5),0)</f>
        <v>7678.2150000000001</v>
      </c>
      <c r="O5" s="273"/>
      <c r="P5" s="427">
        <f t="shared" ref="P5:P68" si="1">N5</f>
        <v>7678.2150000000001</v>
      </c>
    </row>
    <row r="6" spans="1:16" s="90" customFormat="1" x14ac:dyDescent="0.3">
      <c r="A6" s="9">
        <v>6</v>
      </c>
      <c r="B6" s="9"/>
      <c r="C6" s="14"/>
      <c r="D6" s="15" t="s">
        <v>10</v>
      </c>
      <c r="E6" s="16"/>
      <c r="F6" s="2"/>
      <c r="G6" s="2"/>
      <c r="H6" s="301">
        <v>26731.731</v>
      </c>
      <c r="I6" s="287">
        <v>26731.731</v>
      </c>
      <c r="J6" s="309">
        <v>26731.731</v>
      </c>
      <c r="K6" s="274"/>
      <c r="L6" s="384">
        <f>SUM(L7:L10)</f>
        <v>26731.731</v>
      </c>
      <c r="M6" s="212"/>
      <c r="N6" s="295">
        <f>SUM(N7:N10)</f>
        <v>26731.731</v>
      </c>
      <c r="O6" s="274"/>
      <c r="P6" s="428">
        <f ca="1">SUM(P7:P10)</f>
        <v>80193.510207988642</v>
      </c>
    </row>
    <row r="7" spans="1:16" s="90" customFormat="1" outlineLevel="1" x14ac:dyDescent="0.3">
      <c r="A7" s="9">
        <v>7</v>
      </c>
      <c r="B7" s="9"/>
      <c r="C7" s="18"/>
      <c r="D7" s="2"/>
      <c r="E7" s="19" t="s">
        <v>11</v>
      </c>
      <c r="F7" s="2"/>
      <c r="G7" s="2"/>
      <c r="H7" s="300">
        <v>4430.2884999999997</v>
      </c>
      <c r="I7" s="286">
        <v>4430.2884999999997</v>
      </c>
      <c r="J7" s="308">
        <v>4430.2884999999997</v>
      </c>
      <c r="K7" s="273"/>
      <c r="L7" s="383">
        <f>IFERROR(J7*(1+'ALM| BS| Input|Tỷ lệ - Tỷ trọng'!J7),0)</f>
        <v>4430.2884999999997</v>
      </c>
      <c r="M7" s="212"/>
      <c r="N7" s="294">
        <f t="shared" si="0"/>
        <v>4430.2884999999997</v>
      </c>
      <c r="O7" s="273"/>
      <c r="P7" s="427">
        <f t="shared" si="1"/>
        <v>4430.2884999999997</v>
      </c>
    </row>
    <row r="8" spans="1:16" s="90" customFormat="1" outlineLevel="1" x14ac:dyDescent="0.3">
      <c r="A8" s="9">
        <v>8</v>
      </c>
      <c r="B8" s="9"/>
      <c r="C8" s="18"/>
      <c r="D8" s="2"/>
      <c r="E8" s="19" t="s">
        <v>12</v>
      </c>
      <c r="F8" s="2"/>
      <c r="G8" s="2"/>
      <c r="H8" s="300">
        <v>22151.442500000001</v>
      </c>
      <c r="I8" s="286">
        <v>22151.442500000001</v>
      </c>
      <c r="J8" s="308">
        <v>22151.442500000001</v>
      </c>
      <c r="K8" s="273"/>
      <c r="L8" s="383">
        <f>IFERROR(J8*(1+'ALM| BS| Input|Tỷ lệ - Tỷ trọng'!J8),0)</f>
        <v>22151.442500000001</v>
      </c>
      <c r="M8" s="212"/>
      <c r="N8" s="294">
        <f>IFERROR(AVERAGE(J8,L8),0)</f>
        <v>22151.442500000001</v>
      </c>
      <c r="O8" s="273"/>
      <c r="P8" s="427">
        <f ca="1">N8+'Total| BS'!K8</f>
        <v>75613.221707988647</v>
      </c>
    </row>
    <row r="9" spans="1:16" s="90" customFormat="1" outlineLevel="1" x14ac:dyDescent="0.3">
      <c r="A9" s="9">
        <v>9</v>
      </c>
      <c r="B9" s="9"/>
      <c r="C9" s="18"/>
      <c r="D9" s="2"/>
      <c r="E9" s="19" t="s">
        <v>13</v>
      </c>
      <c r="F9" s="2"/>
      <c r="G9" s="2"/>
      <c r="H9" s="300">
        <v>150</v>
      </c>
      <c r="I9" s="286">
        <v>150</v>
      </c>
      <c r="J9" s="308">
        <v>150</v>
      </c>
      <c r="K9" s="273"/>
      <c r="L9" s="383">
        <f>IFERROR(J9*(1+'ALM| BS| Input|Tỷ lệ - Tỷ trọng'!J9),0)</f>
        <v>150</v>
      </c>
      <c r="M9" s="212"/>
      <c r="N9" s="294">
        <f t="shared" si="0"/>
        <v>150</v>
      </c>
      <c r="O9" s="273"/>
      <c r="P9" s="427">
        <f t="shared" si="1"/>
        <v>150</v>
      </c>
    </row>
    <row r="10" spans="1:16" s="90" customFormat="1" outlineLevel="1" x14ac:dyDescent="0.3">
      <c r="A10" s="9">
        <v>10</v>
      </c>
      <c r="B10" s="9"/>
      <c r="C10" s="18"/>
      <c r="D10" s="2"/>
      <c r="E10" s="2" t="s">
        <v>14</v>
      </c>
      <c r="F10" s="2"/>
      <c r="G10" s="2"/>
      <c r="H10" s="300">
        <v>0</v>
      </c>
      <c r="I10" s="286">
        <v>0</v>
      </c>
      <c r="J10" s="308">
        <v>0</v>
      </c>
      <c r="K10" s="273"/>
      <c r="L10" s="383">
        <f>(L7+L8+L9)*'ALM| BS| Input|Tỷ lệ - Tỷ trọng'!J10</f>
        <v>0</v>
      </c>
      <c r="M10" s="212"/>
      <c r="N10" s="294">
        <f t="shared" si="0"/>
        <v>0</v>
      </c>
      <c r="O10" s="273"/>
      <c r="P10" s="427">
        <f t="shared" si="1"/>
        <v>0</v>
      </c>
    </row>
    <row r="11" spans="1:16" s="172" customFormat="1" x14ac:dyDescent="0.3">
      <c r="A11" s="799">
        <v>11</v>
      </c>
      <c r="B11" s="799"/>
      <c r="C11" s="76"/>
      <c r="D11" s="28" t="s">
        <v>15</v>
      </c>
      <c r="E11" s="31"/>
      <c r="F11" s="31"/>
      <c r="G11" s="31"/>
      <c r="H11" s="302">
        <v>36667.034</v>
      </c>
      <c r="I11" s="288">
        <v>36667.034</v>
      </c>
      <c r="J11" s="310">
        <v>36667.034</v>
      </c>
      <c r="K11" s="800"/>
      <c r="L11" s="385">
        <f>SUM(L4:L6)</f>
        <v>36667.034</v>
      </c>
      <c r="M11" s="801"/>
      <c r="N11" s="296">
        <f>N6+N5+N4</f>
        <v>36667.034</v>
      </c>
      <c r="O11" s="800"/>
      <c r="P11" s="429">
        <f ca="1">SUM(P4:P6)</f>
        <v>90128.813207988642</v>
      </c>
    </row>
    <row r="12" spans="1:16" s="90" customFormat="1" x14ac:dyDescent="0.3">
      <c r="A12" s="9">
        <v>12</v>
      </c>
      <c r="B12" s="9"/>
      <c r="C12" s="11" t="s">
        <v>16</v>
      </c>
      <c r="D12" s="12" t="s">
        <v>17</v>
      </c>
      <c r="E12" s="12"/>
      <c r="F12" s="12"/>
      <c r="G12" s="12"/>
      <c r="H12" s="20"/>
      <c r="I12" s="20"/>
      <c r="J12" s="20"/>
      <c r="K12" s="274"/>
      <c r="L12" s="20"/>
      <c r="M12" s="212"/>
      <c r="N12" s="69">
        <f t="shared" si="0"/>
        <v>0</v>
      </c>
      <c r="O12" s="274"/>
      <c r="P12" s="69">
        <f t="shared" si="1"/>
        <v>0</v>
      </c>
    </row>
    <row r="13" spans="1:16" s="90" customFormat="1" x14ac:dyDescent="0.3">
      <c r="A13" s="9">
        <v>13</v>
      </c>
      <c r="B13" s="9"/>
      <c r="C13" s="14"/>
      <c r="D13" s="15" t="s">
        <v>18</v>
      </c>
      <c r="E13" s="21"/>
      <c r="F13" s="2"/>
      <c r="G13" s="2"/>
      <c r="H13" s="303">
        <v>24244.507400000002</v>
      </c>
      <c r="I13" s="289">
        <v>24244.507400000002</v>
      </c>
      <c r="J13" s="311">
        <v>24244.507400000002</v>
      </c>
      <c r="K13" s="275"/>
      <c r="L13" s="386">
        <f>SUM(L14,L18,L22)</f>
        <v>24244.507400000002</v>
      </c>
      <c r="M13" s="212"/>
      <c r="N13" s="297">
        <f t="shared" si="0"/>
        <v>24244.507400000002</v>
      </c>
      <c r="O13" s="275"/>
      <c r="P13" s="430">
        <f t="shared" si="1"/>
        <v>24244.507400000002</v>
      </c>
    </row>
    <row r="14" spans="1:16" s="90" customFormat="1" outlineLevel="1" x14ac:dyDescent="0.3">
      <c r="A14" s="9">
        <v>14</v>
      </c>
      <c r="B14" s="9"/>
      <c r="C14" s="18"/>
      <c r="D14" s="2"/>
      <c r="E14" s="22" t="s">
        <v>19</v>
      </c>
      <c r="F14" s="2"/>
      <c r="G14" s="2"/>
      <c r="H14" s="303">
        <v>13953.5934</v>
      </c>
      <c r="I14" s="289">
        <v>13953.5934</v>
      </c>
      <c r="J14" s="311">
        <v>13953.5934</v>
      </c>
      <c r="K14" s="275"/>
      <c r="L14" s="386">
        <f>IFERROR(J14*(1+'ALM| BS| Input|Tỷ lệ - Tỷ trọng'!J14),0)</f>
        <v>13953.5934</v>
      </c>
      <c r="M14" s="212"/>
      <c r="N14" s="297">
        <f t="shared" si="0"/>
        <v>13953.5934</v>
      </c>
      <c r="O14" s="275"/>
      <c r="P14" s="430">
        <f t="shared" si="1"/>
        <v>13953.5934</v>
      </c>
    </row>
    <row r="15" spans="1:16" s="90" customFormat="1" outlineLevel="2" x14ac:dyDescent="0.3">
      <c r="A15" s="9">
        <v>15</v>
      </c>
      <c r="B15" s="9"/>
      <c r="C15" s="18"/>
      <c r="D15" s="2"/>
      <c r="E15" s="2"/>
      <c r="F15" s="1" t="s">
        <v>20</v>
      </c>
      <c r="G15" s="1"/>
      <c r="H15" s="304">
        <v>0</v>
      </c>
      <c r="I15" s="290">
        <v>0</v>
      </c>
      <c r="J15" s="312">
        <v>0</v>
      </c>
      <c r="K15" s="273"/>
      <c r="L15" s="383">
        <f>L14*'ALM| BS| Input|Tỷ lệ - Tỷ trọng'!J15</f>
        <v>0</v>
      </c>
      <c r="M15" s="212"/>
      <c r="N15" s="294">
        <f t="shared" si="0"/>
        <v>0</v>
      </c>
      <c r="O15" s="273"/>
      <c r="P15" s="427">
        <f t="shared" si="1"/>
        <v>0</v>
      </c>
    </row>
    <row r="16" spans="1:16" s="90" customFormat="1" outlineLevel="2" x14ac:dyDescent="0.3">
      <c r="A16" s="9">
        <v>16</v>
      </c>
      <c r="B16" s="9"/>
      <c r="C16" s="18"/>
      <c r="D16" s="2"/>
      <c r="E16" s="2"/>
      <c r="F16" s="1" t="s">
        <v>21</v>
      </c>
      <c r="G16" s="1"/>
      <c r="H16" s="304">
        <v>6321.0240000000003</v>
      </c>
      <c r="I16" s="290">
        <v>6321.0240000000003</v>
      </c>
      <c r="J16" s="312">
        <v>6321.0240000000003</v>
      </c>
      <c r="K16" s="273"/>
      <c r="L16" s="383">
        <f>L14*'ALM| BS| Input|Tỷ lệ - Tỷ trọng'!J16</f>
        <v>6976.7966999999999</v>
      </c>
      <c r="M16" s="212"/>
      <c r="N16" s="294">
        <f t="shared" si="0"/>
        <v>6648.9103500000001</v>
      </c>
      <c r="O16" s="273"/>
      <c r="P16" s="427">
        <f t="shared" si="1"/>
        <v>6648.9103500000001</v>
      </c>
    </row>
    <row r="17" spans="1:17" s="90" customFormat="1" outlineLevel="2" x14ac:dyDescent="0.3">
      <c r="A17" s="9">
        <v>17</v>
      </c>
      <c r="B17" s="9"/>
      <c r="C17" s="18"/>
      <c r="D17" s="2"/>
      <c r="E17" s="2"/>
      <c r="F17" s="1" t="s">
        <v>22</v>
      </c>
      <c r="G17" s="1"/>
      <c r="H17" s="304">
        <v>7632.5693999999994</v>
      </c>
      <c r="I17" s="290">
        <v>7632.5693999999994</v>
      </c>
      <c r="J17" s="312">
        <v>7632.5693999999994</v>
      </c>
      <c r="K17" s="273"/>
      <c r="L17" s="383">
        <f>L14-L15-L16</f>
        <v>6976.7966999999999</v>
      </c>
      <c r="M17" s="212"/>
      <c r="N17" s="294">
        <f t="shared" si="0"/>
        <v>7304.6830499999996</v>
      </c>
      <c r="O17" s="273"/>
      <c r="P17" s="427">
        <f t="shared" si="1"/>
        <v>7304.6830499999996</v>
      </c>
      <c r="Q17" s="220"/>
    </row>
    <row r="18" spans="1:17" s="90" customFormat="1" outlineLevel="1" x14ac:dyDescent="0.3">
      <c r="A18" s="9">
        <v>18</v>
      </c>
      <c r="B18" s="9"/>
      <c r="C18" s="23"/>
      <c r="D18" s="24"/>
      <c r="E18" s="25" t="s">
        <v>23</v>
      </c>
      <c r="F18" s="24"/>
      <c r="G18" s="24"/>
      <c r="H18" s="303">
        <v>10290.914000000001</v>
      </c>
      <c r="I18" s="289">
        <v>10290.914000000001</v>
      </c>
      <c r="J18" s="311">
        <v>10290.914000000001</v>
      </c>
      <c r="K18" s="275"/>
      <c r="L18" s="386">
        <f>IFERROR(J18*(1+'ALM| BS| Input|Tỷ lệ - Tỷ trọng'!J18),0)</f>
        <v>10290.914000000001</v>
      </c>
      <c r="M18" s="212"/>
      <c r="N18" s="297">
        <f t="shared" si="0"/>
        <v>10290.914000000001</v>
      </c>
      <c r="O18" s="275"/>
      <c r="P18" s="430">
        <f t="shared" si="1"/>
        <v>10290.914000000001</v>
      </c>
    </row>
    <row r="19" spans="1:17" s="90" customFormat="1" outlineLevel="3" x14ac:dyDescent="0.3">
      <c r="A19" s="9">
        <v>19</v>
      </c>
      <c r="B19" s="9"/>
      <c r="C19" s="18"/>
      <c r="D19" s="2"/>
      <c r="E19" s="2"/>
      <c r="F19" s="1" t="s">
        <v>20</v>
      </c>
      <c r="G19" s="1"/>
      <c r="H19" s="304">
        <v>0</v>
      </c>
      <c r="I19" s="290">
        <v>0</v>
      </c>
      <c r="J19" s="312">
        <v>0</v>
      </c>
      <c r="K19" s="273"/>
      <c r="L19" s="383">
        <f>'ALM| BS| Input|Tỷ lệ - Tỷ trọng'!J19*'ALM| BS| Process'!$L$18</f>
        <v>1029.0914</v>
      </c>
      <c r="M19" s="212"/>
      <c r="N19" s="294">
        <f t="shared" si="0"/>
        <v>514.54570000000001</v>
      </c>
      <c r="O19" s="273"/>
      <c r="P19" s="427">
        <f t="shared" si="1"/>
        <v>514.54570000000001</v>
      </c>
    </row>
    <row r="20" spans="1:17" s="90" customFormat="1" outlineLevel="3" x14ac:dyDescent="0.3">
      <c r="A20" s="9">
        <v>20</v>
      </c>
      <c r="B20" s="9"/>
      <c r="C20" s="18"/>
      <c r="D20" s="2"/>
      <c r="E20" s="2"/>
      <c r="F20" s="1" t="s">
        <v>21</v>
      </c>
      <c r="G20" s="1"/>
      <c r="H20" s="304">
        <v>3749.9828000000002</v>
      </c>
      <c r="I20" s="290">
        <v>3749.9828000000002</v>
      </c>
      <c r="J20" s="312">
        <v>3749.9828000000002</v>
      </c>
      <c r="K20" s="273"/>
      <c r="L20" s="383">
        <f>'ALM| BS| Input|Tỷ lệ - Tỷ trọng'!J20*'ALM| BS| Process'!$L$18</f>
        <v>4116.3656000000001</v>
      </c>
      <c r="M20" s="212"/>
      <c r="N20" s="294">
        <f t="shared" si="0"/>
        <v>3933.1742000000004</v>
      </c>
      <c r="O20" s="273"/>
      <c r="P20" s="427">
        <f t="shared" si="1"/>
        <v>3933.1742000000004</v>
      </c>
    </row>
    <row r="21" spans="1:17" s="90" customFormat="1" outlineLevel="3" x14ac:dyDescent="0.3">
      <c r="A21" s="9">
        <v>21</v>
      </c>
      <c r="B21" s="9"/>
      <c r="C21" s="18"/>
      <c r="D21" s="2"/>
      <c r="E21" s="2"/>
      <c r="F21" s="1" t="s">
        <v>22</v>
      </c>
      <c r="G21" s="1"/>
      <c r="H21" s="304">
        <v>6540.9312</v>
      </c>
      <c r="I21" s="290">
        <v>6540.9312</v>
      </c>
      <c r="J21" s="312">
        <v>6540.9312</v>
      </c>
      <c r="K21" s="273"/>
      <c r="L21" s="383">
        <f>L18-L19-L20</f>
        <v>5145.4570000000012</v>
      </c>
      <c r="M21" s="212"/>
      <c r="N21" s="294">
        <f t="shared" si="0"/>
        <v>5843.1941000000006</v>
      </c>
      <c r="O21" s="273"/>
      <c r="P21" s="427">
        <f t="shared" si="1"/>
        <v>5843.1941000000006</v>
      </c>
    </row>
    <row r="22" spans="1:17" s="90" customFormat="1" outlineLevel="1" x14ac:dyDescent="0.3">
      <c r="A22" s="9">
        <v>22</v>
      </c>
      <c r="B22" s="9"/>
      <c r="C22" s="18"/>
      <c r="D22" s="2"/>
      <c r="E22" s="22" t="s">
        <v>24</v>
      </c>
      <c r="F22" s="2"/>
      <c r="G22" s="2"/>
      <c r="H22" s="303">
        <v>0</v>
      </c>
      <c r="I22" s="289">
        <v>0</v>
      </c>
      <c r="J22" s="311">
        <v>0</v>
      </c>
      <c r="K22" s="273"/>
      <c r="L22" s="384">
        <f>IFERROR(J22*(1+'ALM| BS| Input|Tỷ lệ - Tỷ trọng'!J22),0)</f>
        <v>0</v>
      </c>
      <c r="M22" s="212"/>
      <c r="N22" s="294">
        <f t="shared" si="0"/>
        <v>0</v>
      </c>
      <c r="O22" s="273"/>
      <c r="P22" s="427">
        <f t="shared" si="1"/>
        <v>0</v>
      </c>
    </row>
    <row r="23" spans="1:17" s="90" customFormat="1" x14ac:dyDescent="0.3">
      <c r="A23" s="9">
        <v>23</v>
      </c>
      <c r="B23" s="9"/>
      <c r="C23" s="14"/>
      <c r="D23" s="15" t="s">
        <v>25</v>
      </c>
      <c r="E23" s="2"/>
      <c r="F23" s="2"/>
      <c r="G23" s="2"/>
      <c r="H23" s="661"/>
      <c r="I23" s="662"/>
      <c r="J23" s="663"/>
      <c r="K23" s="664"/>
      <c r="L23" s="665"/>
      <c r="M23" s="666"/>
      <c r="N23" s="667"/>
      <c r="O23" s="664"/>
      <c r="P23" s="668"/>
    </row>
    <row r="24" spans="1:17" s="90" customFormat="1" outlineLevel="1" x14ac:dyDescent="0.3">
      <c r="A24" s="9">
        <v>24</v>
      </c>
      <c r="B24" s="9"/>
      <c r="C24" s="18"/>
      <c r="D24" s="2"/>
      <c r="E24" s="2"/>
      <c r="F24" s="1" t="s">
        <v>20</v>
      </c>
      <c r="G24" s="1"/>
      <c r="H24" s="669"/>
      <c r="I24" s="670"/>
      <c r="J24" s="671"/>
      <c r="K24" s="672"/>
      <c r="L24" s="673"/>
      <c r="M24" s="666"/>
      <c r="N24" s="674"/>
      <c r="O24" s="672"/>
      <c r="P24" s="675"/>
    </row>
    <row r="25" spans="1:17" s="90" customFormat="1" outlineLevel="1" x14ac:dyDescent="0.3">
      <c r="A25" s="9">
        <v>25</v>
      </c>
      <c r="B25" s="9"/>
      <c r="C25" s="18"/>
      <c r="D25" s="2"/>
      <c r="E25" s="2"/>
      <c r="F25" s="1" t="s">
        <v>21</v>
      </c>
      <c r="G25" s="1"/>
      <c r="H25" s="669"/>
      <c r="I25" s="670"/>
      <c r="J25" s="671"/>
      <c r="K25" s="672"/>
      <c r="L25" s="673"/>
      <c r="M25" s="666"/>
      <c r="N25" s="674"/>
      <c r="O25" s="672"/>
      <c r="P25" s="675"/>
    </row>
    <row r="26" spans="1:17" s="90" customFormat="1" outlineLevel="1" x14ac:dyDescent="0.3">
      <c r="A26" s="9">
        <v>26</v>
      </c>
      <c r="B26" s="9"/>
      <c r="C26" s="18"/>
      <c r="D26" s="2"/>
      <c r="E26" s="2"/>
      <c r="F26" s="1" t="s">
        <v>22</v>
      </c>
      <c r="G26" s="1"/>
      <c r="H26" s="669"/>
      <c r="I26" s="670"/>
      <c r="J26" s="671"/>
      <c r="K26" s="672"/>
      <c r="L26" s="673"/>
      <c r="M26" s="666"/>
      <c r="N26" s="674"/>
      <c r="O26" s="672"/>
      <c r="P26" s="675"/>
    </row>
    <row r="27" spans="1:17" s="90" customFormat="1" x14ac:dyDescent="0.3">
      <c r="A27" s="9">
        <v>27</v>
      </c>
      <c r="B27" s="9"/>
      <c r="C27" s="14"/>
      <c r="D27" s="15" t="s">
        <v>26</v>
      </c>
      <c r="E27" s="2"/>
      <c r="F27" s="2"/>
      <c r="G27" s="2"/>
      <c r="H27" s="303">
        <v>-5.25474</v>
      </c>
      <c r="I27" s="289">
        <v>-5.25474</v>
      </c>
      <c r="J27" s="311">
        <v>-5.25474</v>
      </c>
      <c r="K27" s="275"/>
      <c r="L27" s="386">
        <f t="shared" ref="L27" si="2">SUM(L28,L38)</f>
        <v>3.4883983499999998</v>
      </c>
      <c r="M27" s="212"/>
      <c r="N27" s="297">
        <f t="shared" si="0"/>
        <v>-0.8831708250000001</v>
      </c>
      <c r="O27" s="275"/>
      <c r="P27" s="430">
        <f t="shared" si="1"/>
        <v>-0.8831708250000001</v>
      </c>
    </row>
    <row r="28" spans="1:17" s="90" customFormat="1" x14ac:dyDescent="0.3">
      <c r="A28" s="9">
        <v>28</v>
      </c>
      <c r="B28" s="9"/>
      <c r="C28" s="18"/>
      <c r="D28" s="2"/>
      <c r="E28" s="15" t="s">
        <v>27</v>
      </c>
      <c r="F28" s="2"/>
      <c r="G28" s="2"/>
      <c r="H28" s="303">
        <v>-5.25474</v>
      </c>
      <c r="I28" s="289">
        <v>-5.25474</v>
      </c>
      <c r="J28" s="311">
        <v>-5.25474</v>
      </c>
      <c r="K28" s="275"/>
      <c r="L28" s="386">
        <f t="shared" ref="L28" si="3">SUM(L29,L33,L37)</f>
        <v>3.4883983499999998</v>
      </c>
      <c r="M28" s="212"/>
      <c r="N28" s="297">
        <f t="shared" si="0"/>
        <v>-0.8831708250000001</v>
      </c>
      <c r="O28" s="275"/>
      <c r="P28" s="430">
        <f t="shared" si="1"/>
        <v>-0.8831708250000001</v>
      </c>
    </row>
    <row r="29" spans="1:17" s="90" customFormat="1" outlineLevel="1" x14ac:dyDescent="0.3">
      <c r="A29" s="9">
        <v>29</v>
      </c>
      <c r="B29" s="9"/>
      <c r="C29" s="18"/>
      <c r="D29" s="2"/>
      <c r="E29" s="2"/>
      <c r="F29" s="22" t="s">
        <v>19</v>
      </c>
      <c r="G29" s="22"/>
      <c r="H29" s="303">
        <v>-3.5031599999999998</v>
      </c>
      <c r="I29" s="289">
        <v>-3.5031599999999998</v>
      </c>
      <c r="J29" s="311">
        <v>-3.5031599999999998</v>
      </c>
      <c r="K29" s="275"/>
      <c r="L29" s="386">
        <f t="shared" ref="L29" si="4">SUM(L30:L32)</f>
        <v>3.4883983499999998</v>
      </c>
      <c r="M29" s="212"/>
      <c r="N29" s="297">
        <f t="shared" si="0"/>
        <v>-7.3808250000000353E-3</v>
      </c>
      <c r="O29" s="275"/>
      <c r="P29" s="430">
        <f t="shared" si="1"/>
        <v>-7.3808250000000353E-3</v>
      </c>
    </row>
    <row r="30" spans="1:17" s="90" customFormat="1" outlineLevel="2" x14ac:dyDescent="0.3">
      <c r="A30" s="9">
        <v>30</v>
      </c>
      <c r="B30" s="9"/>
      <c r="C30" s="18"/>
      <c r="D30" s="2"/>
      <c r="E30" s="2"/>
      <c r="F30" s="1" t="s">
        <v>20</v>
      </c>
      <c r="G30" s="1"/>
      <c r="H30" s="303">
        <v>0</v>
      </c>
      <c r="I30" s="289">
        <v>0</v>
      </c>
      <c r="J30" s="311">
        <v>0</v>
      </c>
      <c r="K30" s="273"/>
      <c r="L30" s="383">
        <f>IFERROR(L15*'ALM| BS| Input|Tỷ lệ - Tỷ trọng'!J30,0)</f>
        <v>0</v>
      </c>
      <c r="M30" s="212"/>
      <c r="N30" s="294">
        <f t="shared" si="0"/>
        <v>0</v>
      </c>
      <c r="O30" s="273"/>
      <c r="P30" s="427">
        <f t="shared" si="1"/>
        <v>0</v>
      </c>
    </row>
    <row r="31" spans="1:17" s="90" customFormat="1" outlineLevel="2" x14ac:dyDescent="0.3">
      <c r="A31" s="9">
        <v>31</v>
      </c>
      <c r="B31" s="9"/>
      <c r="C31" s="18"/>
      <c r="D31" s="2"/>
      <c r="E31" s="2"/>
      <c r="F31" s="1" t="s">
        <v>21</v>
      </c>
      <c r="G31" s="1"/>
      <c r="H31" s="304">
        <v>-1.7515799999999999</v>
      </c>
      <c r="I31" s="290">
        <v>-1.7515799999999999</v>
      </c>
      <c r="J31" s="312">
        <v>-1.7515799999999999</v>
      </c>
      <c r="K31" s="273"/>
      <c r="L31" s="383">
        <f>IFERROR(L16*'ALM| BS| Input|Tỷ lệ - Tỷ trọng'!J31,0)</f>
        <v>2.0930390099999996</v>
      </c>
      <c r="M31" s="212"/>
      <c r="N31" s="294">
        <f t="shared" si="0"/>
        <v>0.17072950499999984</v>
      </c>
      <c r="O31" s="273"/>
      <c r="P31" s="427">
        <f t="shared" si="1"/>
        <v>0.17072950499999984</v>
      </c>
    </row>
    <row r="32" spans="1:17" s="90" customFormat="1" outlineLevel="2" x14ac:dyDescent="0.3">
      <c r="A32" s="9">
        <v>32</v>
      </c>
      <c r="B32" s="9"/>
      <c r="C32" s="18"/>
      <c r="D32" s="2"/>
      <c r="E32" s="2"/>
      <c r="F32" s="1" t="s">
        <v>22</v>
      </c>
      <c r="G32" s="1"/>
      <c r="H32" s="304">
        <v>-1.7515799999999999</v>
      </c>
      <c r="I32" s="290">
        <v>-1.7515799999999999</v>
      </c>
      <c r="J32" s="312">
        <v>-1.7515799999999999</v>
      </c>
      <c r="K32" s="273"/>
      <c r="L32" s="383">
        <f>IFERROR(L17*'ALM| BS| Input|Tỷ lệ - Tỷ trọng'!J32,0)</f>
        <v>1.3953593399999999</v>
      </c>
      <c r="M32" s="212"/>
      <c r="N32" s="294">
        <f t="shared" si="0"/>
        <v>-0.17811032999999998</v>
      </c>
      <c r="O32" s="273"/>
      <c r="P32" s="427">
        <f t="shared" si="1"/>
        <v>-0.17811032999999998</v>
      </c>
    </row>
    <row r="33" spans="1:16" s="90" customFormat="1" outlineLevel="1" x14ac:dyDescent="0.3">
      <c r="A33" s="9">
        <v>33</v>
      </c>
      <c r="B33" s="9"/>
      <c r="C33" s="18"/>
      <c r="D33" s="2"/>
      <c r="E33" s="2"/>
      <c r="F33" s="26" t="s">
        <v>23</v>
      </c>
      <c r="G33" s="26"/>
      <c r="H33" s="303">
        <v>0</v>
      </c>
      <c r="I33" s="289">
        <v>0</v>
      </c>
      <c r="J33" s="311">
        <v>0</v>
      </c>
      <c r="K33" s="275"/>
      <c r="L33" s="386">
        <f t="shared" ref="L33" si="5">SUM(L34:L36)</f>
        <v>0</v>
      </c>
      <c r="M33" s="212"/>
      <c r="N33" s="297">
        <f t="shared" si="0"/>
        <v>0</v>
      </c>
      <c r="O33" s="275"/>
      <c r="P33" s="430">
        <f t="shared" si="1"/>
        <v>0</v>
      </c>
    </row>
    <row r="34" spans="1:16" s="90" customFormat="1" outlineLevel="2" x14ac:dyDescent="0.3">
      <c r="A34" s="9">
        <v>34</v>
      </c>
      <c r="B34" s="9"/>
      <c r="C34" s="18"/>
      <c r="D34" s="2"/>
      <c r="E34" s="2"/>
      <c r="F34" s="1" t="s">
        <v>20</v>
      </c>
      <c r="G34" s="1"/>
      <c r="H34" s="304">
        <v>0</v>
      </c>
      <c r="I34" s="290">
        <v>0</v>
      </c>
      <c r="J34" s="312">
        <v>0</v>
      </c>
      <c r="K34" s="273"/>
      <c r="L34" s="383">
        <f>IFERROR(L19*'ALM| BS| Input|Tỷ lệ - Tỷ trọng'!J34,0)</f>
        <v>0</v>
      </c>
      <c r="M34" s="212"/>
      <c r="N34" s="294">
        <f t="shared" si="0"/>
        <v>0</v>
      </c>
      <c r="O34" s="273"/>
      <c r="P34" s="427">
        <f t="shared" si="1"/>
        <v>0</v>
      </c>
    </row>
    <row r="35" spans="1:16" s="90" customFormat="1" outlineLevel="2" x14ac:dyDescent="0.3">
      <c r="A35" s="9">
        <v>35</v>
      </c>
      <c r="B35" s="9"/>
      <c r="C35" s="18"/>
      <c r="D35" s="2"/>
      <c r="E35" s="2"/>
      <c r="F35" s="1" t="s">
        <v>21</v>
      </c>
      <c r="G35" s="1"/>
      <c r="H35" s="304">
        <v>0</v>
      </c>
      <c r="I35" s="290">
        <v>0</v>
      </c>
      <c r="J35" s="312">
        <v>0</v>
      </c>
      <c r="K35" s="273"/>
      <c r="L35" s="383">
        <f>IFERROR(L20*'ALM| BS| Input|Tỷ lệ - Tỷ trọng'!J35,0)</f>
        <v>0</v>
      </c>
      <c r="M35" s="212"/>
      <c r="N35" s="294">
        <f t="shared" si="0"/>
        <v>0</v>
      </c>
      <c r="O35" s="273"/>
      <c r="P35" s="427">
        <f t="shared" si="1"/>
        <v>0</v>
      </c>
    </row>
    <row r="36" spans="1:16" s="90" customFormat="1" outlineLevel="2" x14ac:dyDescent="0.3">
      <c r="A36" s="9">
        <v>36</v>
      </c>
      <c r="B36" s="9"/>
      <c r="C36" s="18"/>
      <c r="D36" s="2"/>
      <c r="E36" s="2"/>
      <c r="F36" s="1" t="s">
        <v>22</v>
      </c>
      <c r="G36" s="1"/>
      <c r="H36" s="304">
        <v>0</v>
      </c>
      <c r="I36" s="290">
        <v>0</v>
      </c>
      <c r="J36" s="312">
        <v>0</v>
      </c>
      <c r="K36" s="273"/>
      <c r="L36" s="383">
        <f>IFERROR(L21*'ALM| BS| Input|Tỷ lệ - Tỷ trọng'!J36,0)</f>
        <v>0</v>
      </c>
      <c r="M36" s="212"/>
      <c r="N36" s="294">
        <f t="shared" si="0"/>
        <v>0</v>
      </c>
      <c r="O36" s="273"/>
      <c r="P36" s="427">
        <f t="shared" si="1"/>
        <v>0</v>
      </c>
    </row>
    <row r="37" spans="1:16" s="90" customFormat="1" outlineLevel="1" x14ac:dyDescent="0.3">
      <c r="A37" s="9">
        <v>37</v>
      </c>
      <c r="B37" s="9"/>
      <c r="C37" s="18"/>
      <c r="D37" s="2"/>
      <c r="E37" s="2"/>
      <c r="F37" s="22" t="s">
        <v>24</v>
      </c>
      <c r="G37" s="22"/>
      <c r="H37" s="304">
        <v>-1.7515799999999999</v>
      </c>
      <c r="I37" s="290">
        <v>-1.7515799999999999</v>
      </c>
      <c r="J37" s="312">
        <v>-1.7515799999999999</v>
      </c>
      <c r="K37" s="273"/>
      <c r="L37" s="383">
        <f>IFERROR(L22*'ALM| BS| Input|Tỷ lệ - Tỷ trọng'!J37,0)</f>
        <v>0</v>
      </c>
      <c r="M37" s="212"/>
      <c r="N37" s="294">
        <f t="shared" si="0"/>
        <v>-0.87578999999999996</v>
      </c>
      <c r="O37" s="273"/>
      <c r="P37" s="427">
        <f t="shared" si="1"/>
        <v>-0.87578999999999996</v>
      </c>
    </row>
    <row r="38" spans="1:16" s="90" customFormat="1" x14ac:dyDescent="0.3">
      <c r="A38" s="9">
        <v>38</v>
      </c>
      <c r="B38" s="9"/>
      <c r="C38" s="18"/>
      <c r="D38" s="2"/>
      <c r="E38" s="15" t="s">
        <v>28</v>
      </c>
      <c r="F38" s="2"/>
      <c r="G38" s="2"/>
      <c r="H38" s="661">
        <v>0</v>
      </c>
      <c r="I38" s="662">
        <v>0</v>
      </c>
      <c r="J38" s="663">
        <v>0</v>
      </c>
      <c r="K38" s="664"/>
      <c r="L38" s="673">
        <f>IFERROR(L23*'ALM| BS| Input|Tỷ lệ - Tỷ trọng'!J38,0)</f>
        <v>0</v>
      </c>
      <c r="M38" s="666"/>
      <c r="N38" s="667">
        <f t="shared" si="0"/>
        <v>0</v>
      </c>
      <c r="O38" s="664"/>
      <c r="P38" s="668">
        <f t="shared" si="1"/>
        <v>0</v>
      </c>
    </row>
    <row r="39" spans="1:16" s="90" customFormat="1" outlineLevel="1" x14ac:dyDescent="0.3">
      <c r="A39" s="9">
        <v>39</v>
      </c>
      <c r="B39" s="9"/>
      <c r="C39" s="18"/>
      <c r="D39" s="2"/>
      <c r="E39" s="2"/>
      <c r="F39" s="1" t="s">
        <v>20</v>
      </c>
      <c r="G39" s="1"/>
      <c r="H39" s="669"/>
      <c r="I39" s="670"/>
      <c r="J39" s="671"/>
      <c r="K39" s="672"/>
      <c r="L39" s="673"/>
      <c r="M39" s="666"/>
      <c r="N39" s="674"/>
      <c r="O39" s="672"/>
      <c r="P39" s="675"/>
    </row>
    <row r="40" spans="1:16" s="90" customFormat="1" outlineLevel="1" x14ac:dyDescent="0.3">
      <c r="A40" s="9">
        <v>40</v>
      </c>
      <c r="B40" s="9"/>
      <c r="C40" s="18"/>
      <c r="D40" s="2"/>
      <c r="E40" s="2"/>
      <c r="F40" s="1" t="s">
        <v>21</v>
      </c>
      <c r="G40" s="1"/>
      <c r="H40" s="669"/>
      <c r="I40" s="670"/>
      <c r="J40" s="671"/>
      <c r="K40" s="672"/>
      <c r="L40" s="673"/>
      <c r="M40" s="666"/>
      <c r="N40" s="674"/>
      <c r="O40" s="672"/>
      <c r="P40" s="675"/>
    </row>
    <row r="41" spans="1:16" s="90" customFormat="1" outlineLevel="1" x14ac:dyDescent="0.3">
      <c r="A41" s="9">
        <v>41</v>
      </c>
      <c r="B41" s="9"/>
      <c r="C41" s="18"/>
      <c r="D41" s="2"/>
      <c r="E41" s="2"/>
      <c r="F41" s="1" t="s">
        <v>22</v>
      </c>
      <c r="G41" s="1"/>
      <c r="H41" s="669"/>
      <c r="I41" s="670"/>
      <c r="J41" s="671"/>
      <c r="K41" s="672"/>
      <c r="L41" s="673"/>
      <c r="M41" s="666"/>
      <c r="N41" s="674"/>
      <c r="O41" s="672"/>
      <c r="P41" s="675"/>
    </row>
    <row r="42" spans="1:16" s="90" customFormat="1" x14ac:dyDescent="0.3">
      <c r="A42" s="9">
        <v>42</v>
      </c>
      <c r="B42" s="9"/>
      <c r="C42" s="14"/>
      <c r="D42" s="15" t="s">
        <v>29</v>
      </c>
      <c r="E42" s="15"/>
      <c r="F42" s="2"/>
      <c r="G42" s="2"/>
      <c r="H42" s="661">
        <v>0</v>
      </c>
      <c r="I42" s="662">
        <v>0</v>
      </c>
      <c r="J42" s="663">
        <v>0</v>
      </c>
      <c r="K42" s="664"/>
      <c r="L42" s="665">
        <f>SUM(L43:L45)</f>
        <v>0</v>
      </c>
      <c r="M42" s="666"/>
      <c r="N42" s="667">
        <f t="shared" si="0"/>
        <v>0</v>
      </c>
      <c r="O42" s="664"/>
      <c r="P42" s="668">
        <f t="shared" si="1"/>
        <v>0</v>
      </c>
    </row>
    <row r="43" spans="1:16" s="90" customFormat="1" outlineLevel="1" x14ac:dyDescent="0.3">
      <c r="A43" s="9">
        <v>43</v>
      </c>
      <c r="B43" s="9"/>
      <c r="C43" s="18"/>
      <c r="D43" s="2"/>
      <c r="E43" s="2" t="s">
        <v>30</v>
      </c>
      <c r="F43" s="2"/>
      <c r="G43" s="2"/>
      <c r="H43" s="669"/>
      <c r="I43" s="670"/>
      <c r="J43" s="671"/>
      <c r="K43" s="672"/>
      <c r="L43" s="673"/>
      <c r="M43" s="666"/>
      <c r="N43" s="674"/>
      <c r="O43" s="672"/>
      <c r="P43" s="675"/>
    </row>
    <row r="44" spans="1:16" s="90" customFormat="1" outlineLevel="1" x14ac:dyDescent="0.3">
      <c r="A44" s="9">
        <v>44</v>
      </c>
      <c r="B44" s="9"/>
      <c r="C44" s="18"/>
      <c r="D44" s="2"/>
      <c r="E44" s="2" t="s">
        <v>31</v>
      </c>
      <c r="F44" s="2"/>
      <c r="G44" s="2"/>
      <c r="H44" s="669"/>
      <c r="I44" s="670"/>
      <c r="J44" s="671"/>
      <c r="K44" s="672"/>
      <c r="L44" s="673"/>
      <c r="M44" s="666"/>
      <c r="N44" s="674"/>
      <c r="O44" s="672"/>
      <c r="P44" s="675"/>
    </row>
    <row r="45" spans="1:16" s="90" customFormat="1" outlineLevel="1" x14ac:dyDescent="0.3">
      <c r="A45" s="9">
        <v>45</v>
      </c>
      <c r="B45" s="9"/>
      <c r="C45" s="18"/>
      <c r="D45" s="2"/>
      <c r="E45" s="2" t="s">
        <v>32</v>
      </c>
      <c r="F45" s="2"/>
      <c r="G45" s="2"/>
      <c r="H45" s="669"/>
      <c r="I45" s="670"/>
      <c r="J45" s="671"/>
      <c r="K45" s="672"/>
      <c r="L45" s="673"/>
      <c r="M45" s="666"/>
      <c r="N45" s="674"/>
      <c r="O45" s="672"/>
      <c r="P45" s="675"/>
    </row>
    <row r="46" spans="1:16" s="172" customFormat="1" x14ac:dyDescent="0.3">
      <c r="A46" s="799">
        <v>46</v>
      </c>
      <c r="B46" s="799"/>
      <c r="C46" s="76"/>
      <c r="D46" s="28" t="s">
        <v>33</v>
      </c>
      <c r="E46" s="28"/>
      <c r="F46" s="28"/>
      <c r="G46" s="28"/>
      <c r="H46" s="302">
        <v>24239.252660000002</v>
      </c>
      <c r="I46" s="288">
        <v>24239.252660000002</v>
      </c>
      <c r="J46" s="310">
        <v>24239.252660000002</v>
      </c>
      <c r="K46" s="800"/>
      <c r="L46" s="385">
        <f t="shared" ref="L46" si="6">SUM(L13,L23,L27,L42)</f>
        <v>24247.995798350003</v>
      </c>
      <c r="M46" s="801"/>
      <c r="N46" s="296">
        <f t="shared" si="0"/>
        <v>24243.624229175002</v>
      </c>
      <c r="O46" s="800"/>
      <c r="P46" s="429">
        <f t="shared" si="1"/>
        <v>24243.624229175002</v>
      </c>
    </row>
    <row r="47" spans="1:16" s="90" customFormat="1" x14ac:dyDescent="0.3">
      <c r="A47" s="9">
        <v>47</v>
      </c>
      <c r="B47" s="9"/>
      <c r="C47" s="11" t="s">
        <v>34</v>
      </c>
      <c r="D47" s="12" t="s">
        <v>35</v>
      </c>
      <c r="E47" s="12"/>
      <c r="F47" s="12"/>
      <c r="G47" s="12"/>
      <c r="H47" s="20"/>
      <c r="I47" s="20"/>
      <c r="J47" s="20"/>
      <c r="K47" s="274"/>
      <c r="L47" s="20"/>
      <c r="M47" s="212"/>
      <c r="N47" s="69">
        <f t="shared" si="0"/>
        <v>0</v>
      </c>
      <c r="O47" s="274"/>
      <c r="P47" s="69">
        <f t="shared" si="1"/>
        <v>0</v>
      </c>
    </row>
    <row r="48" spans="1:16" s="90" customFormat="1" outlineLevel="1" x14ac:dyDescent="0.3">
      <c r="A48" s="9">
        <v>48</v>
      </c>
      <c r="B48" s="9"/>
      <c r="C48" s="14"/>
      <c r="D48" s="15" t="s">
        <v>36</v>
      </c>
      <c r="E48" s="2"/>
      <c r="F48" s="2"/>
      <c r="G48" s="2"/>
      <c r="H48" s="301">
        <v>455.84</v>
      </c>
      <c r="I48" s="287">
        <v>455.84</v>
      </c>
      <c r="J48" s="309">
        <v>455.84</v>
      </c>
      <c r="K48" s="274"/>
      <c r="L48" s="384">
        <f>SUM(L49,L52)</f>
        <v>455.84</v>
      </c>
      <c r="M48" s="212"/>
      <c r="N48" s="295">
        <f t="shared" si="0"/>
        <v>455.84</v>
      </c>
      <c r="O48" s="274"/>
      <c r="P48" s="428">
        <f t="shared" si="1"/>
        <v>455.84</v>
      </c>
    </row>
    <row r="49" spans="1:16" s="90" customFormat="1" outlineLevel="1" x14ac:dyDescent="0.3">
      <c r="A49" s="9">
        <v>49</v>
      </c>
      <c r="B49" s="9"/>
      <c r="C49" s="18"/>
      <c r="D49" s="2"/>
      <c r="E49" s="2" t="s">
        <v>37</v>
      </c>
      <c r="F49" s="2"/>
      <c r="G49" s="2"/>
      <c r="H49" s="669">
        <v>0</v>
      </c>
      <c r="I49" s="670">
        <v>0</v>
      </c>
      <c r="J49" s="671">
        <v>0</v>
      </c>
      <c r="K49" s="676"/>
      <c r="L49" s="673">
        <f>SUM(L50:L51)</f>
        <v>0</v>
      </c>
      <c r="M49" s="666"/>
      <c r="N49" s="674">
        <f t="shared" si="0"/>
        <v>0</v>
      </c>
      <c r="O49" s="676"/>
      <c r="P49" s="675">
        <f t="shared" si="1"/>
        <v>0</v>
      </c>
    </row>
    <row r="50" spans="1:16" s="90" customFormat="1" outlineLevel="2" x14ac:dyDescent="0.3">
      <c r="A50" s="9">
        <v>50</v>
      </c>
      <c r="B50" s="9"/>
      <c r="C50" s="29"/>
      <c r="D50" s="30"/>
      <c r="E50" s="30"/>
      <c r="F50" s="30" t="s">
        <v>108</v>
      </c>
      <c r="G50" s="30"/>
      <c r="H50" s="677"/>
      <c r="I50" s="678"/>
      <c r="J50" s="679"/>
      <c r="K50" s="680"/>
      <c r="L50" s="681"/>
      <c r="M50" s="666"/>
      <c r="N50" s="682"/>
      <c r="O50" s="680"/>
      <c r="P50" s="683"/>
    </row>
    <row r="51" spans="1:16" s="90" customFormat="1" outlineLevel="2" x14ac:dyDescent="0.3">
      <c r="A51" s="9">
        <v>51</v>
      </c>
      <c r="B51" s="9"/>
      <c r="C51" s="29"/>
      <c r="D51" s="30"/>
      <c r="E51" s="30"/>
      <c r="F51" s="30" t="s">
        <v>109</v>
      </c>
      <c r="G51" s="30"/>
      <c r="H51" s="677"/>
      <c r="I51" s="678"/>
      <c r="J51" s="679"/>
      <c r="K51" s="680"/>
      <c r="L51" s="681"/>
      <c r="M51" s="666"/>
      <c r="N51" s="682"/>
      <c r="O51" s="680"/>
      <c r="P51" s="683"/>
    </row>
    <row r="52" spans="1:16" s="90" customFormat="1" outlineLevel="1" x14ac:dyDescent="0.3">
      <c r="A52" s="9">
        <v>52</v>
      </c>
      <c r="B52" s="9"/>
      <c r="C52" s="18"/>
      <c r="D52" s="2"/>
      <c r="E52" s="2" t="s">
        <v>38</v>
      </c>
      <c r="F52" s="2"/>
      <c r="G52" s="2"/>
      <c r="H52" s="304">
        <v>455.84</v>
      </c>
      <c r="I52" s="290">
        <v>455.84</v>
      </c>
      <c r="J52" s="312">
        <v>455.84</v>
      </c>
      <c r="K52" s="276"/>
      <c r="L52" s="383">
        <f>IFERROR(J52*(1+'ALM| BS| Input|Tỷ lệ - Tỷ trọng'!J52),0)</f>
        <v>455.84</v>
      </c>
      <c r="M52" s="212"/>
      <c r="N52" s="294">
        <f t="shared" si="0"/>
        <v>455.84</v>
      </c>
      <c r="O52" s="276"/>
      <c r="P52" s="427">
        <f t="shared" si="1"/>
        <v>455.84</v>
      </c>
    </row>
    <row r="53" spans="1:16" s="90" customFormat="1" outlineLevel="1" x14ac:dyDescent="0.3">
      <c r="A53" s="9">
        <v>53</v>
      </c>
      <c r="B53" s="9"/>
      <c r="C53" s="14"/>
      <c r="D53" s="15" t="s">
        <v>39</v>
      </c>
      <c r="E53" s="2"/>
      <c r="F53" s="2"/>
      <c r="G53" s="2"/>
      <c r="H53" s="303">
        <v>-3.5031599999999998</v>
      </c>
      <c r="I53" s="289">
        <v>-3.5031599999999998</v>
      </c>
      <c r="J53" s="311">
        <v>-3.5031599999999998</v>
      </c>
      <c r="K53" s="274"/>
      <c r="L53" s="386">
        <f>SUM(L54,L57,L60)</f>
        <v>-3.5031599999999998</v>
      </c>
      <c r="M53" s="212"/>
      <c r="N53" s="297">
        <f t="shared" si="0"/>
        <v>-3.5031599999999998</v>
      </c>
      <c r="O53" s="274"/>
      <c r="P53" s="430">
        <f t="shared" si="1"/>
        <v>-3.5031599999999998</v>
      </c>
    </row>
    <row r="54" spans="1:16" s="90" customFormat="1" outlineLevel="1" x14ac:dyDescent="0.3">
      <c r="A54" s="9">
        <v>54</v>
      </c>
      <c r="B54" s="9"/>
      <c r="C54" s="18"/>
      <c r="D54" s="2"/>
      <c r="E54" s="2" t="s">
        <v>40</v>
      </c>
      <c r="F54" s="2"/>
      <c r="G54" s="2"/>
      <c r="H54" s="304">
        <v>0</v>
      </c>
      <c r="I54" s="290">
        <v>0</v>
      </c>
      <c r="J54" s="312">
        <v>0</v>
      </c>
      <c r="K54" s="274"/>
      <c r="L54" s="387">
        <f>SUM(L55:L56)</f>
        <v>0</v>
      </c>
      <c r="M54" s="212"/>
      <c r="N54" s="299">
        <f t="shared" si="0"/>
        <v>0</v>
      </c>
      <c r="O54" s="274"/>
      <c r="P54" s="431">
        <f t="shared" si="1"/>
        <v>0</v>
      </c>
    </row>
    <row r="55" spans="1:16" s="90" customFormat="1" outlineLevel="2" x14ac:dyDescent="0.3">
      <c r="A55" s="9">
        <v>55</v>
      </c>
      <c r="B55" s="86"/>
      <c r="C55" s="18"/>
      <c r="D55" s="2"/>
      <c r="E55" s="2"/>
      <c r="F55" s="2" t="s">
        <v>41</v>
      </c>
      <c r="G55" s="2"/>
      <c r="H55" s="304">
        <v>0</v>
      </c>
      <c r="I55" s="290">
        <v>0</v>
      </c>
      <c r="J55" s="312">
        <v>0</v>
      </c>
      <c r="K55" s="278"/>
      <c r="L55" s="383">
        <f>IFERROR(J55*(1+'ALM| BS| Input|Tỷ lệ - Tỷ trọng'!J55),0)</f>
        <v>0</v>
      </c>
      <c r="M55" s="212"/>
      <c r="N55" s="294">
        <f t="shared" si="0"/>
        <v>0</v>
      </c>
      <c r="O55" s="278"/>
      <c r="P55" s="427">
        <f t="shared" si="1"/>
        <v>0</v>
      </c>
    </row>
    <row r="56" spans="1:16" s="90" customFormat="1" outlineLevel="2" x14ac:dyDescent="0.3">
      <c r="A56" s="9">
        <v>56</v>
      </c>
      <c r="B56" s="9"/>
      <c r="C56" s="29"/>
      <c r="D56" s="30"/>
      <c r="E56" s="30"/>
      <c r="F56" s="30" t="s">
        <v>42</v>
      </c>
      <c r="G56" s="30"/>
      <c r="H56" s="306">
        <v>0</v>
      </c>
      <c r="I56" s="292">
        <v>0</v>
      </c>
      <c r="J56" s="314">
        <v>0</v>
      </c>
      <c r="K56" s="276"/>
      <c r="L56" s="383">
        <f>IFERROR(J56*(1+'ALM| BS| Input|Tỷ lệ - Tỷ trọng'!J56),0)</f>
        <v>0</v>
      </c>
      <c r="M56" s="212"/>
      <c r="N56" s="294">
        <f t="shared" si="0"/>
        <v>0</v>
      </c>
      <c r="O56" s="276"/>
      <c r="P56" s="427">
        <f t="shared" si="1"/>
        <v>0</v>
      </c>
    </row>
    <row r="57" spans="1:16" s="90" customFormat="1" outlineLevel="1" x14ac:dyDescent="0.3">
      <c r="A57" s="9">
        <v>57</v>
      </c>
      <c r="B57" s="9"/>
      <c r="C57" s="18"/>
      <c r="D57" s="2"/>
      <c r="E57" s="2" t="s">
        <v>43</v>
      </c>
      <c r="F57" s="2"/>
      <c r="G57" s="2"/>
      <c r="H57" s="304">
        <v>-3.5031599999999998</v>
      </c>
      <c r="I57" s="290">
        <v>-3.5031599999999998</v>
      </c>
      <c r="J57" s="312">
        <v>-3.5031599999999998</v>
      </c>
      <c r="K57" s="274"/>
      <c r="L57" s="387">
        <f>SUM(L58:L59)</f>
        <v>-3.5031599999999998</v>
      </c>
      <c r="M57" s="212"/>
      <c r="N57" s="299">
        <f t="shared" si="0"/>
        <v>-3.5031599999999998</v>
      </c>
      <c r="O57" s="274"/>
      <c r="P57" s="431">
        <f t="shared" si="1"/>
        <v>-3.5031599999999998</v>
      </c>
    </row>
    <row r="58" spans="1:16" s="90" customFormat="1" outlineLevel="2" x14ac:dyDescent="0.3">
      <c r="A58" s="9">
        <v>58</v>
      </c>
      <c r="B58" s="9"/>
      <c r="C58" s="29"/>
      <c r="D58" s="30"/>
      <c r="E58" s="30"/>
      <c r="F58" s="30" t="s">
        <v>44</v>
      </c>
      <c r="G58" s="30"/>
      <c r="H58" s="305">
        <v>-3.5031599999999998</v>
      </c>
      <c r="I58" s="291">
        <v>-3.5031599999999998</v>
      </c>
      <c r="J58" s="313">
        <v>-3.5031599999999998</v>
      </c>
      <c r="K58" s="273"/>
      <c r="L58" s="383">
        <f>IFERROR(J58*(1+'ALM| BS| Input|Tỷ lệ - Tỷ trọng'!J58),0)</f>
        <v>-3.5031599999999998</v>
      </c>
      <c r="M58" s="212"/>
      <c r="N58" s="294">
        <f t="shared" si="0"/>
        <v>-3.5031599999999998</v>
      </c>
      <c r="O58" s="273"/>
      <c r="P58" s="427">
        <f t="shared" si="1"/>
        <v>-3.5031599999999998</v>
      </c>
    </row>
    <row r="59" spans="1:16" s="90" customFormat="1" outlineLevel="2" x14ac:dyDescent="0.3">
      <c r="A59" s="9">
        <v>59</v>
      </c>
      <c r="B59" s="9"/>
      <c r="C59" s="18"/>
      <c r="D59" s="2"/>
      <c r="E59" s="2"/>
      <c r="F59" s="2" t="s">
        <v>45</v>
      </c>
      <c r="G59" s="2"/>
      <c r="H59" s="304">
        <v>0</v>
      </c>
      <c r="I59" s="290">
        <v>0</v>
      </c>
      <c r="J59" s="312">
        <v>0</v>
      </c>
      <c r="K59" s="273"/>
      <c r="L59" s="383">
        <f>IFERROR(J59*(1+'ALM| BS| Input|Tỷ lệ - Tỷ trọng'!J59),0)</f>
        <v>0</v>
      </c>
      <c r="M59" s="212"/>
      <c r="N59" s="294">
        <f t="shared" si="0"/>
        <v>0</v>
      </c>
      <c r="O59" s="273"/>
      <c r="P59" s="427">
        <f t="shared" si="1"/>
        <v>0</v>
      </c>
    </row>
    <row r="60" spans="1:16" s="90" customFormat="1" outlineLevel="1" x14ac:dyDescent="0.3">
      <c r="A60" s="9">
        <v>60</v>
      </c>
      <c r="B60" s="9"/>
      <c r="C60" s="18"/>
      <c r="D60" s="2"/>
      <c r="E60" s="2" t="s">
        <v>46</v>
      </c>
      <c r="F60" s="2"/>
      <c r="G60" s="2"/>
      <c r="H60" s="304">
        <v>0</v>
      </c>
      <c r="I60" s="290">
        <v>0</v>
      </c>
      <c r="J60" s="312">
        <v>0</v>
      </c>
      <c r="K60" s="273"/>
      <c r="L60" s="383">
        <f>IFERROR(J60*(1+'ALM| BS| Input|Tỷ lệ - Tỷ trọng'!J60),0)</f>
        <v>0</v>
      </c>
      <c r="M60" s="212"/>
      <c r="N60" s="294">
        <f t="shared" si="0"/>
        <v>0</v>
      </c>
      <c r="O60" s="273"/>
      <c r="P60" s="427">
        <f t="shared" si="1"/>
        <v>0</v>
      </c>
    </row>
    <row r="61" spans="1:16" s="172" customFormat="1" x14ac:dyDescent="0.3">
      <c r="A61" s="799">
        <v>61</v>
      </c>
      <c r="B61" s="799"/>
      <c r="C61" s="76"/>
      <c r="D61" s="28" t="s">
        <v>47</v>
      </c>
      <c r="E61" s="28"/>
      <c r="F61" s="31"/>
      <c r="G61" s="31"/>
      <c r="H61" s="302">
        <v>452.33684</v>
      </c>
      <c r="I61" s="288">
        <v>452.33684</v>
      </c>
      <c r="J61" s="310">
        <v>452.33684</v>
      </c>
      <c r="K61" s="800"/>
      <c r="L61" s="385">
        <f>SUM(L48,L53)</f>
        <v>452.33684</v>
      </c>
      <c r="M61" s="801"/>
      <c r="N61" s="296">
        <f t="shared" si="0"/>
        <v>452.33684</v>
      </c>
      <c r="O61" s="800"/>
      <c r="P61" s="429">
        <f t="shared" si="1"/>
        <v>452.33684</v>
      </c>
    </row>
    <row r="62" spans="1:16" s="90" customFormat="1" x14ac:dyDescent="0.3">
      <c r="A62" s="9">
        <v>62</v>
      </c>
      <c r="B62" s="9"/>
      <c r="C62" s="11" t="s">
        <v>48</v>
      </c>
      <c r="D62" s="12" t="s">
        <v>49</v>
      </c>
      <c r="E62" s="12"/>
      <c r="F62" s="12"/>
      <c r="G62" s="12"/>
      <c r="H62" s="20"/>
      <c r="I62" s="20"/>
      <c r="J62" s="20"/>
      <c r="K62" s="274"/>
      <c r="L62" s="20"/>
      <c r="M62" s="212"/>
      <c r="N62" s="69">
        <f t="shared" si="0"/>
        <v>0</v>
      </c>
      <c r="O62" s="274"/>
      <c r="P62" s="69">
        <f t="shared" si="1"/>
        <v>0</v>
      </c>
    </row>
    <row r="63" spans="1:16" s="90" customFormat="1" x14ac:dyDescent="0.3">
      <c r="A63" s="9">
        <v>63</v>
      </c>
      <c r="B63" s="9"/>
      <c r="C63" s="14"/>
      <c r="D63" s="15" t="s">
        <v>50</v>
      </c>
      <c r="E63" s="15"/>
      <c r="F63" s="2"/>
      <c r="G63" s="2"/>
      <c r="H63" s="304">
        <v>0</v>
      </c>
      <c r="I63" s="290">
        <v>0</v>
      </c>
      <c r="J63" s="312">
        <v>0</v>
      </c>
      <c r="K63" s="273"/>
      <c r="L63" s="383">
        <f>IFERROR(J63*(1+'ALM| BS| Input|Tỷ lệ - Tỷ trọng'!J63),0)</f>
        <v>0</v>
      </c>
      <c r="M63" s="212"/>
      <c r="N63" s="294">
        <f t="shared" si="0"/>
        <v>0</v>
      </c>
      <c r="O63" s="273"/>
      <c r="P63" s="427">
        <f t="shared" si="1"/>
        <v>0</v>
      </c>
    </row>
    <row r="64" spans="1:16" s="90" customFormat="1" x14ac:dyDescent="0.3">
      <c r="A64" s="9">
        <v>64</v>
      </c>
      <c r="B64" s="9"/>
      <c r="C64" s="14"/>
      <c r="D64" s="15" t="s">
        <v>51</v>
      </c>
      <c r="E64" s="15"/>
      <c r="F64" s="2"/>
      <c r="G64" s="2"/>
      <c r="H64" s="661">
        <v>0</v>
      </c>
      <c r="I64" s="662">
        <v>0</v>
      </c>
      <c r="J64" s="663">
        <v>0</v>
      </c>
      <c r="K64" s="664"/>
      <c r="L64" s="665">
        <f t="shared" ref="L64" si="7">SUM(L65,L68)</f>
        <v>0</v>
      </c>
      <c r="M64" s="666"/>
      <c r="N64" s="667">
        <f t="shared" si="0"/>
        <v>0</v>
      </c>
      <c r="O64" s="664"/>
      <c r="P64" s="668">
        <f t="shared" si="1"/>
        <v>0</v>
      </c>
    </row>
    <row r="65" spans="1:16" s="90" customFormat="1" outlineLevel="1" x14ac:dyDescent="0.3">
      <c r="A65" s="9">
        <v>65</v>
      </c>
      <c r="B65" s="9"/>
      <c r="C65" s="14"/>
      <c r="D65" s="15"/>
      <c r="E65" s="19" t="s">
        <v>52</v>
      </c>
      <c r="F65" s="2"/>
      <c r="G65" s="2"/>
      <c r="H65" s="661">
        <v>0</v>
      </c>
      <c r="I65" s="662">
        <v>0</v>
      </c>
      <c r="J65" s="663">
        <v>0</v>
      </c>
      <c r="K65" s="664"/>
      <c r="L65" s="665">
        <f>SUM(L66:L67)</f>
        <v>0</v>
      </c>
      <c r="M65" s="666"/>
      <c r="N65" s="667">
        <f t="shared" si="0"/>
        <v>0</v>
      </c>
      <c r="O65" s="664"/>
      <c r="P65" s="668">
        <f t="shared" si="1"/>
        <v>0</v>
      </c>
    </row>
    <row r="66" spans="1:16" s="90" customFormat="1" outlineLevel="2" x14ac:dyDescent="0.3">
      <c r="A66" s="9">
        <v>66</v>
      </c>
      <c r="B66" s="9"/>
      <c r="C66" s="14"/>
      <c r="D66" s="15"/>
      <c r="E66" s="2"/>
      <c r="F66" s="19" t="s">
        <v>53</v>
      </c>
      <c r="G66" s="19"/>
      <c r="H66" s="669">
        <v>0</v>
      </c>
      <c r="I66" s="670"/>
      <c r="J66" s="671"/>
      <c r="K66" s="672"/>
      <c r="L66" s="673">
        <f>IFERROR(J66*(1+'ALM| BS| Input|Tỷ lệ - Tỷ trọng'!J66),0)</f>
        <v>0</v>
      </c>
      <c r="M66" s="666"/>
      <c r="N66" s="674">
        <f t="shared" si="0"/>
        <v>0</v>
      </c>
      <c r="O66" s="672"/>
      <c r="P66" s="675">
        <f t="shared" si="1"/>
        <v>0</v>
      </c>
    </row>
    <row r="67" spans="1:16" s="90" customFormat="1" outlineLevel="2" x14ac:dyDescent="0.3">
      <c r="A67" s="9">
        <v>67</v>
      </c>
      <c r="B67" s="9"/>
      <c r="C67" s="14"/>
      <c r="D67" s="15"/>
      <c r="E67" s="2"/>
      <c r="F67" s="19" t="s">
        <v>54</v>
      </c>
      <c r="G67" s="19"/>
      <c r="H67" s="669">
        <v>0</v>
      </c>
      <c r="I67" s="670"/>
      <c r="J67" s="671"/>
      <c r="K67" s="672"/>
      <c r="L67" s="673">
        <f>IFERROR(J67*(1+'ALM| BS| Input|Tỷ lệ - Tỷ trọng'!J67),0)</f>
        <v>0</v>
      </c>
      <c r="M67" s="666"/>
      <c r="N67" s="674">
        <f t="shared" si="0"/>
        <v>0</v>
      </c>
      <c r="O67" s="672"/>
      <c r="P67" s="675">
        <f t="shared" si="1"/>
        <v>0</v>
      </c>
    </row>
    <row r="68" spans="1:16" s="90" customFormat="1" outlineLevel="1" x14ac:dyDescent="0.3">
      <c r="A68" s="9">
        <v>68</v>
      </c>
      <c r="B68" s="9"/>
      <c r="C68" s="14"/>
      <c r="D68" s="15"/>
      <c r="E68" s="19" t="s">
        <v>55</v>
      </c>
      <c r="F68" s="2"/>
      <c r="G68" s="2"/>
      <c r="H68" s="661">
        <v>0</v>
      </c>
      <c r="I68" s="662">
        <v>0</v>
      </c>
      <c r="J68" s="663">
        <v>0</v>
      </c>
      <c r="K68" s="664"/>
      <c r="L68" s="665">
        <f t="shared" ref="L68" si="8">SUM(L69:L70)</f>
        <v>0</v>
      </c>
      <c r="M68" s="666"/>
      <c r="N68" s="667">
        <f t="shared" si="0"/>
        <v>0</v>
      </c>
      <c r="O68" s="664"/>
      <c r="P68" s="668">
        <f t="shared" si="1"/>
        <v>0</v>
      </c>
    </row>
    <row r="69" spans="1:16" s="90" customFormat="1" outlineLevel="1" x14ac:dyDescent="0.3">
      <c r="A69" s="9">
        <v>69</v>
      </c>
      <c r="B69" s="9"/>
      <c r="C69" s="14"/>
      <c r="D69" s="15"/>
      <c r="E69" s="2"/>
      <c r="F69" s="19" t="s">
        <v>53</v>
      </c>
      <c r="G69" s="19"/>
      <c r="H69" s="684">
        <v>0</v>
      </c>
      <c r="I69" s="685"/>
      <c r="J69" s="686"/>
      <c r="K69" s="672"/>
      <c r="L69" s="673">
        <f>IFERROR(J69*(1+'ALM| BS| Input|Tỷ lệ - Tỷ trọng'!J69),0)</f>
        <v>0</v>
      </c>
      <c r="M69" s="666"/>
      <c r="N69" s="674">
        <f t="shared" ref="N69:N105" si="9">IFERROR(AVERAGE(J69,L69),0)</f>
        <v>0</v>
      </c>
      <c r="O69" s="672"/>
      <c r="P69" s="675">
        <f t="shared" ref="P69:P103" si="10">N69</f>
        <v>0</v>
      </c>
    </row>
    <row r="70" spans="1:16" s="90" customFormat="1" outlineLevel="1" x14ac:dyDescent="0.3">
      <c r="A70" s="9">
        <v>70</v>
      </c>
      <c r="B70" s="9"/>
      <c r="C70" s="14"/>
      <c r="D70" s="15"/>
      <c r="E70" s="15"/>
      <c r="F70" s="19" t="s">
        <v>54</v>
      </c>
      <c r="G70" s="19"/>
      <c r="H70" s="684">
        <v>0</v>
      </c>
      <c r="I70" s="685"/>
      <c r="J70" s="686"/>
      <c r="K70" s="672"/>
      <c r="L70" s="673">
        <f>IFERROR(J70*(1+'ALM| BS| Input|Tỷ lệ - Tỷ trọng'!J70),0)</f>
        <v>0</v>
      </c>
      <c r="M70" s="666"/>
      <c r="N70" s="674">
        <f t="shared" si="9"/>
        <v>0</v>
      </c>
      <c r="O70" s="672"/>
      <c r="P70" s="675">
        <f t="shared" si="10"/>
        <v>0</v>
      </c>
    </row>
    <row r="71" spans="1:16" s="90" customFormat="1" x14ac:dyDescent="0.3">
      <c r="A71" s="9">
        <v>71</v>
      </c>
      <c r="B71" s="9"/>
      <c r="C71" s="14"/>
      <c r="D71" s="15" t="s">
        <v>56</v>
      </c>
      <c r="E71" s="15"/>
      <c r="F71" s="2"/>
      <c r="G71" s="2"/>
      <c r="H71" s="303">
        <v>1528.9974999999997</v>
      </c>
      <c r="I71" s="289">
        <v>1528.9974999999997</v>
      </c>
      <c r="J71" s="311">
        <v>1528.9974999999997</v>
      </c>
      <c r="K71" s="274"/>
      <c r="L71" s="386">
        <f t="shared" ref="L71" si="11">SUM(L72,L73,L74,L75,L76,L77)</f>
        <v>1543.0413554435202</v>
      </c>
      <c r="M71" s="212"/>
      <c r="N71" s="297">
        <f t="shared" si="9"/>
        <v>1536.0194277217599</v>
      </c>
      <c r="O71" s="274"/>
      <c r="P71" s="430">
        <f t="shared" si="10"/>
        <v>1536.0194277217599</v>
      </c>
    </row>
    <row r="72" spans="1:16" s="90" customFormat="1" outlineLevel="1" x14ac:dyDescent="0.3">
      <c r="A72" s="9">
        <v>72</v>
      </c>
      <c r="B72" s="9"/>
      <c r="C72" s="18"/>
      <c r="D72" s="2"/>
      <c r="E72" s="2" t="s">
        <v>57</v>
      </c>
      <c r="F72" s="2"/>
      <c r="G72" s="2"/>
      <c r="H72" s="304">
        <v>1101.2411000000002</v>
      </c>
      <c r="I72" s="290">
        <v>1101.2411000000002</v>
      </c>
      <c r="J72" s="312">
        <v>1101.2411000000002</v>
      </c>
      <c r="K72" s="273"/>
      <c r="L72" s="383">
        <f>IFERROR(J72*(1+'ALM| BS| Input|Tỷ lệ - Tỷ trọng'!J72),0)</f>
        <v>1101.2411000000002</v>
      </c>
      <c r="M72" s="212"/>
      <c r="N72" s="294">
        <f t="shared" si="9"/>
        <v>1101.2411000000002</v>
      </c>
      <c r="O72" s="273"/>
      <c r="P72" s="427">
        <f t="shared" si="10"/>
        <v>1101.2411000000002</v>
      </c>
    </row>
    <row r="73" spans="1:16" s="90" customFormat="1" outlineLevel="1" x14ac:dyDescent="0.3">
      <c r="A73" s="9">
        <v>73</v>
      </c>
      <c r="B73" s="9"/>
      <c r="C73" s="18"/>
      <c r="D73" s="2"/>
      <c r="E73" s="2" t="s">
        <v>58</v>
      </c>
      <c r="F73" s="2"/>
      <c r="G73" s="2"/>
      <c r="H73" s="304">
        <v>290.01799999999997</v>
      </c>
      <c r="I73" s="290">
        <v>290.01799999999997</v>
      </c>
      <c r="J73" s="312">
        <v>290.01799999999997</v>
      </c>
      <c r="K73" s="277"/>
      <c r="L73" s="383">
        <f>IFERROR(SUM(L6,L14,L18,L22,L63)*'ALM| BS| Input|Tỷ lệ - Tỷ trọng'!J73,0)</f>
        <v>305.8574304</v>
      </c>
      <c r="M73" s="212"/>
      <c r="N73" s="294">
        <f t="shared" si="9"/>
        <v>297.93771519999996</v>
      </c>
      <c r="O73" s="277"/>
      <c r="P73" s="427">
        <f t="shared" si="10"/>
        <v>297.93771519999996</v>
      </c>
    </row>
    <row r="74" spans="1:16" s="90" customFormat="1" outlineLevel="1" x14ac:dyDescent="0.3">
      <c r="A74" s="9">
        <v>74</v>
      </c>
      <c r="B74" s="9"/>
      <c r="C74" s="18"/>
      <c r="D74" s="2"/>
      <c r="E74" s="2" t="s">
        <v>59</v>
      </c>
      <c r="F74" s="2"/>
      <c r="G74" s="2"/>
      <c r="H74" s="304">
        <v>0</v>
      </c>
      <c r="I74" s="290">
        <v>0</v>
      </c>
      <c r="J74" s="312">
        <v>0</v>
      </c>
      <c r="K74" s="277"/>
      <c r="L74" s="383">
        <f>IFERROR(J74*(1+'ALM| BS| Input|Tỷ lệ - Tỷ trọng'!J74),0)</f>
        <v>0</v>
      </c>
      <c r="M74" s="212"/>
      <c r="N74" s="294">
        <f t="shared" si="9"/>
        <v>0</v>
      </c>
      <c r="O74" s="277"/>
      <c r="P74" s="427">
        <f t="shared" si="10"/>
        <v>0</v>
      </c>
    </row>
    <row r="75" spans="1:16" s="90" customFormat="1" outlineLevel="1" x14ac:dyDescent="0.3">
      <c r="A75" s="9">
        <v>75</v>
      </c>
      <c r="B75" s="9"/>
      <c r="C75" s="18"/>
      <c r="D75" s="2"/>
      <c r="E75" s="32" t="s">
        <v>60</v>
      </c>
      <c r="F75" s="32"/>
      <c r="G75" s="15"/>
      <c r="H75" s="306">
        <v>3398.8806</v>
      </c>
      <c r="I75" s="292">
        <v>3398.8806</v>
      </c>
      <c r="J75" s="314">
        <v>3398.8806</v>
      </c>
      <c r="K75" s="273"/>
      <c r="L75" s="383">
        <f>IFERROR(J75*(1+'ALM| BS| Input|Tỷ lệ - Tỷ trọng'!J75),0)</f>
        <v>3398.8806</v>
      </c>
      <c r="M75" s="212"/>
      <c r="N75" s="294">
        <f t="shared" si="9"/>
        <v>3398.8806</v>
      </c>
      <c r="O75" s="273"/>
      <c r="P75" s="427">
        <f t="shared" si="10"/>
        <v>3398.8806</v>
      </c>
    </row>
    <row r="76" spans="1:16" s="90" customFormat="1" outlineLevel="1" x14ac:dyDescent="0.3">
      <c r="A76" s="9">
        <v>76</v>
      </c>
      <c r="B76" s="9"/>
      <c r="C76" s="18"/>
      <c r="D76" s="2"/>
      <c r="E76" s="32" t="s">
        <v>61</v>
      </c>
      <c r="F76" s="32"/>
      <c r="G76" s="15"/>
      <c r="H76" s="306">
        <v>-3257.1705999999999</v>
      </c>
      <c r="I76" s="292">
        <v>-3257.1705999999999</v>
      </c>
      <c r="J76" s="314">
        <v>-3257.1705999999999</v>
      </c>
      <c r="K76" s="273"/>
      <c r="L76" s="383">
        <f>IFERROR(J76*(1+'ALM| BS| Input|Tỷ lệ - Tỷ trọng'!J76),0)</f>
        <v>-3257.1705999999999</v>
      </c>
      <c r="M76" s="212"/>
      <c r="N76" s="294">
        <f t="shared" si="9"/>
        <v>-3257.1705999999999</v>
      </c>
      <c r="O76" s="273"/>
      <c r="P76" s="427">
        <f t="shared" si="10"/>
        <v>-3257.1705999999999</v>
      </c>
    </row>
    <row r="77" spans="1:16" s="90" customFormat="1" outlineLevel="1" x14ac:dyDescent="0.3">
      <c r="A77" s="9">
        <v>77</v>
      </c>
      <c r="B77" s="9"/>
      <c r="C77" s="18"/>
      <c r="D77" s="2"/>
      <c r="E77" s="19" t="s">
        <v>62</v>
      </c>
      <c r="F77" s="2"/>
      <c r="G77" s="2"/>
      <c r="H77" s="304">
        <v>-3.9716000000000005</v>
      </c>
      <c r="I77" s="290">
        <v>-3.9716000000000005</v>
      </c>
      <c r="J77" s="312">
        <v>-3.9716000000000005</v>
      </c>
      <c r="K77" s="273"/>
      <c r="L77" s="383">
        <f>SUM(L72:L75)*'ALM| BS| Input|Tỷ lệ - Tỷ trọng'!J77</f>
        <v>-5.7671749564799999</v>
      </c>
      <c r="M77" s="212"/>
      <c r="N77" s="294">
        <f t="shared" si="9"/>
        <v>-4.8693874782400002</v>
      </c>
      <c r="O77" s="273"/>
      <c r="P77" s="427">
        <f t="shared" si="10"/>
        <v>-4.8693874782400002</v>
      </c>
    </row>
    <row r="78" spans="1:16" s="172" customFormat="1" x14ac:dyDescent="0.3">
      <c r="A78" s="799">
        <v>78</v>
      </c>
      <c r="B78" s="799"/>
      <c r="C78" s="76"/>
      <c r="D78" s="28" t="s">
        <v>63</v>
      </c>
      <c r="E78" s="28"/>
      <c r="F78" s="31"/>
      <c r="G78" s="31"/>
      <c r="H78" s="302">
        <v>1528.9974999999997</v>
      </c>
      <c r="I78" s="288">
        <v>1528.9974999999997</v>
      </c>
      <c r="J78" s="310">
        <v>1528.9974999999997</v>
      </c>
      <c r="K78" s="800"/>
      <c r="L78" s="385">
        <f t="shared" ref="L78" si="12">SUM(L63,L64,L71)</f>
        <v>1543.0413554435202</v>
      </c>
      <c r="M78" s="801"/>
      <c r="N78" s="296">
        <f t="shared" si="9"/>
        <v>1536.0194277217599</v>
      </c>
      <c r="O78" s="800"/>
      <c r="P78" s="429">
        <f>SUM(P71,P64,P63)</f>
        <v>1536.0194277217599</v>
      </c>
    </row>
    <row r="79" spans="1:16" s="95" customFormat="1" x14ac:dyDescent="0.3">
      <c r="A79" s="9">
        <v>79</v>
      </c>
      <c r="B79" s="177"/>
      <c r="C79" s="44"/>
      <c r="D79" s="45" t="s">
        <v>64</v>
      </c>
      <c r="E79" s="45"/>
      <c r="F79" s="45"/>
      <c r="G79" s="45"/>
      <c r="H79" s="106">
        <v>62887.620999999999</v>
      </c>
      <c r="I79" s="106">
        <v>62887.620999999999</v>
      </c>
      <c r="J79" s="106">
        <v>62887.620999999999</v>
      </c>
      <c r="K79" s="440"/>
      <c r="L79" s="107">
        <f t="shared" ref="L79:N79" si="13">SUM(L11,L46,L61,L78)</f>
        <v>62910.407993793531</v>
      </c>
      <c r="M79" s="650"/>
      <c r="N79" s="107">
        <f t="shared" si="13"/>
        <v>62899.014496896765</v>
      </c>
      <c r="O79" s="440"/>
      <c r="P79" s="211">
        <f ca="1">SUM(P78,P61,P46,P11)</f>
        <v>116360.79370488541</v>
      </c>
    </row>
    <row r="80" spans="1:16" s="439" customFormat="1" x14ac:dyDescent="0.3">
      <c r="A80" s="433">
        <v>80</v>
      </c>
      <c r="B80" s="433"/>
      <c r="C80" s="434"/>
      <c r="D80" s="423"/>
      <c r="E80" s="423"/>
      <c r="F80" s="423"/>
      <c r="G80" s="423"/>
      <c r="H80" s="420">
        <v>0</v>
      </c>
      <c r="I80" s="420">
        <v>0</v>
      </c>
      <c r="J80" s="420">
        <v>0</v>
      </c>
      <c r="K80" s="435"/>
      <c r="L80" s="420">
        <v>0</v>
      </c>
      <c r="N80" s="436">
        <f t="shared" si="9"/>
        <v>0</v>
      </c>
      <c r="O80" s="435"/>
      <c r="P80" s="436">
        <f t="shared" si="10"/>
        <v>0</v>
      </c>
    </row>
    <row r="81" spans="1:16" s="90" customFormat="1" x14ac:dyDescent="0.3">
      <c r="A81" s="9">
        <v>81</v>
      </c>
      <c r="B81" s="9"/>
      <c r="C81" s="36" t="s">
        <v>65</v>
      </c>
      <c r="D81" s="37" t="s">
        <v>66</v>
      </c>
      <c r="E81" s="37"/>
      <c r="F81" s="37"/>
      <c r="G81" s="12"/>
      <c r="H81" s="20"/>
      <c r="I81" s="20"/>
      <c r="J81" s="20"/>
      <c r="K81" s="274"/>
      <c r="L81" s="20"/>
      <c r="M81" s="212"/>
      <c r="N81" s="69">
        <f t="shared" si="9"/>
        <v>0</v>
      </c>
      <c r="O81" s="274"/>
      <c r="P81" s="69">
        <f t="shared" si="10"/>
        <v>0</v>
      </c>
    </row>
    <row r="82" spans="1:16" s="90" customFormat="1" x14ac:dyDescent="0.3">
      <c r="A82" s="9">
        <v>82</v>
      </c>
      <c r="B82" s="9"/>
      <c r="C82" s="14"/>
      <c r="D82" s="15" t="s">
        <v>67</v>
      </c>
      <c r="E82" s="15"/>
      <c r="F82" s="2"/>
      <c r="G82" s="2"/>
      <c r="H82" s="661">
        <v>0</v>
      </c>
      <c r="I82" s="662">
        <v>0</v>
      </c>
      <c r="J82" s="663">
        <v>0</v>
      </c>
      <c r="K82" s="687"/>
      <c r="L82" s="665">
        <f t="shared" ref="L82" si="14">SUM(L83:L84)</f>
        <v>0</v>
      </c>
      <c r="M82" s="666"/>
      <c r="N82" s="688">
        <f t="shared" si="9"/>
        <v>0</v>
      </c>
      <c r="O82" s="687"/>
      <c r="P82" s="689">
        <f t="shared" si="10"/>
        <v>0</v>
      </c>
    </row>
    <row r="83" spans="1:16" s="90" customFormat="1" outlineLevel="1" x14ac:dyDescent="0.3">
      <c r="A83" s="9">
        <v>83</v>
      </c>
      <c r="B83" s="9"/>
      <c r="C83" s="18"/>
      <c r="D83" s="2"/>
      <c r="E83" s="19" t="s">
        <v>68</v>
      </c>
      <c r="F83" s="2"/>
      <c r="G83" s="2"/>
      <c r="H83" s="669">
        <v>0</v>
      </c>
      <c r="I83" s="670">
        <v>0</v>
      </c>
      <c r="J83" s="671">
        <v>0</v>
      </c>
      <c r="K83" s="680"/>
      <c r="L83" s="673"/>
      <c r="M83" s="666"/>
      <c r="N83" s="674">
        <f t="shared" si="9"/>
        <v>0</v>
      </c>
      <c r="O83" s="680"/>
      <c r="P83" s="675">
        <f t="shared" si="10"/>
        <v>0</v>
      </c>
    </row>
    <row r="84" spans="1:16" s="90" customFormat="1" outlineLevel="1" x14ac:dyDescent="0.3">
      <c r="A84" s="9">
        <v>84</v>
      </c>
      <c r="B84" s="9"/>
      <c r="C84" s="18"/>
      <c r="D84" s="2"/>
      <c r="E84" s="19" t="s">
        <v>111</v>
      </c>
      <c r="F84" s="2"/>
      <c r="G84" s="2"/>
      <c r="H84" s="669">
        <v>0</v>
      </c>
      <c r="I84" s="670">
        <v>0</v>
      </c>
      <c r="J84" s="671">
        <v>0</v>
      </c>
      <c r="K84" s="676"/>
      <c r="L84" s="673"/>
      <c r="M84" s="666"/>
      <c r="N84" s="674">
        <f t="shared" si="9"/>
        <v>0</v>
      </c>
      <c r="O84" s="676"/>
      <c r="P84" s="675">
        <f t="shared" si="10"/>
        <v>0</v>
      </c>
    </row>
    <row r="85" spans="1:16" s="90" customFormat="1" x14ac:dyDescent="0.3">
      <c r="A85" s="9">
        <v>85</v>
      </c>
      <c r="B85" s="9"/>
      <c r="C85" s="14"/>
      <c r="D85" s="15" t="s">
        <v>70</v>
      </c>
      <c r="E85" s="77"/>
      <c r="F85" s="2"/>
      <c r="G85" s="2"/>
      <c r="H85" s="303">
        <v>13752.128500000001</v>
      </c>
      <c r="I85" s="289">
        <v>13752.128500000001</v>
      </c>
      <c r="J85" s="311">
        <v>13752.128500000001</v>
      </c>
      <c r="K85" s="274"/>
      <c r="L85" s="386">
        <f t="shared" ref="L85" si="15">SUM(L86:L87)</f>
        <v>13752.128500000001</v>
      </c>
      <c r="M85" s="212"/>
      <c r="N85" s="297">
        <f t="shared" si="9"/>
        <v>13752.128500000001</v>
      </c>
      <c r="O85" s="274"/>
      <c r="P85" s="430">
        <f t="shared" si="10"/>
        <v>13752.128500000001</v>
      </c>
    </row>
    <row r="86" spans="1:16" s="90" customFormat="1" outlineLevel="1" x14ac:dyDescent="0.3">
      <c r="A86" s="9">
        <v>86</v>
      </c>
      <c r="B86" s="9"/>
      <c r="C86" s="14"/>
      <c r="D86" s="38"/>
      <c r="E86" s="2" t="s">
        <v>71</v>
      </c>
      <c r="F86" s="2"/>
      <c r="G86" s="2"/>
      <c r="H86" s="304">
        <v>0</v>
      </c>
      <c r="I86" s="290">
        <v>0</v>
      </c>
      <c r="J86" s="312">
        <v>0</v>
      </c>
      <c r="K86" s="276"/>
      <c r="L86" s="383">
        <f>IFERROR(J86*(1+'ALM| BS| Input|Tỷ lệ - Tỷ trọng'!J86),0)</f>
        <v>0</v>
      </c>
      <c r="M86" s="212"/>
      <c r="N86" s="294">
        <f t="shared" si="9"/>
        <v>0</v>
      </c>
      <c r="O86" s="276"/>
      <c r="P86" s="427">
        <f t="shared" si="10"/>
        <v>0</v>
      </c>
    </row>
    <row r="87" spans="1:16" s="90" customFormat="1" outlineLevel="1" x14ac:dyDescent="0.3">
      <c r="A87" s="9">
        <v>87</v>
      </c>
      <c r="B87" s="9"/>
      <c r="C87" s="14"/>
      <c r="D87" s="38"/>
      <c r="E87" s="2" t="s">
        <v>72</v>
      </c>
      <c r="F87" s="2"/>
      <c r="G87" s="2"/>
      <c r="H87" s="304">
        <v>13752.128500000001</v>
      </c>
      <c r="I87" s="290">
        <v>13752.128500000001</v>
      </c>
      <c r="J87" s="312">
        <v>13752.128500000001</v>
      </c>
      <c r="K87" s="276"/>
      <c r="L87" s="383">
        <f>IFERROR(J87*(1+'ALM| BS| Input|Tỷ lệ - Tỷ trọng'!J87),0)</f>
        <v>13752.128500000001</v>
      </c>
      <c r="M87" s="212"/>
      <c r="N87" s="294">
        <f t="shared" si="9"/>
        <v>13752.128500000001</v>
      </c>
      <c r="O87" s="276"/>
      <c r="P87" s="427">
        <f t="shared" si="10"/>
        <v>13752.128500000001</v>
      </c>
    </row>
    <row r="88" spans="1:16" s="90" customFormat="1" x14ac:dyDescent="0.3">
      <c r="A88" s="9">
        <v>88</v>
      </c>
      <c r="B88" s="9"/>
      <c r="C88" s="14"/>
      <c r="D88" s="15" t="s">
        <v>73</v>
      </c>
      <c r="E88" s="15"/>
      <c r="F88" s="2"/>
      <c r="G88" s="2"/>
      <c r="H88" s="661">
        <v>0</v>
      </c>
      <c r="I88" s="662"/>
      <c r="J88" s="663"/>
      <c r="K88" s="690"/>
      <c r="L88" s="673"/>
      <c r="M88" s="666"/>
      <c r="N88" s="674">
        <f t="shared" si="9"/>
        <v>0</v>
      </c>
      <c r="O88" s="690"/>
      <c r="P88" s="675">
        <f t="shared" si="10"/>
        <v>0</v>
      </c>
    </row>
    <row r="89" spans="1:16" s="172" customFormat="1" x14ac:dyDescent="0.3">
      <c r="A89" s="799">
        <v>89</v>
      </c>
      <c r="B89" s="799"/>
      <c r="C89" s="76"/>
      <c r="D89" s="28" t="s">
        <v>74</v>
      </c>
      <c r="E89" s="28"/>
      <c r="F89" s="31"/>
      <c r="G89" s="31"/>
      <c r="H89" s="302">
        <v>13752.128500000001</v>
      </c>
      <c r="I89" s="288">
        <v>13752.128500000001</v>
      </c>
      <c r="J89" s="310">
        <v>13752.128500000001</v>
      </c>
      <c r="K89" s="800"/>
      <c r="L89" s="385">
        <f t="shared" ref="L89" si="16">SUM(L82,L85,L88)</f>
        <v>13752.128500000001</v>
      </c>
      <c r="M89" s="801"/>
      <c r="N89" s="296">
        <f t="shared" si="9"/>
        <v>13752.128500000001</v>
      </c>
      <c r="O89" s="800"/>
      <c r="P89" s="429">
        <f t="shared" si="10"/>
        <v>13752.128500000001</v>
      </c>
    </row>
    <row r="90" spans="1:16" s="90" customFormat="1" x14ac:dyDescent="0.3">
      <c r="A90" s="9">
        <v>90</v>
      </c>
      <c r="B90" s="9"/>
      <c r="C90" s="11" t="s">
        <v>75</v>
      </c>
      <c r="D90" s="12" t="s">
        <v>76</v>
      </c>
      <c r="E90" s="12"/>
      <c r="F90" s="12"/>
      <c r="G90" s="12"/>
      <c r="H90" s="20"/>
      <c r="I90" s="20"/>
      <c r="J90" s="20"/>
      <c r="K90" s="274"/>
      <c r="L90" s="20"/>
      <c r="M90" s="212"/>
      <c r="N90" s="69">
        <f t="shared" si="9"/>
        <v>0</v>
      </c>
      <c r="O90" s="274"/>
      <c r="P90" s="69">
        <f t="shared" si="10"/>
        <v>0</v>
      </c>
    </row>
    <row r="91" spans="1:16" s="90" customFormat="1" x14ac:dyDescent="0.3">
      <c r="A91" s="9">
        <v>91</v>
      </c>
      <c r="B91" s="9"/>
      <c r="C91" s="39"/>
      <c r="D91" s="41" t="s">
        <v>77</v>
      </c>
      <c r="E91" s="41"/>
      <c r="F91" s="24"/>
      <c r="G91" s="24"/>
      <c r="H91" s="303">
        <v>44218.333199999994</v>
      </c>
      <c r="I91" s="289">
        <v>44218.333199999994</v>
      </c>
      <c r="J91" s="311">
        <v>44218.333199999994</v>
      </c>
      <c r="K91" s="275"/>
      <c r="L91" s="386">
        <f>SUM(L92,L95,L96,L97)</f>
        <v>22378.704399999999</v>
      </c>
      <c r="M91" s="212"/>
      <c r="N91" s="297">
        <f t="shared" si="9"/>
        <v>33298.518799999998</v>
      </c>
      <c r="O91" s="275"/>
      <c r="P91" s="430">
        <f ca="1">SUM(P92,P95,P96,P97)</f>
        <v>33298.518799999998</v>
      </c>
    </row>
    <row r="92" spans="1:16" s="90" customFormat="1" outlineLevel="1" x14ac:dyDescent="0.3">
      <c r="A92" s="9">
        <v>92</v>
      </c>
      <c r="B92" s="9"/>
      <c r="C92" s="18"/>
      <c r="D92" s="2"/>
      <c r="E92" s="19" t="s">
        <v>78</v>
      </c>
      <c r="F92" s="2"/>
      <c r="G92" s="2"/>
      <c r="H92" s="300">
        <v>23825.049599999998</v>
      </c>
      <c r="I92" s="286">
        <v>23825.049599999998</v>
      </c>
      <c r="J92" s="308">
        <v>23825.049599999998</v>
      </c>
      <c r="K92" s="273"/>
      <c r="L92" s="383">
        <f>SUM(L93:L94)</f>
        <v>1985.4208000000001</v>
      </c>
      <c r="M92" s="212"/>
      <c r="N92" s="294">
        <f t="shared" si="9"/>
        <v>12905.235199999999</v>
      </c>
      <c r="O92" s="273"/>
      <c r="P92" s="427">
        <f t="shared" si="10"/>
        <v>12905.235199999999</v>
      </c>
    </row>
    <row r="93" spans="1:16" s="90" customFormat="1" outlineLevel="2" x14ac:dyDescent="0.3">
      <c r="A93" s="9">
        <v>93</v>
      </c>
      <c r="B93" s="9"/>
      <c r="C93" s="18"/>
      <c r="D93" s="2"/>
      <c r="E93" s="19" t="s">
        <v>79</v>
      </c>
      <c r="F93" s="2"/>
      <c r="G93" s="2"/>
      <c r="H93" s="304">
        <v>1985.4208000000001</v>
      </c>
      <c r="I93" s="290">
        <v>1985.4208000000001</v>
      </c>
      <c r="J93" s="312">
        <v>1985.4208000000001</v>
      </c>
      <c r="K93" s="273"/>
      <c r="L93" s="383">
        <f>IFERROR(J93*(1+'ALM| BS| Input|Tỷ lệ - Tỷ trọng'!J93),0)</f>
        <v>1985.4208000000001</v>
      </c>
      <c r="M93" s="212"/>
      <c r="N93" s="294">
        <f t="shared" si="9"/>
        <v>1985.4208000000001</v>
      </c>
      <c r="O93" s="273"/>
      <c r="P93" s="427">
        <f t="shared" si="10"/>
        <v>1985.4208000000001</v>
      </c>
    </row>
    <row r="94" spans="1:16" s="90" customFormat="1" outlineLevel="2" x14ac:dyDescent="0.3">
      <c r="A94" s="9">
        <v>94</v>
      </c>
      <c r="B94" s="9"/>
      <c r="C94" s="18"/>
      <c r="D94" s="2"/>
      <c r="E94" s="19" t="s">
        <v>80</v>
      </c>
      <c r="F94" s="2"/>
      <c r="G94" s="2"/>
      <c r="H94" s="304">
        <v>21839.628799999999</v>
      </c>
      <c r="I94" s="290">
        <v>21839.628799999999</v>
      </c>
      <c r="J94" s="312">
        <v>21839.628799999999</v>
      </c>
      <c r="K94" s="273"/>
      <c r="L94" s="383">
        <f>'ALM| BS| Input|Tỷ lệ - Tỷ trọng'!J94</f>
        <v>0</v>
      </c>
      <c r="M94" s="212"/>
      <c r="N94" s="294">
        <f t="shared" si="9"/>
        <v>10919.814399999999</v>
      </c>
      <c r="O94" s="273"/>
      <c r="P94" s="427">
        <f t="shared" si="10"/>
        <v>10919.814399999999</v>
      </c>
    </row>
    <row r="95" spans="1:16" s="90" customFormat="1" outlineLevel="1" x14ac:dyDescent="0.3">
      <c r="A95" s="9">
        <v>95</v>
      </c>
      <c r="B95" s="9"/>
      <c r="C95" s="18"/>
      <c r="D95" s="2"/>
      <c r="E95" s="19" t="s">
        <v>81</v>
      </c>
      <c r="F95" s="2"/>
      <c r="G95" s="2"/>
      <c r="H95" s="304">
        <v>16994.402999999998</v>
      </c>
      <c r="I95" s="290">
        <v>16994.402999999998</v>
      </c>
      <c r="J95" s="312">
        <v>16994.402999999998</v>
      </c>
      <c r="K95" s="273"/>
      <c r="L95" s="383">
        <f>IFERROR(J95*(1+'ALM| BS| Input|Tỷ lệ - Tỷ trọng'!J95),0)</f>
        <v>16994.402999999998</v>
      </c>
      <c r="M95" s="212"/>
      <c r="N95" s="294">
        <f t="shared" si="9"/>
        <v>16994.402999999998</v>
      </c>
      <c r="O95" s="273"/>
      <c r="P95" s="427">
        <f ca="1">N95+'Total| BS'!K95</f>
        <v>16994.402999999998</v>
      </c>
    </row>
    <row r="96" spans="1:16" s="90" customFormat="1" outlineLevel="1" x14ac:dyDescent="0.3">
      <c r="A96" s="9">
        <v>96</v>
      </c>
      <c r="B96" s="9"/>
      <c r="C96" s="18"/>
      <c r="D96" s="2"/>
      <c r="E96" s="19" t="s">
        <v>82</v>
      </c>
      <c r="F96" s="2"/>
      <c r="G96" s="2"/>
      <c r="H96" s="304"/>
      <c r="I96" s="290">
        <v>0</v>
      </c>
      <c r="J96" s="312">
        <v>0</v>
      </c>
      <c r="K96" s="273"/>
      <c r="L96" s="383">
        <f>IFERROR(J96*(1+'ALM| BS| Input|Tỷ lệ - Tỷ trọng'!J96),0)</f>
        <v>0</v>
      </c>
      <c r="M96" s="212"/>
      <c r="N96" s="294">
        <f t="shared" si="9"/>
        <v>0</v>
      </c>
      <c r="O96" s="273"/>
      <c r="P96" s="427">
        <f t="shared" si="10"/>
        <v>0</v>
      </c>
    </row>
    <row r="97" spans="1:16" s="90" customFormat="1" outlineLevel="1" x14ac:dyDescent="0.3">
      <c r="A97" s="9">
        <v>97</v>
      </c>
      <c r="B97" s="9"/>
      <c r="C97" s="18"/>
      <c r="D97" s="2"/>
      <c r="E97" s="42" t="s">
        <v>83</v>
      </c>
      <c r="F97" s="2"/>
      <c r="G97" s="2"/>
      <c r="H97" s="304">
        <v>3398.8806</v>
      </c>
      <c r="I97" s="290">
        <v>3398.8806</v>
      </c>
      <c r="J97" s="312">
        <v>3398.8806</v>
      </c>
      <c r="K97" s="273"/>
      <c r="L97" s="383">
        <f>IFERROR(J97*(1+'ALM| BS| Input|Tỷ lệ - Tỷ trọng'!J97),0)</f>
        <v>3398.8806</v>
      </c>
      <c r="M97" s="212"/>
      <c r="N97" s="294">
        <f t="shared" si="9"/>
        <v>3398.8806</v>
      </c>
      <c r="O97" s="273"/>
      <c r="P97" s="427">
        <f t="shared" si="10"/>
        <v>3398.8806</v>
      </c>
    </row>
    <row r="98" spans="1:16" s="90" customFormat="1" x14ac:dyDescent="0.3">
      <c r="A98" s="9">
        <v>98</v>
      </c>
      <c r="B98" s="9"/>
      <c r="C98" s="14"/>
      <c r="D98" s="15" t="s">
        <v>84</v>
      </c>
      <c r="E98" s="15"/>
      <c r="F98" s="2"/>
      <c r="G98" s="2"/>
      <c r="H98" s="303">
        <v>142.77099999999999</v>
      </c>
      <c r="I98" s="289">
        <v>142.77099999999999</v>
      </c>
      <c r="J98" s="311">
        <v>142.77099999999999</v>
      </c>
      <c r="K98" s="273"/>
      <c r="L98" s="383">
        <f>IFERROR(J98*(1+'ALM| BS| Input|Tỷ lệ - Tỷ trọng'!J98),0)</f>
        <v>142.77099999999999</v>
      </c>
      <c r="M98" s="212"/>
      <c r="N98" s="294">
        <f t="shared" si="9"/>
        <v>142.77099999999999</v>
      </c>
      <c r="O98" s="273"/>
      <c r="P98" s="427">
        <f t="shared" si="10"/>
        <v>142.77099999999999</v>
      </c>
    </row>
    <row r="99" spans="1:16" s="90" customFormat="1" x14ac:dyDescent="0.3">
      <c r="A99" s="9">
        <v>99</v>
      </c>
      <c r="B99" s="9"/>
      <c r="C99" s="43"/>
      <c r="D99" s="40" t="s">
        <v>50</v>
      </c>
      <c r="E99" s="40"/>
      <c r="F99" s="2"/>
      <c r="G99" s="2"/>
      <c r="H99" s="303">
        <v>100.27249999999999</v>
      </c>
      <c r="I99" s="289">
        <v>100.27249999999999</v>
      </c>
      <c r="J99" s="311">
        <v>100.27249999999999</v>
      </c>
      <c r="K99" s="273"/>
      <c r="L99" s="383">
        <f>IFERROR(J99*(1+'ALM| BS| Input|Tỷ lệ - Tỷ trọng'!J99),0)</f>
        <v>100.27249999999999</v>
      </c>
      <c r="M99" s="212"/>
      <c r="N99" s="294">
        <f t="shared" si="9"/>
        <v>100.27249999999999</v>
      </c>
      <c r="O99" s="273"/>
      <c r="P99" s="427">
        <f t="shared" si="10"/>
        <v>100.27249999999999</v>
      </c>
    </row>
    <row r="100" spans="1:16" s="90" customFormat="1" x14ac:dyDescent="0.3">
      <c r="A100" s="9">
        <v>100</v>
      </c>
      <c r="B100" s="9"/>
      <c r="C100" s="14"/>
      <c r="D100" s="15" t="s">
        <v>85</v>
      </c>
      <c r="E100" s="15"/>
      <c r="F100" s="2"/>
      <c r="G100" s="2"/>
      <c r="H100" s="303">
        <v>553.04660000000001</v>
      </c>
      <c r="I100" s="289">
        <v>553.04660000000001</v>
      </c>
      <c r="J100" s="311">
        <v>553.04660000000001</v>
      </c>
      <c r="K100" s="275"/>
      <c r="L100" s="386">
        <f t="shared" ref="L100" si="17">SUM(L101:L103)</f>
        <v>382.3925686</v>
      </c>
      <c r="M100" s="212"/>
      <c r="N100" s="297">
        <f t="shared" si="9"/>
        <v>467.71958430000001</v>
      </c>
      <c r="O100" s="275"/>
      <c r="P100" s="428">
        <f t="shared" si="10"/>
        <v>467.71958430000001</v>
      </c>
    </row>
    <row r="101" spans="1:16" s="90" customFormat="1" outlineLevel="1" x14ac:dyDescent="0.3">
      <c r="A101" s="9">
        <v>101</v>
      </c>
      <c r="B101" s="9"/>
      <c r="C101" s="18"/>
      <c r="D101" s="2"/>
      <c r="E101" s="2" t="s">
        <v>86</v>
      </c>
      <c r="F101" s="2"/>
      <c r="G101" s="2"/>
      <c r="H101" s="304">
        <v>429.63990000000001</v>
      </c>
      <c r="I101" s="290">
        <v>429.63990000000001</v>
      </c>
      <c r="J101" s="312">
        <v>429.63990000000001</v>
      </c>
      <c r="K101" s="277"/>
      <c r="L101" s="383">
        <f>IFERROR((L91+L98+L99+L85+L82)*'ALM| BS| Input|Tỷ lệ - Tỷ trọng'!J101,0)</f>
        <v>272.80407300000002</v>
      </c>
      <c r="M101" s="212"/>
      <c r="N101" s="294">
        <f t="shared" si="9"/>
        <v>351.22198650000001</v>
      </c>
      <c r="O101" s="277"/>
      <c r="P101" s="427">
        <f t="shared" si="10"/>
        <v>351.22198650000001</v>
      </c>
    </row>
    <row r="102" spans="1:16" s="90" customFormat="1" outlineLevel="1" x14ac:dyDescent="0.3">
      <c r="A102" s="9">
        <v>102</v>
      </c>
      <c r="B102" s="9"/>
      <c r="C102" s="18"/>
      <c r="D102" s="2"/>
      <c r="E102" s="2" t="s">
        <v>87</v>
      </c>
      <c r="F102" s="2"/>
      <c r="G102" s="2"/>
      <c r="H102" s="711">
        <v>0.46640000000000004</v>
      </c>
      <c r="I102" s="712">
        <v>0.46640000000000004</v>
      </c>
      <c r="J102" s="713">
        <v>0.46640000000000004</v>
      </c>
      <c r="K102" s="714"/>
      <c r="L102" s="715">
        <f>IFERROR(J102*(1+'ALM| BS| Input|Tỷ lệ - Tỷ trọng'!J102),0)</f>
        <v>0.46686639999999996</v>
      </c>
      <c r="M102" s="212"/>
      <c r="N102" s="294">
        <f t="shared" si="9"/>
        <v>0.46663319999999997</v>
      </c>
      <c r="O102" s="273"/>
      <c r="P102" s="427">
        <f t="shared" si="10"/>
        <v>0.46663319999999997</v>
      </c>
    </row>
    <row r="103" spans="1:16" s="90" customFormat="1" outlineLevel="1" x14ac:dyDescent="0.3">
      <c r="A103" s="9">
        <v>103</v>
      </c>
      <c r="B103" s="9"/>
      <c r="C103" s="18"/>
      <c r="D103" s="2"/>
      <c r="E103" s="2" t="s">
        <v>88</v>
      </c>
      <c r="F103" s="2"/>
      <c r="G103" s="2"/>
      <c r="H103" s="304">
        <v>122.94030000000001</v>
      </c>
      <c r="I103" s="290">
        <v>122.94030000000001</v>
      </c>
      <c r="J103" s="312">
        <v>122.94030000000001</v>
      </c>
      <c r="K103" s="273"/>
      <c r="L103" s="383">
        <f>IFERROR((L91+L98+L99+L85)*'ALM| BS| Input|Tỷ lệ - Tỷ trọng'!J103,0)</f>
        <v>109.1216292</v>
      </c>
      <c r="M103" s="212"/>
      <c r="N103" s="294">
        <f t="shared" si="9"/>
        <v>116.0309646</v>
      </c>
      <c r="O103" s="273"/>
      <c r="P103" s="427">
        <f t="shared" si="10"/>
        <v>116.0309646</v>
      </c>
    </row>
    <row r="104" spans="1:16" s="172" customFormat="1" x14ac:dyDescent="0.3">
      <c r="A104" s="799">
        <v>104</v>
      </c>
      <c r="B104" s="799"/>
      <c r="C104" s="76"/>
      <c r="D104" s="28" t="s">
        <v>89</v>
      </c>
      <c r="E104" s="28"/>
      <c r="F104" s="28"/>
      <c r="G104" s="28"/>
      <c r="H104" s="302">
        <v>45014.423299999995</v>
      </c>
      <c r="I104" s="288">
        <v>45014.423299999995</v>
      </c>
      <c r="J104" s="310">
        <v>45014.423299999995</v>
      </c>
      <c r="K104" s="800"/>
      <c r="L104" s="385">
        <f>SUM(L91,L98,L99,L100)</f>
        <v>23004.140468599999</v>
      </c>
      <c r="M104" s="801"/>
      <c r="N104" s="296">
        <f t="shared" si="9"/>
        <v>34009.281884299999</v>
      </c>
      <c r="O104" s="800"/>
      <c r="P104" s="429">
        <f ca="1">SUM(P91,P98,P99,P100)</f>
        <v>34009.281884299999</v>
      </c>
    </row>
    <row r="105" spans="1:16" s="172" customFormat="1" x14ac:dyDescent="0.3">
      <c r="A105" s="799">
        <v>105</v>
      </c>
      <c r="B105" s="799"/>
      <c r="C105" s="76"/>
      <c r="D105" s="28" t="s">
        <v>90</v>
      </c>
      <c r="E105" s="28"/>
      <c r="F105" s="28"/>
      <c r="G105" s="28"/>
      <c r="H105" s="302">
        <v>58766.551799999994</v>
      </c>
      <c r="I105" s="288">
        <v>58766.551799999994</v>
      </c>
      <c r="J105" s="310">
        <v>58766.551799999994</v>
      </c>
      <c r="K105" s="800"/>
      <c r="L105" s="385">
        <f>SUM(L89,L104)</f>
        <v>36756.268968600001</v>
      </c>
      <c r="M105" s="801"/>
      <c r="N105" s="296">
        <f t="shared" si="9"/>
        <v>47761.410384299998</v>
      </c>
      <c r="O105" s="800"/>
      <c r="P105" s="429">
        <f ca="1">SUM(P89,P104)</f>
        <v>47761.410384299998</v>
      </c>
    </row>
    <row r="106" spans="1:16" s="90" customFormat="1" x14ac:dyDescent="0.3">
      <c r="A106" s="9">
        <v>106</v>
      </c>
      <c r="B106" s="9"/>
      <c r="C106" s="11" t="s">
        <v>91</v>
      </c>
      <c r="D106" s="12" t="s">
        <v>92</v>
      </c>
      <c r="E106" s="12"/>
      <c r="F106" s="12"/>
      <c r="G106" s="12"/>
      <c r="H106" s="20"/>
      <c r="I106" s="20"/>
      <c r="J106" s="20"/>
      <c r="K106" s="274"/>
      <c r="L106" s="20"/>
      <c r="M106" s="212"/>
      <c r="N106" s="69"/>
      <c r="O106" s="274"/>
      <c r="P106" s="69"/>
    </row>
    <row r="107" spans="1:16" s="90" customFormat="1" x14ac:dyDescent="0.3">
      <c r="A107" s="9">
        <v>107</v>
      </c>
      <c r="B107" s="9"/>
      <c r="C107" s="14"/>
      <c r="D107" s="15" t="s">
        <v>93</v>
      </c>
      <c r="E107" s="15"/>
      <c r="F107" s="2"/>
      <c r="G107" s="2"/>
      <c r="H107" s="303">
        <v>0</v>
      </c>
      <c r="I107" s="289">
        <v>0</v>
      </c>
      <c r="J107" s="311">
        <v>0</v>
      </c>
      <c r="K107" s="275"/>
      <c r="L107" s="386">
        <f t="shared" ref="L107" si="18">SUM(L108:L111)</f>
        <v>0</v>
      </c>
      <c r="M107" s="212"/>
      <c r="N107" s="297">
        <f>IFERROR(AVERAGE(J107,L107),0)</f>
        <v>0</v>
      </c>
      <c r="O107" s="275"/>
      <c r="P107" s="430">
        <f>N107</f>
        <v>0</v>
      </c>
    </row>
    <row r="108" spans="1:16" s="90" customFormat="1" outlineLevel="1" x14ac:dyDescent="0.3">
      <c r="A108" s="9">
        <v>108</v>
      </c>
      <c r="B108" s="9"/>
      <c r="C108" s="14"/>
      <c r="D108" s="15"/>
      <c r="E108" s="2" t="s">
        <v>94</v>
      </c>
      <c r="F108" s="2"/>
      <c r="G108" s="2"/>
      <c r="H108" s="304">
        <v>0</v>
      </c>
      <c r="I108" s="289">
        <v>0</v>
      </c>
      <c r="J108" s="311">
        <v>0</v>
      </c>
      <c r="K108" s="273"/>
      <c r="L108" s="383">
        <v>0</v>
      </c>
      <c r="M108" s="212"/>
      <c r="N108" s="294">
        <f t="shared" ref="N108:N117" si="19">IFERROR(AVERAGE(J108,L108),0)</f>
        <v>0</v>
      </c>
      <c r="O108" s="273"/>
      <c r="P108" s="427">
        <f t="shared" ref="P108:P117" si="20">N108</f>
        <v>0</v>
      </c>
    </row>
    <row r="109" spans="1:16" s="90" customFormat="1" outlineLevel="1" x14ac:dyDescent="0.3">
      <c r="A109" s="9">
        <v>109</v>
      </c>
      <c r="B109" s="9"/>
      <c r="C109" s="14"/>
      <c r="D109" s="15"/>
      <c r="E109" s="2" t="s">
        <v>95</v>
      </c>
      <c r="F109" s="2"/>
      <c r="G109" s="2"/>
      <c r="H109" s="304">
        <v>0</v>
      </c>
      <c r="I109" s="289">
        <v>0</v>
      </c>
      <c r="J109" s="311">
        <v>0</v>
      </c>
      <c r="K109" s="273"/>
      <c r="L109" s="383">
        <v>0</v>
      </c>
      <c r="M109" s="212"/>
      <c r="N109" s="294">
        <f t="shared" si="19"/>
        <v>0</v>
      </c>
      <c r="O109" s="273"/>
      <c r="P109" s="427">
        <f t="shared" si="20"/>
        <v>0</v>
      </c>
    </row>
    <row r="110" spans="1:16" s="90" customFormat="1" outlineLevel="1" x14ac:dyDescent="0.3">
      <c r="A110" s="9">
        <v>110</v>
      </c>
      <c r="B110" s="9"/>
      <c r="C110" s="14"/>
      <c r="D110" s="15"/>
      <c r="E110" s="2" t="s">
        <v>96</v>
      </c>
      <c r="F110" s="2"/>
      <c r="G110" s="2"/>
      <c r="H110" s="304">
        <v>0</v>
      </c>
      <c r="I110" s="289">
        <v>0</v>
      </c>
      <c r="J110" s="311">
        <v>0</v>
      </c>
      <c r="K110" s="273"/>
      <c r="L110" s="383">
        <v>0</v>
      </c>
      <c r="M110" s="212"/>
      <c r="N110" s="294">
        <f t="shared" si="19"/>
        <v>0</v>
      </c>
      <c r="O110" s="273"/>
      <c r="P110" s="427">
        <f t="shared" si="20"/>
        <v>0</v>
      </c>
    </row>
    <row r="111" spans="1:16" s="90" customFormat="1" outlineLevel="1" x14ac:dyDescent="0.3">
      <c r="A111" s="9">
        <v>111</v>
      </c>
      <c r="B111" s="9"/>
      <c r="C111" s="14"/>
      <c r="D111" s="15"/>
      <c r="E111" s="2" t="s">
        <v>97</v>
      </c>
      <c r="F111" s="2"/>
      <c r="G111" s="2"/>
      <c r="H111" s="304">
        <v>0</v>
      </c>
      <c r="I111" s="289">
        <v>0</v>
      </c>
      <c r="J111" s="311">
        <v>0</v>
      </c>
      <c r="K111" s="273"/>
      <c r="L111" s="383">
        <v>0</v>
      </c>
      <c r="M111" s="212"/>
      <c r="N111" s="294">
        <f t="shared" si="19"/>
        <v>0</v>
      </c>
      <c r="O111" s="273"/>
      <c r="P111" s="427">
        <f t="shared" si="20"/>
        <v>0</v>
      </c>
    </row>
    <row r="112" spans="1:16" s="90" customFormat="1" x14ac:dyDescent="0.3">
      <c r="A112" s="9">
        <v>112</v>
      </c>
      <c r="B112" s="9"/>
      <c r="C112" s="14"/>
      <c r="D112" s="15" t="s">
        <v>98</v>
      </c>
      <c r="E112" s="15"/>
      <c r="F112" s="2"/>
      <c r="G112" s="2"/>
      <c r="H112" s="303">
        <v>0</v>
      </c>
      <c r="I112" s="289">
        <v>0</v>
      </c>
      <c r="J112" s="311">
        <v>0</v>
      </c>
      <c r="K112" s="273"/>
      <c r="L112" s="383">
        <v>0</v>
      </c>
      <c r="M112" s="212"/>
      <c r="N112" s="294">
        <f t="shared" si="19"/>
        <v>0</v>
      </c>
      <c r="O112" s="273"/>
      <c r="P112" s="427">
        <f t="shared" si="20"/>
        <v>0</v>
      </c>
    </row>
    <row r="113" spans="1:16" s="90" customFormat="1" x14ac:dyDescent="0.3">
      <c r="A113" s="9">
        <v>113</v>
      </c>
      <c r="B113" s="9"/>
      <c r="C113" s="14"/>
      <c r="D113" s="15" t="s">
        <v>99</v>
      </c>
      <c r="E113" s="15"/>
      <c r="F113" s="2"/>
      <c r="G113" s="2"/>
      <c r="H113" s="304">
        <v>0</v>
      </c>
      <c r="I113" s="289">
        <v>0</v>
      </c>
      <c r="J113" s="311">
        <v>0</v>
      </c>
      <c r="K113" s="273"/>
      <c r="L113" s="383">
        <v>0</v>
      </c>
      <c r="M113" s="212"/>
      <c r="N113" s="294">
        <f t="shared" si="19"/>
        <v>0</v>
      </c>
      <c r="O113" s="273"/>
      <c r="P113" s="427">
        <f t="shared" si="20"/>
        <v>0</v>
      </c>
    </row>
    <row r="114" spans="1:16" s="90" customFormat="1" x14ac:dyDescent="0.3">
      <c r="A114" s="9">
        <v>114</v>
      </c>
      <c r="B114" s="9"/>
      <c r="C114" s="14"/>
      <c r="D114" s="15" t="s">
        <v>100</v>
      </c>
      <c r="E114" s="15"/>
      <c r="F114" s="2"/>
      <c r="G114" s="2"/>
      <c r="H114" s="303">
        <f>SUM(H115:H116)</f>
        <v>1069.9457</v>
      </c>
      <c r="I114" s="289">
        <f t="shared" ref="I114:J114" si="21">SUM(I115:I116)</f>
        <v>1693.0751073455185</v>
      </c>
      <c r="J114" s="311">
        <f t="shared" si="21"/>
        <v>3244.3758957211394</v>
      </c>
      <c r="K114" s="275"/>
      <c r="L114" s="386">
        <f>SUM(L115:L116)</f>
        <v>0</v>
      </c>
      <c r="M114" s="212"/>
      <c r="N114" s="297">
        <f ca="1">SUM(N115:N116)</f>
        <v>5660.6815888271203</v>
      </c>
      <c r="O114" s="275"/>
      <c r="P114" s="430">
        <f ca="1">SUM(P115:P116)</f>
        <v>5660.6815888271203</v>
      </c>
    </row>
    <row r="115" spans="1:16" s="704" customFormat="1" outlineLevel="1" x14ac:dyDescent="0.3">
      <c r="A115" s="9">
        <v>115</v>
      </c>
      <c r="B115" s="9"/>
      <c r="C115" s="699"/>
      <c r="D115" s="700"/>
      <c r="E115" s="700" t="s">
        <v>101</v>
      </c>
      <c r="F115" s="700"/>
      <c r="G115" s="700"/>
      <c r="H115" s="306">
        <v>446.94569999999999</v>
      </c>
      <c r="I115" s="292">
        <f>H114</f>
        <v>1069.9457</v>
      </c>
      <c r="J115" s="314">
        <f>I114</f>
        <v>1693.0751073455185</v>
      </c>
      <c r="K115" s="273"/>
      <c r="L115" s="659"/>
      <c r="M115" s="802"/>
      <c r="N115" s="803">
        <f>J114</f>
        <v>3244.3758957211394</v>
      </c>
      <c r="O115" s="273"/>
      <c r="P115" s="660">
        <f>J114</f>
        <v>3244.3758957211394</v>
      </c>
    </row>
    <row r="116" spans="1:16" s="704" customFormat="1" outlineLevel="1" x14ac:dyDescent="0.3">
      <c r="A116" s="9">
        <v>116</v>
      </c>
      <c r="B116" s="9"/>
      <c r="C116" s="699"/>
      <c r="D116" s="700"/>
      <c r="E116" s="700" t="s">
        <v>102</v>
      </c>
      <c r="F116" s="700"/>
      <c r="G116" s="700"/>
      <c r="H116" s="306">
        <v>623</v>
      </c>
      <c r="I116" s="292">
        <f>'ALM| PL| Process'!I253</f>
        <v>623.12940734551853</v>
      </c>
      <c r="J116" s="314">
        <f>'ALM| PL| Process'!J253</f>
        <v>1551.3007883756211</v>
      </c>
      <c r="K116" s="277"/>
      <c r="L116" s="659"/>
      <c r="M116" s="802"/>
      <c r="N116" s="803">
        <f ca="1">'ALM| PL| Process'!K253</f>
        <v>2416.3056931059809</v>
      </c>
      <c r="O116" s="277"/>
      <c r="P116" s="660">
        <f ca="1">'ALM| PL| Process'!K253</f>
        <v>2416.3056931059809</v>
      </c>
    </row>
    <row r="117" spans="1:16" s="90" customFormat="1" x14ac:dyDescent="0.3">
      <c r="A117" s="9">
        <v>117</v>
      </c>
      <c r="B117" s="9"/>
      <c r="C117" s="14"/>
      <c r="D117" s="15" t="s">
        <v>112</v>
      </c>
      <c r="E117" s="2"/>
      <c r="F117" s="2"/>
      <c r="G117" s="2"/>
      <c r="H117" s="306">
        <v>0</v>
      </c>
      <c r="I117" s="289">
        <v>0</v>
      </c>
      <c r="J117" s="311">
        <v>0</v>
      </c>
      <c r="K117" s="280"/>
      <c r="L117" s="388">
        <v>0</v>
      </c>
      <c r="M117" s="212"/>
      <c r="N117" s="316">
        <f t="shared" si="19"/>
        <v>0</v>
      </c>
      <c r="O117" s="280"/>
      <c r="P117" s="432">
        <f t="shared" si="20"/>
        <v>0</v>
      </c>
    </row>
    <row r="118" spans="1:16" s="172" customFormat="1" x14ac:dyDescent="0.3">
      <c r="A118" s="799">
        <v>118</v>
      </c>
      <c r="B118" s="799"/>
      <c r="C118" s="76"/>
      <c r="D118" s="28" t="s">
        <v>103</v>
      </c>
      <c r="E118" s="28"/>
      <c r="F118" s="28"/>
      <c r="G118" s="28"/>
      <c r="H118" s="302">
        <f>H114+H113+H112+H107</f>
        <v>1069.9457</v>
      </c>
      <c r="I118" s="288">
        <f t="shared" ref="I118:J118" si="22">I114+I113+I112+I107</f>
        <v>1693.0751073455185</v>
      </c>
      <c r="J118" s="310">
        <f t="shared" si="22"/>
        <v>3244.3758957211394</v>
      </c>
      <c r="K118" s="800"/>
      <c r="L118" s="385">
        <f>SUM(L107,L112,L113,L114,L117)</f>
        <v>0</v>
      </c>
      <c r="M118" s="801"/>
      <c r="N118" s="296">
        <f ca="1">SUM(N117,N114,N113,N112,N107)</f>
        <v>5660.6815888271203</v>
      </c>
      <c r="O118" s="800"/>
      <c r="P118" s="429">
        <f ca="1">SUM(P107,P112,P113,P114,P117)</f>
        <v>5660.6815888271203</v>
      </c>
    </row>
    <row r="119" spans="1:16" s="90" customFormat="1" x14ac:dyDescent="0.3">
      <c r="A119" s="9">
        <v>119</v>
      </c>
      <c r="B119" s="9" t="s">
        <v>113</v>
      </c>
      <c r="C119" s="104"/>
      <c r="D119" s="105" t="s">
        <v>104</v>
      </c>
      <c r="E119" s="105"/>
      <c r="F119" s="105"/>
      <c r="G119" s="105"/>
      <c r="H119" s="106">
        <f>H118+H104+H89</f>
        <v>59836.49749999999</v>
      </c>
      <c r="I119" s="106">
        <f t="shared" ref="I119:J119" si="23">I118+I104+I89</f>
        <v>60459.626907345511</v>
      </c>
      <c r="J119" s="106">
        <f t="shared" si="23"/>
        <v>62010.927695721133</v>
      </c>
      <c r="K119" s="323"/>
      <c r="L119" s="107">
        <f>SUM(L89,L104,L118)</f>
        <v>36756.268968600001</v>
      </c>
      <c r="M119" s="212"/>
      <c r="N119" s="107">
        <f ca="1">SUM(N89,N104,N118)</f>
        <v>53422.091973127121</v>
      </c>
      <c r="O119" s="323"/>
      <c r="P119" s="107">
        <f ca="1">SUM(P89,P104,P118)</f>
        <v>53422.091973127121</v>
      </c>
    </row>
    <row r="120" spans="1:16" x14ac:dyDescent="0.3">
      <c r="L120" s="97"/>
    </row>
    <row r="121" spans="1:16" x14ac:dyDescent="0.3">
      <c r="H121" s="636"/>
      <c r="I121" s="636"/>
      <c r="J121" s="636"/>
      <c r="K121" s="636"/>
      <c r="L121" s="636"/>
      <c r="N121" s="636"/>
      <c r="O121" s="636"/>
    </row>
    <row r="122" spans="1:16" x14ac:dyDescent="0.3">
      <c r="I122" s="97"/>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FF4A7-23C2-462B-AEDC-154B432EC344}">
  <sheetPr>
    <tabColor theme="7"/>
  </sheetPr>
  <dimension ref="A1:S107"/>
  <sheetViews>
    <sheetView showGridLines="0" zoomScale="85" zoomScaleNormal="85" workbookViewId="0">
      <selection activeCell="A37" sqref="A37"/>
    </sheetView>
  </sheetViews>
  <sheetFormatPr defaultRowHeight="14.4" x14ac:dyDescent="0.3"/>
  <cols>
    <col min="1" max="1" width="4.44140625" customWidth="1"/>
    <col min="2" max="2" width="6.21875" customWidth="1"/>
    <col min="3" max="3" width="4.33203125" customWidth="1"/>
    <col min="4" max="4" width="39" customWidth="1"/>
    <col min="5" max="5" width="37.5546875" customWidth="1"/>
    <col min="9" max="9" width="0.6640625" style="176" customWidth="1"/>
    <col min="10" max="10" width="5.5546875" customWidth="1"/>
    <col min="11" max="11" width="11.5546875" customWidth="1"/>
    <col min="12" max="12" width="10.88671875" customWidth="1"/>
    <col min="13" max="16" width="9.21875" customWidth="1"/>
    <col min="17" max="17" width="0.77734375" style="176" customWidth="1"/>
    <col min="19" max="19" width="33.88671875" customWidth="1"/>
  </cols>
  <sheetData>
    <row r="1" spans="1:19" ht="20.399999999999999" x14ac:dyDescent="0.3">
      <c r="A1" s="4" t="s">
        <v>4</v>
      </c>
      <c r="B1" s="166" t="s">
        <v>116</v>
      </c>
      <c r="C1" s="7"/>
      <c r="D1" s="7"/>
      <c r="E1" s="454" t="s">
        <v>115</v>
      </c>
      <c r="F1" s="7">
        <v>2021</v>
      </c>
      <c r="G1" s="7">
        <v>2022</v>
      </c>
      <c r="H1" s="8">
        <v>2023</v>
      </c>
      <c r="I1" s="455"/>
      <c r="J1" s="282" t="s">
        <v>422</v>
      </c>
      <c r="K1" s="282" t="s">
        <v>423</v>
      </c>
      <c r="L1" s="282" t="s">
        <v>424</v>
      </c>
      <c r="M1" s="282">
        <v>2021</v>
      </c>
      <c r="N1" s="282">
        <v>2022</v>
      </c>
      <c r="O1" s="282">
        <v>2023</v>
      </c>
      <c r="R1" s="90" t="s">
        <v>560</v>
      </c>
      <c r="S1" s="90"/>
    </row>
    <row r="2" spans="1:19" ht="43.2" x14ac:dyDescent="0.3">
      <c r="A2" s="9">
        <v>166</v>
      </c>
      <c r="B2" s="60" t="s">
        <v>216</v>
      </c>
      <c r="C2" s="90"/>
      <c r="D2" s="125" t="s">
        <v>433</v>
      </c>
      <c r="E2" s="226" t="s">
        <v>434</v>
      </c>
      <c r="F2" s="572"/>
      <c r="G2" s="572"/>
      <c r="H2" s="572"/>
      <c r="I2" s="455"/>
      <c r="J2" s="283">
        <v>1</v>
      </c>
      <c r="K2" s="283" t="s">
        <v>425</v>
      </c>
      <c r="L2" s="283" t="s">
        <v>19</v>
      </c>
      <c r="M2" s="445">
        <v>1.4999999999999999E-2</v>
      </c>
      <c r="N2" s="445">
        <v>2.1000000000000001E-2</v>
      </c>
      <c r="O2" s="445">
        <v>2.3E-2</v>
      </c>
      <c r="R2" s="705"/>
      <c r="S2" s="707" t="s">
        <v>563</v>
      </c>
    </row>
    <row r="3" spans="1:19" x14ac:dyDescent="0.3">
      <c r="A3" s="9">
        <v>188</v>
      </c>
      <c r="B3" s="60"/>
      <c r="C3" s="90"/>
      <c r="D3" s="125"/>
      <c r="E3" s="223" t="s">
        <v>435</v>
      </c>
      <c r="F3" s="572">
        <v>283</v>
      </c>
      <c r="G3" s="572">
        <v>255</v>
      </c>
      <c r="H3" s="572">
        <v>535</v>
      </c>
      <c r="I3" s="212"/>
      <c r="J3" s="284">
        <f>J2+1</f>
        <v>2</v>
      </c>
      <c r="K3" s="284" t="s">
        <v>425</v>
      </c>
      <c r="L3" s="284" t="s">
        <v>426</v>
      </c>
      <c r="M3" s="446">
        <v>0.02</v>
      </c>
      <c r="N3" s="446">
        <v>0.03</v>
      </c>
      <c r="O3" s="446">
        <v>3.4000000000000002E-2</v>
      </c>
      <c r="R3" s="706"/>
      <c r="S3" s="708" t="s">
        <v>561</v>
      </c>
    </row>
    <row r="4" spans="1:19" x14ac:dyDescent="0.3">
      <c r="A4" s="9">
        <v>189</v>
      </c>
      <c r="B4" s="60"/>
      <c r="C4" s="90"/>
      <c r="D4" s="125"/>
      <c r="E4" s="223" t="s">
        <v>436</v>
      </c>
      <c r="F4" s="572">
        <v>123</v>
      </c>
      <c r="G4" s="572">
        <v>543</v>
      </c>
      <c r="H4" s="572">
        <v>345</v>
      </c>
      <c r="I4" s="212"/>
      <c r="J4" s="284">
        <f>J3+1</f>
        <v>3</v>
      </c>
      <c r="K4" s="284" t="s">
        <v>425</v>
      </c>
      <c r="L4" s="284" t="s">
        <v>23</v>
      </c>
      <c r="M4" s="446">
        <v>8.9999999999999993E-3</v>
      </c>
      <c r="N4" s="446">
        <v>1.0999999999999999E-2</v>
      </c>
      <c r="O4" s="446">
        <v>1.4E-2</v>
      </c>
    </row>
    <row r="5" spans="1:19" x14ac:dyDescent="0.3">
      <c r="A5" s="9">
        <v>190</v>
      </c>
      <c r="B5" s="60"/>
      <c r="C5" s="90"/>
      <c r="D5" s="125"/>
      <c r="E5" s="223" t="s">
        <v>437</v>
      </c>
      <c r="F5" s="572">
        <v>234</v>
      </c>
      <c r="G5" s="572">
        <v>433</v>
      </c>
      <c r="H5" s="572">
        <v>235</v>
      </c>
      <c r="I5" s="212"/>
      <c r="J5" s="284">
        <f>J4+1</f>
        <v>4</v>
      </c>
      <c r="K5" s="284" t="s">
        <v>425</v>
      </c>
      <c r="L5" s="284" t="s">
        <v>431</v>
      </c>
      <c r="M5" s="446">
        <v>1.12E-2</v>
      </c>
      <c r="N5" s="446">
        <v>7.4999999999999997E-3</v>
      </c>
      <c r="O5" s="446">
        <v>1.4999999999999999E-2</v>
      </c>
    </row>
    <row r="6" spans="1:19" x14ac:dyDescent="0.3">
      <c r="A6" s="9">
        <v>191</v>
      </c>
      <c r="B6" s="60"/>
      <c r="C6" s="90"/>
      <c r="D6" s="125"/>
      <c r="E6" s="223" t="s">
        <v>438</v>
      </c>
      <c r="F6" s="572">
        <v>234</v>
      </c>
      <c r="G6" s="572">
        <v>243</v>
      </c>
      <c r="H6" s="572">
        <v>225</v>
      </c>
      <c r="I6" s="212"/>
      <c r="J6" s="284">
        <v>5</v>
      </c>
      <c r="K6" s="284" t="s">
        <v>427</v>
      </c>
      <c r="L6" s="284" t="s">
        <v>428</v>
      </c>
      <c r="M6" s="446">
        <v>1.2999999999999999E-2</v>
      </c>
      <c r="N6" s="446">
        <v>2.5999999999999999E-2</v>
      </c>
      <c r="O6" s="446">
        <v>3.2000000000000001E-2</v>
      </c>
    </row>
    <row r="7" spans="1:19" x14ac:dyDescent="0.3">
      <c r="A7" s="9">
        <v>192</v>
      </c>
      <c r="B7" s="60"/>
      <c r="C7" s="90"/>
      <c r="D7" s="125"/>
      <c r="E7" s="223" t="s">
        <v>439</v>
      </c>
      <c r="F7" s="572">
        <v>423</v>
      </c>
      <c r="G7" s="572">
        <v>355</v>
      </c>
      <c r="H7" s="572">
        <v>213</v>
      </c>
      <c r="I7" s="212"/>
      <c r="J7" s="284">
        <v>6</v>
      </c>
      <c r="K7" s="284" t="s">
        <v>429</v>
      </c>
      <c r="L7" s="284" t="s">
        <v>428</v>
      </c>
      <c r="M7" s="446">
        <v>6.0000000000000001E-3</v>
      </c>
      <c r="N7" s="446">
        <v>2.8000000000000001E-2</v>
      </c>
      <c r="O7" s="446">
        <v>2.5999999999999999E-2</v>
      </c>
    </row>
    <row r="8" spans="1:19" x14ac:dyDescent="0.3">
      <c r="A8" s="9">
        <v>193</v>
      </c>
      <c r="B8" s="60"/>
      <c r="C8" s="90"/>
      <c r="D8" s="125"/>
      <c r="E8" s="223" t="s">
        <v>440</v>
      </c>
      <c r="F8" s="572">
        <v>131</v>
      </c>
      <c r="G8" s="572">
        <v>453</v>
      </c>
      <c r="H8" s="572">
        <v>455</v>
      </c>
      <c r="J8" s="284">
        <v>7</v>
      </c>
      <c r="K8" s="284" t="s">
        <v>429</v>
      </c>
      <c r="L8" s="284" t="s">
        <v>430</v>
      </c>
      <c r="M8" s="446">
        <v>4.4999999999999997E-3</v>
      </c>
      <c r="N8" s="446">
        <v>3.2000000000000001E-2</v>
      </c>
      <c r="O8" s="446">
        <v>2.5000000000000001E-2</v>
      </c>
    </row>
    <row r="9" spans="1:19" x14ac:dyDescent="0.3">
      <c r="A9" s="9">
        <v>194</v>
      </c>
      <c r="B9" s="60"/>
      <c r="C9" s="90"/>
      <c r="D9" s="125"/>
      <c r="E9" s="223" t="s">
        <v>441</v>
      </c>
      <c r="F9" s="572">
        <v>243</v>
      </c>
      <c r="G9" s="572">
        <v>346</v>
      </c>
      <c r="H9" s="572">
        <v>421</v>
      </c>
      <c r="J9" s="284">
        <v>8</v>
      </c>
      <c r="K9" s="284" t="s">
        <v>429</v>
      </c>
      <c r="L9" s="284" t="s">
        <v>431</v>
      </c>
      <c r="M9" s="446">
        <v>0.03</v>
      </c>
      <c r="N9" s="446">
        <v>1.9E-2</v>
      </c>
      <c r="O9" s="446">
        <v>2.3E-2</v>
      </c>
    </row>
    <row r="10" spans="1:19" x14ac:dyDescent="0.3">
      <c r="A10" s="9">
        <v>195</v>
      </c>
      <c r="B10" s="60"/>
      <c r="C10" s="90"/>
      <c r="D10" s="125"/>
      <c r="E10" s="223" t="s">
        <v>442</v>
      </c>
      <c r="F10" s="572">
        <v>543</v>
      </c>
      <c r="G10" s="572">
        <v>456</v>
      </c>
      <c r="H10" s="572">
        <v>453</v>
      </c>
      <c r="J10" s="285">
        <v>9</v>
      </c>
      <c r="K10" s="285" t="s">
        <v>427</v>
      </c>
      <c r="L10" s="285" t="s">
        <v>431</v>
      </c>
      <c r="M10" s="447">
        <v>0.03</v>
      </c>
      <c r="N10" s="447">
        <v>1.9E-2</v>
      </c>
      <c r="O10" s="447">
        <v>2.3E-2</v>
      </c>
    </row>
    <row r="11" spans="1:19" x14ac:dyDescent="0.3">
      <c r="A11" s="9">
        <v>196</v>
      </c>
      <c r="B11" s="183" t="s">
        <v>228</v>
      </c>
      <c r="C11" s="196"/>
      <c r="D11" s="133" t="s">
        <v>229</v>
      </c>
      <c r="E11" s="221"/>
      <c r="F11" s="573"/>
      <c r="G11" s="574"/>
      <c r="H11" s="575"/>
    </row>
    <row r="12" spans="1:19" ht="28.8" x14ac:dyDescent="0.3">
      <c r="A12" s="9">
        <v>202</v>
      </c>
      <c r="B12" s="183"/>
      <c r="C12" s="196"/>
      <c r="D12" s="237" t="s">
        <v>233</v>
      </c>
      <c r="E12" s="238" t="s">
        <v>366</v>
      </c>
      <c r="F12" s="578">
        <v>0.01</v>
      </c>
      <c r="G12" s="578">
        <v>1.4999999999999999E-2</v>
      </c>
      <c r="H12" s="804">
        <v>1.8599999999999998E-2</v>
      </c>
    </row>
    <row r="13" spans="1:19" ht="28.8" x14ac:dyDescent="0.3">
      <c r="A13" s="9">
        <v>203</v>
      </c>
      <c r="B13" s="183"/>
      <c r="C13" s="196"/>
      <c r="D13" s="237" t="s">
        <v>237</v>
      </c>
      <c r="E13" s="238" t="s">
        <v>367</v>
      </c>
      <c r="F13" s="578">
        <v>2.3E-2</v>
      </c>
      <c r="G13" s="578">
        <v>1.7000000000000001E-2</v>
      </c>
      <c r="H13" s="804">
        <v>1.23E-2</v>
      </c>
    </row>
    <row r="14" spans="1:19" ht="28.8" x14ac:dyDescent="0.3">
      <c r="A14" s="9">
        <v>204</v>
      </c>
      <c r="B14" s="195"/>
      <c r="C14" s="196"/>
      <c r="D14" s="189" t="s">
        <v>241</v>
      </c>
      <c r="E14" s="238" t="s">
        <v>368</v>
      </c>
      <c r="F14" s="578">
        <v>1.15E-2</v>
      </c>
      <c r="G14" s="578">
        <v>1.6500000000000001E-2</v>
      </c>
      <c r="H14" s="804">
        <v>1.231E-2</v>
      </c>
    </row>
    <row r="15" spans="1:19" ht="28.8" x14ac:dyDescent="0.3">
      <c r="A15" s="9">
        <v>205</v>
      </c>
      <c r="B15" s="195"/>
      <c r="C15" s="196"/>
      <c r="D15" s="189" t="s">
        <v>245</v>
      </c>
      <c r="E15" s="238" t="s">
        <v>369</v>
      </c>
      <c r="F15" s="578">
        <v>1.2999999999999999E-2</v>
      </c>
      <c r="G15" s="578">
        <v>1.44E-2</v>
      </c>
      <c r="H15" s="804">
        <v>1.4200000000000001E-2</v>
      </c>
    </row>
    <row r="16" spans="1:19" ht="28.8" x14ac:dyDescent="0.3">
      <c r="A16" s="9">
        <v>206</v>
      </c>
      <c r="B16" s="195"/>
      <c r="C16" s="196"/>
      <c r="D16" s="189" t="s">
        <v>401</v>
      </c>
      <c r="E16" s="238" t="s">
        <v>443</v>
      </c>
      <c r="F16" s="578">
        <v>1.4E-2</v>
      </c>
      <c r="G16" s="578">
        <v>1.38E-2</v>
      </c>
      <c r="H16" s="804">
        <v>1.4500000000000001E-2</v>
      </c>
    </row>
    <row r="17" spans="1:8" ht="28.8" x14ac:dyDescent="0.3">
      <c r="A17" s="9">
        <v>207</v>
      </c>
      <c r="B17" s="183">
        <v>1.7</v>
      </c>
      <c r="C17" s="196"/>
      <c r="D17" s="125" t="s">
        <v>261</v>
      </c>
      <c r="E17" s="221"/>
      <c r="F17" s="573"/>
      <c r="G17" s="574"/>
      <c r="H17" s="575"/>
    </row>
    <row r="18" spans="1:8" x14ac:dyDescent="0.3">
      <c r="A18" s="9">
        <v>220</v>
      </c>
      <c r="B18" s="183"/>
      <c r="C18" s="196"/>
      <c r="D18" s="125"/>
      <c r="E18" s="223" t="s">
        <v>435</v>
      </c>
      <c r="F18" s="572">
        <v>213</v>
      </c>
      <c r="G18" s="572">
        <v>234</v>
      </c>
      <c r="H18" s="572">
        <v>535</v>
      </c>
    </row>
    <row r="19" spans="1:8" x14ac:dyDescent="0.3">
      <c r="A19" s="9">
        <v>221</v>
      </c>
      <c r="B19" s="183"/>
      <c r="C19" s="196"/>
      <c r="D19" s="125"/>
      <c r="E19" s="223" t="s">
        <v>436</v>
      </c>
      <c r="F19" s="572">
        <v>421</v>
      </c>
      <c r="G19" s="572">
        <v>635</v>
      </c>
      <c r="H19" s="572">
        <v>242</v>
      </c>
    </row>
    <row r="20" spans="1:8" x14ac:dyDescent="0.3">
      <c r="A20" s="9">
        <v>222</v>
      </c>
      <c r="B20" s="183"/>
      <c r="C20" s="196"/>
      <c r="D20" s="125"/>
      <c r="E20" s="223" t="s">
        <v>437</v>
      </c>
      <c r="F20" s="572">
        <v>324</v>
      </c>
      <c r="G20" s="572">
        <v>656</v>
      </c>
      <c r="H20" s="572">
        <v>213</v>
      </c>
    </row>
    <row r="21" spans="1:8" x14ac:dyDescent="0.3">
      <c r="A21" s="9">
        <v>223</v>
      </c>
      <c r="B21" s="183"/>
      <c r="C21" s="196"/>
      <c r="D21" s="125"/>
      <c r="E21" s="223" t="s">
        <v>438</v>
      </c>
      <c r="F21" s="572">
        <v>323</v>
      </c>
      <c r="G21" s="572">
        <v>311</v>
      </c>
      <c r="H21" s="572">
        <v>245</v>
      </c>
    </row>
    <row r="22" spans="1:8" x14ac:dyDescent="0.3">
      <c r="A22" s="9">
        <v>224</v>
      </c>
      <c r="B22" s="183"/>
      <c r="C22" s="196"/>
      <c r="D22" s="125"/>
      <c r="E22" s="223" t="s">
        <v>439</v>
      </c>
      <c r="F22" s="572">
        <v>122</v>
      </c>
      <c r="G22" s="572">
        <v>553</v>
      </c>
      <c r="H22" s="572">
        <v>243</v>
      </c>
    </row>
    <row r="23" spans="1:8" x14ac:dyDescent="0.3">
      <c r="A23" s="9">
        <v>225</v>
      </c>
      <c r="B23" s="183"/>
      <c r="C23" s="196"/>
      <c r="D23" s="125"/>
      <c r="E23" s="223" t="s">
        <v>440</v>
      </c>
      <c r="F23" s="572">
        <v>453</v>
      </c>
      <c r="G23" s="572">
        <v>525</v>
      </c>
      <c r="H23" s="572">
        <v>432</v>
      </c>
    </row>
    <row r="24" spans="1:8" x14ac:dyDescent="0.3">
      <c r="A24" s="9">
        <v>226</v>
      </c>
      <c r="B24" s="183"/>
      <c r="C24" s="196"/>
      <c r="D24" s="125"/>
      <c r="E24" s="223" t="s">
        <v>441</v>
      </c>
      <c r="F24" s="572">
        <v>435</v>
      </c>
      <c r="G24" s="572">
        <v>242</v>
      </c>
      <c r="H24" s="572">
        <v>435</v>
      </c>
    </row>
    <row r="25" spans="1:8" x14ac:dyDescent="0.3">
      <c r="A25" s="9">
        <v>227</v>
      </c>
      <c r="B25" s="183"/>
      <c r="C25" s="196"/>
      <c r="D25" s="125"/>
      <c r="E25" s="223" t="s">
        <v>442</v>
      </c>
      <c r="F25" s="572">
        <v>142</v>
      </c>
      <c r="G25" s="572">
        <v>345</v>
      </c>
      <c r="H25" s="572">
        <v>782</v>
      </c>
    </row>
    <row r="26" spans="1:8" x14ac:dyDescent="0.3">
      <c r="A26" s="9">
        <v>228</v>
      </c>
      <c r="B26" s="240">
        <v>1.1000000000000001</v>
      </c>
      <c r="C26" s="239" t="s">
        <v>272</v>
      </c>
      <c r="D26" s="241"/>
      <c r="E26" s="221"/>
      <c r="F26" s="573"/>
      <c r="G26" s="574"/>
      <c r="H26" s="575"/>
    </row>
    <row r="27" spans="1:8" ht="28.8" x14ac:dyDescent="0.3">
      <c r="A27" s="9">
        <v>237</v>
      </c>
      <c r="B27" s="183"/>
      <c r="C27" s="239"/>
      <c r="D27" s="237" t="s">
        <v>174</v>
      </c>
      <c r="E27" s="229" t="s">
        <v>274</v>
      </c>
      <c r="F27" s="578">
        <v>1.43E-2</v>
      </c>
      <c r="G27" s="578">
        <v>1.5299999999999999E-2</v>
      </c>
      <c r="H27" s="578">
        <v>1.4800000000000001E-2</v>
      </c>
    </row>
    <row r="28" spans="1:8" x14ac:dyDescent="0.3">
      <c r="A28" s="9">
        <v>238</v>
      </c>
      <c r="B28" s="242"/>
      <c r="C28" s="243"/>
      <c r="D28" s="244" t="s">
        <v>275</v>
      </c>
      <c r="E28" s="245" t="s">
        <v>444</v>
      </c>
      <c r="F28" s="579"/>
      <c r="G28" s="579"/>
      <c r="H28" s="579"/>
    </row>
    <row r="29" spans="1:8" x14ac:dyDescent="0.3">
      <c r="A29" s="9">
        <v>239</v>
      </c>
      <c r="B29" s="197">
        <v>2.4</v>
      </c>
      <c r="C29" s="135" t="s">
        <v>304</v>
      </c>
      <c r="D29" s="246"/>
      <c r="E29" s="221"/>
      <c r="F29" s="573"/>
      <c r="G29" s="574"/>
      <c r="H29" s="575"/>
    </row>
    <row r="30" spans="1:8" ht="43.2" x14ac:dyDescent="0.3">
      <c r="A30" s="9">
        <v>241</v>
      </c>
      <c r="B30" s="197"/>
      <c r="C30" s="135"/>
      <c r="D30" s="247" t="s">
        <v>445</v>
      </c>
      <c r="E30" s="248" t="s">
        <v>446</v>
      </c>
      <c r="F30" s="576"/>
      <c r="G30" s="576"/>
      <c r="H30" s="577"/>
    </row>
    <row r="31" spans="1:8" ht="57.6" x14ac:dyDescent="0.3">
      <c r="A31" s="9">
        <v>242</v>
      </c>
      <c r="B31" s="198"/>
      <c r="C31" s="93"/>
      <c r="D31" s="249" t="s">
        <v>447</v>
      </c>
      <c r="E31" s="248" t="s">
        <v>347</v>
      </c>
      <c r="F31" s="576">
        <v>3.4000000000000002E-2</v>
      </c>
      <c r="G31" s="576">
        <v>5.4199999999999998E-2</v>
      </c>
      <c r="H31" s="577">
        <v>6.4299999999999996E-2</v>
      </c>
    </row>
    <row r="32" spans="1:8" x14ac:dyDescent="0.3">
      <c r="A32" s="9">
        <v>243</v>
      </c>
      <c r="B32" s="198"/>
      <c r="C32" s="93"/>
      <c r="D32" s="249" t="s">
        <v>309</v>
      </c>
      <c r="E32" s="217"/>
      <c r="F32" s="576">
        <v>0</v>
      </c>
      <c r="G32" s="576">
        <v>0</v>
      </c>
      <c r="H32" s="577">
        <v>0</v>
      </c>
    </row>
    <row r="33" spans="1:8" ht="28.8" x14ac:dyDescent="0.3">
      <c r="A33" s="9">
        <v>244</v>
      </c>
      <c r="B33" s="250"/>
      <c r="C33" s="175"/>
      <c r="D33" s="251" t="s">
        <v>174</v>
      </c>
      <c r="E33" s="252" t="s">
        <v>413</v>
      </c>
      <c r="F33" s="579">
        <v>1.03</v>
      </c>
      <c r="G33" s="579">
        <v>0.98</v>
      </c>
      <c r="H33" s="580">
        <v>1.1399999999999999</v>
      </c>
    </row>
    <row r="34" spans="1:8" x14ac:dyDescent="0.3">
      <c r="A34" s="9">
        <v>245</v>
      </c>
    </row>
    <row r="107" spans="8:8" x14ac:dyDescent="0.3">
      <c r="H107" s="45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E8994-AAC0-4BF6-A66C-41E18662640D}">
  <sheetPr>
    <tabColor rgb="FF92D050"/>
  </sheetPr>
  <dimension ref="A1:T109"/>
  <sheetViews>
    <sheetView showGridLines="0" zoomScale="85" zoomScaleNormal="85" workbookViewId="0"/>
  </sheetViews>
  <sheetFormatPr defaultRowHeight="14.4" x14ac:dyDescent="0.3"/>
  <cols>
    <col min="1" max="1" width="22.109375" bestFit="1" customWidth="1"/>
    <col min="2" max="2" width="9.5546875" bestFit="1" customWidth="1"/>
    <col min="3" max="3" width="49" bestFit="1" customWidth="1"/>
    <col min="4" max="4" width="9.88671875" bestFit="1" customWidth="1"/>
    <col min="5" max="5" width="9.33203125" bestFit="1" customWidth="1"/>
    <col min="6" max="6" width="11.21875" bestFit="1" customWidth="1"/>
    <col min="7" max="7" width="0.77734375" customWidth="1"/>
    <col min="8" max="8" width="23.77734375" bestFit="1" customWidth="1"/>
    <col min="9" max="9" width="71.77734375" bestFit="1" customWidth="1"/>
    <col min="10" max="10" width="19.88671875" bestFit="1" customWidth="1"/>
    <col min="11" max="11" width="21" bestFit="1" customWidth="1"/>
    <col min="12" max="12" width="11.21875" bestFit="1" customWidth="1"/>
    <col min="13" max="13" width="40.44140625" style="787" hidden="1" customWidth="1"/>
    <col min="14" max="14" width="9" bestFit="1" customWidth="1"/>
    <col min="15" max="15" width="58.77734375" bestFit="1" customWidth="1"/>
    <col min="16" max="16" width="7.88671875" bestFit="1" customWidth="1"/>
    <col min="17" max="17" width="58.77734375" bestFit="1" customWidth="1"/>
    <col min="18" max="18" width="8.44140625" bestFit="1" customWidth="1"/>
    <col min="19" max="19" width="6.21875" bestFit="1" customWidth="1"/>
    <col min="20" max="20" width="6.77734375" bestFit="1" customWidth="1"/>
  </cols>
  <sheetData>
    <row r="1" spans="1:20" ht="25.8" x14ac:dyDescent="0.5">
      <c r="A1" s="358" t="s">
        <v>453</v>
      </c>
      <c r="G1" s="176"/>
      <c r="H1" s="359" t="s">
        <v>454</v>
      </c>
      <c r="I1" s="359"/>
    </row>
    <row r="2" spans="1:20" x14ac:dyDescent="0.3">
      <c r="G2" s="176"/>
    </row>
    <row r="3" spans="1:20" x14ac:dyDescent="0.3">
      <c r="A3" s="17" t="s">
        <v>455</v>
      </c>
      <c r="G3" s="176"/>
    </row>
    <row r="4" spans="1:20" ht="26.4" customHeight="1" x14ac:dyDescent="0.3">
      <c r="A4" s="284" t="s">
        <v>456</v>
      </c>
      <c r="B4" s="360">
        <f>SUMIFS('Total| BS'!L:L, 'Total| BS'!M:M, "TT1", 'Total| BS'!N:N, "Nguon")-SUMIFS('Total| BS'!L:L, 'Total| BS'!M:M, "TT1", 'Total| BS'!N:N, "SD nguon")</f>
        <v>39216.279939999979</v>
      </c>
      <c r="G4" s="176"/>
    </row>
    <row r="5" spans="1:20" ht="26.4" customHeight="1" x14ac:dyDescent="0.3">
      <c r="A5" s="284" t="s">
        <v>457</v>
      </c>
      <c r="B5" s="360">
        <f ca="1">SUMIFS('Total| BS'!L:L, 'Total| BS'!M:M, "TT2", 'Total| BS'!N:N, "Nguon")-SUMIFS('Total| BS'!L:L, 'Total| BS'!M:M, "TT2", 'Total| BS'!N:N, "SD nguon")</f>
        <v>-81612.424944663639</v>
      </c>
      <c r="G5" s="176"/>
      <c r="H5" s="607"/>
      <c r="I5" s="608"/>
      <c r="J5" s="777" t="s">
        <v>458</v>
      </c>
      <c r="K5" s="778"/>
      <c r="L5" s="778"/>
      <c r="M5" s="788"/>
      <c r="N5" s="779" t="s">
        <v>459</v>
      </c>
      <c r="O5" s="780"/>
      <c r="P5" s="781" t="s">
        <v>460</v>
      </c>
      <c r="Q5" s="780"/>
      <c r="R5" s="782" t="s">
        <v>199</v>
      </c>
      <c r="S5" s="784" t="s">
        <v>554</v>
      </c>
      <c r="T5" s="785"/>
    </row>
    <row r="6" spans="1:20" ht="26.4" customHeight="1" x14ac:dyDescent="0.3">
      <c r="A6" s="284" t="s">
        <v>461</v>
      </c>
      <c r="B6" s="360">
        <f ca="1">SUMIFS('Total| BS'!L:L, 'Total| BS'!M:M, "VCSH", 'Total| BS'!N:N, "Nguon")-SUMIFS('Total| BS'!L:L, 'Total| BS'!M:M, "VCSH", 'Total| BS'!N:N, "SD nguon")</f>
        <v>42396.145004663646</v>
      </c>
      <c r="G6" s="176"/>
      <c r="H6" s="609" t="s">
        <v>462</v>
      </c>
      <c r="I6" s="610" t="s">
        <v>463</v>
      </c>
      <c r="J6" s="611" t="s">
        <v>464</v>
      </c>
      <c r="K6" s="612" t="s">
        <v>465</v>
      </c>
      <c r="L6" s="612" t="s">
        <v>466</v>
      </c>
      <c r="M6" s="789" t="s">
        <v>463</v>
      </c>
      <c r="N6" s="613" t="s">
        <v>467</v>
      </c>
      <c r="O6" s="614" t="s">
        <v>468</v>
      </c>
      <c r="P6" s="614" t="s">
        <v>467</v>
      </c>
      <c r="Q6" s="614" t="s">
        <v>468</v>
      </c>
      <c r="R6" s="783"/>
      <c r="S6" s="615" t="s">
        <v>198</v>
      </c>
      <c r="T6" s="616" t="s">
        <v>199</v>
      </c>
    </row>
    <row r="7" spans="1:20" ht="26.4" customHeight="1" x14ac:dyDescent="0.3">
      <c r="A7" s="441" t="s">
        <v>505</v>
      </c>
      <c r="B7" s="442">
        <f ca="1">B6-B8</f>
        <v>51726.652048085409</v>
      </c>
      <c r="G7" s="176"/>
      <c r="H7" s="617" t="s">
        <v>470</v>
      </c>
      <c r="I7" s="618"/>
      <c r="J7" s="617"/>
      <c r="K7" s="619"/>
      <c r="L7" s="619"/>
      <c r="M7" s="790"/>
      <c r="N7" s="617"/>
      <c r="O7" s="619"/>
      <c r="P7" s="619"/>
      <c r="Q7" s="619"/>
      <c r="R7" s="619"/>
      <c r="S7" s="620"/>
      <c r="T7" s="621"/>
    </row>
    <row r="8" spans="1:20" ht="26.4" customHeight="1" x14ac:dyDescent="0.3">
      <c r="A8" s="441" t="s">
        <v>506</v>
      </c>
      <c r="B8" s="442">
        <f>'Total| BS'!L100-'Total| BS'!L71</f>
        <v>-9330.5070434217596</v>
      </c>
      <c r="C8" s="443" t="s">
        <v>507</v>
      </c>
      <c r="G8" s="176"/>
      <c r="H8" s="367">
        <v>1</v>
      </c>
      <c r="I8" s="364" t="s">
        <v>471</v>
      </c>
      <c r="J8" s="365">
        <f>IF(B4&gt;0,B4,0)</f>
        <v>39216.279939999979</v>
      </c>
      <c r="K8" s="366">
        <f>SUMIFS($F:$F,$C:$C,I8)</f>
        <v>30</v>
      </c>
      <c r="L8" s="366">
        <f>MIN(J8,K8)</f>
        <v>30</v>
      </c>
      <c r="M8" s="791" t="s">
        <v>364</v>
      </c>
      <c r="N8" s="367" t="s">
        <v>431</v>
      </c>
      <c r="O8" s="368" t="s">
        <v>427</v>
      </c>
      <c r="P8" s="368" t="s">
        <v>428</v>
      </c>
      <c r="Q8" s="368" t="s">
        <v>429</v>
      </c>
      <c r="R8" s="369">
        <f>SUMIFS('ALM|PL| Input'!O:O,'ALM|PL| Input'!L:L, 'ALM| Process| Tool '!N8,'ALM|PL| Input'!K:K, 'ALM| Process| Tool '!O8)-SUMIFS('ALM|PL| Input'!O:O, 'ALM|PL| Input'!L:L, 'ALM| Process| Tool '!P8,'ALM|PL| Input'!K:K, 'ALM| Process| Tool '!Q8)</f>
        <v>-2.9999999999999992E-3</v>
      </c>
      <c r="S8" s="606">
        <v>300</v>
      </c>
      <c r="T8" s="622">
        <v>301</v>
      </c>
    </row>
    <row r="9" spans="1:20" ht="26.4" customHeight="1" x14ac:dyDescent="0.3">
      <c r="A9" s="284" t="s">
        <v>469</v>
      </c>
      <c r="B9" s="360">
        <f ca="1">SUM(B4:B6)</f>
        <v>0</v>
      </c>
      <c r="G9" s="176"/>
      <c r="H9" s="367">
        <f>H8+1</f>
        <v>2</v>
      </c>
      <c r="I9" s="370" t="s">
        <v>476</v>
      </c>
      <c r="J9" s="365">
        <f>MAX(0,J8-SUM(L8))</f>
        <v>39186.279939999979</v>
      </c>
      <c r="K9" s="371">
        <f>SUMIFS($F:$F,$C:$C,I9)</f>
        <v>13953.5934</v>
      </c>
      <c r="L9" s="371">
        <f t="shared" ref="L9:L10" si="0">MIN(J9,K9)</f>
        <v>13953.5934</v>
      </c>
      <c r="M9" s="792" t="s">
        <v>388</v>
      </c>
      <c r="N9" s="367" t="s">
        <v>19</v>
      </c>
      <c r="O9" s="368" t="s">
        <v>425</v>
      </c>
      <c r="P9" s="368" t="s">
        <v>428</v>
      </c>
      <c r="Q9" s="368" t="s">
        <v>429</v>
      </c>
      <c r="R9" s="369">
        <f>SUMIFS('ALM|PL| Input'!O:O,'ALM|PL| Input'!L:L, 'ALM| Process| Tool '!N9,'ALM|PL| Input'!K:K, 'ALM| Process| Tool '!O9)-SUMIFS('ALM|PL| Input'!O:O, 'ALM|PL| Input'!L:L, 'ALM| Process| Tool '!P9,'ALM|PL| Input'!K:K, 'ALM| Process| Tool '!Q9)</f>
        <v>-2.9999999999999992E-3</v>
      </c>
      <c r="S9" s="606">
        <v>259</v>
      </c>
      <c r="T9" s="622">
        <v>260</v>
      </c>
    </row>
    <row r="10" spans="1:20" ht="26.4" customHeight="1" x14ac:dyDescent="0.3">
      <c r="G10" s="176"/>
      <c r="H10" s="367">
        <f t="shared" ref="H10:H15" si="1">H9+1</f>
        <v>3</v>
      </c>
      <c r="I10" s="370" t="s">
        <v>478</v>
      </c>
      <c r="J10" s="374">
        <f>MAX(0,J9-SUM(L9))</f>
        <v>25232.686539999981</v>
      </c>
      <c r="K10" s="366">
        <f>SUMIFS($F:$F,$C:$C,$C$15)-SUMIFS($F:$F,$C:$C,$C$16)</f>
        <v>-12348.05</v>
      </c>
      <c r="L10" s="371">
        <f t="shared" si="0"/>
        <v>-12348.05</v>
      </c>
      <c r="M10" s="793" t="s">
        <v>479</v>
      </c>
      <c r="N10" s="367" t="s">
        <v>431</v>
      </c>
      <c r="O10" s="368" t="s">
        <v>427</v>
      </c>
      <c r="P10" s="368" t="s">
        <v>428</v>
      </c>
      <c r="Q10" s="368" t="s">
        <v>429</v>
      </c>
      <c r="R10" s="369">
        <f>SUMIFS('ALM|PL| Input'!O:O,'ALM|PL| Input'!L:L, 'ALM| Process| Tool '!N10,'ALM|PL| Input'!K:K, 'ALM| Process| Tool '!O10)-SUMIFS('ALM|PL| Input'!O:O, 'ALM|PL| Input'!L:L, 'ALM| Process| Tool '!P10,'ALM|PL| Input'!K:K, 'ALM| Process| Tool '!Q10)</f>
        <v>-2.9999999999999992E-3</v>
      </c>
      <c r="S10" s="606">
        <v>291</v>
      </c>
      <c r="T10" s="622">
        <v>292</v>
      </c>
    </row>
    <row r="11" spans="1:20" ht="26.4" customHeight="1" x14ac:dyDescent="0.3">
      <c r="G11" s="176"/>
      <c r="H11" s="367">
        <f t="shared" si="1"/>
        <v>4</v>
      </c>
      <c r="I11" s="370" t="s">
        <v>480</v>
      </c>
      <c r="J11" s="374">
        <f t="shared" ref="J11:J15" si="2">MAX(0,J10-SUM(L10))</f>
        <v>37580.736539999984</v>
      </c>
      <c r="K11" s="371">
        <f>SUMIFS($F:$F,$C:$C,I11)</f>
        <v>0</v>
      </c>
      <c r="L11" s="371">
        <f>MIN(J11,K11)</f>
        <v>0</v>
      </c>
      <c r="M11" s="793" t="s">
        <v>395</v>
      </c>
      <c r="N11" s="367" t="s">
        <v>431</v>
      </c>
      <c r="O11" s="368" t="s">
        <v>427</v>
      </c>
      <c r="P11" s="368" t="s">
        <v>428</v>
      </c>
      <c r="Q11" s="368" t="s">
        <v>429</v>
      </c>
      <c r="R11" s="369">
        <f>SUMIFS('ALM|PL| Input'!O:O,'ALM|PL| Input'!L:L, 'ALM| Process| Tool '!N11,'ALM|PL| Input'!K:K, 'ALM| Process| Tool '!O11)-SUMIFS('ALM|PL| Input'!O:O, 'ALM|PL| Input'!L:L, 'ALM| Process| Tool '!P11,'ALM|PL| Input'!K:K, 'ALM| Process| Tool '!Q11)</f>
        <v>-2.9999999999999992E-3</v>
      </c>
      <c r="S11" s="606">
        <v>293</v>
      </c>
      <c r="T11" s="622">
        <v>294</v>
      </c>
    </row>
    <row r="12" spans="1:20" ht="26.4" customHeight="1" x14ac:dyDescent="0.3">
      <c r="A12" s="282" t="s">
        <v>473</v>
      </c>
      <c r="B12" s="282" t="s">
        <v>474</v>
      </c>
      <c r="C12" s="282" t="s">
        <v>463</v>
      </c>
      <c r="D12" s="282" t="s">
        <v>475</v>
      </c>
      <c r="E12" s="282" t="s">
        <v>462</v>
      </c>
      <c r="F12" s="282" t="s">
        <v>466</v>
      </c>
      <c r="G12" s="176"/>
      <c r="H12" s="367">
        <f t="shared" si="1"/>
        <v>5</v>
      </c>
      <c r="I12" s="370" t="s">
        <v>483</v>
      </c>
      <c r="J12" s="374">
        <f t="shared" si="2"/>
        <v>37580.736539999984</v>
      </c>
      <c r="K12" s="371">
        <f>SUMIFS($F:$F,$C:$C,I12)</f>
        <v>29252.025000000001</v>
      </c>
      <c r="L12" s="371">
        <f>MIN(J12,K12)</f>
        <v>29252.025000000001</v>
      </c>
      <c r="M12" s="793" t="s">
        <v>395</v>
      </c>
      <c r="N12" s="367" t="s">
        <v>431</v>
      </c>
      <c r="O12" s="368" t="s">
        <v>427</v>
      </c>
      <c r="P12" s="368" t="s">
        <v>428</v>
      </c>
      <c r="Q12" s="368" t="s">
        <v>429</v>
      </c>
      <c r="R12" s="369">
        <f>SUMIFS('ALM|PL| Input'!O:O,'ALM|PL| Input'!L:L, 'ALM| Process| Tool '!N12,'ALM|PL| Input'!K:K, 'ALM| Process| Tool '!O12)-SUMIFS('ALM|PL| Input'!O:O, 'ALM|PL| Input'!L:L, 'ALM| Process| Tool '!P12,'ALM|PL| Input'!K:K, 'ALM| Process| Tool '!Q12)</f>
        <v>-2.9999999999999992E-3</v>
      </c>
      <c r="S12" s="606">
        <v>295</v>
      </c>
      <c r="T12" s="622">
        <v>296</v>
      </c>
    </row>
    <row r="13" spans="1:20" ht="26.4" customHeight="1" x14ac:dyDescent="0.3">
      <c r="A13" s="283" t="s">
        <v>471</v>
      </c>
      <c r="B13" s="372"/>
      <c r="C13" s="189" t="s">
        <v>471</v>
      </c>
      <c r="D13" s="283" t="s">
        <v>107</v>
      </c>
      <c r="E13" s="373">
        <v>9</v>
      </c>
      <c r="F13" s="415">
        <f>'Input | BS| CIB'!L9</f>
        <v>30</v>
      </c>
      <c r="G13" s="176"/>
      <c r="H13" s="367">
        <f t="shared" si="1"/>
        <v>6</v>
      </c>
      <c r="I13" s="370" t="s">
        <v>484</v>
      </c>
      <c r="J13" s="374">
        <f t="shared" si="2"/>
        <v>8328.7115399999821</v>
      </c>
      <c r="K13" s="371">
        <f>SUMIFS($F:$F,$C:$C,I13)</f>
        <v>0</v>
      </c>
      <c r="L13" s="371">
        <f>MIN(J13,K13)</f>
        <v>0</v>
      </c>
      <c r="M13" s="793" t="s">
        <v>395</v>
      </c>
      <c r="N13" s="367" t="s">
        <v>431</v>
      </c>
      <c r="O13" s="368" t="s">
        <v>427</v>
      </c>
      <c r="P13" s="368" t="s">
        <v>428</v>
      </c>
      <c r="Q13" s="368" t="s">
        <v>429</v>
      </c>
      <c r="R13" s="369">
        <f>SUMIFS('ALM|PL| Input'!O:O,'ALM|PL| Input'!L:L, 'ALM| Process| Tool '!N13,'ALM|PL| Input'!K:K, 'ALM| Process| Tool '!O13)-SUMIFS('ALM|PL| Input'!O:O, 'ALM|PL| Input'!L:L, 'ALM| Process| Tool '!P13,'ALM|PL| Input'!K:K, 'ALM| Process| Tool '!Q13)</f>
        <v>-2.9999999999999992E-3</v>
      </c>
      <c r="S13" s="606">
        <v>297</v>
      </c>
      <c r="T13" s="622">
        <v>298</v>
      </c>
    </row>
    <row r="14" spans="1:20" ht="26.4" customHeight="1" x14ac:dyDescent="0.3">
      <c r="A14" s="284" t="s">
        <v>385</v>
      </c>
      <c r="B14" s="372"/>
      <c r="C14" s="284" t="s">
        <v>476</v>
      </c>
      <c r="D14" s="284" t="s">
        <v>107</v>
      </c>
      <c r="E14" s="375">
        <v>14</v>
      </c>
      <c r="F14" s="377">
        <f>'ALM| BS| Process'!P14</f>
        <v>13953.5934</v>
      </c>
      <c r="G14" s="176"/>
      <c r="H14" s="367">
        <f t="shared" si="1"/>
        <v>7</v>
      </c>
      <c r="I14" s="370" t="s">
        <v>486</v>
      </c>
      <c r="J14" s="374">
        <f t="shared" si="2"/>
        <v>8328.7115399999821</v>
      </c>
      <c r="K14" s="371">
        <f ca="1">SUMIFS($F:$F,$C:$C,I14)</f>
        <v>75613.221707988647</v>
      </c>
      <c r="L14" s="371">
        <f ca="1">MIN(J14,K14)</f>
        <v>8328.7115399999821</v>
      </c>
      <c r="M14" s="794" t="s">
        <v>204</v>
      </c>
      <c r="N14" s="367" t="s">
        <v>426</v>
      </c>
      <c r="O14" s="368" t="s">
        <v>425</v>
      </c>
      <c r="P14" s="368" t="s">
        <v>428</v>
      </c>
      <c r="Q14" s="368" t="s">
        <v>429</v>
      </c>
      <c r="R14" s="369">
        <f>SUMIFS('ALM|PL| Input'!O:O,'ALM|PL| Input'!L:L, 'ALM| Process| Tool '!N14,'ALM|PL| Input'!K:K, 'ALM| Process| Tool '!O14)-SUMIFS('ALM|PL| Input'!O:O, 'ALM|PL| Input'!L:L, 'ALM| Process| Tool '!P14,'ALM|PL| Input'!K:K, 'ALM| Process| Tool '!Q14)</f>
        <v>8.0000000000000036E-3</v>
      </c>
      <c r="S14" s="606">
        <v>266</v>
      </c>
      <c r="T14" s="622">
        <v>267</v>
      </c>
    </row>
    <row r="15" spans="1:20" ht="26.4" customHeight="1" x14ac:dyDescent="0.3">
      <c r="A15" s="284" t="s">
        <v>105</v>
      </c>
      <c r="B15" s="284" t="s">
        <v>426</v>
      </c>
      <c r="C15" s="284" t="s">
        <v>478</v>
      </c>
      <c r="D15" s="284" t="s">
        <v>481</v>
      </c>
      <c r="E15" s="375" t="s">
        <v>482</v>
      </c>
      <c r="F15" s="377">
        <f>'Input| PL| Treasury'!K56-'Input| PL| Treasury'!K58</f>
        <v>-12348.05</v>
      </c>
      <c r="G15" s="176"/>
      <c r="H15" s="367">
        <f t="shared" si="1"/>
        <v>8</v>
      </c>
      <c r="I15" s="370" t="s">
        <v>488</v>
      </c>
      <c r="J15" s="374">
        <f t="shared" ca="1" si="2"/>
        <v>0</v>
      </c>
      <c r="K15" s="371">
        <f>SUMIFS($F:$F,$C:$C,I15)</f>
        <v>10290.914000000001</v>
      </c>
      <c r="L15" s="371">
        <f ca="1">MIN(J15,K15)</f>
        <v>0</v>
      </c>
      <c r="M15" s="792" t="s">
        <v>206</v>
      </c>
      <c r="N15" s="367" t="s">
        <v>23</v>
      </c>
      <c r="O15" s="368" t="s">
        <v>425</v>
      </c>
      <c r="P15" s="368" t="s">
        <v>428</v>
      </c>
      <c r="Q15" s="368" t="s">
        <v>429</v>
      </c>
      <c r="R15" s="369">
        <f>SUMIFS('ALM|PL| Input'!O:O,'ALM|PL| Input'!L:L, 'ALM| Process| Tool '!N15,'ALM|PL| Input'!K:K, 'ALM| Process| Tool '!O15)-SUMIFS('ALM|PL| Input'!O:O, 'ALM|PL| Input'!L:L, 'ALM| Process| Tool '!P15,'ALM|PL| Input'!K:K, 'ALM| Process| Tool '!Q15)</f>
        <v>-1.1999999999999999E-2</v>
      </c>
      <c r="S15" s="606">
        <v>269</v>
      </c>
      <c r="T15" s="622">
        <v>270</v>
      </c>
    </row>
    <row r="16" spans="1:20" ht="26.4" customHeight="1" x14ac:dyDescent="0.3">
      <c r="A16" s="284" t="s">
        <v>105</v>
      </c>
      <c r="B16" s="284" t="s">
        <v>477</v>
      </c>
      <c r="C16" s="284" t="s">
        <v>480</v>
      </c>
      <c r="D16" s="284" t="s">
        <v>481</v>
      </c>
      <c r="E16" s="375">
        <v>240</v>
      </c>
      <c r="F16" s="377">
        <f>'Input| PL| Treasury'!K76</f>
        <v>0</v>
      </c>
      <c r="G16" s="176"/>
      <c r="H16" s="363" t="s">
        <v>489</v>
      </c>
      <c r="I16" s="362"/>
      <c r="J16" s="363"/>
      <c r="K16" s="361"/>
      <c r="L16" s="361"/>
      <c r="M16" s="792"/>
      <c r="N16" s="363"/>
      <c r="O16" s="361"/>
      <c r="P16" s="361"/>
      <c r="Q16" s="361"/>
      <c r="R16" s="369"/>
      <c r="S16" s="623"/>
      <c r="T16" s="470"/>
    </row>
    <row r="17" spans="1:20" ht="26.4" customHeight="1" x14ac:dyDescent="0.3">
      <c r="A17" s="284" t="s">
        <v>105</v>
      </c>
      <c r="B17" s="284" t="s">
        <v>485</v>
      </c>
      <c r="C17" s="284" t="s">
        <v>483</v>
      </c>
      <c r="D17" s="284" t="s">
        <v>481</v>
      </c>
      <c r="E17" s="375">
        <v>251</v>
      </c>
      <c r="F17" s="377">
        <f>'Input| PL| Treasury'!K87</f>
        <v>29252.025000000001</v>
      </c>
      <c r="G17" s="176"/>
      <c r="H17" s="624"/>
      <c r="I17" s="623"/>
      <c r="J17" s="623"/>
      <c r="K17" s="623"/>
      <c r="L17" s="623"/>
      <c r="M17" s="795"/>
      <c r="N17" s="623"/>
      <c r="O17" s="623"/>
      <c r="P17" s="623"/>
      <c r="Q17" s="623"/>
      <c r="R17" s="623"/>
      <c r="S17" s="623"/>
      <c r="T17" s="470"/>
    </row>
    <row r="18" spans="1:20" ht="26.4" customHeight="1" x14ac:dyDescent="0.3">
      <c r="A18" s="284" t="s">
        <v>105</v>
      </c>
      <c r="B18" s="284" t="s">
        <v>487</v>
      </c>
      <c r="C18" s="284" t="s">
        <v>484</v>
      </c>
      <c r="D18" s="284" t="s">
        <v>481</v>
      </c>
      <c r="E18" s="375">
        <v>397</v>
      </c>
      <c r="F18" s="377">
        <f>'Input| PL| Treasury'!K233</f>
        <v>0</v>
      </c>
      <c r="G18" s="176"/>
      <c r="H18" s="367">
        <v>1</v>
      </c>
      <c r="I18" s="364" t="s">
        <v>471</v>
      </c>
      <c r="J18" s="365">
        <f ca="1">IF(B6&gt;0,B6,0)</f>
        <v>42396.145004663646</v>
      </c>
      <c r="K18" s="378">
        <f t="shared" ref="K18:K25" si="3">SUMIFS($F:$F,$C:$C,I18)-SUMIFS($L$8:$L$15,$I$8:$I$15,I18)</f>
        <v>0</v>
      </c>
      <c r="L18" s="371">
        <f t="shared" ref="L18:L26" ca="1" si="4">MIN(J18,K18)</f>
        <v>0</v>
      </c>
      <c r="M18" s="792" t="s">
        <v>408</v>
      </c>
      <c r="N18" s="367" t="s">
        <v>431</v>
      </c>
      <c r="O18" s="284" t="s">
        <v>427</v>
      </c>
      <c r="P18" s="284" t="s">
        <v>430</v>
      </c>
      <c r="Q18" s="284" t="s">
        <v>429</v>
      </c>
      <c r="R18" s="369">
        <f>SUMIFS('ALM|PL| Input'!O:O,'ALM|PL| Input'!L:L, 'ALM| Process| Tool '!N18,'ALM|PL| Input'!K:K, 'ALM| Process| Tool '!O18)-SUMIFS('ALM|PL| Input'!O:O, 'ALM|PL| Input'!L:L, 'ALM| Process| Tool '!P18,'ALM|PL| Input'!K:K, 'ALM| Process| Tool '!Q18)</f>
        <v>-2.0000000000000018E-3</v>
      </c>
      <c r="S18" s="371">
        <v>346</v>
      </c>
      <c r="T18" s="622">
        <v>347</v>
      </c>
    </row>
    <row r="19" spans="1:20" ht="26.4" customHeight="1" x14ac:dyDescent="0.3">
      <c r="A19" s="284" t="s">
        <v>385</v>
      </c>
      <c r="B19" s="372"/>
      <c r="C19" s="284" t="s">
        <v>486</v>
      </c>
      <c r="D19" s="283" t="s">
        <v>107</v>
      </c>
      <c r="E19" s="375">
        <v>8</v>
      </c>
      <c r="F19" s="377">
        <f ca="1">'ALM| BS| Process'!P8</f>
        <v>75613.221707988647</v>
      </c>
      <c r="G19" s="176"/>
      <c r="H19" s="367">
        <f t="shared" ref="H19:H26" si="5">H18+1</f>
        <v>2</v>
      </c>
      <c r="I19" s="370" t="s">
        <v>476</v>
      </c>
      <c r="J19" s="379">
        <f t="shared" ref="J19:J26" ca="1" si="6">MAX(0,J18-SUM(L18))</f>
        <v>42396.145004663646</v>
      </c>
      <c r="K19" s="378">
        <f t="shared" si="3"/>
        <v>0</v>
      </c>
      <c r="L19" s="371">
        <f t="shared" ca="1" si="4"/>
        <v>0</v>
      </c>
      <c r="M19" s="792" t="s">
        <v>389</v>
      </c>
      <c r="N19" s="367" t="s">
        <v>19</v>
      </c>
      <c r="O19" s="368" t="s">
        <v>425</v>
      </c>
      <c r="P19" s="284" t="s">
        <v>430</v>
      </c>
      <c r="Q19" s="284" t="s">
        <v>429</v>
      </c>
      <c r="R19" s="369">
        <f>SUMIFS('ALM|PL| Input'!O:O,'ALM|PL| Input'!L:L, 'ALM| Process| Tool '!N19,'ALM|PL| Input'!K:K, 'ALM| Process| Tool '!O19)-SUMIFS('ALM|PL| Input'!O:O, 'ALM|PL| Input'!L:L, 'ALM| Process| Tool '!P19,'ALM|PL| Input'!K:K, 'ALM| Process| Tool '!Q19)</f>
        <v>-2.0000000000000018E-3</v>
      </c>
      <c r="S19" s="371">
        <v>262</v>
      </c>
      <c r="T19" s="622">
        <v>263</v>
      </c>
    </row>
    <row r="20" spans="1:20" ht="26.4" customHeight="1" x14ac:dyDescent="0.3">
      <c r="A20" s="284" t="s">
        <v>385</v>
      </c>
      <c r="B20" s="372"/>
      <c r="C20" s="284" t="s">
        <v>488</v>
      </c>
      <c r="D20" s="284" t="s">
        <v>107</v>
      </c>
      <c r="E20" s="375">
        <v>18</v>
      </c>
      <c r="F20" s="377">
        <f>'ALM| BS| Process'!P18</f>
        <v>10290.914000000001</v>
      </c>
      <c r="G20" s="176"/>
      <c r="H20" s="367">
        <f t="shared" si="5"/>
        <v>3</v>
      </c>
      <c r="I20" s="370" t="s">
        <v>478</v>
      </c>
      <c r="J20" s="379">
        <f t="shared" ca="1" si="6"/>
        <v>42396.145004663646</v>
      </c>
      <c r="K20" s="378">
        <f t="shared" si="3"/>
        <v>0</v>
      </c>
      <c r="L20" s="371">
        <f t="shared" ca="1" si="4"/>
        <v>0</v>
      </c>
      <c r="M20" s="792" t="s">
        <v>404</v>
      </c>
      <c r="N20" s="367" t="s">
        <v>431</v>
      </c>
      <c r="O20" s="368" t="s">
        <v>427</v>
      </c>
      <c r="P20" s="284" t="s">
        <v>430</v>
      </c>
      <c r="Q20" s="368" t="s">
        <v>429</v>
      </c>
      <c r="R20" s="369">
        <f>SUMIFS('ALM|PL| Input'!O:O,'ALM|PL| Input'!L:L, 'ALM| Process| Tool '!N20,'ALM|PL| Input'!K:K, 'ALM| Process| Tool '!O20)-SUMIFS('ALM|PL| Input'!O:O, 'ALM|PL| Input'!L:L, 'ALM| Process| Tool '!P20,'ALM|PL| Input'!K:K, 'ALM| Process| Tool '!Q20)</f>
        <v>-2.0000000000000018E-3</v>
      </c>
      <c r="S20" s="606">
        <v>337</v>
      </c>
      <c r="T20" s="622">
        <v>338</v>
      </c>
    </row>
    <row r="21" spans="1:20" ht="26.4" customHeight="1" x14ac:dyDescent="0.3">
      <c r="A21" s="284" t="s">
        <v>491</v>
      </c>
      <c r="B21" s="372"/>
      <c r="C21" s="284" t="s">
        <v>490</v>
      </c>
      <c r="D21" s="284" t="s">
        <v>481</v>
      </c>
      <c r="E21" s="375" t="s">
        <v>492</v>
      </c>
      <c r="F21" s="377">
        <f>SUM('Input| PL| RB'!K42,'Input| PL| CMB'!K42,'Input| PL| IB'!K42,'Input| PL| TT Thẻ'!K42,'Input| PL| CIB'!K42)-SUM('Input| PL| RB'!K15,'Input| PL| CMB'!K15,'Input| PL| IB'!K15,'Input| PL| TT Thẻ'!K15,'Input| PL| CIB'!K15)</f>
        <v>-4492.3859699999994</v>
      </c>
      <c r="G21" s="176"/>
      <c r="H21" s="367">
        <f t="shared" si="5"/>
        <v>4</v>
      </c>
      <c r="I21" s="370" t="s">
        <v>480</v>
      </c>
      <c r="J21" s="379">
        <f t="shared" ca="1" si="6"/>
        <v>42396.145004663646</v>
      </c>
      <c r="K21" s="378">
        <f t="shared" si="3"/>
        <v>0</v>
      </c>
      <c r="L21" s="371">
        <f t="shared" ca="1" si="4"/>
        <v>0</v>
      </c>
      <c r="M21" s="792" t="s">
        <v>404</v>
      </c>
      <c r="N21" s="367" t="s">
        <v>431</v>
      </c>
      <c r="O21" s="368" t="s">
        <v>427</v>
      </c>
      <c r="P21" s="284" t="s">
        <v>430</v>
      </c>
      <c r="Q21" s="368" t="s">
        <v>429</v>
      </c>
      <c r="R21" s="369">
        <f>SUMIFS('ALM|PL| Input'!O:O,'ALM|PL| Input'!L:L, 'ALM| Process| Tool '!N21,'ALM|PL| Input'!K:K, 'ALM| Process| Tool '!O21)-SUMIFS('ALM|PL| Input'!O:O, 'ALM|PL| Input'!L:L, 'ALM| Process| Tool '!P21,'ALM|PL| Input'!K:K, 'ALM| Process| Tool '!Q21)</f>
        <v>-2.0000000000000018E-3</v>
      </c>
      <c r="S21" s="606">
        <v>339</v>
      </c>
      <c r="T21" s="622">
        <v>340</v>
      </c>
    </row>
    <row r="22" spans="1:20" ht="26.4" customHeight="1" x14ac:dyDescent="0.3">
      <c r="A22" s="284" t="s">
        <v>105</v>
      </c>
      <c r="B22" s="372"/>
      <c r="C22" s="284" t="s">
        <v>490</v>
      </c>
      <c r="D22" s="284" t="s">
        <v>107</v>
      </c>
      <c r="E22" s="375" t="s">
        <v>493</v>
      </c>
      <c r="F22" s="377">
        <f>'Input| BS| Treasury'!L100-'Input| BS| Treasury'!L71</f>
        <v>-454.6</v>
      </c>
      <c r="G22" s="176"/>
      <c r="H22" s="367">
        <f t="shared" si="5"/>
        <v>5</v>
      </c>
      <c r="I22" s="370" t="s">
        <v>483</v>
      </c>
      <c r="J22" s="379">
        <f t="shared" ca="1" si="6"/>
        <v>42396.145004663646</v>
      </c>
      <c r="K22" s="378">
        <f t="shared" si="3"/>
        <v>0</v>
      </c>
      <c r="L22" s="371">
        <f t="shared" ca="1" si="4"/>
        <v>0</v>
      </c>
      <c r="M22" s="792" t="s">
        <v>404</v>
      </c>
      <c r="N22" s="367" t="s">
        <v>431</v>
      </c>
      <c r="O22" s="368" t="s">
        <v>427</v>
      </c>
      <c r="P22" s="284" t="s">
        <v>430</v>
      </c>
      <c r="Q22" s="368" t="s">
        <v>429</v>
      </c>
      <c r="R22" s="369">
        <f>SUMIFS('ALM|PL| Input'!O:O,'ALM|PL| Input'!L:L, 'ALM| Process| Tool '!N22,'ALM|PL| Input'!K:K, 'ALM| Process| Tool '!O22)-SUMIFS('ALM|PL| Input'!O:O, 'ALM|PL| Input'!L:L, 'ALM| Process| Tool '!P22,'ALM|PL| Input'!K:K, 'ALM| Process| Tool '!Q22)</f>
        <v>-2.0000000000000018E-3</v>
      </c>
      <c r="S22" s="606">
        <v>341</v>
      </c>
      <c r="T22" s="622">
        <v>342</v>
      </c>
    </row>
    <row r="23" spans="1:20" ht="26.4" customHeight="1" x14ac:dyDescent="0.3">
      <c r="A23" s="284" t="s">
        <v>385</v>
      </c>
      <c r="B23" s="372"/>
      <c r="C23" s="284" t="s">
        <v>494</v>
      </c>
      <c r="D23" s="284" t="s">
        <v>107</v>
      </c>
      <c r="E23" s="375" t="s">
        <v>495</v>
      </c>
      <c r="F23" s="377">
        <f ca="1">'ALM| BS| Process'!P91-'ALM| BS| Process'!P97</f>
        <v>29899.638199999998</v>
      </c>
      <c r="G23" s="176"/>
      <c r="H23" s="367">
        <f t="shared" si="5"/>
        <v>6</v>
      </c>
      <c r="I23" s="370" t="s">
        <v>484</v>
      </c>
      <c r="J23" s="379">
        <f t="shared" ca="1" si="6"/>
        <v>42396.145004663646</v>
      </c>
      <c r="K23" s="378">
        <f t="shared" si="3"/>
        <v>0</v>
      </c>
      <c r="L23" s="371">
        <f t="shared" ca="1" si="4"/>
        <v>0</v>
      </c>
      <c r="M23" s="792" t="s">
        <v>404</v>
      </c>
      <c r="N23" s="367" t="s">
        <v>431</v>
      </c>
      <c r="O23" s="368" t="s">
        <v>427</v>
      </c>
      <c r="P23" s="284" t="s">
        <v>430</v>
      </c>
      <c r="Q23" s="368" t="s">
        <v>429</v>
      </c>
      <c r="R23" s="369">
        <f>SUMIFS('ALM|PL| Input'!O:O,'ALM|PL| Input'!L:L, 'ALM| Process| Tool '!N23,'ALM|PL| Input'!K:K, 'ALM| Process| Tool '!O23)-SUMIFS('ALM|PL| Input'!O:O, 'ALM|PL| Input'!L:L, 'ALM| Process| Tool '!P23,'ALM|PL| Input'!K:K, 'ALM| Process| Tool '!Q23)</f>
        <v>-2.0000000000000018E-3</v>
      </c>
      <c r="S23" s="606">
        <v>343</v>
      </c>
      <c r="T23" s="622">
        <v>344</v>
      </c>
    </row>
    <row r="24" spans="1:20" ht="26.4" customHeight="1" x14ac:dyDescent="0.3">
      <c r="A24" s="284" t="s">
        <v>385</v>
      </c>
      <c r="B24" s="372"/>
      <c r="C24" s="284" t="s">
        <v>496</v>
      </c>
      <c r="D24" s="284" t="s">
        <v>107</v>
      </c>
      <c r="E24" s="375">
        <v>98</v>
      </c>
      <c r="F24" s="377">
        <f>'ALM| BS| Process'!P98</f>
        <v>142.77099999999999</v>
      </c>
      <c r="G24" s="176"/>
      <c r="H24" s="367">
        <f t="shared" si="5"/>
        <v>7</v>
      </c>
      <c r="I24" s="370" t="s">
        <v>486</v>
      </c>
      <c r="J24" s="379">
        <f t="shared" ca="1" si="6"/>
        <v>42396.145004663646</v>
      </c>
      <c r="K24" s="378">
        <f t="shared" ca="1" si="3"/>
        <v>67284.510167988657</v>
      </c>
      <c r="L24" s="371">
        <f t="shared" ca="1" si="4"/>
        <v>42396.145004663646</v>
      </c>
      <c r="M24" s="792" t="s">
        <v>390</v>
      </c>
      <c r="N24" s="367" t="s">
        <v>426</v>
      </c>
      <c r="O24" s="368" t="s">
        <v>425</v>
      </c>
      <c r="P24" s="284" t="s">
        <v>430</v>
      </c>
      <c r="Q24" s="284" t="s">
        <v>429</v>
      </c>
      <c r="R24" s="369">
        <f>SUMIFS('ALM|PL| Input'!O:O,'ALM|PL| Input'!L:L, 'ALM| Process| Tool '!N24,'ALM|PL| Input'!K:K, 'ALM| Process| Tool '!O24)-SUMIFS('ALM|PL| Input'!O:O, 'ALM|PL| Input'!L:L, 'ALM| Process| Tool '!P24,'ALM|PL| Input'!K:K, 'ALM| Process| Tool '!Q24)</f>
        <v>9.0000000000000011E-3</v>
      </c>
      <c r="S24" s="371">
        <v>272</v>
      </c>
      <c r="T24" s="622">
        <v>273</v>
      </c>
    </row>
    <row r="25" spans="1:20" ht="26.4" customHeight="1" x14ac:dyDescent="0.3">
      <c r="G25" s="176"/>
      <c r="H25" s="367">
        <f t="shared" si="5"/>
        <v>8</v>
      </c>
      <c r="I25" s="370" t="s">
        <v>488</v>
      </c>
      <c r="J25" s="379">
        <f t="shared" ca="1" si="6"/>
        <v>0</v>
      </c>
      <c r="K25" s="378">
        <f t="shared" ca="1" si="3"/>
        <v>10290.914000000001</v>
      </c>
      <c r="L25" s="371">
        <f t="shared" ca="1" si="4"/>
        <v>0</v>
      </c>
      <c r="M25" s="792" t="s">
        <v>391</v>
      </c>
      <c r="N25" s="367" t="s">
        <v>23</v>
      </c>
      <c r="O25" s="368" t="s">
        <v>425</v>
      </c>
      <c r="P25" s="284" t="s">
        <v>430</v>
      </c>
      <c r="Q25" s="284" t="s">
        <v>429</v>
      </c>
      <c r="R25" s="369">
        <f>SUMIFS('ALM|PL| Input'!O:O,'ALM|PL| Input'!L:L, 'ALM| Process| Tool '!N25,'ALM|PL| Input'!K:K, 'ALM| Process| Tool '!O25)-SUMIFS('ALM|PL| Input'!O:O, 'ALM|PL| Input'!L:L, 'ALM| Process| Tool '!P25,'ALM|PL| Input'!K:K, 'ALM| Process| Tool '!Q25)</f>
        <v>-1.1000000000000001E-2</v>
      </c>
      <c r="S25" s="371">
        <v>275</v>
      </c>
      <c r="T25" s="622">
        <v>276</v>
      </c>
    </row>
    <row r="26" spans="1:20" ht="26.4" customHeight="1" x14ac:dyDescent="0.3">
      <c r="G26" s="176"/>
      <c r="H26" s="367">
        <f t="shared" si="5"/>
        <v>9</v>
      </c>
      <c r="I26" s="370" t="s">
        <v>472</v>
      </c>
      <c r="J26" s="379">
        <f t="shared" ca="1" si="6"/>
        <v>0</v>
      </c>
      <c r="K26" s="376">
        <f>IF(B4&lt;0,B4,0)</f>
        <v>0</v>
      </c>
      <c r="L26" s="371">
        <f t="shared" ca="1" si="4"/>
        <v>0</v>
      </c>
      <c r="M26" s="796" t="s">
        <v>376</v>
      </c>
      <c r="N26" s="367" t="s">
        <v>428</v>
      </c>
      <c r="O26" s="284" t="s">
        <v>427</v>
      </c>
      <c r="P26" s="284" t="s">
        <v>430</v>
      </c>
      <c r="Q26" s="284" t="s">
        <v>429</v>
      </c>
      <c r="R26" s="369">
        <f>SUMIFS('ALM|PL| Input'!O:O,'ALM|PL| Input'!L:L, 'ALM| Process| Tool '!N26,'ALM|PL| Input'!K:K, 'ALM| Process| Tool '!O26)-SUMIFS('ALM|PL| Input'!O:O, 'ALM|PL| Input'!L:L, 'ALM| Process| Tool '!P26,'ALM|PL| Input'!K:K, 'ALM| Process| Tool '!Q26)</f>
        <v>6.9999999999999993E-3</v>
      </c>
      <c r="S26" s="371">
        <v>333</v>
      </c>
      <c r="T26" s="622">
        <v>334</v>
      </c>
    </row>
    <row r="27" spans="1:20" ht="26.4" customHeight="1" x14ac:dyDescent="0.3">
      <c r="G27" s="176"/>
      <c r="H27" s="363" t="s">
        <v>497</v>
      </c>
      <c r="I27" s="362"/>
      <c r="J27" s="363"/>
      <c r="K27" s="361"/>
      <c r="L27" s="361"/>
      <c r="M27" s="792"/>
      <c r="N27" s="363"/>
      <c r="O27" s="361"/>
      <c r="P27" s="361"/>
      <c r="Q27" s="361"/>
      <c r="R27" s="369"/>
      <c r="S27" s="623"/>
      <c r="T27" s="470"/>
    </row>
    <row r="28" spans="1:20" ht="26.4" customHeight="1" x14ac:dyDescent="0.3">
      <c r="G28" s="176"/>
      <c r="H28" s="625" t="s">
        <v>498</v>
      </c>
      <c r="I28" s="370"/>
      <c r="J28" s="367"/>
      <c r="K28" s="284"/>
      <c r="L28" s="284"/>
      <c r="M28" s="792"/>
      <c r="N28" s="367"/>
      <c r="O28" s="284"/>
      <c r="P28" s="284"/>
      <c r="Q28" s="284"/>
      <c r="R28" s="369"/>
      <c r="S28" s="623"/>
      <c r="T28" s="470"/>
    </row>
    <row r="29" spans="1:20" ht="26.4" customHeight="1" x14ac:dyDescent="0.3">
      <c r="G29" s="176"/>
      <c r="H29" s="367">
        <v>1</v>
      </c>
      <c r="I29" s="370" t="s">
        <v>486</v>
      </c>
      <c r="J29" s="380">
        <f ca="1">IF(B5&lt;0,0,B5)</f>
        <v>0</v>
      </c>
      <c r="K29" s="378">
        <f ca="1">SUMIFS($F:$F,$C:$C,I29)-SUMIFS($L$8:$L$26,$I$8:$I$26,I29)</f>
        <v>24888.365163325019</v>
      </c>
      <c r="L29" s="371">
        <f ca="1">MIN(J29,K29)</f>
        <v>0</v>
      </c>
      <c r="M29" s="792" t="s">
        <v>499</v>
      </c>
      <c r="N29" s="367" t="s">
        <v>431</v>
      </c>
      <c r="O29" s="368" t="s">
        <v>425</v>
      </c>
      <c r="P29" s="381"/>
      <c r="Q29" s="381"/>
      <c r="R29" s="369">
        <f>SUMIFS('ALM|PL| Input'!O:O,'ALM|PL| Input'!L:L, 'ALM| Process| Tool '!N29,'ALM|PL| Input'!K:K, 'ALM| Process| Tool '!O29)-SUMIFS('ALM|PL| Input'!O:O, 'ALM|PL| Input'!L:L, 'ALM| Process| Tool '!P29,'ALM|PL| Input'!K:K, 'ALM| Process| Tool '!Q29)</f>
        <v>1.4999999999999999E-2</v>
      </c>
      <c r="S29" s="606">
        <v>278</v>
      </c>
      <c r="T29" s="622">
        <v>279</v>
      </c>
    </row>
    <row r="30" spans="1:20" ht="26.4" customHeight="1" x14ac:dyDescent="0.3">
      <c r="G30" s="176"/>
      <c r="H30" s="367">
        <f>H29+1</f>
        <v>2</v>
      </c>
      <c r="I30" s="370" t="s">
        <v>488</v>
      </c>
      <c r="J30" s="365">
        <f ca="1">MAX(0,J29-SUM(L29))</f>
        <v>0</v>
      </c>
      <c r="K30" s="378">
        <f ca="1">SUMIFS($F:$F,$C:$C,I30)-SUMIFS($L$8:$L$26,$I$8:$I$26,I30)</f>
        <v>10290.914000000001</v>
      </c>
      <c r="L30" s="371">
        <f ca="1">MIN(J30,K30)</f>
        <v>0</v>
      </c>
      <c r="M30" s="792" t="s">
        <v>499</v>
      </c>
      <c r="N30" s="367" t="s">
        <v>431</v>
      </c>
      <c r="O30" s="368" t="s">
        <v>425</v>
      </c>
      <c r="P30" s="381"/>
      <c r="Q30" s="381"/>
      <c r="R30" s="369">
        <f>SUMIFS('ALM|PL| Input'!O:O,'ALM|PL| Input'!L:L, 'ALM| Process| Tool '!N30,'ALM|PL| Input'!K:K, 'ALM| Process| Tool '!O30)-SUMIFS('ALM|PL| Input'!O:O, 'ALM|PL| Input'!L:L, 'ALM| Process| Tool '!P30,'ALM|PL| Input'!K:K, 'ALM| Process| Tool '!Q30)</f>
        <v>1.4999999999999999E-2</v>
      </c>
      <c r="S30" s="606">
        <v>281</v>
      </c>
      <c r="T30" s="622">
        <v>282</v>
      </c>
    </row>
    <row r="31" spans="1:20" ht="26.4" customHeight="1" x14ac:dyDescent="0.3">
      <c r="G31" s="176"/>
      <c r="H31" s="625" t="s">
        <v>500</v>
      </c>
      <c r="I31" s="370"/>
      <c r="J31" s="367"/>
      <c r="K31" s="284"/>
      <c r="L31" s="284"/>
      <c r="M31" s="792"/>
      <c r="N31" s="367"/>
      <c r="O31" s="284"/>
      <c r="P31" s="284"/>
      <c r="Q31" s="284"/>
      <c r="R31" s="369"/>
      <c r="S31" s="626"/>
      <c r="T31" s="627"/>
    </row>
    <row r="32" spans="1:20" ht="26.4" customHeight="1" x14ac:dyDescent="0.3">
      <c r="G32" s="176"/>
      <c r="H32" s="367">
        <f>H30+1</f>
        <v>3</v>
      </c>
      <c r="I32" s="370" t="s">
        <v>501</v>
      </c>
      <c r="J32" s="365">
        <f ca="1">IF(B5&lt;0,0,B5)</f>
        <v>0</v>
      </c>
      <c r="K32" s="378">
        <f ca="1">SUMIFS($F:$F,$C:$C,$C$23)-SUMIFS($F:$F,$C:$C,$C$24)</f>
        <v>29756.867199999997</v>
      </c>
      <c r="L32" s="371">
        <f ca="1">MIN(J32,K32)</f>
        <v>0</v>
      </c>
      <c r="M32" s="797" t="s">
        <v>502</v>
      </c>
      <c r="N32" s="367" t="s">
        <v>431</v>
      </c>
      <c r="O32" s="368" t="s">
        <v>425</v>
      </c>
      <c r="P32" s="381"/>
      <c r="Q32" s="381"/>
      <c r="R32" s="369">
        <f>SUMIFS('ALM|PL| Input'!O:O,'ALM|PL| Input'!L:L, 'ALM| Process| Tool '!N32,'ALM|PL| Input'!K:K, 'ALM| Process| Tool '!O32)-SUMIFS('ALM|PL| Input'!O:O, 'ALM|PL| Input'!L:L, 'ALM| Process| Tool '!P32,'ALM|PL| Input'!K:K, 'ALM| Process| Tool '!Q32)</f>
        <v>1.4999999999999999E-2</v>
      </c>
      <c r="S32" s="606">
        <v>278</v>
      </c>
      <c r="T32" s="622">
        <v>279</v>
      </c>
    </row>
    <row r="33" spans="7:20" ht="26.4" customHeight="1" x14ac:dyDescent="0.3">
      <c r="G33" s="176"/>
      <c r="H33" s="628">
        <f>H32+1</f>
        <v>4</v>
      </c>
      <c r="I33" s="629" t="s">
        <v>472</v>
      </c>
      <c r="J33" s="630">
        <f ca="1">MAX(0,J32-SUM(L32))</f>
        <v>0</v>
      </c>
      <c r="K33" s="631">
        <f>IF(B4&gt;0,0,B4-K26)</f>
        <v>0</v>
      </c>
      <c r="L33" s="632">
        <f ca="1">MIN(J33,K33)</f>
        <v>0</v>
      </c>
      <c r="M33" s="798" t="s">
        <v>381</v>
      </c>
      <c r="N33" s="628" t="s">
        <v>428</v>
      </c>
      <c r="O33" s="285" t="s">
        <v>427</v>
      </c>
      <c r="P33" s="285" t="s">
        <v>431</v>
      </c>
      <c r="Q33" s="285" t="s">
        <v>429</v>
      </c>
      <c r="R33" s="369">
        <f>SUMIFS('ALM|PL| Input'!O:O,'ALM|PL| Input'!L:L, 'ALM| Process| Tool '!N33,'ALM|PL| Input'!K:K, 'ALM| Process| Tool '!O33)-SUMIFS('ALM|PL| Input'!O:O, 'ALM|PL| Input'!L:L, 'ALM| Process| Tool '!P33,'ALM|PL| Input'!K:K, 'ALM| Process| Tool '!Q33)</f>
        <v>9.0000000000000011E-3</v>
      </c>
      <c r="S33" s="633">
        <v>349</v>
      </c>
      <c r="T33" s="634">
        <v>350</v>
      </c>
    </row>
    <row r="34" spans="7:20" x14ac:dyDescent="0.3">
      <c r="G34" s="176"/>
    </row>
    <row r="35" spans="7:20" x14ac:dyDescent="0.3">
      <c r="G35" s="176"/>
    </row>
    <row r="36" spans="7:20" x14ac:dyDescent="0.3">
      <c r="G36" s="176"/>
    </row>
    <row r="37" spans="7:20" x14ac:dyDescent="0.3">
      <c r="G37" s="176"/>
    </row>
    <row r="38" spans="7:20" x14ac:dyDescent="0.3">
      <c r="G38" s="176"/>
    </row>
    <row r="39" spans="7:20" x14ac:dyDescent="0.3">
      <c r="G39" s="176"/>
    </row>
    <row r="40" spans="7:20" x14ac:dyDescent="0.3">
      <c r="G40" s="176"/>
    </row>
    <row r="41" spans="7:20" x14ac:dyDescent="0.3">
      <c r="G41" s="176"/>
    </row>
    <row r="42" spans="7:20" x14ac:dyDescent="0.3">
      <c r="G42" s="176"/>
    </row>
    <row r="43" spans="7:20" x14ac:dyDescent="0.3">
      <c r="G43" s="176"/>
    </row>
    <row r="44" spans="7:20" x14ac:dyDescent="0.3">
      <c r="G44" s="176"/>
    </row>
    <row r="45" spans="7:20" x14ac:dyDescent="0.3">
      <c r="G45" s="176"/>
    </row>
    <row r="109" spans="10:10" x14ac:dyDescent="0.3">
      <c r="J109" s="451"/>
    </row>
  </sheetData>
  <mergeCells count="5">
    <mergeCell ref="J5:L5"/>
    <mergeCell ref="N5:O5"/>
    <mergeCell ref="P5:Q5"/>
    <mergeCell ref="R5:R6"/>
    <mergeCell ref="S5:T5"/>
  </mergeCell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33B33-25BC-4803-8603-AE87161DAFA1}">
  <sheetPr>
    <tabColor rgb="FFFFFF00"/>
  </sheetPr>
  <dimension ref="A1:T119"/>
  <sheetViews>
    <sheetView showGridLines="0" zoomScale="55" zoomScaleNormal="55" workbookViewId="0">
      <pane xSplit="7" ySplit="2" topLeftCell="H84" activePane="bottomRight" state="frozen"/>
      <selection activeCell="P37" sqref="P37"/>
      <selection pane="topRight" activeCell="P37" sqref="P37"/>
      <selection pane="bottomLeft" activeCell="P37" sqref="P37"/>
      <selection pane="bottomRight" activeCell="L116" sqref="L116"/>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3.21875" style="2" bestFit="1" customWidth="1"/>
    <col min="9" max="10" width="14.5546875" style="2" customWidth="1"/>
    <col min="11" max="11" width="1.21875" style="281" customWidth="1"/>
    <col min="12" max="12" width="14.5546875" style="67" customWidth="1"/>
    <col min="15" max="20" width="11" customWidth="1"/>
  </cols>
  <sheetData>
    <row r="1" spans="1:20" x14ac:dyDescent="0.3">
      <c r="C1" s="317" t="s">
        <v>0</v>
      </c>
      <c r="D1" s="318"/>
      <c r="E1" s="318"/>
      <c r="F1" s="318"/>
      <c r="G1" s="318"/>
      <c r="H1" s="319" t="s">
        <v>1</v>
      </c>
      <c r="I1" s="319" t="s">
        <v>1</v>
      </c>
      <c r="J1" s="319" t="s">
        <v>1</v>
      </c>
      <c r="K1" s="320"/>
      <c r="L1" s="639" t="s">
        <v>3</v>
      </c>
      <c r="O1" s="775" t="s">
        <v>558</v>
      </c>
      <c r="P1" s="775"/>
      <c r="Q1" s="775"/>
      <c r="R1" s="776" t="s">
        <v>559</v>
      </c>
      <c r="S1" s="776"/>
      <c r="T1" s="776"/>
    </row>
    <row r="2" spans="1:20" ht="20.399999999999999" x14ac:dyDescent="0.3">
      <c r="A2" s="4" t="s">
        <v>4</v>
      </c>
      <c r="C2" s="5"/>
      <c r="D2" s="6" t="s">
        <v>5</v>
      </c>
      <c r="E2" s="6"/>
      <c r="F2" s="6"/>
      <c r="G2" s="6"/>
      <c r="H2" s="166">
        <v>2020</v>
      </c>
      <c r="I2" s="166">
        <v>2021</v>
      </c>
      <c r="J2" s="7">
        <v>2022</v>
      </c>
      <c r="K2" s="321"/>
      <c r="L2" s="8">
        <v>2023</v>
      </c>
      <c r="O2" s="585">
        <v>2021</v>
      </c>
      <c r="P2" s="586">
        <v>2022</v>
      </c>
      <c r="Q2" s="586">
        <v>2023</v>
      </c>
      <c r="R2" s="692">
        <v>2021</v>
      </c>
      <c r="S2" s="692">
        <v>2022</v>
      </c>
      <c r="T2" s="692">
        <v>2023</v>
      </c>
    </row>
    <row r="3" spans="1:20" s="10" customFormat="1" x14ac:dyDescent="0.3">
      <c r="A3" s="9">
        <v>3</v>
      </c>
      <c r="C3" s="11" t="s">
        <v>6</v>
      </c>
      <c r="D3" s="12" t="s">
        <v>7</v>
      </c>
      <c r="E3" s="13"/>
      <c r="F3" s="13"/>
      <c r="G3" s="13"/>
      <c r="H3" s="108"/>
      <c r="I3" s="108"/>
      <c r="J3" s="209"/>
      <c r="K3" s="322"/>
      <c r="L3" s="210"/>
      <c r="O3" s="581"/>
      <c r="P3" s="581"/>
      <c r="Q3" s="581"/>
      <c r="R3" s="693"/>
      <c r="S3" s="693"/>
      <c r="T3" s="693"/>
    </row>
    <row r="4" spans="1:20" x14ac:dyDescent="0.3">
      <c r="A4" s="9">
        <v>4</v>
      </c>
      <c r="C4" s="18"/>
      <c r="D4" s="2" t="s">
        <v>8</v>
      </c>
      <c r="E4" s="16"/>
      <c r="H4" s="300">
        <v>0</v>
      </c>
      <c r="I4" s="286">
        <v>0</v>
      </c>
      <c r="J4" s="308">
        <v>0</v>
      </c>
      <c r="K4" s="273"/>
      <c r="L4" s="294">
        <v>0</v>
      </c>
      <c r="O4" s="581"/>
      <c r="P4" s="581"/>
      <c r="Q4" s="581"/>
      <c r="R4" s="693"/>
      <c r="S4" s="693"/>
      <c r="T4" s="693"/>
    </row>
    <row r="5" spans="1:20" s="17" customFormat="1" x14ac:dyDescent="0.3">
      <c r="A5" s="9">
        <v>5</v>
      </c>
      <c r="C5" s="18"/>
      <c r="D5" s="2" t="s">
        <v>9</v>
      </c>
      <c r="E5" s="16"/>
      <c r="F5" s="2"/>
      <c r="G5" s="2"/>
      <c r="H5" s="300">
        <v>0</v>
      </c>
      <c r="I5" s="286">
        <v>0</v>
      </c>
      <c r="J5" s="308">
        <v>0</v>
      </c>
      <c r="K5" s="273"/>
      <c r="L5" s="294">
        <v>0</v>
      </c>
      <c r="O5" s="581"/>
      <c r="P5" s="581"/>
      <c r="Q5" s="581"/>
      <c r="R5" s="693"/>
      <c r="S5" s="693"/>
      <c r="T5" s="693"/>
    </row>
    <row r="6" spans="1:20" x14ac:dyDescent="0.3">
      <c r="A6" s="9">
        <v>6</v>
      </c>
      <c r="C6" s="14"/>
      <c r="D6" s="15" t="s">
        <v>10</v>
      </c>
      <c r="E6" s="16"/>
      <c r="H6" s="301">
        <v>0</v>
      </c>
      <c r="I6" s="287">
        <v>0</v>
      </c>
      <c r="J6" s="309">
        <v>0</v>
      </c>
      <c r="K6" s="274"/>
      <c r="L6" s="295">
        <v>0</v>
      </c>
      <c r="O6" s="582">
        <f>I6-SUM(I7:I10)</f>
        <v>0</v>
      </c>
      <c r="P6" s="582">
        <f>J6-SUM(J7:J10)</f>
        <v>0</v>
      </c>
      <c r="Q6" s="582">
        <f>K6-SUM(K7:K10)</f>
        <v>0</v>
      </c>
      <c r="R6" s="694"/>
      <c r="S6" s="694"/>
      <c r="T6" s="694"/>
    </row>
    <row r="7" spans="1:20" ht="13.2" customHeight="1" x14ac:dyDescent="0.3">
      <c r="A7" s="9">
        <v>7</v>
      </c>
      <c r="C7" s="18"/>
      <c r="E7" s="19" t="s">
        <v>11</v>
      </c>
      <c r="H7" s="300">
        <v>0</v>
      </c>
      <c r="I7" s="286">
        <v>0</v>
      </c>
      <c r="J7" s="308">
        <v>0</v>
      </c>
      <c r="K7" s="273"/>
      <c r="L7" s="294">
        <v>0</v>
      </c>
      <c r="O7" s="581"/>
      <c r="P7" s="581"/>
      <c r="Q7" s="581"/>
      <c r="R7" s="693"/>
      <c r="S7" s="693"/>
      <c r="T7" s="693"/>
    </row>
    <row r="8" spans="1:20" ht="13.2" customHeight="1" x14ac:dyDescent="0.3">
      <c r="A8" s="9">
        <v>8</v>
      </c>
      <c r="C8" s="18"/>
      <c r="E8" s="19" t="s">
        <v>12</v>
      </c>
      <c r="H8" s="300">
        <v>0</v>
      </c>
      <c r="I8" s="286">
        <v>0</v>
      </c>
      <c r="J8" s="308">
        <v>0</v>
      </c>
      <c r="K8" s="273"/>
      <c r="L8" s="294">
        <v>0</v>
      </c>
      <c r="O8" s="581"/>
      <c r="P8" s="581"/>
      <c r="Q8" s="581"/>
      <c r="R8" s="693"/>
      <c r="S8" s="693"/>
      <c r="T8" s="693"/>
    </row>
    <row r="9" spans="1:20" ht="13.2" customHeight="1" x14ac:dyDescent="0.3">
      <c r="A9" s="9">
        <v>9</v>
      </c>
      <c r="C9" s="18"/>
      <c r="E9" s="19" t="s">
        <v>13</v>
      </c>
      <c r="H9" s="300">
        <v>0</v>
      </c>
      <c r="I9" s="286">
        <v>0</v>
      </c>
      <c r="J9" s="308">
        <v>0</v>
      </c>
      <c r="K9" s="273"/>
      <c r="L9" s="294">
        <v>0</v>
      </c>
      <c r="O9" s="581"/>
      <c r="P9" s="581"/>
      <c r="Q9" s="581"/>
      <c r="R9" s="693"/>
      <c r="S9" s="693"/>
      <c r="T9" s="693"/>
    </row>
    <row r="10" spans="1:20" ht="13.2" customHeight="1" x14ac:dyDescent="0.3">
      <c r="A10" s="9">
        <v>10</v>
      </c>
      <c r="C10" s="18"/>
      <c r="E10" s="2" t="s">
        <v>14</v>
      </c>
      <c r="H10" s="300">
        <v>0</v>
      </c>
      <c r="I10" s="286">
        <v>0</v>
      </c>
      <c r="J10" s="308">
        <v>0</v>
      </c>
      <c r="K10" s="273"/>
      <c r="L10" s="294">
        <v>0</v>
      </c>
      <c r="O10" s="581"/>
      <c r="P10" s="581"/>
      <c r="Q10" s="581"/>
      <c r="R10" s="693"/>
      <c r="S10" s="693"/>
      <c r="T10" s="693"/>
    </row>
    <row r="11" spans="1:20" ht="13.2" customHeight="1" x14ac:dyDescent="0.3">
      <c r="A11" s="9">
        <v>11</v>
      </c>
      <c r="C11" s="76"/>
      <c r="D11" s="28" t="s">
        <v>15</v>
      </c>
      <c r="H11" s="302">
        <v>0</v>
      </c>
      <c r="I11" s="288">
        <v>0</v>
      </c>
      <c r="J11" s="310">
        <v>0</v>
      </c>
      <c r="K11" s="274"/>
      <c r="L11" s="296">
        <v>0</v>
      </c>
      <c r="O11" s="582">
        <f>I11-SUM(I6,I4:I5)</f>
        <v>0</v>
      </c>
      <c r="P11" s="582">
        <f>J11-SUM(J6,J4:J5)</f>
        <v>0</v>
      </c>
      <c r="Q11" s="582">
        <f>K11-SUM(K6,K4:K5)</f>
        <v>0</v>
      </c>
      <c r="R11" s="694"/>
      <c r="S11" s="694"/>
      <c r="T11" s="694"/>
    </row>
    <row r="12" spans="1:20" ht="13.2" customHeight="1" x14ac:dyDescent="0.3">
      <c r="A12" s="9">
        <v>12</v>
      </c>
      <c r="C12" s="11" t="s">
        <v>16</v>
      </c>
      <c r="D12" s="12" t="s">
        <v>17</v>
      </c>
      <c r="E12" s="12"/>
      <c r="F12" s="12"/>
      <c r="G12" s="12"/>
      <c r="H12" s="20"/>
      <c r="I12" s="20"/>
      <c r="J12" s="20"/>
      <c r="K12" s="274"/>
      <c r="L12" s="69"/>
      <c r="O12" s="581"/>
      <c r="P12" s="581"/>
      <c r="Q12" s="581"/>
      <c r="R12" s="693"/>
      <c r="S12" s="693"/>
      <c r="T12" s="693"/>
    </row>
    <row r="13" spans="1:20" ht="13.2" customHeight="1" x14ac:dyDescent="0.3">
      <c r="A13" s="9">
        <v>13</v>
      </c>
      <c r="C13" s="14"/>
      <c r="D13" s="15" t="s">
        <v>18</v>
      </c>
      <c r="E13" s="21"/>
      <c r="H13" s="303">
        <v>0</v>
      </c>
      <c r="I13" s="289">
        <v>0</v>
      </c>
      <c r="J13" s="311">
        <v>0</v>
      </c>
      <c r="K13" s="275"/>
      <c r="L13" s="297">
        <v>0</v>
      </c>
      <c r="O13" s="582">
        <f>I13-SUM(I14,I18,I22)</f>
        <v>0</v>
      </c>
      <c r="P13" s="582">
        <f>J13-SUM(J14,J18,J22)</f>
        <v>0</v>
      </c>
      <c r="Q13" s="582">
        <f>K13-SUM(K14,K18,K22)</f>
        <v>0</v>
      </c>
      <c r="R13" s="694"/>
      <c r="S13" s="694"/>
      <c r="T13" s="694"/>
    </row>
    <row r="14" spans="1:20" ht="13.2" customHeight="1" x14ac:dyDescent="0.3">
      <c r="A14" s="9">
        <v>14</v>
      </c>
      <c r="C14" s="18"/>
      <c r="E14" s="22" t="s">
        <v>19</v>
      </c>
      <c r="H14" s="303">
        <v>0</v>
      </c>
      <c r="I14" s="289">
        <v>0</v>
      </c>
      <c r="J14" s="311">
        <v>0</v>
      </c>
      <c r="K14" s="275"/>
      <c r="L14" s="297">
        <v>0</v>
      </c>
      <c r="O14" s="582">
        <f>I14-SUM(I15:I17)</f>
        <v>0</v>
      </c>
      <c r="P14" s="582">
        <f>J14-SUM(J15:J17)</f>
        <v>0</v>
      </c>
      <c r="Q14" s="582">
        <f>K14-SUM(K15:K17)</f>
        <v>0</v>
      </c>
      <c r="R14" s="694"/>
      <c r="S14" s="694"/>
      <c r="T14" s="694"/>
    </row>
    <row r="15" spans="1:20" ht="13.2" customHeight="1" x14ac:dyDescent="0.3">
      <c r="A15" s="9">
        <v>15</v>
      </c>
      <c r="C15" s="18"/>
      <c r="F15" s="1" t="s">
        <v>20</v>
      </c>
      <c r="G15" s="1"/>
      <c r="H15" s="304"/>
      <c r="I15" s="290"/>
      <c r="J15" s="312"/>
      <c r="K15" s="273"/>
      <c r="L15" s="294">
        <v>0</v>
      </c>
      <c r="O15" s="581"/>
      <c r="P15" s="581"/>
      <c r="Q15" s="581"/>
      <c r="R15" s="693"/>
      <c r="S15" s="693"/>
      <c r="T15" s="693"/>
    </row>
    <row r="16" spans="1:20" s="17" customFormat="1" ht="13.5" customHeight="1" x14ac:dyDescent="0.3">
      <c r="A16" s="9">
        <v>16</v>
      </c>
      <c r="C16" s="18"/>
      <c r="D16" s="2"/>
      <c r="E16" s="2"/>
      <c r="F16" s="1" t="s">
        <v>21</v>
      </c>
      <c r="G16" s="1"/>
      <c r="H16" s="304"/>
      <c r="I16" s="290"/>
      <c r="J16" s="312"/>
      <c r="K16" s="273"/>
      <c r="L16" s="294">
        <v>0</v>
      </c>
      <c r="O16" s="581"/>
      <c r="P16" s="581"/>
      <c r="Q16" s="581"/>
      <c r="R16" s="693"/>
      <c r="S16" s="693"/>
      <c r="T16" s="693"/>
    </row>
    <row r="17" spans="1:20" x14ac:dyDescent="0.3">
      <c r="A17" s="9">
        <v>17</v>
      </c>
      <c r="C17" s="18"/>
      <c r="F17" s="1" t="s">
        <v>22</v>
      </c>
      <c r="G17" s="1"/>
      <c r="H17" s="304"/>
      <c r="I17" s="290"/>
      <c r="J17" s="312"/>
      <c r="K17" s="273"/>
      <c r="L17" s="294">
        <v>0</v>
      </c>
      <c r="O17" s="581"/>
      <c r="P17" s="581"/>
      <c r="Q17" s="581"/>
      <c r="R17" s="693"/>
      <c r="S17" s="693"/>
      <c r="T17" s="693"/>
    </row>
    <row r="18" spans="1:20" x14ac:dyDescent="0.3">
      <c r="A18" s="9">
        <v>18</v>
      </c>
      <c r="C18" s="23"/>
      <c r="D18" s="24"/>
      <c r="E18" s="25" t="s">
        <v>23</v>
      </c>
      <c r="F18" s="24"/>
      <c r="G18" s="24"/>
      <c r="H18" s="303">
        <v>0</v>
      </c>
      <c r="I18" s="289">
        <v>0</v>
      </c>
      <c r="J18" s="311">
        <v>0</v>
      </c>
      <c r="K18" s="275"/>
      <c r="L18" s="297">
        <v>0</v>
      </c>
      <c r="O18" s="583">
        <f>I18-SUM(I19:I21)</f>
        <v>0</v>
      </c>
      <c r="P18" s="583">
        <f>J18-SUM(J19:J21)</f>
        <v>0</v>
      </c>
      <c r="Q18" s="583">
        <f>K18-SUM(K19:K21)</f>
        <v>0</v>
      </c>
      <c r="R18" s="695"/>
      <c r="S18" s="695"/>
      <c r="T18" s="695"/>
    </row>
    <row r="19" spans="1:20" x14ac:dyDescent="0.3">
      <c r="A19" s="9">
        <v>19</v>
      </c>
      <c r="C19" s="18"/>
      <c r="F19" s="1" t="s">
        <v>20</v>
      </c>
      <c r="G19" s="1"/>
      <c r="H19" s="304"/>
      <c r="I19" s="290"/>
      <c r="J19" s="312"/>
      <c r="K19" s="273"/>
      <c r="L19" s="294">
        <v>0</v>
      </c>
      <c r="O19" s="581"/>
      <c r="P19" s="581"/>
      <c r="Q19" s="581"/>
      <c r="R19" s="693"/>
      <c r="S19" s="693"/>
      <c r="T19" s="693"/>
    </row>
    <row r="20" spans="1:20" ht="12.45" customHeight="1" x14ac:dyDescent="0.3">
      <c r="A20" s="9">
        <v>20</v>
      </c>
      <c r="C20" s="18"/>
      <c r="F20" s="1" t="s">
        <v>21</v>
      </c>
      <c r="G20" s="1"/>
      <c r="H20" s="304"/>
      <c r="I20" s="290"/>
      <c r="J20" s="312"/>
      <c r="K20" s="273"/>
      <c r="L20" s="294">
        <v>0</v>
      </c>
      <c r="O20" s="581"/>
      <c r="P20" s="581"/>
      <c r="Q20" s="581"/>
      <c r="R20" s="693"/>
      <c r="S20" s="693"/>
      <c r="T20" s="693"/>
    </row>
    <row r="21" spans="1:20" x14ac:dyDescent="0.3">
      <c r="A21" s="9">
        <v>21</v>
      </c>
      <c r="C21" s="18"/>
      <c r="F21" s="1" t="s">
        <v>22</v>
      </c>
      <c r="G21" s="1"/>
      <c r="H21" s="304"/>
      <c r="I21" s="290"/>
      <c r="J21" s="312"/>
      <c r="K21" s="273"/>
      <c r="L21" s="294">
        <v>0</v>
      </c>
      <c r="O21" s="581"/>
      <c r="P21" s="581"/>
      <c r="Q21" s="581"/>
      <c r="R21" s="693"/>
      <c r="S21" s="693"/>
      <c r="T21" s="693"/>
    </row>
    <row r="22" spans="1:20" ht="18.45" customHeight="1" x14ac:dyDescent="0.3">
      <c r="A22" s="9">
        <v>22</v>
      </c>
      <c r="C22" s="18"/>
      <c r="E22" s="22" t="s">
        <v>24</v>
      </c>
      <c r="H22" s="303">
        <v>0</v>
      </c>
      <c r="I22" s="289">
        <v>0</v>
      </c>
      <c r="J22" s="311">
        <v>0</v>
      </c>
      <c r="K22" s="273"/>
      <c r="L22" s="294">
        <v>0</v>
      </c>
      <c r="O22" s="581"/>
      <c r="P22" s="581"/>
      <c r="Q22" s="581"/>
      <c r="R22" s="693"/>
      <c r="S22" s="693"/>
      <c r="T22" s="693"/>
    </row>
    <row r="23" spans="1:20" x14ac:dyDescent="0.3">
      <c r="A23" s="9">
        <v>23</v>
      </c>
      <c r="C23" s="14"/>
      <c r="D23" s="15" t="s">
        <v>25</v>
      </c>
      <c r="H23" s="303">
        <v>0</v>
      </c>
      <c r="I23" s="289">
        <v>0</v>
      </c>
      <c r="J23" s="311">
        <v>0</v>
      </c>
      <c r="K23" s="275"/>
      <c r="L23" s="297">
        <v>0</v>
      </c>
      <c r="O23" s="582">
        <f>I23-SUM(I24:I26)</f>
        <v>0</v>
      </c>
      <c r="P23" s="582">
        <f>J23-SUM(J24:J26)</f>
        <v>0</v>
      </c>
      <c r="Q23" s="582">
        <f>K23-SUM(K24:K26)</f>
        <v>0</v>
      </c>
      <c r="R23" s="694"/>
      <c r="S23" s="694"/>
      <c r="T23" s="694"/>
    </row>
    <row r="24" spans="1:20" s="17" customFormat="1" ht="13.95" customHeight="1" x14ac:dyDescent="0.3">
      <c r="A24" s="9">
        <v>24</v>
      </c>
      <c r="C24" s="18"/>
      <c r="D24" s="2"/>
      <c r="E24" s="2"/>
      <c r="F24" s="1" t="s">
        <v>20</v>
      </c>
      <c r="G24" s="1"/>
      <c r="H24" s="304"/>
      <c r="I24" s="290"/>
      <c r="J24" s="312"/>
      <c r="K24" s="273"/>
      <c r="L24" s="294">
        <v>0</v>
      </c>
      <c r="O24" s="581"/>
      <c r="P24" s="581"/>
      <c r="Q24" s="581"/>
      <c r="R24" s="693"/>
      <c r="S24" s="693"/>
      <c r="T24" s="693"/>
    </row>
    <row r="25" spans="1:20" s="17" customFormat="1" ht="13.95" customHeight="1" x14ac:dyDescent="0.3">
      <c r="A25" s="9">
        <v>25</v>
      </c>
      <c r="C25" s="18"/>
      <c r="D25" s="2"/>
      <c r="E25" s="2"/>
      <c r="F25" s="1" t="s">
        <v>21</v>
      </c>
      <c r="G25" s="1"/>
      <c r="H25" s="304"/>
      <c r="I25" s="290"/>
      <c r="J25" s="312"/>
      <c r="K25" s="273"/>
      <c r="L25" s="294">
        <v>0</v>
      </c>
      <c r="O25" s="581"/>
      <c r="P25" s="581"/>
      <c r="Q25" s="581"/>
      <c r="R25" s="693"/>
      <c r="S25" s="693"/>
      <c r="T25" s="693"/>
    </row>
    <row r="26" spans="1:20" s="17" customFormat="1" ht="13.95" customHeight="1" x14ac:dyDescent="0.3">
      <c r="A26" s="9">
        <v>26</v>
      </c>
      <c r="C26" s="18"/>
      <c r="D26" s="2"/>
      <c r="E26" s="2"/>
      <c r="F26" s="1" t="s">
        <v>22</v>
      </c>
      <c r="G26" s="1"/>
      <c r="H26" s="304"/>
      <c r="I26" s="290"/>
      <c r="J26" s="312"/>
      <c r="K26" s="273"/>
      <c r="L26" s="294">
        <v>0</v>
      </c>
      <c r="O26" s="581"/>
      <c r="P26" s="581"/>
      <c r="Q26" s="581"/>
      <c r="R26" s="693"/>
      <c r="S26" s="693"/>
      <c r="T26" s="693"/>
    </row>
    <row r="27" spans="1:20" x14ac:dyDescent="0.3">
      <c r="A27" s="9">
        <v>27</v>
      </c>
      <c r="C27" s="14"/>
      <c r="D27" s="15" t="s">
        <v>26</v>
      </c>
      <c r="H27" s="303">
        <v>-21.01896</v>
      </c>
      <c r="I27" s="289">
        <v>-21.01896</v>
      </c>
      <c r="J27" s="311">
        <v>-21.01896</v>
      </c>
      <c r="K27" s="275"/>
      <c r="L27" s="297">
        <v>-21.01896</v>
      </c>
      <c r="O27" s="582">
        <f>I27-SUM(I28,I38)</f>
        <v>0</v>
      </c>
      <c r="P27" s="582">
        <f>J27-SUM(J28,J38)</f>
        <v>0</v>
      </c>
      <c r="Q27" s="582">
        <f>K27-SUM(K28,K38)</f>
        <v>0</v>
      </c>
      <c r="R27" s="694"/>
      <c r="S27" s="694"/>
      <c r="T27" s="694"/>
    </row>
    <row r="28" spans="1:20" x14ac:dyDescent="0.3">
      <c r="A28" s="9">
        <v>28</v>
      </c>
      <c r="C28" s="18"/>
      <c r="E28" s="15" t="s">
        <v>27</v>
      </c>
      <c r="H28" s="303">
        <v>-21.01896</v>
      </c>
      <c r="I28" s="289">
        <v>-21.01896</v>
      </c>
      <c r="J28" s="311">
        <v>-21.01896</v>
      </c>
      <c r="K28" s="275"/>
      <c r="L28" s="297">
        <v>-21.01896</v>
      </c>
      <c r="O28" s="582">
        <f>I28-SUM(I29,I33,I37)</f>
        <v>0</v>
      </c>
      <c r="P28" s="582">
        <f>J28-SUM(J29,J33,J37)</f>
        <v>0</v>
      </c>
      <c r="Q28" s="582">
        <f>K28-SUM(K29,K33,K37)</f>
        <v>0</v>
      </c>
      <c r="R28" s="694"/>
      <c r="S28" s="694"/>
      <c r="T28" s="694"/>
    </row>
    <row r="29" spans="1:20" x14ac:dyDescent="0.3">
      <c r="A29" s="9">
        <v>29</v>
      </c>
      <c r="C29" s="18"/>
      <c r="F29" s="22" t="s">
        <v>19</v>
      </c>
      <c r="G29" s="22"/>
      <c r="H29" s="303">
        <v>-14.012639999999999</v>
      </c>
      <c r="I29" s="289">
        <v>-14.012639999999999</v>
      </c>
      <c r="J29" s="311">
        <v>-14.012639999999999</v>
      </c>
      <c r="K29" s="275"/>
      <c r="L29" s="297">
        <v>-14.012639999999999</v>
      </c>
      <c r="O29" s="582">
        <f>I29-SUM(I30:I32)</f>
        <v>0</v>
      </c>
      <c r="P29" s="582">
        <f>J29-SUM(J30:J32)</f>
        <v>0</v>
      </c>
      <c r="Q29" s="582">
        <f>K29-SUM(K30:K32)</f>
        <v>0</v>
      </c>
      <c r="R29" s="694"/>
      <c r="S29" s="694"/>
      <c r="T29" s="694"/>
    </row>
    <row r="30" spans="1:20" x14ac:dyDescent="0.3">
      <c r="A30" s="9">
        <v>30</v>
      </c>
      <c r="C30" s="18"/>
      <c r="F30" s="1" t="s">
        <v>20</v>
      </c>
      <c r="G30" s="1"/>
      <c r="H30" s="303">
        <v>0</v>
      </c>
      <c r="I30" s="289">
        <v>0</v>
      </c>
      <c r="J30" s="311">
        <v>0</v>
      </c>
      <c r="K30" s="273"/>
      <c r="L30" s="294">
        <v>0</v>
      </c>
      <c r="O30" s="581"/>
      <c r="P30" s="581"/>
      <c r="Q30" s="581"/>
      <c r="R30" s="693"/>
      <c r="S30" s="693"/>
      <c r="T30" s="693"/>
    </row>
    <row r="31" spans="1:20" x14ac:dyDescent="0.3">
      <c r="A31" s="9">
        <v>31</v>
      </c>
      <c r="C31" s="18"/>
      <c r="F31" s="1" t="s">
        <v>21</v>
      </c>
      <c r="G31" s="1"/>
      <c r="H31" s="304">
        <v>-7.0063199999999997</v>
      </c>
      <c r="I31" s="290">
        <v>-7.0063199999999997</v>
      </c>
      <c r="J31" s="312">
        <v>-7.0063199999999997</v>
      </c>
      <c r="K31" s="273"/>
      <c r="L31" s="294">
        <v>-7.0063199999999997</v>
      </c>
      <c r="O31" s="581"/>
      <c r="P31" s="581"/>
      <c r="Q31" s="581"/>
      <c r="R31" s="693"/>
      <c r="S31" s="693"/>
      <c r="T31" s="693"/>
    </row>
    <row r="32" spans="1:20" x14ac:dyDescent="0.3">
      <c r="A32" s="9">
        <v>32</v>
      </c>
      <c r="C32" s="18"/>
      <c r="F32" s="1" t="s">
        <v>22</v>
      </c>
      <c r="G32" s="1"/>
      <c r="H32" s="304">
        <v>-7.0063199999999997</v>
      </c>
      <c r="I32" s="290">
        <v>-7.0063199999999997</v>
      </c>
      <c r="J32" s="312">
        <v>-7.0063199999999997</v>
      </c>
      <c r="K32" s="273"/>
      <c r="L32" s="294">
        <v>-7.0063199999999997</v>
      </c>
      <c r="O32" s="581"/>
      <c r="P32" s="581"/>
      <c r="Q32" s="581"/>
      <c r="R32" s="693"/>
      <c r="S32" s="693"/>
      <c r="T32" s="693"/>
    </row>
    <row r="33" spans="1:20" x14ac:dyDescent="0.3">
      <c r="A33" s="9">
        <v>33</v>
      </c>
      <c r="C33" s="18"/>
      <c r="F33" s="26" t="s">
        <v>23</v>
      </c>
      <c r="G33" s="26"/>
      <c r="H33" s="303">
        <v>0</v>
      </c>
      <c r="I33" s="289">
        <v>0</v>
      </c>
      <c r="J33" s="311">
        <v>0</v>
      </c>
      <c r="K33" s="275"/>
      <c r="L33" s="297">
        <v>0</v>
      </c>
      <c r="O33" s="582">
        <f>I33-SUM(I34:I36)</f>
        <v>0</v>
      </c>
      <c r="P33" s="582">
        <f>J33-SUM(J34:J36)</f>
        <v>0</v>
      </c>
      <c r="Q33" s="582">
        <f>K33-SUM(K34:K36)</f>
        <v>0</v>
      </c>
      <c r="R33" s="694"/>
      <c r="S33" s="694"/>
      <c r="T33" s="694"/>
    </row>
    <row r="34" spans="1:20" x14ac:dyDescent="0.3">
      <c r="A34" s="9">
        <v>34</v>
      </c>
      <c r="C34" s="18"/>
      <c r="F34" s="1" t="s">
        <v>20</v>
      </c>
      <c r="G34" s="1"/>
      <c r="H34" s="304"/>
      <c r="I34" s="290"/>
      <c r="J34" s="312"/>
      <c r="K34" s="273"/>
      <c r="L34" s="294">
        <v>0</v>
      </c>
      <c r="O34" s="581"/>
      <c r="P34" s="581"/>
      <c r="Q34" s="581"/>
      <c r="R34" s="693"/>
      <c r="S34" s="693"/>
      <c r="T34" s="693"/>
    </row>
    <row r="35" spans="1:20" x14ac:dyDescent="0.3">
      <c r="A35" s="9">
        <v>35</v>
      </c>
      <c r="C35" s="18"/>
      <c r="F35" s="1" t="s">
        <v>21</v>
      </c>
      <c r="G35" s="1"/>
      <c r="H35" s="304"/>
      <c r="I35" s="290"/>
      <c r="J35" s="312"/>
      <c r="K35" s="273"/>
      <c r="L35" s="294">
        <v>0</v>
      </c>
      <c r="O35" s="581"/>
      <c r="P35" s="581"/>
      <c r="Q35" s="581"/>
      <c r="R35" s="693"/>
      <c r="S35" s="693"/>
      <c r="T35" s="693"/>
    </row>
    <row r="36" spans="1:20" x14ac:dyDescent="0.3">
      <c r="A36" s="9">
        <v>36</v>
      </c>
      <c r="C36" s="18"/>
      <c r="F36" s="1" t="s">
        <v>22</v>
      </c>
      <c r="G36" s="1"/>
      <c r="H36" s="304"/>
      <c r="I36" s="290"/>
      <c r="J36" s="312"/>
      <c r="K36" s="273"/>
      <c r="L36" s="294">
        <v>0</v>
      </c>
      <c r="O36" s="581"/>
      <c r="P36" s="581"/>
      <c r="Q36" s="581"/>
      <c r="R36" s="693"/>
      <c r="S36" s="693"/>
      <c r="T36" s="693"/>
    </row>
    <row r="37" spans="1:20" x14ac:dyDescent="0.3">
      <c r="A37" s="9">
        <v>37</v>
      </c>
      <c r="C37" s="18"/>
      <c r="F37" s="22" t="s">
        <v>24</v>
      </c>
      <c r="G37" s="22"/>
      <c r="H37" s="304">
        <v>-7.0063199999999997</v>
      </c>
      <c r="I37" s="290">
        <v>-7.0063199999999997</v>
      </c>
      <c r="J37" s="312">
        <v>-7.0063199999999997</v>
      </c>
      <c r="K37" s="273"/>
      <c r="L37" s="294">
        <v>-7.0063199999999997</v>
      </c>
      <c r="O37" s="581"/>
      <c r="P37" s="581"/>
      <c r="Q37" s="581"/>
      <c r="R37" s="693"/>
      <c r="S37" s="693"/>
      <c r="T37" s="693"/>
    </row>
    <row r="38" spans="1:20" x14ac:dyDescent="0.3">
      <c r="A38" s="9">
        <v>38</v>
      </c>
      <c r="C38" s="18"/>
      <c r="E38" s="15" t="s">
        <v>28</v>
      </c>
      <c r="H38" s="303">
        <v>0</v>
      </c>
      <c r="I38" s="289">
        <v>0</v>
      </c>
      <c r="J38" s="311">
        <v>0</v>
      </c>
      <c r="K38" s="275"/>
      <c r="L38" s="297">
        <v>0</v>
      </c>
      <c r="O38" s="582">
        <f>I38-SUM(I39:I41)</f>
        <v>0</v>
      </c>
      <c r="P38" s="582">
        <f>J38-SUM(J39:J41)</f>
        <v>0</v>
      </c>
      <c r="Q38" s="582">
        <f>K38-SUM(K39:K41)</f>
        <v>0</v>
      </c>
      <c r="R38" s="694"/>
      <c r="S38" s="694"/>
      <c r="T38" s="694"/>
    </row>
    <row r="39" spans="1:20" x14ac:dyDescent="0.3">
      <c r="A39" s="9">
        <v>39</v>
      </c>
      <c r="C39" s="18"/>
      <c r="F39" s="1" t="s">
        <v>20</v>
      </c>
      <c r="G39" s="1"/>
      <c r="H39" s="304"/>
      <c r="I39" s="290"/>
      <c r="J39" s="312"/>
      <c r="K39" s="273"/>
      <c r="L39" s="294">
        <v>0</v>
      </c>
      <c r="O39" s="581"/>
      <c r="P39" s="581"/>
      <c r="Q39" s="581"/>
      <c r="R39" s="693"/>
      <c r="S39" s="693"/>
      <c r="T39" s="693"/>
    </row>
    <row r="40" spans="1:20" x14ac:dyDescent="0.3">
      <c r="A40" s="9">
        <v>40</v>
      </c>
      <c r="C40" s="18"/>
      <c r="F40" s="1" t="s">
        <v>21</v>
      </c>
      <c r="G40" s="1"/>
      <c r="H40" s="304"/>
      <c r="I40" s="290"/>
      <c r="J40" s="312"/>
      <c r="K40" s="273"/>
      <c r="L40" s="294">
        <v>0</v>
      </c>
      <c r="O40" s="581"/>
      <c r="P40" s="581"/>
      <c r="Q40" s="581"/>
      <c r="R40" s="693"/>
      <c r="S40" s="693"/>
      <c r="T40" s="693"/>
    </row>
    <row r="41" spans="1:20" x14ac:dyDescent="0.3">
      <c r="A41" s="9">
        <v>41</v>
      </c>
      <c r="C41" s="18"/>
      <c r="F41" s="1" t="s">
        <v>22</v>
      </c>
      <c r="G41" s="1"/>
      <c r="H41" s="304"/>
      <c r="I41" s="290"/>
      <c r="J41" s="312"/>
      <c r="K41" s="273"/>
      <c r="L41" s="294">
        <v>0</v>
      </c>
      <c r="O41" s="581"/>
      <c r="P41" s="581"/>
      <c r="Q41" s="581"/>
      <c r="R41" s="693"/>
      <c r="S41" s="693"/>
      <c r="T41" s="693"/>
    </row>
    <row r="42" spans="1:20" x14ac:dyDescent="0.3">
      <c r="A42" s="9">
        <v>42</v>
      </c>
      <c r="C42" s="14"/>
      <c r="D42" s="15" t="s">
        <v>29</v>
      </c>
      <c r="E42" s="15"/>
      <c r="H42" s="303">
        <v>0</v>
      </c>
      <c r="I42" s="289">
        <v>0</v>
      </c>
      <c r="J42" s="311">
        <v>0</v>
      </c>
      <c r="K42" s="275"/>
      <c r="L42" s="297">
        <v>0</v>
      </c>
      <c r="O42" s="582">
        <f>I42-SUM(I43:I45)</f>
        <v>0</v>
      </c>
      <c r="P42" s="582">
        <f>J42-SUM(J43:J45)</f>
        <v>0</v>
      </c>
      <c r="Q42" s="582">
        <f>K42-SUM(K43:K45)</f>
        <v>0</v>
      </c>
      <c r="R42" s="694"/>
      <c r="S42" s="694"/>
      <c r="T42" s="694"/>
    </row>
    <row r="43" spans="1:20" x14ac:dyDescent="0.3">
      <c r="A43" s="9">
        <v>43</v>
      </c>
      <c r="C43" s="18"/>
      <c r="E43" s="2" t="s">
        <v>30</v>
      </c>
      <c r="H43" s="304"/>
      <c r="I43" s="290"/>
      <c r="J43" s="312"/>
      <c r="K43" s="273"/>
      <c r="L43" s="294">
        <v>0</v>
      </c>
      <c r="O43" s="581"/>
      <c r="P43" s="581"/>
      <c r="Q43" s="581"/>
      <c r="R43" s="693"/>
      <c r="S43" s="693"/>
      <c r="T43" s="693"/>
    </row>
    <row r="44" spans="1:20" x14ac:dyDescent="0.3">
      <c r="A44" s="9">
        <v>44</v>
      </c>
      <c r="C44" s="18"/>
      <c r="E44" s="2" t="s">
        <v>31</v>
      </c>
      <c r="H44" s="304"/>
      <c r="I44" s="290"/>
      <c r="J44" s="312"/>
      <c r="K44" s="273"/>
      <c r="L44" s="294">
        <v>0</v>
      </c>
      <c r="O44" s="581"/>
      <c r="P44" s="581"/>
      <c r="Q44" s="581"/>
      <c r="R44" s="693"/>
      <c r="S44" s="693"/>
      <c r="T44" s="693"/>
    </row>
    <row r="45" spans="1:20" x14ac:dyDescent="0.3">
      <c r="A45" s="9">
        <v>45</v>
      </c>
      <c r="C45" s="18"/>
      <c r="E45" s="2" t="s">
        <v>32</v>
      </c>
      <c r="H45" s="304"/>
      <c r="I45" s="290"/>
      <c r="J45" s="312"/>
      <c r="K45" s="273"/>
      <c r="L45" s="294">
        <v>0</v>
      </c>
      <c r="O45" s="581"/>
      <c r="P45" s="581"/>
      <c r="Q45" s="581"/>
      <c r="R45" s="693"/>
      <c r="S45" s="693"/>
      <c r="T45" s="693"/>
    </row>
    <row r="46" spans="1:20" x14ac:dyDescent="0.3">
      <c r="A46" s="9">
        <v>46</v>
      </c>
      <c r="C46" s="76"/>
      <c r="D46" s="28" t="s">
        <v>33</v>
      </c>
      <c r="E46" s="28"/>
      <c r="F46" s="28"/>
      <c r="G46" s="28"/>
      <c r="H46" s="301">
        <v>-21.01896</v>
      </c>
      <c r="I46" s="287">
        <v>-21.01896</v>
      </c>
      <c r="J46" s="309">
        <v>-21.01896</v>
      </c>
      <c r="K46" s="274"/>
      <c r="L46" s="295">
        <v>-21.01896</v>
      </c>
      <c r="O46" s="582">
        <f>I46-SUM(I42,I27,I23,I13)</f>
        <v>0</v>
      </c>
      <c r="P46" s="582">
        <f>J46-SUM(J42,J27,J23,J13)</f>
        <v>0</v>
      </c>
      <c r="Q46" s="582">
        <f>K46-SUM(K42,K27,K23,K13)</f>
        <v>0</v>
      </c>
      <c r="R46" s="694"/>
      <c r="S46" s="694"/>
      <c r="T46" s="694"/>
    </row>
    <row r="47" spans="1:20" x14ac:dyDescent="0.3">
      <c r="A47" s="9">
        <v>47</v>
      </c>
      <c r="C47" s="11" t="s">
        <v>34</v>
      </c>
      <c r="D47" s="12" t="s">
        <v>35</v>
      </c>
      <c r="E47" s="12"/>
      <c r="F47" s="12"/>
      <c r="G47" s="12"/>
      <c r="H47" s="20"/>
      <c r="I47" s="20"/>
      <c r="J47" s="20"/>
      <c r="K47" s="274"/>
      <c r="L47" s="69"/>
      <c r="O47" s="581"/>
      <c r="P47" s="581"/>
      <c r="Q47" s="581"/>
      <c r="R47" s="693"/>
      <c r="S47" s="693"/>
      <c r="T47" s="693"/>
    </row>
    <row r="48" spans="1:20" x14ac:dyDescent="0.3">
      <c r="A48" s="9">
        <v>48</v>
      </c>
      <c r="C48" s="14"/>
      <c r="D48" s="15" t="s">
        <v>36</v>
      </c>
      <c r="H48" s="301">
        <v>57432.506949999995</v>
      </c>
      <c r="I48" s="287">
        <v>57432.506949999995</v>
      </c>
      <c r="J48" s="309">
        <v>57432.506949999995</v>
      </c>
      <c r="K48" s="274"/>
      <c r="L48" s="295">
        <v>57432.506949999995</v>
      </c>
      <c r="O48" s="582">
        <f>I48-SUM(I49,I52)</f>
        <v>0</v>
      </c>
      <c r="P48" s="582">
        <f>J48-SUM(J49,J52)</f>
        <v>0</v>
      </c>
      <c r="Q48" s="582">
        <f>K48-SUM(K49,K52)</f>
        <v>0</v>
      </c>
      <c r="R48" s="694"/>
      <c r="S48" s="694"/>
      <c r="T48" s="694"/>
    </row>
    <row r="49" spans="1:20" x14ac:dyDescent="0.3">
      <c r="A49" s="9">
        <v>49</v>
      </c>
      <c r="C49" s="18"/>
      <c r="E49" s="2" t="s">
        <v>37</v>
      </c>
      <c r="H49" s="304">
        <v>57432.506949999995</v>
      </c>
      <c r="I49" s="290">
        <v>57432.506949999995</v>
      </c>
      <c r="J49" s="312">
        <v>57432.506949999995</v>
      </c>
      <c r="K49" s="276"/>
      <c r="L49" s="294">
        <v>57432.506949999995</v>
      </c>
      <c r="O49" s="582">
        <f>I49-SUM(I50:I51)</f>
        <v>0</v>
      </c>
      <c r="P49" s="582">
        <f>J49-SUM(J50:J51)</f>
        <v>0</v>
      </c>
      <c r="Q49" s="582">
        <f>K49-SUM(K50:K51)</f>
        <v>0</v>
      </c>
      <c r="R49" s="694"/>
      <c r="S49" s="694"/>
      <c r="T49" s="694"/>
    </row>
    <row r="50" spans="1:20" x14ac:dyDescent="0.3">
      <c r="A50" s="9">
        <v>50</v>
      </c>
      <c r="C50" s="29"/>
      <c r="D50" s="30"/>
      <c r="E50" s="30"/>
      <c r="F50" s="30" t="s">
        <v>108</v>
      </c>
      <c r="G50" s="30"/>
      <c r="H50" s="304">
        <v>57432.506949999995</v>
      </c>
      <c r="I50" s="290">
        <v>57432.506949999995</v>
      </c>
      <c r="J50" s="312">
        <v>57432.506949999995</v>
      </c>
      <c r="K50" s="277"/>
      <c r="L50" s="298">
        <v>0</v>
      </c>
      <c r="O50" s="581"/>
      <c r="P50" s="581"/>
      <c r="Q50" s="581"/>
      <c r="R50" s="693"/>
      <c r="S50" s="693"/>
      <c r="T50" s="693"/>
    </row>
    <row r="51" spans="1:20" x14ac:dyDescent="0.3">
      <c r="A51" s="9">
        <v>51</v>
      </c>
      <c r="C51" s="29"/>
      <c r="D51" s="30"/>
      <c r="E51" s="30"/>
      <c r="F51" s="30" t="s">
        <v>109</v>
      </c>
      <c r="G51" s="30"/>
      <c r="H51" s="305">
        <v>0</v>
      </c>
      <c r="I51" s="291">
        <v>0</v>
      </c>
      <c r="J51" s="313">
        <v>0</v>
      </c>
      <c r="K51" s="277"/>
      <c r="L51" s="298">
        <v>0</v>
      </c>
      <c r="O51" s="581"/>
      <c r="P51" s="581"/>
      <c r="Q51" s="581"/>
      <c r="R51" s="693"/>
      <c r="S51" s="693"/>
      <c r="T51" s="693"/>
    </row>
    <row r="52" spans="1:20" ht="13.95" customHeight="1" x14ac:dyDescent="0.3">
      <c r="A52" s="9">
        <v>52</v>
      </c>
      <c r="C52" s="18"/>
      <c r="E52" s="2" t="s">
        <v>38</v>
      </c>
      <c r="H52" s="304">
        <v>0</v>
      </c>
      <c r="I52" s="290">
        <v>0</v>
      </c>
      <c r="J52" s="312">
        <v>0</v>
      </c>
      <c r="K52" s="276"/>
      <c r="L52" s="294">
        <v>0</v>
      </c>
      <c r="O52" s="581"/>
      <c r="P52" s="581"/>
      <c r="Q52" s="581"/>
      <c r="R52" s="693"/>
      <c r="S52" s="693"/>
      <c r="T52" s="693"/>
    </row>
    <row r="53" spans="1:20" ht="13.5" customHeight="1" x14ac:dyDescent="0.3">
      <c r="A53" s="9">
        <v>53</v>
      </c>
      <c r="C53" s="14"/>
      <c r="D53" s="15" t="s">
        <v>39</v>
      </c>
      <c r="H53" s="303">
        <v>-554.65379000000007</v>
      </c>
      <c r="I53" s="289">
        <v>-554.65379000000007</v>
      </c>
      <c r="J53" s="311">
        <v>-554.65379000000007</v>
      </c>
      <c r="K53" s="274"/>
      <c r="L53" s="297">
        <v>-554.65379000000007</v>
      </c>
      <c r="O53" s="582">
        <f>I53-SUM(I54,I57,I60)</f>
        <v>0</v>
      </c>
      <c r="P53" s="582">
        <f>J53-SUM(J54,J57,J60)</f>
        <v>0</v>
      </c>
      <c r="Q53" s="582">
        <f>K53-SUM(K54,K57,K60)</f>
        <v>0</v>
      </c>
      <c r="R53" s="694"/>
      <c r="S53" s="694"/>
      <c r="T53" s="694"/>
    </row>
    <row r="54" spans="1:20" ht="13.5" customHeight="1" x14ac:dyDescent="0.3">
      <c r="A54" s="9">
        <v>54</v>
      </c>
      <c r="C54" s="18"/>
      <c r="E54" s="2" t="s">
        <v>40</v>
      </c>
      <c r="H54" s="304">
        <v>-540.64115000000004</v>
      </c>
      <c r="I54" s="290">
        <v>-540.64115000000004</v>
      </c>
      <c r="J54" s="312">
        <v>-540.64115000000004</v>
      </c>
      <c r="K54" s="274"/>
      <c r="L54" s="299">
        <v>-540.64115000000004</v>
      </c>
      <c r="O54" s="582">
        <f>I54-SUM(I55:I56)</f>
        <v>0</v>
      </c>
      <c r="P54" s="582">
        <f>J54-SUM(J55:J56)</f>
        <v>0</v>
      </c>
      <c r="Q54" s="582">
        <f>K54-SUM(K55:K56)</f>
        <v>0</v>
      </c>
      <c r="R54" s="694"/>
      <c r="S54" s="694"/>
      <c r="T54" s="694"/>
    </row>
    <row r="55" spans="1:20" s="27" customFormat="1" ht="13.5" customHeight="1" x14ac:dyDescent="0.3">
      <c r="A55" s="9">
        <v>55</v>
      </c>
      <c r="C55" s="18"/>
      <c r="D55" s="2"/>
      <c r="E55" s="2"/>
      <c r="F55" s="2" t="s">
        <v>41</v>
      </c>
      <c r="G55" s="2"/>
      <c r="H55" s="304">
        <v>-540.64115000000004</v>
      </c>
      <c r="I55" s="290">
        <v>-540.64115000000004</v>
      </c>
      <c r="J55" s="312">
        <v>-540.64115000000004</v>
      </c>
      <c r="K55" s="278"/>
      <c r="L55" s="294">
        <v>-540.64115000000004</v>
      </c>
      <c r="O55" s="581"/>
      <c r="P55" s="581"/>
      <c r="Q55" s="581"/>
      <c r="R55" s="693"/>
      <c r="S55" s="693"/>
      <c r="T55" s="693"/>
    </row>
    <row r="56" spans="1:20" x14ac:dyDescent="0.3">
      <c r="A56" s="9">
        <v>56</v>
      </c>
      <c r="C56" s="29"/>
      <c r="D56" s="30"/>
      <c r="E56" s="30"/>
      <c r="F56" s="30" t="s">
        <v>42</v>
      </c>
      <c r="G56" s="30"/>
      <c r="H56" s="306"/>
      <c r="I56" s="292"/>
      <c r="J56" s="314"/>
      <c r="K56" s="276"/>
      <c r="L56" s="294">
        <v>0</v>
      </c>
      <c r="O56" s="581"/>
      <c r="P56" s="581"/>
      <c r="Q56" s="581"/>
      <c r="R56" s="693"/>
      <c r="S56" s="693"/>
      <c r="T56" s="693"/>
    </row>
    <row r="57" spans="1:20" ht="15" customHeight="1" x14ac:dyDescent="0.3">
      <c r="A57" s="9">
        <v>57</v>
      </c>
      <c r="C57" s="18"/>
      <c r="E57" s="2" t="s">
        <v>43</v>
      </c>
      <c r="H57" s="304">
        <v>-14.012639999999999</v>
      </c>
      <c r="I57" s="290">
        <v>-14.012639999999999</v>
      </c>
      <c r="J57" s="312">
        <v>-14.012639999999999</v>
      </c>
      <c r="K57" s="274"/>
      <c r="L57" s="299">
        <v>-14.012639999999999</v>
      </c>
      <c r="O57" s="582">
        <f>I57-SUM(I58:I59)</f>
        <v>0</v>
      </c>
      <c r="P57" s="582">
        <f>J57-SUM(J58:J59)</f>
        <v>0</v>
      </c>
      <c r="Q57" s="582">
        <f>K57-SUM(K58:K59)</f>
        <v>0</v>
      </c>
      <c r="R57" s="694"/>
      <c r="S57" s="694"/>
      <c r="T57" s="694"/>
    </row>
    <row r="58" spans="1:20" ht="13.5" customHeight="1" x14ac:dyDescent="0.3">
      <c r="A58" s="9">
        <v>58</v>
      </c>
      <c r="C58" s="29"/>
      <c r="D58" s="30"/>
      <c r="E58" s="30"/>
      <c r="F58" s="30" t="s">
        <v>44</v>
      </c>
      <c r="G58" s="30"/>
      <c r="H58" s="305">
        <v>-14.012639999999999</v>
      </c>
      <c r="I58" s="291">
        <v>-14.012639999999999</v>
      </c>
      <c r="J58" s="313">
        <v>-14.012639999999999</v>
      </c>
      <c r="K58" s="273"/>
      <c r="L58" s="294">
        <v>-14.012639999999999</v>
      </c>
      <c r="O58" s="581"/>
      <c r="P58" s="581"/>
      <c r="Q58" s="581"/>
      <c r="R58" s="693"/>
      <c r="S58" s="693"/>
      <c r="T58" s="693"/>
    </row>
    <row r="59" spans="1:20" ht="16.2" customHeight="1" x14ac:dyDescent="0.3">
      <c r="A59" s="9">
        <v>59</v>
      </c>
      <c r="C59" s="18"/>
      <c r="F59" s="2" t="s">
        <v>45</v>
      </c>
      <c r="H59" s="304"/>
      <c r="I59" s="290"/>
      <c r="J59" s="312"/>
      <c r="K59" s="273"/>
      <c r="L59" s="294">
        <v>0</v>
      </c>
      <c r="O59" s="581"/>
      <c r="P59" s="581"/>
      <c r="Q59" s="581"/>
      <c r="R59" s="693"/>
      <c r="S59" s="693"/>
      <c r="T59" s="693"/>
    </row>
    <row r="60" spans="1:20" ht="16.2" customHeight="1" x14ac:dyDescent="0.3">
      <c r="A60" s="9">
        <v>60</v>
      </c>
      <c r="C60" s="18"/>
      <c r="E60" s="2" t="s">
        <v>46</v>
      </c>
      <c r="H60" s="304"/>
      <c r="I60" s="290"/>
      <c r="J60" s="312"/>
      <c r="K60" s="273"/>
      <c r="L60" s="294">
        <v>0</v>
      </c>
      <c r="O60" s="581"/>
      <c r="P60" s="581"/>
      <c r="Q60" s="581"/>
      <c r="R60" s="693"/>
      <c r="S60" s="693"/>
      <c r="T60" s="693"/>
    </row>
    <row r="61" spans="1:20" x14ac:dyDescent="0.3">
      <c r="A61" s="9">
        <v>61</v>
      </c>
      <c r="C61" s="76"/>
      <c r="D61" s="28" t="s">
        <v>47</v>
      </c>
      <c r="E61" s="28"/>
      <c r="F61" s="31"/>
      <c r="G61" s="31"/>
      <c r="H61" s="302">
        <v>56877.853159999999</v>
      </c>
      <c r="I61" s="288">
        <v>56877.853159999999</v>
      </c>
      <c r="J61" s="310">
        <v>56877.853159999999</v>
      </c>
      <c r="K61" s="274"/>
      <c r="L61" s="296">
        <v>56877.853159999999</v>
      </c>
      <c r="O61" s="582">
        <f>I61-SUM(I53,I48)</f>
        <v>0</v>
      </c>
      <c r="P61" s="582">
        <f>J61-SUM(J53,J48)</f>
        <v>0</v>
      </c>
      <c r="Q61" s="582">
        <f>K61-SUM(K53,K48)</f>
        <v>0</v>
      </c>
      <c r="R61" s="694"/>
      <c r="S61" s="694"/>
      <c r="T61" s="694"/>
    </row>
    <row r="62" spans="1:20" x14ac:dyDescent="0.3">
      <c r="A62" s="9">
        <v>62</v>
      </c>
      <c r="C62" s="11" t="s">
        <v>48</v>
      </c>
      <c r="D62" s="12" t="s">
        <v>49</v>
      </c>
      <c r="E62" s="12"/>
      <c r="F62" s="12"/>
      <c r="G62" s="12"/>
      <c r="H62" s="20"/>
      <c r="I62" s="20"/>
      <c r="J62" s="20"/>
      <c r="K62" s="274"/>
      <c r="L62" s="69"/>
      <c r="O62" s="581"/>
      <c r="P62" s="581"/>
      <c r="Q62" s="581"/>
      <c r="R62" s="693"/>
      <c r="S62" s="693"/>
      <c r="T62" s="693"/>
    </row>
    <row r="63" spans="1:20" x14ac:dyDescent="0.3">
      <c r="A63" s="9">
        <v>63</v>
      </c>
      <c r="C63" s="14"/>
      <c r="D63" s="15" t="s">
        <v>50</v>
      </c>
      <c r="E63" s="15"/>
      <c r="H63" s="304">
        <v>0</v>
      </c>
      <c r="I63" s="290">
        <v>0</v>
      </c>
      <c r="J63" s="312">
        <v>0</v>
      </c>
      <c r="K63" s="273"/>
      <c r="L63" s="294">
        <v>0</v>
      </c>
      <c r="O63" s="581"/>
      <c r="P63" s="581"/>
      <c r="Q63" s="581"/>
      <c r="R63" s="693"/>
      <c r="S63" s="693"/>
      <c r="T63" s="693"/>
    </row>
    <row r="64" spans="1:20" x14ac:dyDescent="0.3">
      <c r="A64" s="9">
        <v>64</v>
      </c>
      <c r="C64" s="14"/>
      <c r="D64" s="15" t="s">
        <v>51</v>
      </c>
      <c r="E64" s="15"/>
      <c r="H64" s="303">
        <v>0</v>
      </c>
      <c r="I64" s="289">
        <v>0</v>
      </c>
      <c r="J64" s="311">
        <v>0</v>
      </c>
      <c r="K64" s="275"/>
      <c r="L64" s="297">
        <v>0</v>
      </c>
      <c r="O64" s="582">
        <f>I64-SUM(I65,I68)</f>
        <v>0</v>
      </c>
      <c r="P64" s="582">
        <f>J64-SUM(J65,J68)</f>
        <v>0</v>
      </c>
      <c r="Q64" s="582">
        <f>K64-SUM(K65,K68)</f>
        <v>0</v>
      </c>
      <c r="R64" s="694"/>
      <c r="S64" s="694"/>
      <c r="T64" s="694"/>
    </row>
    <row r="65" spans="1:20" x14ac:dyDescent="0.3">
      <c r="A65" s="9">
        <v>65</v>
      </c>
      <c r="C65" s="14"/>
      <c r="D65" s="15"/>
      <c r="E65" s="19" t="s">
        <v>52</v>
      </c>
      <c r="H65" s="303">
        <v>0</v>
      </c>
      <c r="I65" s="289">
        <v>0</v>
      </c>
      <c r="J65" s="311">
        <v>0</v>
      </c>
      <c r="K65" s="275"/>
      <c r="L65" s="297">
        <v>0</v>
      </c>
      <c r="O65" s="582">
        <f>I65-SUM(I66:I67)</f>
        <v>0</v>
      </c>
      <c r="P65" s="582">
        <f>J65-SUM(J66:J67)</f>
        <v>0</v>
      </c>
      <c r="Q65" s="582">
        <f>K65-SUM(K66:K67)</f>
        <v>0</v>
      </c>
      <c r="R65" s="694"/>
      <c r="S65" s="694"/>
      <c r="T65" s="694"/>
    </row>
    <row r="66" spans="1:20" x14ac:dyDescent="0.3">
      <c r="A66" s="9">
        <v>66</v>
      </c>
      <c r="C66" s="14"/>
      <c r="D66" s="15"/>
      <c r="F66" s="19" t="s">
        <v>53</v>
      </c>
      <c r="G66" s="19"/>
      <c r="H66" s="304">
        <v>0</v>
      </c>
      <c r="I66" s="290">
        <v>0</v>
      </c>
      <c r="J66" s="312">
        <v>0</v>
      </c>
      <c r="K66" s="273"/>
      <c r="L66" s="294">
        <v>0</v>
      </c>
      <c r="O66" s="581"/>
      <c r="P66" s="581"/>
      <c r="Q66" s="581"/>
      <c r="R66" s="693"/>
      <c r="S66" s="693"/>
      <c r="T66" s="693"/>
    </row>
    <row r="67" spans="1:20" x14ac:dyDescent="0.3">
      <c r="A67" s="9">
        <v>67</v>
      </c>
      <c r="C67" s="14"/>
      <c r="D67" s="15"/>
      <c r="F67" s="19" t="s">
        <v>54</v>
      </c>
      <c r="G67" s="19"/>
      <c r="H67" s="304">
        <v>0</v>
      </c>
      <c r="I67" s="290">
        <v>0</v>
      </c>
      <c r="J67" s="312">
        <v>0</v>
      </c>
      <c r="K67" s="273"/>
      <c r="L67" s="294">
        <v>0</v>
      </c>
      <c r="O67" s="581"/>
      <c r="P67" s="581"/>
      <c r="Q67" s="581"/>
      <c r="R67" s="693"/>
      <c r="S67" s="693"/>
      <c r="T67" s="693"/>
    </row>
    <row r="68" spans="1:20" x14ac:dyDescent="0.3">
      <c r="A68" s="9">
        <v>68</v>
      </c>
      <c r="C68" s="14"/>
      <c r="D68" s="15"/>
      <c r="E68" s="19" t="s">
        <v>55</v>
      </c>
      <c r="H68" s="303">
        <v>0</v>
      </c>
      <c r="I68" s="289">
        <v>0</v>
      </c>
      <c r="J68" s="311">
        <v>0</v>
      </c>
      <c r="K68" s="275"/>
      <c r="L68" s="297">
        <v>0</v>
      </c>
      <c r="O68" s="582">
        <f>I68-SUM(I69:I70)</f>
        <v>0</v>
      </c>
      <c r="P68" s="582">
        <f>J68-SUM(J69:J70)</f>
        <v>0</v>
      </c>
      <c r="Q68" s="582">
        <f>K68-SUM(K69:K70)</f>
        <v>0</v>
      </c>
      <c r="R68" s="694"/>
      <c r="S68" s="694"/>
      <c r="T68" s="694"/>
    </row>
    <row r="69" spans="1:20" x14ac:dyDescent="0.3">
      <c r="A69" s="9">
        <v>69</v>
      </c>
      <c r="C69" s="14"/>
      <c r="D69" s="15"/>
      <c r="F69" s="19" t="s">
        <v>53</v>
      </c>
      <c r="G69" s="19"/>
      <c r="H69" s="307">
        <v>0</v>
      </c>
      <c r="I69" s="293">
        <v>0</v>
      </c>
      <c r="J69" s="315">
        <v>0</v>
      </c>
      <c r="K69" s="273"/>
      <c r="L69" s="294">
        <v>0</v>
      </c>
      <c r="O69" s="581"/>
      <c r="P69" s="581"/>
      <c r="Q69" s="581"/>
      <c r="R69" s="693"/>
      <c r="S69" s="693"/>
      <c r="T69" s="693"/>
    </row>
    <row r="70" spans="1:20" x14ac:dyDescent="0.3">
      <c r="A70" s="9">
        <v>70</v>
      </c>
      <c r="C70" s="14"/>
      <c r="D70" s="15"/>
      <c r="E70" s="15"/>
      <c r="F70" s="19" t="s">
        <v>54</v>
      </c>
      <c r="G70" s="19"/>
      <c r="H70" s="307">
        <v>0</v>
      </c>
      <c r="I70" s="293">
        <v>0</v>
      </c>
      <c r="J70" s="315">
        <v>0</v>
      </c>
      <c r="K70" s="273"/>
      <c r="L70" s="294">
        <v>0</v>
      </c>
      <c r="O70" s="581"/>
      <c r="P70" s="581"/>
      <c r="Q70" s="581"/>
      <c r="R70" s="693"/>
      <c r="S70" s="693"/>
      <c r="T70" s="693"/>
    </row>
    <row r="71" spans="1:20" x14ac:dyDescent="0.3">
      <c r="A71" s="9">
        <v>71</v>
      </c>
      <c r="C71" s="14"/>
      <c r="D71" s="15" t="s">
        <v>56</v>
      </c>
      <c r="E71" s="15"/>
      <c r="H71" s="303">
        <v>3820.5079500000002</v>
      </c>
      <c r="I71" s="289">
        <v>3820.5079500000002</v>
      </c>
      <c r="J71" s="311">
        <v>3820.5079500000002</v>
      </c>
      <c r="K71" s="274"/>
      <c r="L71" s="297">
        <v>3820.5079500000002</v>
      </c>
      <c r="O71" s="582">
        <f>I71-SUM(I72:I77)</f>
        <v>0</v>
      </c>
      <c r="P71" s="582">
        <f>J71-SUM(J72:J77)</f>
        <v>0</v>
      </c>
      <c r="Q71" s="582">
        <f>K71-SUM(K72:K77)</f>
        <v>0</v>
      </c>
      <c r="R71" s="694"/>
      <c r="S71" s="694"/>
      <c r="T71" s="694"/>
    </row>
    <row r="72" spans="1:20" x14ac:dyDescent="0.3">
      <c r="A72" s="9">
        <v>72</v>
      </c>
      <c r="C72" s="18"/>
      <c r="E72" s="2" t="s">
        <v>57</v>
      </c>
      <c r="H72" s="304">
        <v>2753.10275</v>
      </c>
      <c r="I72" s="290">
        <v>2753.10275</v>
      </c>
      <c r="J72" s="312">
        <v>2753.10275</v>
      </c>
      <c r="K72" s="273"/>
      <c r="L72" s="294">
        <v>2753.10275</v>
      </c>
      <c r="O72" s="581"/>
      <c r="P72" s="581"/>
      <c r="Q72" s="581"/>
      <c r="R72" s="693"/>
      <c r="S72" s="693"/>
      <c r="T72" s="693"/>
    </row>
    <row r="73" spans="1:20" x14ac:dyDescent="0.3">
      <c r="A73" s="9">
        <v>73</v>
      </c>
      <c r="C73" s="18"/>
      <c r="E73" s="2" t="s">
        <v>58</v>
      </c>
      <c r="H73" s="304">
        <v>725.04499999999996</v>
      </c>
      <c r="I73" s="290">
        <v>725.04499999999996</v>
      </c>
      <c r="J73" s="312">
        <v>725.04499999999996</v>
      </c>
      <c r="K73" s="277"/>
      <c r="L73" s="294">
        <v>725.04499999999996</v>
      </c>
      <c r="O73" s="581"/>
      <c r="P73" s="581"/>
      <c r="Q73" s="581"/>
      <c r="R73" s="693"/>
      <c r="S73" s="693"/>
      <c r="T73" s="693"/>
    </row>
    <row r="74" spans="1:20" x14ac:dyDescent="0.3">
      <c r="A74" s="9">
        <v>74</v>
      </c>
      <c r="C74" s="18"/>
      <c r="E74" s="2" t="s">
        <v>59</v>
      </c>
      <c r="H74" s="304">
        <v>0</v>
      </c>
      <c r="I74" s="290">
        <v>0</v>
      </c>
      <c r="J74" s="312">
        <v>0</v>
      </c>
      <c r="K74" s="277"/>
      <c r="L74" s="294">
        <v>0</v>
      </c>
      <c r="O74" s="581"/>
      <c r="P74" s="581"/>
      <c r="Q74" s="581"/>
      <c r="R74" s="693"/>
      <c r="S74" s="693"/>
      <c r="T74" s="693"/>
    </row>
    <row r="75" spans="1:20" ht="13.5" customHeight="1" x14ac:dyDescent="0.3">
      <c r="A75" s="9">
        <v>75</v>
      </c>
      <c r="C75" s="18"/>
      <c r="E75" s="32" t="s">
        <v>60</v>
      </c>
      <c r="F75" s="32"/>
      <c r="G75" s="15"/>
      <c r="H75" s="306"/>
      <c r="I75" s="292"/>
      <c r="J75" s="314"/>
      <c r="K75" s="273"/>
      <c r="L75" s="294">
        <v>0</v>
      </c>
      <c r="O75" s="581"/>
      <c r="P75" s="581"/>
      <c r="Q75" s="581"/>
      <c r="R75" s="693"/>
      <c r="S75" s="693"/>
      <c r="T75" s="693"/>
    </row>
    <row r="76" spans="1:20" ht="13.5" customHeight="1" x14ac:dyDescent="0.3">
      <c r="A76" s="9">
        <v>76</v>
      </c>
      <c r="C76" s="18"/>
      <c r="E76" s="32" t="s">
        <v>61</v>
      </c>
      <c r="F76" s="32"/>
      <c r="G76" s="15"/>
      <c r="H76" s="306">
        <v>354.27499999999998</v>
      </c>
      <c r="I76" s="292">
        <v>354.27499999999998</v>
      </c>
      <c r="J76" s="314">
        <v>354.27499999999998</v>
      </c>
      <c r="K76" s="273"/>
      <c r="L76" s="294">
        <v>354.27499999999998</v>
      </c>
      <c r="O76" s="581"/>
      <c r="P76" s="581"/>
      <c r="Q76" s="581"/>
      <c r="R76" s="693"/>
      <c r="S76" s="693"/>
      <c r="T76" s="693"/>
    </row>
    <row r="77" spans="1:20" ht="18.45" customHeight="1" x14ac:dyDescent="0.3">
      <c r="A77" s="9">
        <v>77</v>
      </c>
      <c r="C77" s="18"/>
      <c r="E77" s="19" t="s">
        <v>62</v>
      </c>
      <c r="H77" s="304">
        <v>-11.9148</v>
      </c>
      <c r="I77" s="290">
        <v>-11.9148</v>
      </c>
      <c r="J77" s="312">
        <v>-11.9148</v>
      </c>
      <c r="K77" s="273"/>
      <c r="L77" s="294">
        <v>-11.9148</v>
      </c>
      <c r="O77" s="581"/>
      <c r="P77" s="581"/>
      <c r="Q77" s="581"/>
      <c r="R77" s="693"/>
      <c r="S77" s="693"/>
      <c r="T77" s="693"/>
    </row>
    <row r="78" spans="1:20" ht="18.45" customHeight="1" x14ac:dyDescent="0.3">
      <c r="A78" s="9">
        <v>78</v>
      </c>
      <c r="C78" s="76"/>
      <c r="D78" s="28" t="s">
        <v>63</v>
      </c>
      <c r="E78" s="28"/>
      <c r="F78" s="31"/>
      <c r="G78" s="31"/>
      <c r="H78" s="302">
        <v>3820.5079500000002</v>
      </c>
      <c r="I78" s="288">
        <v>3820.5079500000002</v>
      </c>
      <c r="J78" s="310">
        <v>3820.5079500000002</v>
      </c>
      <c r="K78" s="274"/>
      <c r="L78" s="296">
        <v>3820.5079500000002</v>
      </c>
      <c r="O78" s="582">
        <f>I78-SUM(I63,I64,I71)</f>
        <v>0</v>
      </c>
      <c r="P78" s="582">
        <f>J78-SUM(J63,J64,J71)</f>
        <v>0</v>
      </c>
      <c r="Q78" s="582">
        <f>K78-SUM(K63,K64,K71)</f>
        <v>0</v>
      </c>
      <c r="R78" s="694"/>
      <c r="S78" s="694"/>
      <c r="T78" s="694"/>
    </row>
    <row r="79" spans="1:20" ht="13.5" customHeight="1" x14ac:dyDescent="0.3">
      <c r="A79" s="9">
        <v>79</v>
      </c>
      <c r="C79" s="44"/>
      <c r="D79" s="45" t="s">
        <v>64</v>
      </c>
      <c r="E79" s="45"/>
      <c r="F79" s="45"/>
      <c r="G79" s="33"/>
      <c r="H79" s="167">
        <v>60677.342149999997</v>
      </c>
      <c r="I79" s="167">
        <v>60677.342149999997</v>
      </c>
      <c r="J79" s="167">
        <v>60677.342149999997</v>
      </c>
      <c r="K79" s="274"/>
      <c r="L79" s="211">
        <v>60677.342149999997</v>
      </c>
      <c r="O79" s="584">
        <f>I79-SUM(I78,I61,I46,I11)</f>
        <v>0</v>
      </c>
      <c r="P79" s="584">
        <f>J79-SUM(J78,J61,J46,J11)</f>
        <v>0</v>
      </c>
      <c r="Q79" s="584">
        <f>K79-SUM(K78,K61,K46,K11)</f>
        <v>0</v>
      </c>
      <c r="R79" s="696"/>
      <c r="S79" s="696"/>
      <c r="T79" s="696"/>
    </row>
    <row r="80" spans="1:20" x14ac:dyDescent="0.3">
      <c r="A80" s="9">
        <v>80</v>
      </c>
      <c r="C80" s="18"/>
      <c r="H80" s="304"/>
      <c r="I80" s="290"/>
      <c r="J80" s="312"/>
      <c r="K80" s="273"/>
      <c r="L80" s="216"/>
      <c r="O80" s="581"/>
      <c r="P80" s="581"/>
      <c r="Q80" s="581"/>
      <c r="R80" s="693"/>
      <c r="S80" s="693"/>
      <c r="T80" s="693"/>
    </row>
    <row r="81" spans="1:20" x14ac:dyDescent="0.3">
      <c r="A81" s="9">
        <v>81</v>
      </c>
      <c r="C81" s="36" t="s">
        <v>65</v>
      </c>
      <c r="D81" s="37" t="s">
        <v>66</v>
      </c>
      <c r="E81" s="37"/>
      <c r="F81" s="37"/>
      <c r="G81" s="12"/>
      <c r="H81" s="20"/>
      <c r="I81" s="20"/>
      <c r="J81" s="20"/>
      <c r="K81" s="274"/>
      <c r="L81" s="69"/>
      <c r="O81" s="581"/>
      <c r="P81" s="581"/>
      <c r="Q81" s="581"/>
      <c r="R81" s="693"/>
      <c r="S81" s="693"/>
      <c r="T81" s="693"/>
    </row>
    <row r="82" spans="1:20" x14ac:dyDescent="0.3">
      <c r="A82" s="9">
        <v>82</v>
      </c>
      <c r="C82" s="14"/>
      <c r="D82" s="15" t="s">
        <v>67</v>
      </c>
      <c r="E82" s="15"/>
      <c r="H82" s="303">
        <v>104783.787</v>
      </c>
      <c r="I82" s="289">
        <v>104783.787</v>
      </c>
      <c r="J82" s="311">
        <v>104783.787</v>
      </c>
      <c r="K82" s="274"/>
      <c r="L82" s="296">
        <v>104783.787</v>
      </c>
      <c r="O82" s="582">
        <f>I82-SUM(I83:I84)</f>
        <v>0</v>
      </c>
      <c r="P82" s="582">
        <f>J82-SUM(J83:J84)</f>
        <v>0</v>
      </c>
      <c r="Q82" s="582">
        <f>K82-SUM(K83:K84)</f>
        <v>0</v>
      </c>
      <c r="R82" s="694"/>
      <c r="S82" s="694"/>
      <c r="T82" s="694"/>
    </row>
    <row r="83" spans="1:20" x14ac:dyDescent="0.3">
      <c r="A83" s="9">
        <v>83</v>
      </c>
      <c r="C83" s="18"/>
      <c r="E83" s="19" t="s">
        <v>68</v>
      </c>
      <c r="H83" s="304">
        <v>13007.314799999998</v>
      </c>
      <c r="I83" s="290">
        <v>13007.314799999998</v>
      </c>
      <c r="J83" s="312">
        <v>13007.314799999998</v>
      </c>
      <c r="K83" s="277"/>
      <c r="L83" s="294">
        <v>13007.314799999998</v>
      </c>
      <c r="O83" s="581"/>
      <c r="P83" s="581"/>
      <c r="Q83" s="581"/>
      <c r="R83" s="693"/>
      <c r="S83" s="693"/>
      <c r="T83" s="693"/>
    </row>
    <row r="84" spans="1:20" x14ac:dyDescent="0.3">
      <c r="A84" s="9">
        <v>84</v>
      </c>
      <c r="C84" s="18"/>
      <c r="E84" s="19" t="s">
        <v>69</v>
      </c>
      <c r="H84" s="304">
        <v>91776.472200000004</v>
      </c>
      <c r="I84" s="290">
        <v>91776.472200000004</v>
      </c>
      <c r="J84" s="312">
        <v>91776.472200000004</v>
      </c>
      <c r="K84" s="276"/>
      <c r="L84" s="294">
        <v>91776.472200000004</v>
      </c>
      <c r="O84" s="581"/>
      <c r="P84" s="581"/>
      <c r="Q84" s="581"/>
      <c r="R84" s="693"/>
      <c r="S84" s="693"/>
      <c r="T84" s="693"/>
    </row>
    <row r="85" spans="1:20" x14ac:dyDescent="0.3">
      <c r="A85" s="9">
        <v>85</v>
      </c>
      <c r="C85" s="14"/>
      <c r="D85" s="15" t="s">
        <v>70</v>
      </c>
      <c r="E85" s="77"/>
      <c r="H85" s="303">
        <v>5500.8514000000005</v>
      </c>
      <c r="I85" s="289">
        <v>5500.8514000000005</v>
      </c>
      <c r="J85" s="311">
        <v>5500.8514000000005</v>
      </c>
      <c r="K85" s="274"/>
      <c r="L85" s="297">
        <v>5500.8514000000005</v>
      </c>
      <c r="O85" s="582">
        <f>I85-SUM(I86:I87)</f>
        <v>0</v>
      </c>
      <c r="P85" s="582">
        <f>J85-SUM(J86:J87)</f>
        <v>0</v>
      </c>
      <c r="Q85" s="582">
        <f>K85-SUM(K86:K87)</f>
        <v>0</v>
      </c>
      <c r="R85" s="694"/>
      <c r="S85" s="694"/>
      <c r="T85" s="694"/>
    </row>
    <row r="86" spans="1:20" x14ac:dyDescent="0.3">
      <c r="A86" s="9">
        <v>86</v>
      </c>
      <c r="C86" s="14"/>
      <c r="D86" s="38"/>
      <c r="E86" s="2" t="s">
        <v>71</v>
      </c>
      <c r="H86" s="304"/>
      <c r="I86" s="290"/>
      <c r="J86" s="312"/>
      <c r="K86" s="276"/>
      <c r="L86" s="294">
        <v>0</v>
      </c>
      <c r="O86" s="581"/>
      <c r="P86" s="581"/>
      <c r="Q86" s="581"/>
      <c r="R86" s="693"/>
      <c r="S86" s="693"/>
      <c r="T86" s="693"/>
    </row>
    <row r="87" spans="1:20" x14ac:dyDescent="0.3">
      <c r="A87" s="9">
        <v>87</v>
      </c>
      <c r="C87" s="14"/>
      <c r="D87" s="38"/>
      <c r="E87" s="2" t="s">
        <v>72</v>
      </c>
      <c r="H87" s="304">
        <v>5500.8514000000005</v>
      </c>
      <c r="I87" s="290">
        <v>5500.8514000000005</v>
      </c>
      <c r="J87" s="312">
        <v>5500.8514000000005</v>
      </c>
      <c r="K87" s="276"/>
      <c r="L87" s="294">
        <v>5500.8514000000005</v>
      </c>
      <c r="O87" s="581"/>
      <c r="P87" s="581"/>
      <c r="Q87" s="581"/>
      <c r="R87" s="693"/>
      <c r="S87" s="693"/>
      <c r="T87" s="693"/>
    </row>
    <row r="88" spans="1:20" ht="13.5" customHeight="1" x14ac:dyDescent="0.3">
      <c r="A88" s="9">
        <v>88</v>
      </c>
      <c r="C88" s="14"/>
      <c r="D88" s="15" t="s">
        <v>73</v>
      </c>
      <c r="E88" s="15"/>
      <c r="H88" s="303">
        <v>0</v>
      </c>
      <c r="I88" s="289">
        <v>0</v>
      </c>
      <c r="J88" s="311">
        <v>0</v>
      </c>
      <c r="K88" s="279"/>
      <c r="L88" s="294">
        <v>0</v>
      </c>
      <c r="O88" s="581"/>
      <c r="P88" s="581"/>
      <c r="Q88" s="581"/>
      <c r="R88" s="693"/>
      <c r="S88" s="693"/>
      <c r="T88" s="693"/>
    </row>
    <row r="89" spans="1:20" ht="13.5" customHeight="1" x14ac:dyDescent="0.3">
      <c r="A89" s="9">
        <v>89</v>
      </c>
      <c r="C89" s="76"/>
      <c r="D89" s="28" t="s">
        <v>74</v>
      </c>
      <c r="E89" s="28"/>
      <c r="F89" s="31"/>
      <c r="G89" s="31"/>
      <c r="H89" s="302">
        <v>110284.6384</v>
      </c>
      <c r="I89" s="288">
        <v>110284.6384</v>
      </c>
      <c r="J89" s="310">
        <v>110284.6384</v>
      </c>
      <c r="K89" s="274"/>
      <c r="L89" s="296">
        <v>110284.6384</v>
      </c>
      <c r="O89" s="582">
        <f>I89-SUM(I88,I85,I82)</f>
        <v>0</v>
      </c>
      <c r="P89" s="582">
        <f>J89-SUM(J88,J85,J82)</f>
        <v>0</v>
      </c>
      <c r="Q89" s="582">
        <f>K89-SUM(K88,K85,K82)</f>
        <v>0</v>
      </c>
      <c r="R89" s="694"/>
      <c r="S89" s="694"/>
      <c r="T89" s="694"/>
    </row>
    <row r="90" spans="1:20" x14ac:dyDescent="0.3">
      <c r="A90" s="9">
        <v>90</v>
      </c>
      <c r="C90" s="11" t="s">
        <v>75</v>
      </c>
      <c r="D90" s="12" t="s">
        <v>76</v>
      </c>
      <c r="E90" s="12"/>
      <c r="F90" s="12"/>
      <c r="G90" s="12"/>
      <c r="H90" s="20"/>
      <c r="I90" s="20"/>
      <c r="J90" s="20"/>
      <c r="K90" s="274"/>
      <c r="L90" s="69"/>
      <c r="O90" s="581"/>
      <c r="P90" s="581"/>
      <c r="Q90" s="581"/>
      <c r="R90" s="693"/>
      <c r="S90" s="693"/>
      <c r="T90" s="693"/>
    </row>
    <row r="91" spans="1:20" x14ac:dyDescent="0.3">
      <c r="A91" s="9">
        <v>91</v>
      </c>
      <c r="C91" s="39"/>
      <c r="D91" s="41" t="s">
        <v>77</v>
      </c>
      <c r="E91" s="41"/>
      <c r="F91" s="24"/>
      <c r="G91" s="24"/>
      <c r="H91" s="303">
        <v>0</v>
      </c>
      <c r="I91" s="289">
        <v>0</v>
      </c>
      <c r="J91" s="311">
        <v>0</v>
      </c>
      <c r="K91" s="275"/>
      <c r="L91" s="297">
        <v>0</v>
      </c>
      <c r="O91" s="583">
        <f>I91-SUM(I92,I95:I97)</f>
        <v>0</v>
      </c>
      <c r="P91" s="583">
        <f>J91-SUM(J92,J95:J97)</f>
        <v>0</v>
      </c>
      <c r="Q91" s="583">
        <f>K91-SUM(K92,K95:K97)</f>
        <v>0</v>
      </c>
      <c r="R91" s="695"/>
      <c r="S91" s="695"/>
      <c r="T91" s="695"/>
    </row>
    <row r="92" spans="1:20" x14ac:dyDescent="0.3">
      <c r="A92" s="9">
        <v>92</v>
      </c>
      <c r="C92" s="18"/>
      <c r="E92" s="19" t="s">
        <v>78</v>
      </c>
      <c r="H92" s="300">
        <v>0</v>
      </c>
      <c r="I92" s="286">
        <v>0</v>
      </c>
      <c r="J92" s="308">
        <v>0</v>
      </c>
      <c r="K92" s="273"/>
      <c r="L92" s="294">
        <v>0</v>
      </c>
      <c r="O92" s="582">
        <f>I92-SUM(I93:I94)</f>
        <v>0</v>
      </c>
      <c r="P92" s="582">
        <f>J92-SUM(J93:J94)</f>
        <v>0</v>
      </c>
      <c r="Q92" s="582">
        <f>K92-SUM(K93:K94)</f>
        <v>0</v>
      </c>
      <c r="R92" s="694"/>
      <c r="S92" s="694"/>
      <c r="T92" s="694"/>
    </row>
    <row r="93" spans="1:20" x14ac:dyDescent="0.3">
      <c r="A93" s="9">
        <v>93</v>
      </c>
      <c r="C93" s="18"/>
      <c r="E93" s="19"/>
      <c r="F93" s="2" t="s">
        <v>79</v>
      </c>
      <c r="H93" s="304">
        <v>0</v>
      </c>
      <c r="I93" s="290">
        <v>0</v>
      </c>
      <c r="J93" s="312">
        <v>0</v>
      </c>
      <c r="K93" s="273"/>
      <c r="L93" s="294">
        <v>0</v>
      </c>
      <c r="O93" s="581"/>
      <c r="P93" s="581"/>
      <c r="Q93" s="581"/>
      <c r="R93" s="693"/>
      <c r="S93" s="693"/>
      <c r="T93" s="693"/>
    </row>
    <row r="94" spans="1:20" x14ac:dyDescent="0.3">
      <c r="A94" s="9">
        <v>94</v>
      </c>
      <c r="C94" s="18"/>
      <c r="E94" s="19"/>
      <c r="F94" s="2" t="s">
        <v>80</v>
      </c>
      <c r="H94" s="304">
        <v>0</v>
      </c>
      <c r="I94" s="290">
        <v>0</v>
      </c>
      <c r="J94" s="312">
        <v>0</v>
      </c>
      <c r="K94" s="273"/>
      <c r="L94" s="294">
        <v>0</v>
      </c>
      <c r="O94" s="581"/>
      <c r="P94" s="581"/>
      <c r="Q94" s="581"/>
      <c r="R94" s="693"/>
      <c r="S94" s="693"/>
      <c r="T94" s="693"/>
    </row>
    <row r="95" spans="1:20" x14ac:dyDescent="0.3">
      <c r="A95" s="9">
        <v>95</v>
      </c>
      <c r="C95" s="18"/>
      <c r="E95" s="19" t="s">
        <v>81</v>
      </c>
      <c r="H95" s="304">
        <v>0</v>
      </c>
      <c r="I95" s="290">
        <v>0</v>
      </c>
      <c r="J95" s="571">
        <v>0</v>
      </c>
      <c r="K95" s="273"/>
      <c r="L95" s="294">
        <v>0</v>
      </c>
      <c r="O95" s="581"/>
      <c r="P95" s="581"/>
      <c r="Q95" s="581"/>
      <c r="R95" s="693"/>
      <c r="S95" s="693"/>
      <c r="T95" s="693"/>
    </row>
    <row r="96" spans="1:20" x14ac:dyDescent="0.3">
      <c r="A96" s="9">
        <v>96</v>
      </c>
      <c r="C96" s="18"/>
      <c r="E96" s="19" t="s">
        <v>82</v>
      </c>
      <c r="H96" s="304"/>
      <c r="I96" s="290"/>
      <c r="J96" s="312"/>
      <c r="K96" s="273"/>
      <c r="L96" s="294">
        <v>0</v>
      </c>
      <c r="O96" s="581"/>
      <c r="P96" s="581"/>
      <c r="Q96" s="581"/>
      <c r="R96" s="693"/>
      <c r="S96" s="693"/>
      <c r="T96" s="693"/>
    </row>
    <row r="97" spans="1:20" ht="13.95" customHeight="1" x14ac:dyDescent="0.3">
      <c r="A97" s="9">
        <v>97</v>
      </c>
      <c r="C97" s="18"/>
      <c r="E97" s="42" t="s">
        <v>83</v>
      </c>
      <c r="H97" s="304"/>
      <c r="I97" s="290"/>
      <c r="J97" s="312"/>
      <c r="K97" s="273"/>
      <c r="L97" s="294">
        <v>0</v>
      </c>
      <c r="O97" s="581"/>
      <c r="P97" s="581"/>
      <c r="Q97" s="581"/>
      <c r="R97" s="693"/>
      <c r="S97" s="693"/>
      <c r="T97" s="693"/>
    </row>
    <row r="98" spans="1:20" x14ac:dyDescent="0.3">
      <c r="A98" s="9">
        <v>98</v>
      </c>
      <c r="C98" s="14"/>
      <c r="D98" s="15" t="s">
        <v>84</v>
      </c>
      <c r="E98" s="15"/>
      <c r="H98" s="303">
        <v>0</v>
      </c>
      <c r="I98" s="289">
        <v>0</v>
      </c>
      <c r="J98" s="311">
        <v>0</v>
      </c>
      <c r="K98" s="273"/>
      <c r="L98" s="294">
        <v>0</v>
      </c>
      <c r="O98" s="581"/>
      <c r="P98" s="581"/>
      <c r="Q98" s="581"/>
      <c r="R98" s="693"/>
      <c r="S98" s="693"/>
      <c r="T98" s="693"/>
    </row>
    <row r="99" spans="1:20" ht="13.95" customHeight="1" x14ac:dyDescent="0.3">
      <c r="A99" s="9">
        <v>99</v>
      </c>
      <c r="C99" s="43"/>
      <c r="D99" s="40" t="s">
        <v>50</v>
      </c>
      <c r="E99" s="40"/>
      <c r="H99" s="303">
        <v>0</v>
      </c>
      <c r="I99" s="289">
        <v>0</v>
      </c>
      <c r="J99" s="311">
        <v>0</v>
      </c>
      <c r="K99" s="273"/>
      <c r="L99" s="294">
        <v>0</v>
      </c>
      <c r="O99" s="581"/>
      <c r="P99" s="581"/>
      <c r="Q99" s="581"/>
      <c r="R99" s="693"/>
      <c r="S99" s="693"/>
      <c r="T99" s="693"/>
    </row>
    <row r="100" spans="1:20" x14ac:dyDescent="0.3">
      <c r="A100" s="9">
        <v>100</v>
      </c>
      <c r="C100" s="14"/>
      <c r="D100" s="15" t="s">
        <v>85</v>
      </c>
      <c r="E100" s="15"/>
      <c r="H100" s="303">
        <v>1659.1397999999999</v>
      </c>
      <c r="I100" s="289">
        <v>1659.1397999999999</v>
      </c>
      <c r="J100" s="311">
        <v>1659.1397999999999</v>
      </c>
      <c r="K100" s="275"/>
      <c r="L100" s="297">
        <v>1659.1397999999999</v>
      </c>
      <c r="O100" s="582">
        <f>I100-SUM(I101:I103)</f>
        <v>0</v>
      </c>
      <c r="P100" s="582">
        <f>J100-SUM(J101:J103)</f>
        <v>0</v>
      </c>
      <c r="Q100" s="582">
        <f>K100-SUM(K101:K103)</f>
        <v>0</v>
      </c>
      <c r="R100" s="694"/>
      <c r="S100" s="694"/>
      <c r="T100" s="694"/>
    </row>
    <row r="101" spans="1:20" x14ac:dyDescent="0.3">
      <c r="A101" s="9">
        <v>101</v>
      </c>
      <c r="C101" s="18"/>
      <c r="E101" s="2" t="s">
        <v>86</v>
      </c>
      <c r="H101" s="304">
        <v>1288.9196999999999</v>
      </c>
      <c r="I101" s="290">
        <v>1288.9196999999999</v>
      </c>
      <c r="J101" s="312">
        <v>1288.9196999999999</v>
      </c>
      <c r="K101" s="277"/>
      <c r="L101" s="294">
        <v>1288.9196999999999</v>
      </c>
      <c r="O101" s="581"/>
      <c r="P101" s="581"/>
      <c r="Q101" s="581"/>
      <c r="R101" s="693"/>
      <c r="S101" s="693"/>
      <c r="T101" s="693"/>
    </row>
    <row r="102" spans="1:20" x14ac:dyDescent="0.3">
      <c r="A102" s="9">
        <v>102</v>
      </c>
      <c r="C102" s="18"/>
      <c r="E102" s="2" t="s">
        <v>87</v>
      </c>
      <c r="H102" s="304">
        <v>1.3992</v>
      </c>
      <c r="I102" s="290">
        <v>1.3992</v>
      </c>
      <c r="J102" s="312">
        <v>1.3992</v>
      </c>
      <c r="K102" s="273"/>
      <c r="L102" s="294">
        <v>1.3992</v>
      </c>
      <c r="O102" s="581"/>
      <c r="P102" s="581"/>
      <c r="Q102" s="581"/>
      <c r="R102" s="693"/>
      <c r="S102" s="693"/>
      <c r="T102" s="693"/>
    </row>
    <row r="103" spans="1:20" x14ac:dyDescent="0.3">
      <c r="A103" s="9">
        <v>103</v>
      </c>
      <c r="C103" s="18"/>
      <c r="E103" s="2" t="s">
        <v>88</v>
      </c>
      <c r="H103" s="304">
        <v>368.82089999999994</v>
      </c>
      <c r="I103" s="290">
        <v>368.82089999999994</v>
      </c>
      <c r="J103" s="312">
        <v>368.82089999999994</v>
      </c>
      <c r="K103" s="273"/>
      <c r="L103" s="294">
        <v>368.82089999999994</v>
      </c>
      <c r="O103" s="581"/>
      <c r="P103" s="581"/>
      <c r="Q103" s="581"/>
      <c r="R103" s="693"/>
      <c r="S103" s="693"/>
      <c r="T103" s="693"/>
    </row>
    <row r="104" spans="1:20" ht="13.95" customHeight="1" x14ac:dyDescent="0.3">
      <c r="A104" s="9">
        <v>104</v>
      </c>
      <c r="C104" s="76"/>
      <c r="D104" s="28" t="s">
        <v>89</v>
      </c>
      <c r="E104" s="28"/>
      <c r="F104" s="28"/>
      <c r="G104" s="28"/>
      <c r="H104" s="302">
        <v>1659.1397999999999</v>
      </c>
      <c r="I104" s="288">
        <v>1659.1397999999999</v>
      </c>
      <c r="J104" s="310">
        <v>1659.1397999999999</v>
      </c>
      <c r="K104" s="274"/>
      <c r="L104" s="296">
        <v>1659.1397999999999</v>
      </c>
      <c r="O104" s="582">
        <f>I104-SUM(I98:I100,I91)</f>
        <v>0</v>
      </c>
      <c r="P104" s="582">
        <f>J104-SUM(J98:J100,J91)</f>
        <v>0</v>
      </c>
      <c r="Q104" s="582">
        <f>K104-SUM(K98:K100,K91)</f>
        <v>0</v>
      </c>
      <c r="R104" s="694"/>
      <c r="S104" s="694"/>
      <c r="T104" s="694"/>
    </row>
    <row r="105" spans="1:20" x14ac:dyDescent="0.3">
      <c r="A105" s="9">
        <v>105</v>
      </c>
      <c r="C105" s="76"/>
      <c r="D105" s="28" t="s">
        <v>90</v>
      </c>
      <c r="E105" s="28"/>
      <c r="F105" s="28"/>
      <c r="G105" s="28"/>
      <c r="H105" s="302">
        <v>111943.7782</v>
      </c>
      <c r="I105" s="288">
        <v>111943.7782</v>
      </c>
      <c r="J105" s="310">
        <v>111943.7782</v>
      </c>
      <c r="K105" s="274"/>
      <c r="L105" s="296">
        <v>111943.7782</v>
      </c>
      <c r="O105" s="582">
        <f>I105-SUM(I104,I89)</f>
        <v>0</v>
      </c>
      <c r="P105" s="582">
        <f>J105-SUM(J104,J89)</f>
        <v>0</v>
      </c>
      <c r="Q105" s="582">
        <f>K105-SUM(K104,K89)</f>
        <v>0</v>
      </c>
      <c r="R105" s="694"/>
      <c r="S105" s="694"/>
      <c r="T105" s="694"/>
    </row>
    <row r="106" spans="1:20" x14ac:dyDescent="0.3">
      <c r="A106" s="9">
        <v>106</v>
      </c>
      <c r="C106" s="11" t="s">
        <v>91</v>
      </c>
      <c r="D106" s="12" t="s">
        <v>92</v>
      </c>
      <c r="E106" s="12"/>
      <c r="F106" s="12"/>
      <c r="G106" s="12"/>
      <c r="H106" s="20"/>
      <c r="I106" s="20"/>
      <c r="J106" s="20"/>
      <c r="K106" s="274"/>
      <c r="L106" s="69"/>
      <c r="O106" s="581"/>
      <c r="P106" s="581"/>
      <c r="Q106" s="581"/>
      <c r="R106" s="693"/>
      <c r="S106" s="693"/>
      <c r="T106" s="693"/>
    </row>
    <row r="107" spans="1:20" x14ac:dyDescent="0.3">
      <c r="A107" s="9">
        <v>107</v>
      </c>
      <c r="C107" s="14"/>
      <c r="D107" s="15" t="s">
        <v>93</v>
      </c>
      <c r="E107" s="15"/>
      <c r="H107" s="303">
        <v>0</v>
      </c>
      <c r="I107" s="289">
        <v>0</v>
      </c>
      <c r="J107" s="311">
        <v>0</v>
      </c>
      <c r="K107" s="275"/>
      <c r="L107" s="297">
        <f>IFERROR( AVERAGE(J107,#REF!),0)</f>
        <v>0</v>
      </c>
      <c r="O107" s="582">
        <f>I107-SUM(I108:I111)</f>
        <v>0</v>
      </c>
      <c r="P107" s="582">
        <f>J107-SUM(J108:J111)</f>
        <v>0</v>
      </c>
      <c r="Q107" s="582">
        <f>K107-SUM(K108:K111)</f>
        <v>0</v>
      </c>
      <c r="R107" s="694"/>
      <c r="S107" s="694"/>
      <c r="T107" s="694"/>
    </row>
    <row r="108" spans="1:20" x14ac:dyDescent="0.3">
      <c r="A108" s="9">
        <v>108</v>
      </c>
      <c r="C108" s="14"/>
      <c r="D108" s="15"/>
      <c r="E108" s="2" t="s">
        <v>94</v>
      </c>
      <c r="H108" s="304">
        <v>0</v>
      </c>
      <c r="I108" s="290">
        <v>0</v>
      </c>
      <c r="J108" s="312">
        <v>0</v>
      </c>
      <c r="K108" s="273"/>
      <c r="L108" s="294">
        <f>IFERROR( AVERAGE(J108,#REF!),0)</f>
        <v>0</v>
      </c>
      <c r="O108" s="581"/>
      <c r="P108" s="581"/>
      <c r="Q108" s="581"/>
      <c r="R108" s="693"/>
      <c r="S108" s="693"/>
      <c r="T108" s="693"/>
    </row>
    <row r="109" spans="1:20" x14ac:dyDescent="0.3">
      <c r="A109" s="9">
        <v>109</v>
      </c>
      <c r="C109" s="14"/>
      <c r="D109" s="15"/>
      <c r="E109" s="2" t="s">
        <v>95</v>
      </c>
      <c r="H109" s="304">
        <v>0</v>
      </c>
      <c r="I109" s="290">
        <v>0</v>
      </c>
      <c r="J109" s="312">
        <v>0</v>
      </c>
      <c r="K109" s="273"/>
      <c r="L109" s="294">
        <f>IFERROR( AVERAGE(J109,#REF!),0)</f>
        <v>0</v>
      </c>
      <c r="O109" s="581"/>
      <c r="P109" s="581"/>
      <c r="Q109" s="581"/>
      <c r="R109" s="693"/>
      <c r="S109" s="693"/>
      <c r="T109" s="693"/>
    </row>
    <row r="110" spans="1:20" x14ac:dyDescent="0.3">
      <c r="A110" s="9">
        <v>110</v>
      </c>
      <c r="C110" s="14"/>
      <c r="D110" s="15"/>
      <c r="E110" s="2" t="s">
        <v>96</v>
      </c>
      <c r="H110" s="304">
        <v>0</v>
      </c>
      <c r="I110" s="290">
        <v>0</v>
      </c>
      <c r="J110" s="312">
        <v>0</v>
      </c>
      <c r="K110" s="273"/>
      <c r="L110" s="294">
        <f>IFERROR( AVERAGE(J110,#REF!),0)</f>
        <v>0</v>
      </c>
      <c r="O110" s="581"/>
      <c r="P110" s="581"/>
      <c r="Q110" s="581"/>
      <c r="R110" s="693"/>
      <c r="S110" s="693"/>
      <c r="T110" s="693"/>
    </row>
    <row r="111" spans="1:20" x14ac:dyDescent="0.3">
      <c r="A111" s="9">
        <v>111</v>
      </c>
      <c r="C111" s="14"/>
      <c r="D111" s="15"/>
      <c r="E111" s="2" t="s">
        <v>97</v>
      </c>
      <c r="H111" s="304">
        <v>0</v>
      </c>
      <c r="I111" s="290">
        <v>0</v>
      </c>
      <c r="J111" s="312">
        <v>0</v>
      </c>
      <c r="K111" s="273"/>
      <c r="L111" s="294">
        <f>IFERROR( AVERAGE(J111,#REF!),0)</f>
        <v>0</v>
      </c>
      <c r="O111" s="581"/>
      <c r="P111" s="581"/>
      <c r="Q111" s="581"/>
      <c r="R111" s="693"/>
      <c r="S111" s="693"/>
      <c r="T111" s="693"/>
    </row>
    <row r="112" spans="1:20" x14ac:dyDescent="0.3">
      <c r="A112" s="9">
        <v>112</v>
      </c>
      <c r="C112" s="14"/>
      <c r="D112" s="15" t="s">
        <v>98</v>
      </c>
      <c r="E112" s="15"/>
      <c r="H112" s="303">
        <v>0</v>
      </c>
      <c r="I112" s="289">
        <v>0</v>
      </c>
      <c r="J112" s="311">
        <v>0</v>
      </c>
      <c r="K112" s="274"/>
      <c r="L112" s="295">
        <f>IFERROR( AVERAGE(J112,#REF!),0)</f>
        <v>0</v>
      </c>
      <c r="O112" s="581"/>
      <c r="P112" s="581"/>
      <c r="Q112" s="581"/>
      <c r="R112" s="693"/>
      <c r="S112" s="693"/>
      <c r="T112" s="693"/>
    </row>
    <row r="113" spans="1:20" x14ac:dyDescent="0.3">
      <c r="A113" s="9">
        <v>113</v>
      </c>
      <c r="C113" s="14"/>
      <c r="D113" s="15" t="s">
        <v>99</v>
      </c>
      <c r="E113" s="15"/>
      <c r="H113" s="303">
        <v>0</v>
      </c>
      <c r="I113" s="289">
        <v>0</v>
      </c>
      <c r="J113" s="311">
        <v>0</v>
      </c>
      <c r="K113" s="274"/>
      <c r="L113" s="295">
        <f>IFERROR( AVERAGE(J113,#REF!),0)</f>
        <v>0</v>
      </c>
      <c r="O113" s="581"/>
      <c r="P113" s="581"/>
      <c r="Q113" s="581"/>
      <c r="R113" s="693"/>
      <c r="S113" s="693"/>
      <c r="T113" s="693"/>
    </row>
    <row r="114" spans="1:20" x14ac:dyDescent="0.3">
      <c r="A114" s="9">
        <v>114</v>
      </c>
      <c r="C114" s="14"/>
      <c r="D114" s="15" t="s">
        <v>100</v>
      </c>
      <c r="E114" s="15"/>
      <c r="H114" s="303">
        <v>1117.3642500000001</v>
      </c>
      <c r="I114" s="289">
        <f>SUM(I115:I116)</f>
        <v>3646.677569100581</v>
      </c>
      <c r="J114" s="311">
        <f t="shared" ref="J114:L114" si="0">SUM(J115:J116)</f>
        <v>6224.5738841525781</v>
      </c>
      <c r="K114" s="275">
        <f t="shared" si="0"/>
        <v>8753.8872032531581</v>
      </c>
      <c r="L114" s="297">
        <f t="shared" si="0"/>
        <v>8851.0531951559933</v>
      </c>
      <c r="O114" s="582">
        <f>I114-SUM(I115:I116)</f>
        <v>0</v>
      </c>
      <c r="P114" s="582">
        <f>J114-SUM(J115:J116)</f>
        <v>0</v>
      </c>
      <c r="Q114" s="582">
        <f>L114-SUM(L115:L116)</f>
        <v>0</v>
      </c>
      <c r="R114" s="694"/>
      <c r="S114" s="694"/>
      <c r="T114" s="694"/>
    </row>
    <row r="115" spans="1:20" x14ac:dyDescent="0.3">
      <c r="A115" s="9">
        <v>115</v>
      </c>
      <c r="C115" s="14"/>
      <c r="D115" s="15"/>
      <c r="E115" s="2" t="s">
        <v>101</v>
      </c>
      <c r="H115" s="306">
        <v>0</v>
      </c>
      <c r="I115" s="292">
        <f>H114</f>
        <v>1117.3642500000001</v>
      </c>
      <c r="J115" s="314">
        <f>I114</f>
        <v>3646.677569100581</v>
      </c>
      <c r="K115" s="273">
        <f t="shared" ref="K115" si="1">J114</f>
        <v>6224.5738841525781</v>
      </c>
      <c r="L115" s="294">
        <f>J114</f>
        <v>6224.5738841525781</v>
      </c>
      <c r="O115" s="581"/>
      <c r="P115" s="581"/>
      <c r="Q115" s="581"/>
      <c r="R115" s="694">
        <f>I115-H114</f>
        <v>0</v>
      </c>
      <c r="S115" s="694">
        <f t="shared" ref="S115" si="2">J115-I114</f>
        <v>0</v>
      </c>
      <c r="T115" s="694">
        <f>L115-J114</f>
        <v>0</v>
      </c>
    </row>
    <row r="116" spans="1:20" x14ac:dyDescent="0.3">
      <c r="A116" s="9">
        <v>116</v>
      </c>
      <c r="C116" s="14"/>
      <c r="D116" s="15"/>
      <c r="E116" s="2" t="s">
        <v>102</v>
      </c>
      <c r="H116" s="306">
        <v>1117.3642500000001</v>
      </c>
      <c r="I116" s="292">
        <v>2529.3133191005809</v>
      </c>
      <c r="J116" s="314">
        <v>2577.8963150519976</v>
      </c>
      <c r="K116" s="277">
        <v>2529.3133191005809</v>
      </c>
      <c r="L116" s="294">
        <v>2626.4793110034148</v>
      </c>
      <c r="O116" s="581"/>
      <c r="P116" s="581"/>
      <c r="Q116" s="581"/>
      <c r="R116" s="694">
        <f>'Input| PL| RB'!I253-I116</f>
        <v>0</v>
      </c>
      <c r="S116" s="697">
        <f>'Input| PL| RB'!J253-J116</f>
        <v>0</v>
      </c>
      <c r="T116" s="694">
        <f>'Input| PL| RB'!K253-L116</f>
        <v>0</v>
      </c>
    </row>
    <row r="117" spans="1:20" x14ac:dyDescent="0.3">
      <c r="A117" s="9">
        <v>117</v>
      </c>
      <c r="C117" s="14"/>
      <c r="D117" s="15"/>
      <c r="H117" s="306"/>
      <c r="I117" s="292"/>
      <c r="J117" s="314"/>
      <c r="K117" s="280"/>
      <c r="L117" s="316">
        <f>IFERROR( AVERAGE(J117,#REF!),0)</f>
        <v>0</v>
      </c>
      <c r="O117" s="581"/>
      <c r="P117" s="581"/>
      <c r="Q117" s="581"/>
      <c r="R117" s="693"/>
      <c r="S117" s="693"/>
      <c r="T117" s="693"/>
    </row>
    <row r="118" spans="1:20" x14ac:dyDescent="0.3">
      <c r="A118" s="9">
        <v>118</v>
      </c>
      <c r="C118" s="76"/>
      <c r="D118" s="28" t="s">
        <v>103</v>
      </c>
      <c r="E118" s="28"/>
      <c r="F118" s="28"/>
      <c r="G118" s="28"/>
      <c r="H118" s="302">
        <f>SUM(H115,H114,H113,H107)</f>
        <v>1117.3642500000001</v>
      </c>
      <c r="I118" s="288">
        <f>SUM(I114,I113,I112,I107)</f>
        <v>3646.677569100581</v>
      </c>
      <c r="J118" s="310">
        <f>SUM(J114,J113,J112,J107)</f>
        <v>6224.5738841525781</v>
      </c>
      <c r="K118" s="274">
        <f t="shared" ref="K118:L118" si="3">SUM(K115,K114,K113,K107)</f>
        <v>14978.461087405736</v>
      </c>
      <c r="L118" s="296">
        <f t="shared" si="3"/>
        <v>15075.627079308571</v>
      </c>
      <c r="O118" s="582">
        <f>I118-SUM(I117,I112:I114,I107)</f>
        <v>0</v>
      </c>
      <c r="P118" s="582">
        <f>J118-SUM(J114,J113,J112,J107)</f>
        <v>0</v>
      </c>
      <c r="Q118" s="582"/>
      <c r="R118" s="694"/>
      <c r="S118" s="694"/>
      <c r="T118" s="694"/>
    </row>
    <row r="119" spans="1:20" x14ac:dyDescent="0.3">
      <c r="A119" s="9">
        <v>119</v>
      </c>
      <c r="C119" s="104"/>
      <c r="D119" s="105" t="s">
        <v>104</v>
      </c>
      <c r="E119" s="105"/>
      <c r="F119" s="105"/>
      <c r="G119" s="105"/>
      <c r="H119" s="106">
        <v>113061.14245</v>
      </c>
      <c r="I119" s="106">
        <f>SUM(I118,I105)</f>
        <v>115590.45576910058</v>
      </c>
      <c r="J119" s="106">
        <f t="shared" ref="J119:L119" si="4">SUM(J118,J105)</f>
        <v>118168.35208415258</v>
      </c>
      <c r="K119" s="323">
        <f t="shared" si="4"/>
        <v>14978.461087405736</v>
      </c>
      <c r="L119" s="107">
        <f t="shared" si="4"/>
        <v>127019.40527930857</v>
      </c>
      <c r="O119" s="582">
        <f>I119-SUM(I118,I105)</f>
        <v>0</v>
      </c>
      <c r="P119" s="582">
        <f>J119-SUM(J118,J105)</f>
        <v>0</v>
      </c>
      <c r="Q119" s="582"/>
      <c r="R119" s="694"/>
      <c r="S119" s="694"/>
      <c r="T119" s="694"/>
    </row>
  </sheetData>
  <mergeCells count="2">
    <mergeCell ref="O1:Q1"/>
    <mergeCell ref="R1:T1"/>
  </mergeCells>
  <conditionalFormatting sqref="O3:Q119">
    <cfRule type="cellIs" dxfId="22" priority="4" operator="notEqual">
      <formula>0</formula>
    </cfRule>
  </conditionalFormatting>
  <conditionalFormatting sqref="R3:T119">
    <cfRule type="cellIs" dxfId="21" priority="2" operator="notEqual">
      <formula>0</formula>
    </cfRule>
  </conditionalFormatting>
  <conditionalFormatting sqref="T115:T116">
    <cfRule type="cellIs" dxfId="20" priority="1" operator="notEqual">
      <formula>0</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998AA-78CB-4323-9DB6-34AB43F116D3}">
  <sheetPr>
    <tabColor rgb="FF00B050"/>
  </sheetPr>
  <dimension ref="A1:P253"/>
  <sheetViews>
    <sheetView showGridLines="0" topLeftCell="C1" zoomScale="70" zoomScaleNormal="70" workbookViewId="0">
      <selection activeCell="C1" sqref="C1"/>
    </sheetView>
  </sheetViews>
  <sheetFormatPr defaultColWidth="8.77734375" defaultRowHeight="14.4" outlineLevelRow="1" outlineLevelCol="1" x14ac:dyDescent="0.3"/>
  <cols>
    <col min="1" max="2" width="4" style="9" customWidth="1" outlineLevel="1"/>
    <col min="3" max="3" width="7.21875" style="59" bestFit="1" customWidth="1"/>
    <col min="4" max="4" width="5.5546875" style="59" customWidth="1"/>
    <col min="5" max="5" width="6.5546875" style="59" customWidth="1"/>
    <col min="6" max="6" width="41.21875" style="59" bestFit="1" customWidth="1"/>
    <col min="7" max="7" width="44.5546875" style="93" customWidth="1"/>
    <col min="8" max="8" width="11.44140625" style="103" customWidth="1" outlineLevel="1"/>
    <col min="9" max="9" width="11.77734375" style="764" customWidth="1"/>
    <col min="10" max="10" width="12.5546875" style="764" customWidth="1"/>
    <col min="11" max="11" width="13" style="764" customWidth="1"/>
    <col min="12" max="12" width="1.33203125" style="600" customWidth="1"/>
    <col min="13" max="16" width="15.77734375" style="272" customWidth="1"/>
    <col min="17" max="17" width="14.21875" style="272" customWidth="1"/>
    <col min="18" max="16384" width="8.77734375" style="272"/>
  </cols>
  <sheetData>
    <row r="1" spans="1:16" x14ac:dyDescent="0.3">
      <c r="B1" s="86" t="s">
        <v>385</v>
      </c>
      <c r="C1" s="168" t="s">
        <v>0</v>
      </c>
      <c r="D1" s="90"/>
      <c r="E1" s="90"/>
      <c r="F1" s="90"/>
      <c r="G1" s="88"/>
      <c r="M1"/>
      <c r="N1"/>
    </row>
    <row r="2" spans="1:16" s="439" customFormat="1" ht="48" customHeight="1" x14ac:dyDescent="0.3">
      <c r="A2" s="4" t="s">
        <v>4</v>
      </c>
      <c r="B2" s="4" t="s">
        <v>106</v>
      </c>
      <c r="C2" s="7"/>
      <c r="D2" s="7" t="s">
        <v>481</v>
      </c>
      <c r="E2" s="7"/>
      <c r="F2" s="7"/>
      <c r="G2" s="454" t="s">
        <v>115</v>
      </c>
      <c r="H2" s="7">
        <v>2020</v>
      </c>
      <c r="I2" s="588">
        <v>2021</v>
      </c>
      <c r="J2" s="588">
        <v>2022</v>
      </c>
      <c r="K2" s="588">
        <v>2023</v>
      </c>
      <c r="L2" s="601"/>
      <c r="M2" s="596" t="s">
        <v>555</v>
      </c>
      <c r="N2" s="414" t="s">
        <v>432</v>
      </c>
      <c r="O2" s="413" t="s">
        <v>555</v>
      </c>
      <c r="P2" s="413" t="s">
        <v>432</v>
      </c>
    </row>
    <row r="3" spans="1:16" ht="16.95" customHeight="1" x14ac:dyDescent="0.3">
      <c r="A3" s="9">
        <v>167</v>
      </c>
      <c r="C3" s="36" t="s">
        <v>6</v>
      </c>
      <c r="D3" s="37" t="s">
        <v>117</v>
      </c>
      <c r="E3" s="457"/>
      <c r="F3" s="458"/>
      <c r="G3" s="458"/>
      <c r="H3" s="459">
        <v>623.12940734551853</v>
      </c>
      <c r="I3" s="589">
        <v>623.12940734551853</v>
      </c>
      <c r="J3" s="589">
        <v>1551.3007883756211</v>
      </c>
      <c r="K3" s="589">
        <f t="shared" ref="K3" ca="1" si="0">SUM(K4,K195)</f>
        <v>2416.3056931059809</v>
      </c>
    </row>
    <row r="4" spans="1:16" x14ac:dyDescent="0.3">
      <c r="A4" s="9">
        <v>168</v>
      </c>
      <c r="C4" s="53">
        <v>1</v>
      </c>
      <c r="D4" s="111" t="s">
        <v>118</v>
      </c>
      <c r="E4" s="112"/>
      <c r="F4" s="460"/>
      <c r="G4" s="460"/>
      <c r="H4" s="461">
        <v>623.12940734551853</v>
      </c>
      <c r="I4" s="590">
        <v>623.12940734551853</v>
      </c>
      <c r="J4" s="590">
        <v>1551.3007883756211</v>
      </c>
      <c r="K4" s="590">
        <f t="shared" ref="K4" ca="1" si="1">SUM(K5,K25,K49,K92,K122,K168,K171,K184,K187,K190,K191)</f>
        <v>2416.3056931059809</v>
      </c>
    </row>
    <row r="5" spans="1:16" outlineLevel="1" x14ac:dyDescent="0.3">
      <c r="A5" s="9">
        <v>169</v>
      </c>
      <c r="C5" s="54">
        <v>1.1000000000000001</v>
      </c>
      <c r="D5" s="113"/>
      <c r="E5" s="114" t="s">
        <v>119</v>
      </c>
      <c r="F5" s="462"/>
      <c r="G5" s="463"/>
      <c r="H5" s="464">
        <v>0</v>
      </c>
      <c r="I5" s="591">
        <v>0</v>
      </c>
      <c r="J5" s="591">
        <v>0</v>
      </c>
      <c r="K5" s="591">
        <f t="shared" ref="K5" si="2">SUM(K6,K11,K14,K17,K19,K22)</f>
        <v>0</v>
      </c>
    </row>
    <row r="6" spans="1:16" outlineLevel="1" x14ac:dyDescent="0.3">
      <c r="A6" s="9">
        <v>170</v>
      </c>
      <c r="C6" s="18" t="s">
        <v>120</v>
      </c>
      <c r="D6"/>
      <c r="E6"/>
      <c r="F6" s="465" t="s">
        <v>121</v>
      </c>
      <c r="G6" s="466"/>
      <c r="H6" s="758"/>
      <c r="I6" s="758"/>
      <c r="J6" s="758"/>
      <c r="K6" s="758"/>
    </row>
    <row r="7" spans="1:16" outlineLevel="1" x14ac:dyDescent="0.3">
      <c r="A7" s="9">
        <v>171</v>
      </c>
      <c r="C7" s="55"/>
      <c r="D7" s="117"/>
      <c r="E7" s="48"/>
      <c r="F7" s="467" t="s">
        <v>122</v>
      </c>
      <c r="G7" s="466"/>
      <c r="H7" s="758"/>
      <c r="I7" s="758"/>
      <c r="J7" s="758"/>
      <c r="K7" s="758"/>
    </row>
    <row r="8" spans="1:16" outlineLevel="1" x14ac:dyDescent="0.3">
      <c r="A8" s="9">
        <v>172</v>
      </c>
      <c r="C8" s="55"/>
      <c r="D8" s="117"/>
      <c r="E8" s="48"/>
      <c r="F8" s="467" t="s">
        <v>123</v>
      </c>
      <c r="G8" s="466"/>
      <c r="H8" s="758"/>
      <c r="I8" s="758"/>
      <c r="J8" s="758"/>
      <c r="K8" s="758"/>
    </row>
    <row r="9" spans="1:16" outlineLevel="1" x14ac:dyDescent="0.3">
      <c r="A9" s="9">
        <v>173</v>
      </c>
      <c r="C9" s="55"/>
      <c r="D9" s="117"/>
      <c r="E9" s="48"/>
      <c r="F9" s="468"/>
      <c r="G9" s="469"/>
      <c r="H9" s="758"/>
      <c r="I9" s="758"/>
      <c r="J9" s="758"/>
      <c r="K9" s="758"/>
    </row>
    <row r="10" spans="1:16" outlineLevel="1" x14ac:dyDescent="0.3">
      <c r="A10" s="9">
        <v>174</v>
      </c>
      <c r="C10" s="55"/>
      <c r="D10" s="117"/>
      <c r="E10" s="48"/>
      <c r="F10" s="468"/>
      <c r="G10" s="469"/>
      <c r="H10" s="758"/>
      <c r="I10" s="758"/>
      <c r="J10" s="758"/>
      <c r="K10" s="758"/>
    </row>
    <row r="11" spans="1:16" outlineLevel="1" x14ac:dyDescent="0.3">
      <c r="A11" s="9">
        <v>175</v>
      </c>
      <c r="C11" s="18" t="s">
        <v>124</v>
      </c>
      <c r="D11"/>
      <c r="E11" s="119"/>
      <c r="F11" s="465" t="s">
        <v>125</v>
      </c>
      <c r="G11" s="466"/>
      <c r="H11" s="758"/>
      <c r="I11" s="758"/>
      <c r="J11" s="758"/>
      <c r="K11" s="758"/>
    </row>
    <row r="12" spans="1:16" outlineLevel="1" x14ac:dyDescent="0.3">
      <c r="A12" s="9">
        <v>176</v>
      </c>
      <c r="C12" s="55"/>
      <c r="D12" s="117"/>
      <c r="E12" s="48"/>
      <c r="F12" s="467" t="s">
        <v>126</v>
      </c>
      <c r="G12" s="466"/>
      <c r="H12" s="758"/>
      <c r="I12" s="758"/>
      <c r="J12" s="758"/>
      <c r="K12" s="758"/>
    </row>
    <row r="13" spans="1:16" s="540" customFormat="1" outlineLevel="1" x14ac:dyDescent="0.3">
      <c r="A13" s="9">
        <v>177</v>
      </c>
      <c r="B13" s="9"/>
      <c r="C13" s="55"/>
      <c r="D13" s="117"/>
      <c r="E13" s="48"/>
      <c r="F13" s="467" t="s">
        <v>127</v>
      </c>
      <c r="G13" s="466"/>
      <c r="H13" s="758"/>
      <c r="I13" s="758"/>
      <c r="J13" s="758"/>
      <c r="K13" s="758"/>
      <c r="L13" s="600"/>
    </row>
    <row r="14" spans="1:16" s="540" customFormat="1" outlineLevel="1" x14ac:dyDescent="0.3">
      <c r="A14" s="9">
        <v>178</v>
      </c>
      <c r="B14" s="9"/>
      <c r="C14" s="18" t="s">
        <v>129</v>
      </c>
      <c r="D14"/>
      <c r="E14" s="119"/>
      <c r="F14" s="465" t="s">
        <v>130</v>
      </c>
      <c r="G14" s="470"/>
      <c r="H14" s="483"/>
      <c r="I14" s="483"/>
      <c r="J14" s="483"/>
      <c r="K14" s="483"/>
      <c r="L14" s="600"/>
    </row>
    <row r="15" spans="1:16" s="540" customFormat="1" outlineLevel="1" x14ac:dyDescent="0.3">
      <c r="A15" s="9">
        <v>179</v>
      </c>
      <c r="B15" s="9"/>
      <c r="C15" s="55"/>
      <c r="D15" s="117"/>
      <c r="E15" s="48"/>
      <c r="F15" s="467" t="s">
        <v>131</v>
      </c>
      <c r="G15" s="470"/>
      <c r="H15" s="483"/>
      <c r="I15" s="483"/>
      <c r="J15" s="483"/>
      <c r="K15" s="483"/>
      <c r="L15" s="600"/>
    </row>
    <row r="16" spans="1:16" s="540" customFormat="1" outlineLevel="1" x14ac:dyDescent="0.3">
      <c r="A16" s="9">
        <v>180</v>
      </c>
      <c r="B16" s="9"/>
      <c r="C16" s="55"/>
      <c r="D16" s="117"/>
      <c r="E16" s="48"/>
      <c r="F16" s="467" t="s">
        <v>127</v>
      </c>
      <c r="G16" s="470"/>
      <c r="H16" s="483"/>
      <c r="I16" s="483"/>
      <c r="J16" s="483"/>
      <c r="K16" s="483"/>
      <c r="L16" s="600"/>
    </row>
    <row r="17" spans="1:12" s="540" customFormat="1" outlineLevel="1" x14ac:dyDescent="0.3">
      <c r="A17" s="9">
        <v>181</v>
      </c>
      <c r="B17" s="9"/>
      <c r="C17" s="18" t="s">
        <v>132</v>
      </c>
      <c r="D17"/>
      <c r="E17" s="119"/>
      <c r="F17" s="465" t="s">
        <v>133</v>
      </c>
      <c r="G17" s="466"/>
      <c r="H17" s="758"/>
      <c r="I17" s="758"/>
      <c r="J17" s="758"/>
      <c r="K17" s="758"/>
      <c r="L17" s="600"/>
    </row>
    <row r="18" spans="1:12" s="540" customFormat="1" outlineLevel="1" x14ac:dyDescent="0.3">
      <c r="A18" s="9">
        <v>182</v>
      </c>
      <c r="B18" s="9"/>
      <c r="C18" s="18" t="s">
        <v>134</v>
      </c>
      <c r="D18"/>
      <c r="E18" s="119"/>
      <c r="F18" s="465" t="s">
        <v>135</v>
      </c>
      <c r="G18" s="466"/>
      <c r="H18" s="758"/>
      <c r="I18" s="758"/>
      <c r="J18" s="758"/>
      <c r="K18" s="758"/>
      <c r="L18" s="600"/>
    </row>
    <row r="19" spans="1:12" s="540" customFormat="1" outlineLevel="1" x14ac:dyDescent="0.3">
      <c r="A19" s="9">
        <v>183</v>
      </c>
      <c r="B19" s="9"/>
      <c r="C19" s="18" t="s">
        <v>136</v>
      </c>
      <c r="D19"/>
      <c r="E19" s="119"/>
      <c r="F19" s="465" t="s">
        <v>137</v>
      </c>
      <c r="G19" s="466"/>
      <c r="H19" s="758"/>
      <c r="I19" s="758"/>
      <c r="J19" s="758"/>
      <c r="K19" s="758"/>
      <c r="L19" s="600"/>
    </row>
    <row r="20" spans="1:12" s="540" customFormat="1" outlineLevel="1" x14ac:dyDescent="0.3">
      <c r="A20" s="9">
        <v>184</v>
      </c>
      <c r="B20" s="9"/>
      <c r="C20" s="18"/>
      <c r="D20"/>
      <c r="E20" s="119"/>
      <c r="F20" s="467" t="s">
        <v>138</v>
      </c>
      <c r="G20" s="466"/>
      <c r="H20" s="758"/>
      <c r="I20" s="758"/>
      <c r="J20" s="758"/>
      <c r="K20" s="758"/>
      <c r="L20" s="602"/>
    </row>
    <row r="21" spans="1:12" s="540" customFormat="1" outlineLevel="1" x14ac:dyDescent="0.3">
      <c r="A21" s="9">
        <v>185</v>
      </c>
      <c r="B21" s="9"/>
      <c r="C21" s="18"/>
      <c r="D21"/>
      <c r="E21" s="119"/>
      <c r="F21" s="467" t="s">
        <v>139</v>
      </c>
      <c r="G21" s="466"/>
      <c r="H21" s="758"/>
      <c r="I21" s="758"/>
      <c r="J21" s="758"/>
      <c r="K21" s="758"/>
      <c r="L21" s="602"/>
    </row>
    <row r="22" spans="1:12" s="540" customFormat="1" outlineLevel="1" x14ac:dyDescent="0.3">
      <c r="A22" s="9">
        <v>186</v>
      </c>
      <c r="B22" s="9"/>
      <c r="C22" s="18" t="s">
        <v>140</v>
      </c>
      <c r="D22"/>
      <c r="E22" s="119"/>
      <c r="F22" s="465" t="s">
        <v>141</v>
      </c>
      <c r="G22" s="466"/>
      <c r="H22" s="758"/>
      <c r="I22" s="758"/>
      <c r="J22" s="758"/>
      <c r="K22" s="758"/>
      <c r="L22" s="602"/>
    </row>
    <row r="23" spans="1:12" s="540" customFormat="1" outlineLevel="1" x14ac:dyDescent="0.3">
      <c r="A23" s="9">
        <v>187</v>
      </c>
      <c r="B23" s="9"/>
      <c r="C23" s="18"/>
      <c r="D23"/>
      <c r="E23" s="119"/>
      <c r="F23" s="467" t="s">
        <v>142</v>
      </c>
      <c r="G23" s="466"/>
      <c r="H23" s="758"/>
      <c r="I23" s="758"/>
      <c r="J23" s="758"/>
      <c r="K23" s="758"/>
      <c r="L23" s="602"/>
    </row>
    <row r="24" spans="1:12" s="540" customFormat="1" outlineLevel="1" x14ac:dyDescent="0.3">
      <c r="A24" s="9">
        <v>188</v>
      </c>
      <c r="B24" s="9"/>
      <c r="C24" s="18"/>
      <c r="D24"/>
      <c r="E24" s="119"/>
      <c r="F24" s="467" t="s">
        <v>127</v>
      </c>
      <c r="G24" s="466"/>
      <c r="H24" s="758"/>
      <c r="I24" s="758"/>
      <c r="J24" s="758"/>
      <c r="K24" s="758"/>
      <c r="L24" s="602"/>
    </row>
    <row r="25" spans="1:12" s="540" customFormat="1" outlineLevel="1" x14ac:dyDescent="0.3">
      <c r="A25" s="9">
        <v>189</v>
      </c>
      <c r="B25" s="9"/>
      <c r="C25" s="54">
        <v>1.2</v>
      </c>
      <c r="D25" s="113"/>
      <c r="E25" s="114" t="s">
        <v>143</v>
      </c>
      <c r="F25" s="462"/>
      <c r="G25" s="463"/>
      <c r="H25" s="464">
        <v>-72.808914624467576</v>
      </c>
      <c r="I25" s="591">
        <v>-72.808914624467576</v>
      </c>
      <c r="J25" s="591">
        <v>-94.033094556565189</v>
      </c>
      <c r="K25" s="591">
        <f ca="1">SUM(K26,K31,K36,K41,K44,K47,K48)</f>
        <v>36.244585396589713</v>
      </c>
      <c r="L25" s="602"/>
    </row>
    <row r="26" spans="1:12" s="540" customFormat="1" outlineLevel="1" x14ac:dyDescent="0.3">
      <c r="A26" s="9">
        <v>190</v>
      </c>
      <c r="B26" s="9"/>
      <c r="C26" s="18" t="s">
        <v>120</v>
      </c>
      <c r="D26"/>
      <c r="E26" s="119"/>
      <c r="F26" s="465" t="s">
        <v>144</v>
      </c>
      <c r="G26" s="466"/>
      <c r="H26" s="758"/>
      <c r="I26" s="758"/>
      <c r="J26" s="758"/>
      <c r="K26" s="758"/>
      <c r="L26" s="602"/>
    </row>
    <row r="27" spans="1:12" s="540" customFormat="1" outlineLevel="1" x14ac:dyDescent="0.3">
      <c r="A27" s="9">
        <v>191</v>
      </c>
      <c r="B27" s="9"/>
      <c r="C27" s="55"/>
      <c r="D27" s="117"/>
      <c r="E27" s="48"/>
      <c r="F27" s="467" t="s">
        <v>353</v>
      </c>
      <c r="G27" s="466"/>
      <c r="H27" s="758"/>
      <c r="I27" s="758"/>
      <c r="J27" s="758"/>
      <c r="K27" s="758"/>
      <c r="L27" s="602"/>
    </row>
    <row r="28" spans="1:12" s="540" customFormat="1" outlineLevel="1" x14ac:dyDescent="0.3">
      <c r="A28" s="9">
        <v>192</v>
      </c>
      <c r="B28" s="9"/>
      <c r="C28" s="55"/>
      <c r="D28" s="117"/>
      <c r="E28" s="48"/>
      <c r="F28" s="467" t="s">
        <v>354</v>
      </c>
      <c r="G28" s="466"/>
      <c r="H28" s="758"/>
      <c r="I28" s="758"/>
      <c r="J28" s="758"/>
      <c r="K28" s="758"/>
      <c r="L28" s="602"/>
    </row>
    <row r="29" spans="1:12" s="540" customFormat="1" outlineLevel="1" x14ac:dyDescent="0.3">
      <c r="A29" s="9">
        <v>193</v>
      </c>
      <c r="B29" s="9"/>
      <c r="C29" s="55"/>
      <c r="D29" s="117"/>
      <c r="E29" s="48"/>
      <c r="F29" s="468"/>
      <c r="G29" s="466"/>
      <c r="H29" s="758"/>
      <c r="I29" s="758"/>
      <c r="J29" s="758"/>
      <c r="K29" s="758"/>
      <c r="L29" s="602"/>
    </row>
    <row r="30" spans="1:12" s="540" customFormat="1" outlineLevel="1" x14ac:dyDescent="0.3">
      <c r="A30" s="9">
        <v>194</v>
      </c>
      <c r="B30" s="9"/>
      <c r="C30" s="55"/>
      <c r="D30" s="117"/>
      <c r="E30" s="48"/>
      <c r="F30" s="468"/>
      <c r="G30" s="466"/>
      <c r="H30" s="758"/>
      <c r="I30" s="758"/>
      <c r="J30" s="758"/>
      <c r="K30" s="758"/>
      <c r="L30" s="602"/>
    </row>
    <row r="31" spans="1:12" s="540" customFormat="1" outlineLevel="1" x14ac:dyDescent="0.3">
      <c r="A31" s="9">
        <v>195</v>
      </c>
      <c r="B31" s="9"/>
      <c r="C31" s="18" t="s">
        <v>124</v>
      </c>
      <c r="D31" s="120"/>
      <c r="E31" s="119"/>
      <c r="F31" s="471" t="s">
        <v>149</v>
      </c>
      <c r="G31" s="466"/>
      <c r="H31" s="758"/>
      <c r="I31" s="758"/>
      <c r="J31" s="758"/>
      <c r="K31" s="758"/>
      <c r="L31" s="602"/>
    </row>
    <row r="32" spans="1:12" s="540" customFormat="1" outlineLevel="1" x14ac:dyDescent="0.3">
      <c r="A32" s="9">
        <v>196</v>
      </c>
      <c r="B32" s="9"/>
      <c r="C32" s="18"/>
      <c r="D32" s="121"/>
      <c r="E32" s="119"/>
      <c r="F32" s="467" t="s">
        <v>150</v>
      </c>
      <c r="G32" s="466"/>
      <c r="H32" s="758"/>
      <c r="I32" s="758"/>
      <c r="J32" s="758"/>
      <c r="K32" s="758"/>
      <c r="L32" s="602"/>
    </row>
    <row r="33" spans="1:12" s="540" customFormat="1" outlineLevel="1" x14ac:dyDescent="0.3">
      <c r="A33" s="9">
        <v>197</v>
      </c>
      <c r="B33" s="9"/>
      <c r="C33" s="18"/>
      <c r="D33" s="121"/>
      <c r="E33" s="119"/>
      <c r="F33" s="467" t="s">
        <v>151</v>
      </c>
      <c r="G33" s="466"/>
      <c r="H33" s="758"/>
      <c r="I33" s="758"/>
      <c r="J33" s="758"/>
      <c r="K33" s="758"/>
      <c r="L33" s="602"/>
    </row>
    <row r="34" spans="1:12" s="540" customFormat="1" outlineLevel="1" x14ac:dyDescent="0.3">
      <c r="A34" s="9">
        <v>198</v>
      </c>
      <c r="B34" s="9"/>
      <c r="C34" s="18"/>
      <c r="D34" s="122"/>
      <c r="E34" s="119"/>
      <c r="F34" s="470"/>
      <c r="G34" s="466"/>
      <c r="H34" s="758"/>
      <c r="I34" s="758"/>
      <c r="J34" s="758"/>
      <c r="K34" s="758"/>
      <c r="L34" s="602"/>
    </row>
    <row r="35" spans="1:12" s="540" customFormat="1" outlineLevel="1" x14ac:dyDescent="0.3">
      <c r="A35" s="9">
        <v>199</v>
      </c>
      <c r="B35" s="9"/>
      <c r="C35" s="18"/>
      <c r="D35" s="122"/>
      <c r="E35" s="119"/>
      <c r="F35" s="470"/>
      <c r="G35" s="466"/>
      <c r="H35" s="758"/>
      <c r="I35" s="758"/>
      <c r="J35" s="758"/>
      <c r="K35" s="758"/>
      <c r="L35" s="602"/>
    </row>
    <row r="36" spans="1:12" s="540" customFormat="1" outlineLevel="1" x14ac:dyDescent="0.3">
      <c r="A36" s="9">
        <v>200</v>
      </c>
      <c r="B36" s="9"/>
      <c r="C36" s="18" t="s">
        <v>129</v>
      </c>
      <c r="D36" s="120"/>
      <c r="E36" s="119"/>
      <c r="F36" s="465" t="s">
        <v>152</v>
      </c>
      <c r="G36" s="466"/>
      <c r="H36" s="758"/>
      <c r="I36" s="758"/>
      <c r="J36" s="758"/>
      <c r="K36" s="758"/>
      <c r="L36" s="602"/>
    </row>
    <row r="37" spans="1:12" s="540" customFormat="1" outlineLevel="1" x14ac:dyDescent="0.3">
      <c r="A37" s="9">
        <v>201</v>
      </c>
      <c r="B37" s="9"/>
      <c r="C37" s="18"/>
      <c r="D37" s="121"/>
      <c r="E37" s="119"/>
      <c r="F37" s="467" t="s">
        <v>153</v>
      </c>
      <c r="G37" s="466"/>
      <c r="H37" s="758"/>
      <c r="I37" s="758"/>
      <c r="J37" s="758"/>
      <c r="K37" s="758"/>
      <c r="L37" s="602"/>
    </row>
    <row r="38" spans="1:12" s="540" customFormat="1" outlineLevel="1" x14ac:dyDescent="0.3">
      <c r="A38" s="9">
        <v>202</v>
      </c>
      <c r="B38" s="9"/>
      <c r="C38" s="18"/>
      <c r="D38" s="121"/>
      <c r="E38" s="119"/>
      <c r="F38" s="467" t="s">
        <v>154</v>
      </c>
      <c r="G38" s="466"/>
      <c r="H38" s="758"/>
      <c r="I38" s="758"/>
      <c r="J38" s="758"/>
      <c r="K38" s="758"/>
      <c r="L38" s="602"/>
    </row>
    <row r="39" spans="1:12" s="540" customFormat="1" outlineLevel="1" x14ac:dyDescent="0.3">
      <c r="A39" s="9">
        <v>203</v>
      </c>
      <c r="B39" s="9"/>
      <c r="C39" s="18"/>
      <c r="D39" s="122"/>
      <c r="E39" s="119"/>
      <c r="F39" s="470"/>
      <c r="G39" s="466"/>
      <c r="H39" s="758"/>
      <c r="I39" s="758"/>
      <c r="J39" s="758"/>
      <c r="K39" s="758"/>
      <c r="L39" s="602"/>
    </row>
    <row r="40" spans="1:12" s="540" customFormat="1" outlineLevel="1" x14ac:dyDescent="0.3">
      <c r="A40" s="9">
        <v>204</v>
      </c>
      <c r="B40" s="9"/>
      <c r="C40" s="18"/>
      <c r="D40" s="122"/>
      <c r="E40" s="119"/>
      <c r="F40" s="470"/>
      <c r="G40" s="466"/>
      <c r="H40" s="758"/>
      <c r="I40" s="758"/>
      <c r="J40" s="758"/>
      <c r="K40" s="758"/>
      <c r="L40" s="602"/>
    </row>
    <row r="41" spans="1:12" s="540" customFormat="1" outlineLevel="1" x14ac:dyDescent="0.3">
      <c r="A41" s="9">
        <v>205</v>
      </c>
      <c r="B41" s="9"/>
      <c r="C41" s="18" t="s">
        <v>132</v>
      </c>
      <c r="D41" s="122"/>
      <c r="E41"/>
      <c r="F41" s="465" t="s">
        <v>155</v>
      </c>
      <c r="G41" s="467"/>
      <c r="H41" s="483"/>
      <c r="I41" s="483"/>
      <c r="J41" s="483"/>
      <c r="K41" s="483"/>
      <c r="L41" s="602"/>
    </row>
    <row r="42" spans="1:12" s="540" customFormat="1" outlineLevel="1" x14ac:dyDescent="0.3">
      <c r="A42" s="9">
        <v>206</v>
      </c>
      <c r="B42" s="9"/>
      <c r="C42" s="18"/>
      <c r="D42" s="122"/>
      <c r="E42"/>
      <c r="F42" s="467" t="s">
        <v>156</v>
      </c>
      <c r="G42" s="470"/>
      <c r="H42" s="483"/>
      <c r="I42" s="483"/>
      <c r="J42" s="483"/>
      <c r="K42" s="483"/>
      <c r="L42" s="602"/>
    </row>
    <row r="43" spans="1:12" s="540" customFormat="1" outlineLevel="1" x14ac:dyDescent="0.3">
      <c r="A43" s="9">
        <v>207</v>
      </c>
      <c r="B43" s="9"/>
      <c r="C43" s="18"/>
      <c r="D43" s="122"/>
      <c r="E43"/>
      <c r="F43" s="467" t="s">
        <v>127</v>
      </c>
      <c r="G43" s="470"/>
      <c r="H43" s="483"/>
      <c r="I43" s="483"/>
      <c r="J43" s="483"/>
      <c r="K43" s="483"/>
      <c r="L43" s="602"/>
    </row>
    <row r="44" spans="1:12" s="540" customFormat="1" outlineLevel="1" x14ac:dyDescent="0.3">
      <c r="A44" s="9">
        <v>208</v>
      </c>
      <c r="B44" s="9"/>
      <c r="C44" s="18" t="s">
        <v>134</v>
      </c>
      <c r="D44" s="122"/>
      <c r="E44"/>
      <c r="F44" s="472" t="s">
        <v>157</v>
      </c>
      <c r="G44" s="470"/>
      <c r="H44" s="483">
        <v>-72.808914624467576</v>
      </c>
      <c r="I44" s="483">
        <v>-72.808914624467576</v>
      </c>
      <c r="J44" s="483">
        <v>-94.033094556565189</v>
      </c>
      <c r="K44" s="483">
        <f ca="1">K45*K46</f>
        <v>36.244585396589713</v>
      </c>
      <c r="L44" s="602"/>
    </row>
    <row r="45" spans="1:12" s="27" customFormat="1" outlineLevel="1" x14ac:dyDescent="0.3">
      <c r="A45" s="9">
        <v>209</v>
      </c>
      <c r="B45" s="9"/>
      <c r="C45" s="18"/>
      <c r="D45" s="122"/>
      <c r="E45"/>
      <c r="F45" s="467" t="s">
        <v>158</v>
      </c>
      <c r="G45" s="470"/>
      <c r="H45" s="483">
        <v>-4853.9276416311723</v>
      </c>
      <c r="I45" s="483">
        <v>-4853.9276416311723</v>
      </c>
      <c r="J45" s="483">
        <v>-6268.8729704376792</v>
      </c>
      <c r="K45" s="483">
        <f ca="1">IF(HOME!$B$2="Phương án FTP cũ",K253,0)</f>
        <v>2416.3056931059809</v>
      </c>
      <c r="L45" s="600"/>
    </row>
    <row r="46" spans="1:12" s="27" customFormat="1" outlineLevel="1" x14ac:dyDescent="0.3">
      <c r="A46" s="9">
        <v>210</v>
      </c>
      <c r="B46" s="9"/>
      <c r="C46" s="18"/>
      <c r="D46" s="122"/>
      <c r="E46"/>
      <c r="F46" s="467" t="s">
        <v>159</v>
      </c>
      <c r="G46" s="470"/>
      <c r="H46" s="483">
        <v>1.4999999999999999E-2</v>
      </c>
      <c r="I46" s="483">
        <v>1.4999999999999999E-2</v>
      </c>
      <c r="J46" s="483">
        <v>1.4999999999999999E-2</v>
      </c>
      <c r="K46" s="483">
        <v>1.4999999999999999E-2</v>
      </c>
      <c r="L46" s="600"/>
    </row>
    <row r="47" spans="1:12" s="27" customFormat="1" outlineLevel="1" x14ac:dyDescent="0.3">
      <c r="A47" s="9">
        <v>211</v>
      </c>
      <c r="B47" s="9"/>
      <c r="C47" s="18" t="s">
        <v>136</v>
      </c>
      <c r="D47" s="120"/>
      <c r="E47" s="119"/>
      <c r="F47" s="465" t="s">
        <v>160</v>
      </c>
      <c r="G47" s="466"/>
      <c r="H47" s="758"/>
      <c r="I47" s="758"/>
      <c r="J47" s="758"/>
      <c r="K47" s="758"/>
      <c r="L47" s="600"/>
    </row>
    <row r="48" spans="1:12" s="27" customFormat="1" outlineLevel="1" x14ac:dyDescent="0.3">
      <c r="A48" s="9">
        <v>212</v>
      </c>
      <c r="B48" s="9"/>
      <c r="C48" s="18" t="s">
        <v>140</v>
      </c>
      <c r="D48" s="120"/>
      <c r="E48" s="119"/>
      <c r="F48" s="465" t="s">
        <v>161</v>
      </c>
      <c r="G48" s="466"/>
      <c r="H48" s="758"/>
      <c r="I48" s="758"/>
      <c r="J48" s="758"/>
      <c r="K48" s="758"/>
      <c r="L48" s="600"/>
    </row>
    <row r="49" spans="1:12" s="27" customFormat="1" outlineLevel="1" x14ac:dyDescent="0.3">
      <c r="A49" s="9">
        <v>213</v>
      </c>
      <c r="B49" s="9"/>
      <c r="C49" s="54">
        <v>1.3</v>
      </c>
      <c r="D49" s="143"/>
      <c r="E49" s="143" t="s">
        <v>162</v>
      </c>
      <c r="F49" s="473"/>
      <c r="G49" s="473"/>
      <c r="H49" s="474">
        <v>0</v>
      </c>
      <c r="I49" s="592">
        <v>0</v>
      </c>
      <c r="J49" s="592">
        <v>0</v>
      </c>
      <c r="K49" s="592">
        <v>0</v>
      </c>
      <c r="L49" s="600"/>
    </row>
    <row r="50" spans="1:12" s="27" customFormat="1" outlineLevel="1" x14ac:dyDescent="0.3">
      <c r="A50" s="9">
        <v>214</v>
      </c>
      <c r="B50" s="9"/>
      <c r="C50" s="57" t="s">
        <v>120</v>
      </c>
      <c r="D50" s="137"/>
      <c r="E50" s="189"/>
      <c r="F50" s="475" t="s">
        <v>163</v>
      </c>
      <c r="G50" s="466"/>
      <c r="H50" s="758"/>
      <c r="I50" s="758"/>
      <c r="J50" s="758"/>
      <c r="K50" s="758"/>
      <c r="L50" s="600"/>
    </row>
    <row r="51" spans="1:12" s="27" customFormat="1" outlineLevel="1" x14ac:dyDescent="0.3">
      <c r="A51" s="9">
        <v>215</v>
      </c>
      <c r="B51" s="9"/>
      <c r="C51" s="57"/>
      <c r="D51" s="137"/>
      <c r="E51" s="189"/>
      <c r="F51" s="475" t="s">
        <v>164</v>
      </c>
      <c r="G51" s="466"/>
      <c r="H51" s="758"/>
      <c r="I51" s="758"/>
      <c r="J51" s="758"/>
      <c r="K51" s="758"/>
      <c r="L51" s="600"/>
    </row>
    <row r="52" spans="1:12" s="27" customFormat="1" outlineLevel="1" x14ac:dyDescent="0.3">
      <c r="A52" s="9">
        <v>216</v>
      </c>
      <c r="B52" s="9"/>
      <c r="C52" s="57"/>
      <c r="D52" s="137"/>
      <c r="E52" s="189"/>
      <c r="F52" s="476" t="s">
        <v>165</v>
      </c>
      <c r="G52" s="466"/>
      <c r="H52" s="758"/>
      <c r="I52" s="758"/>
      <c r="J52" s="758"/>
      <c r="K52" s="758"/>
      <c r="L52" s="600"/>
    </row>
    <row r="53" spans="1:12" s="27" customFormat="1" outlineLevel="1" x14ac:dyDescent="0.3">
      <c r="A53" s="9">
        <v>217</v>
      </c>
      <c r="B53" s="9"/>
      <c r="C53" s="57"/>
      <c r="D53" s="137"/>
      <c r="E53" s="189"/>
      <c r="F53" s="476" t="s">
        <v>166</v>
      </c>
      <c r="G53" s="466"/>
      <c r="H53" s="758"/>
      <c r="I53" s="758"/>
      <c r="J53" s="758"/>
      <c r="K53" s="758"/>
      <c r="L53" s="600"/>
    </row>
    <row r="54" spans="1:12" s="27" customFormat="1" outlineLevel="1" x14ac:dyDescent="0.3">
      <c r="A54" s="9">
        <v>218</v>
      </c>
      <c r="B54" s="9"/>
      <c r="C54" s="57"/>
      <c r="D54" s="137"/>
      <c r="E54" s="189"/>
      <c r="F54" s="476" t="s">
        <v>167</v>
      </c>
      <c r="G54" s="466"/>
      <c r="H54" s="758"/>
      <c r="I54" s="758"/>
      <c r="J54" s="758"/>
      <c r="K54" s="758"/>
      <c r="L54" s="600"/>
    </row>
    <row r="55" spans="1:12" s="27" customFormat="1" outlineLevel="1" x14ac:dyDescent="0.3">
      <c r="A55" s="9">
        <v>219</v>
      </c>
      <c r="B55" s="9"/>
      <c r="C55" s="57"/>
      <c r="D55" s="137"/>
      <c r="E55" s="189"/>
      <c r="F55" s="476" t="s">
        <v>168</v>
      </c>
      <c r="G55" s="466"/>
      <c r="H55" s="758"/>
      <c r="I55" s="758"/>
      <c r="J55" s="758"/>
      <c r="K55" s="758"/>
      <c r="L55" s="600"/>
    </row>
    <row r="56" spans="1:12" s="27" customFormat="1" outlineLevel="1" x14ac:dyDescent="0.3">
      <c r="A56" s="9">
        <v>220</v>
      </c>
      <c r="B56" s="9"/>
      <c r="C56" s="57"/>
      <c r="D56" s="137"/>
      <c r="E56" s="189"/>
      <c r="F56" s="476" t="s">
        <v>169</v>
      </c>
      <c r="G56" s="466"/>
      <c r="H56" s="758"/>
      <c r="I56" s="758"/>
      <c r="J56" s="758"/>
      <c r="K56" s="758"/>
      <c r="L56" s="600"/>
    </row>
    <row r="57" spans="1:12" s="27" customFormat="1" outlineLevel="1" x14ac:dyDescent="0.3">
      <c r="A57" s="9">
        <v>221</v>
      </c>
      <c r="B57" s="9"/>
      <c r="C57" s="57"/>
      <c r="D57" s="137"/>
      <c r="E57" s="189"/>
      <c r="F57" s="476" t="s">
        <v>170</v>
      </c>
      <c r="G57" s="466"/>
      <c r="H57" s="758"/>
      <c r="I57" s="758"/>
      <c r="J57" s="758"/>
      <c r="K57" s="758"/>
      <c r="L57" s="600"/>
    </row>
    <row r="58" spans="1:12" s="27" customFormat="1" outlineLevel="1" x14ac:dyDescent="0.3">
      <c r="A58" s="9">
        <v>222</v>
      </c>
      <c r="B58" s="9"/>
      <c r="C58" s="57"/>
      <c r="D58" s="137"/>
      <c r="E58" s="189"/>
      <c r="F58" s="476" t="s">
        <v>171</v>
      </c>
      <c r="G58" s="466"/>
      <c r="H58" s="758"/>
      <c r="I58" s="758"/>
      <c r="J58" s="758"/>
      <c r="K58" s="758"/>
      <c r="L58" s="600"/>
    </row>
    <row r="59" spans="1:12" s="27" customFormat="1" outlineLevel="1" x14ac:dyDescent="0.3">
      <c r="A59" s="9">
        <v>223</v>
      </c>
      <c r="B59" s="9"/>
      <c r="C59" s="57"/>
      <c r="D59" s="137"/>
      <c r="E59" s="189"/>
      <c r="F59" s="476" t="s">
        <v>172</v>
      </c>
      <c r="G59" s="466"/>
      <c r="H59" s="758"/>
      <c r="I59" s="758"/>
      <c r="J59" s="758"/>
      <c r="K59" s="758"/>
      <c r="L59" s="600"/>
    </row>
    <row r="60" spans="1:12" s="27" customFormat="1" outlineLevel="1" x14ac:dyDescent="0.3">
      <c r="A60" s="9">
        <v>224</v>
      </c>
      <c r="B60" s="9"/>
      <c r="C60" s="57"/>
      <c r="D60" s="137"/>
      <c r="E60" s="189"/>
      <c r="F60" s="476" t="s">
        <v>173</v>
      </c>
      <c r="G60" s="466"/>
      <c r="H60" s="758"/>
      <c r="I60" s="758"/>
      <c r="J60" s="758"/>
      <c r="K60" s="758"/>
      <c r="L60" s="600"/>
    </row>
    <row r="61" spans="1:12" outlineLevel="1" x14ac:dyDescent="0.3">
      <c r="A61" s="9">
        <v>225</v>
      </c>
      <c r="C61" s="190"/>
      <c r="D61" s="131"/>
      <c r="E61" s="189"/>
      <c r="F61" s="476" t="s">
        <v>210</v>
      </c>
      <c r="G61" s="466"/>
      <c r="H61" s="758"/>
      <c r="I61" s="758"/>
      <c r="J61" s="758"/>
      <c r="K61" s="758"/>
    </row>
    <row r="62" spans="1:12" outlineLevel="1" x14ac:dyDescent="0.3">
      <c r="A62" s="9">
        <v>226</v>
      </c>
      <c r="C62" s="190"/>
      <c r="D62" s="131"/>
      <c r="E62" s="189"/>
      <c r="F62" s="476" t="s">
        <v>175</v>
      </c>
      <c r="G62" s="466"/>
      <c r="H62" s="758"/>
      <c r="I62" s="758"/>
      <c r="J62" s="758"/>
      <c r="K62" s="758"/>
    </row>
    <row r="63" spans="1:12" outlineLevel="1" x14ac:dyDescent="0.3">
      <c r="A63" s="9">
        <v>227</v>
      </c>
      <c r="C63" s="57"/>
      <c r="D63" s="137"/>
      <c r="E63" s="189"/>
      <c r="F63" s="476" t="s">
        <v>210</v>
      </c>
      <c r="G63" s="466"/>
      <c r="H63" s="758"/>
      <c r="I63" s="758"/>
      <c r="J63" s="758"/>
      <c r="K63" s="758"/>
    </row>
    <row r="64" spans="1:12" outlineLevel="1" x14ac:dyDescent="0.3">
      <c r="A64" s="9">
        <v>228</v>
      </c>
      <c r="C64" s="57"/>
      <c r="D64" s="137"/>
      <c r="E64" s="189"/>
      <c r="F64" s="476" t="s">
        <v>176</v>
      </c>
      <c r="G64" s="466"/>
      <c r="H64" s="758"/>
      <c r="I64" s="758"/>
      <c r="J64" s="758"/>
      <c r="K64" s="758"/>
    </row>
    <row r="65" spans="1:12" outlineLevel="1" x14ac:dyDescent="0.3">
      <c r="A65" s="9">
        <v>229</v>
      </c>
      <c r="C65" s="57"/>
      <c r="D65" s="137"/>
      <c r="E65" s="189"/>
      <c r="F65" s="476" t="s">
        <v>210</v>
      </c>
      <c r="G65" s="466"/>
      <c r="H65" s="758"/>
      <c r="I65" s="758"/>
      <c r="J65" s="758"/>
      <c r="K65" s="758"/>
    </row>
    <row r="66" spans="1:12" outlineLevel="1" x14ac:dyDescent="0.3">
      <c r="A66" s="9">
        <v>230</v>
      </c>
      <c r="C66" s="190" t="s">
        <v>124</v>
      </c>
      <c r="D66" s="131"/>
      <c r="E66" s="189"/>
      <c r="F66" s="475" t="s">
        <v>177</v>
      </c>
      <c r="G66" s="466"/>
      <c r="H66" s="758"/>
      <c r="I66" s="758"/>
      <c r="J66" s="758"/>
      <c r="K66" s="758"/>
    </row>
    <row r="67" spans="1:12" outlineLevel="1" x14ac:dyDescent="0.3">
      <c r="A67" s="9">
        <v>231</v>
      </c>
      <c r="C67" s="190"/>
      <c r="D67" s="131"/>
      <c r="E67" s="189"/>
      <c r="F67" s="475" t="s">
        <v>178</v>
      </c>
      <c r="G67" s="466"/>
      <c r="H67" s="758"/>
      <c r="I67" s="758"/>
      <c r="J67" s="758"/>
      <c r="K67" s="758"/>
    </row>
    <row r="68" spans="1:12" outlineLevel="1" x14ac:dyDescent="0.3">
      <c r="A68" s="9">
        <v>232</v>
      </c>
      <c r="C68" s="190"/>
      <c r="D68" s="131"/>
      <c r="E68" s="189"/>
      <c r="F68" s="476" t="s">
        <v>179</v>
      </c>
      <c r="G68" s="466"/>
      <c r="H68" s="758"/>
      <c r="I68" s="758"/>
      <c r="J68" s="758"/>
      <c r="K68" s="758"/>
    </row>
    <row r="69" spans="1:12" outlineLevel="1" x14ac:dyDescent="0.3">
      <c r="A69" s="9">
        <v>233</v>
      </c>
      <c r="C69" s="190"/>
      <c r="D69" s="131"/>
      <c r="E69" s="189"/>
      <c r="F69" s="476" t="s">
        <v>180</v>
      </c>
      <c r="G69" s="466"/>
      <c r="H69" s="758"/>
      <c r="I69" s="758"/>
      <c r="J69" s="758"/>
      <c r="K69" s="758"/>
    </row>
    <row r="70" spans="1:12" outlineLevel="1" x14ac:dyDescent="0.3">
      <c r="A70" s="9">
        <v>234</v>
      </c>
      <c r="C70" s="190"/>
      <c r="D70" s="131"/>
      <c r="E70" s="189"/>
      <c r="F70" s="476" t="s">
        <v>181</v>
      </c>
      <c r="G70" s="466"/>
      <c r="H70" s="758"/>
      <c r="I70" s="758"/>
      <c r="J70" s="758"/>
      <c r="K70" s="758"/>
    </row>
    <row r="71" spans="1:12" outlineLevel="1" x14ac:dyDescent="0.3">
      <c r="A71" s="9">
        <v>235</v>
      </c>
      <c r="C71" s="190"/>
      <c r="D71" s="131"/>
      <c r="E71" s="189"/>
      <c r="F71" s="476" t="s">
        <v>180</v>
      </c>
      <c r="G71" s="466"/>
      <c r="H71" s="758"/>
      <c r="I71" s="758"/>
      <c r="J71" s="758"/>
      <c r="K71" s="758"/>
    </row>
    <row r="72" spans="1:12" outlineLevel="1" x14ac:dyDescent="0.3">
      <c r="A72" s="9">
        <v>236</v>
      </c>
      <c r="C72" s="190"/>
      <c r="D72" s="131"/>
      <c r="E72" s="189"/>
      <c r="F72" s="476" t="s">
        <v>182</v>
      </c>
      <c r="G72" s="466"/>
      <c r="H72" s="758"/>
      <c r="I72" s="758"/>
      <c r="J72" s="758"/>
      <c r="K72" s="758"/>
    </row>
    <row r="73" spans="1:12" outlineLevel="1" x14ac:dyDescent="0.3">
      <c r="A73" s="9">
        <v>237</v>
      </c>
      <c r="C73" s="190"/>
      <c r="D73" s="131"/>
      <c r="E73" s="189"/>
      <c r="F73" s="476" t="s">
        <v>180</v>
      </c>
      <c r="G73" s="466"/>
      <c r="H73" s="758"/>
      <c r="I73" s="758"/>
      <c r="J73" s="758"/>
      <c r="K73" s="758"/>
    </row>
    <row r="74" spans="1:12" outlineLevel="1" x14ac:dyDescent="0.3">
      <c r="A74" s="9">
        <v>238</v>
      </c>
      <c r="C74" s="190"/>
      <c r="D74" s="131"/>
      <c r="E74" s="189"/>
      <c r="F74" s="476" t="s">
        <v>183</v>
      </c>
      <c r="G74" s="466"/>
      <c r="H74" s="758"/>
      <c r="I74" s="758"/>
      <c r="J74" s="758"/>
      <c r="K74" s="758"/>
    </row>
    <row r="75" spans="1:12" s="541" customFormat="1" outlineLevel="1" x14ac:dyDescent="0.3">
      <c r="A75" s="9">
        <v>239</v>
      </c>
      <c r="B75" s="191"/>
      <c r="C75" s="477"/>
      <c r="D75" s="478"/>
      <c r="E75" s="479"/>
      <c r="F75" s="476" t="s">
        <v>174</v>
      </c>
      <c r="G75" s="466"/>
      <c r="H75" s="758"/>
      <c r="I75" s="758"/>
      <c r="J75" s="758"/>
      <c r="K75" s="758"/>
      <c r="L75" s="600"/>
    </row>
    <row r="76" spans="1:12" outlineLevel="1" x14ac:dyDescent="0.3">
      <c r="A76" s="9">
        <v>240</v>
      </c>
      <c r="C76" s="190"/>
      <c r="D76" s="131"/>
      <c r="E76" s="189"/>
      <c r="F76" s="476" t="s">
        <v>184</v>
      </c>
      <c r="G76" s="466"/>
      <c r="H76" s="758"/>
      <c r="I76" s="758"/>
      <c r="J76" s="758"/>
      <c r="K76" s="758"/>
    </row>
    <row r="77" spans="1:12" s="540" customFormat="1" outlineLevel="1" x14ac:dyDescent="0.3">
      <c r="A77" s="9">
        <v>241</v>
      </c>
      <c r="B77" s="9"/>
      <c r="C77" s="190"/>
      <c r="D77" s="189"/>
      <c r="E77" s="189"/>
      <c r="F77" s="476" t="s">
        <v>174</v>
      </c>
      <c r="G77" s="466"/>
      <c r="H77" s="758"/>
      <c r="I77" s="758"/>
      <c r="J77" s="758"/>
      <c r="K77" s="758"/>
      <c r="L77" s="600"/>
    </row>
    <row r="78" spans="1:12" s="540" customFormat="1" outlineLevel="1" x14ac:dyDescent="0.3">
      <c r="A78" s="9">
        <v>242</v>
      </c>
      <c r="B78" s="9"/>
      <c r="C78" s="190"/>
      <c r="D78" s="131"/>
      <c r="E78" s="189"/>
      <c r="F78" s="475" t="s">
        <v>185</v>
      </c>
      <c r="G78" s="466"/>
      <c r="H78" s="758"/>
      <c r="I78" s="758"/>
      <c r="J78" s="758"/>
      <c r="K78" s="758"/>
      <c r="L78" s="600"/>
    </row>
    <row r="79" spans="1:12" s="540" customFormat="1" outlineLevel="1" x14ac:dyDescent="0.3">
      <c r="A79" s="9">
        <v>243</v>
      </c>
      <c r="B79" s="9"/>
      <c r="C79" s="190"/>
      <c r="D79" s="131"/>
      <c r="E79" s="189"/>
      <c r="F79" s="476" t="s">
        <v>186</v>
      </c>
      <c r="G79" s="466"/>
      <c r="H79" s="758"/>
      <c r="I79" s="758"/>
      <c r="J79" s="758"/>
      <c r="K79" s="758"/>
      <c r="L79" s="600"/>
    </row>
    <row r="80" spans="1:12" s="540" customFormat="1" outlineLevel="1" x14ac:dyDescent="0.3">
      <c r="A80" s="9">
        <v>244</v>
      </c>
      <c r="B80" s="9"/>
      <c r="C80" s="190"/>
      <c r="D80" s="131"/>
      <c r="E80" s="189"/>
      <c r="F80" s="476" t="s">
        <v>180</v>
      </c>
      <c r="G80" s="466"/>
      <c r="H80" s="758"/>
      <c r="I80" s="758"/>
      <c r="J80" s="758"/>
      <c r="K80" s="758"/>
      <c r="L80" s="600"/>
    </row>
    <row r="81" spans="1:12" s="540" customFormat="1" outlineLevel="1" x14ac:dyDescent="0.3">
      <c r="A81" s="9">
        <v>245</v>
      </c>
      <c r="B81" s="9"/>
      <c r="C81" s="190"/>
      <c r="D81" s="131"/>
      <c r="E81" s="189"/>
      <c r="F81" s="476" t="s">
        <v>187</v>
      </c>
      <c r="G81" s="466"/>
      <c r="H81" s="758"/>
      <c r="I81" s="758"/>
      <c r="J81" s="758"/>
      <c r="K81" s="758"/>
      <c r="L81" s="600"/>
    </row>
    <row r="82" spans="1:12" s="540" customFormat="1" outlineLevel="1" x14ac:dyDescent="0.3">
      <c r="A82" s="9">
        <v>246</v>
      </c>
      <c r="B82" s="9"/>
      <c r="C82" s="190"/>
      <c r="D82" s="131"/>
      <c r="E82" s="189"/>
      <c r="F82" s="476" t="s">
        <v>180</v>
      </c>
      <c r="G82" s="466"/>
      <c r="H82" s="758"/>
      <c r="I82" s="758"/>
      <c r="J82" s="758"/>
      <c r="K82" s="758"/>
      <c r="L82" s="600"/>
    </row>
    <row r="83" spans="1:12" s="540" customFormat="1" outlineLevel="1" x14ac:dyDescent="0.3">
      <c r="A83" s="9">
        <v>247</v>
      </c>
      <c r="B83" s="9"/>
      <c r="C83" s="190"/>
      <c r="D83" s="131"/>
      <c r="E83" s="189"/>
      <c r="F83" s="476" t="s">
        <v>188</v>
      </c>
      <c r="G83" s="466"/>
      <c r="H83" s="758"/>
      <c r="I83" s="758"/>
      <c r="J83" s="758"/>
      <c r="K83" s="758"/>
      <c r="L83" s="600"/>
    </row>
    <row r="84" spans="1:12" s="540" customFormat="1" outlineLevel="1" x14ac:dyDescent="0.3">
      <c r="A84" s="9">
        <v>248</v>
      </c>
      <c r="B84" s="9"/>
      <c r="C84" s="190"/>
      <c r="D84" s="192"/>
      <c r="E84" s="189"/>
      <c r="F84" s="476" t="s">
        <v>180</v>
      </c>
      <c r="G84" s="466"/>
      <c r="H84" s="758"/>
      <c r="I84" s="758"/>
      <c r="J84" s="758"/>
      <c r="K84" s="758"/>
      <c r="L84" s="600"/>
    </row>
    <row r="85" spans="1:12" s="540" customFormat="1" ht="28.8" outlineLevel="1" x14ac:dyDescent="0.3">
      <c r="A85" s="9">
        <v>249</v>
      </c>
      <c r="B85" s="9"/>
      <c r="C85" s="190"/>
      <c r="D85" s="192"/>
      <c r="E85" s="189"/>
      <c r="F85" s="476" t="s">
        <v>189</v>
      </c>
      <c r="G85" s="466"/>
      <c r="H85" s="758"/>
      <c r="I85" s="758"/>
      <c r="J85" s="758"/>
      <c r="K85" s="758"/>
      <c r="L85" s="600"/>
    </row>
    <row r="86" spans="1:12" s="540" customFormat="1" outlineLevel="1" x14ac:dyDescent="0.3">
      <c r="A86" s="9">
        <v>250</v>
      </c>
      <c r="B86" s="9"/>
      <c r="C86" s="190"/>
      <c r="D86" s="192"/>
      <c r="E86" s="189"/>
      <c r="F86" s="476" t="s">
        <v>174</v>
      </c>
      <c r="G86" s="466"/>
      <c r="H86" s="758"/>
      <c r="I86" s="758"/>
      <c r="J86" s="758"/>
      <c r="K86" s="758"/>
      <c r="L86" s="600"/>
    </row>
    <row r="87" spans="1:12" s="540" customFormat="1" outlineLevel="1" x14ac:dyDescent="0.3">
      <c r="A87" s="9">
        <v>251</v>
      </c>
      <c r="B87" s="9"/>
      <c r="C87" s="190"/>
      <c r="D87" s="192"/>
      <c r="E87" s="189"/>
      <c r="F87" s="476" t="s">
        <v>190</v>
      </c>
      <c r="G87" s="466"/>
      <c r="H87" s="758"/>
      <c r="I87" s="758"/>
      <c r="J87" s="758"/>
      <c r="K87" s="758"/>
      <c r="L87" s="600"/>
    </row>
    <row r="88" spans="1:12" s="540" customFormat="1" outlineLevel="1" x14ac:dyDescent="0.3">
      <c r="A88" s="9">
        <v>252</v>
      </c>
      <c r="B88" s="9"/>
      <c r="C88" s="190"/>
      <c r="D88" s="192"/>
      <c r="E88" s="189"/>
      <c r="F88" s="476" t="s">
        <v>174</v>
      </c>
      <c r="G88" s="466"/>
      <c r="H88" s="758"/>
      <c r="I88" s="758"/>
      <c r="J88" s="758"/>
      <c r="K88" s="758"/>
      <c r="L88" s="600"/>
    </row>
    <row r="89" spans="1:12" s="540" customFormat="1" outlineLevel="1" x14ac:dyDescent="0.3">
      <c r="A89" s="9">
        <v>253</v>
      </c>
      <c r="B89" s="9"/>
      <c r="C89" s="190"/>
      <c r="D89" s="192"/>
      <c r="E89" s="189"/>
      <c r="F89" s="475" t="s">
        <v>191</v>
      </c>
      <c r="G89" s="466"/>
      <c r="H89" s="758"/>
      <c r="I89" s="758"/>
      <c r="J89" s="758"/>
      <c r="K89" s="758"/>
      <c r="L89" s="600"/>
    </row>
    <row r="90" spans="1:12" s="540" customFormat="1" outlineLevel="1" x14ac:dyDescent="0.3">
      <c r="A90" s="9">
        <v>254</v>
      </c>
      <c r="B90" s="9"/>
      <c r="C90" s="190"/>
      <c r="D90" s="192"/>
      <c r="E90" s="189"/>
      <c r="F90" s="476" t="s">
        <v>192</v>
      </c>
      <c r="G90" s="466"/>
      <c r="H90" s="758"/>
      <c r="I90" s="758"/>
      <c r="J90" s="758"/>
      <c r="K90" s="758"/>
      <c r="L90" s="600"/>
    </row>
    <row r="91" spans="1:12" s="540" customFormat="1" outlineLevel="1" x14ac:dyDescent="0.3">
      <c r="A91" s="9">
        <v>255</v>
      </c>
      <c r="B91" s="9"/>
      <c r="C91" s="190"/>
      <c r="D91" s="192"/>
      <c r="E91" s="189"/>
      <c r="F91" s="476" t="s">
        <v>193</v>
      </c>
      <c r="G91" s="466"/>
      <c r="H91" s="758"/>
      <c r="I91" s="758"/>
      <c r="J91" s="758"/>
      <c r="K91" s="758"/>
      <c r="L91" s="600"/>
    </row>
    <row r="92" spans="1:12" s="540" customFormat="1" x14ac:dyDescent="0.3">
      <c r="A92" s="9">
        <v>256</v>
      </c>
      <c r="B92" s="9"/>
      <c r="C92" s="54">
        <v>1.4</v>
      </c>
      <c r="D92" s="144"/>
      <c r="E92" s="144" t="s">
        <v>387</v>
      </c>
      <c r="F92" s="480"/>
      <c r="G92" s="481"/>
      <c r="H92" s="474">
        <v>-271.18578875081374</v>
      </c>
      <c r="I92" s="592">
        <v>-271.18578875081374</v>
      </c>
      <c r="J92" s="592">
        <v>-365.39890303081376</v>
      </c>
      <c r="K92" s="592">
        <f t="shared" ref="K92" ca="1" si="3">SUM(K93,K100,K119)</f>
        <v>406.33421716197279</v>
      </c>
      <c r="L92" s="600"/>
    </row>
    <row r="93" spans="1:12" s="27" customFormat="1" x14ac:dyDescent="0.3">
      <c r="A93" s="9">
        <v>257</v>
      </c>
      <c r="B93" s="9"/>
      <c r="C93" s="58" t="s">
        <v>195</v>
      </c>
      <c r="D93" s="59"/>
      <c r="E93" s="135"/>
      <c r="F93" s="452" t="s">
        <v>196</v>
      </c>
      <c r="G93" s="482"/>
      <c r="H93" s="483">
        <v>-176.97267447081376</v>
      </c>
      <c r="I93" s="483">
        <v>-176.97267447081376</v>
      </c>
      <c r="J93" s="483">
        <v>-176.97267447081376</v>
      </c>
      <c r="K93" s="483">
        <f t="shared" ref="K93" ca="1" si="4">K94+K97</f>
        <v>-41.860780199999986</v>
      </c>
      <c r="L93" s="600"/>
    </row>
    <row r="94" spans="1:12" s="27" customFormat="1" x14ac:dyDescent="0.3">
      <c r="A94" s="9">
        <v>258</v>
      </c>
      <c r="B94" s="9"/>
      <c r="C94" s="58"/>
      <c r="D94" s="59"/>
      <c r="E94" s="135"/>
      <c r="F94" s="475" t="s">
        <v>197</v>
      </c>
      <c r="G94" s="482"/>
      <c r="H94" s="483">
        <v>-176.97267447081376</v>
      </c>
      <c r="I94" s="483">
        <v>-176.97267447081376</v>
      </c>
      <c r="J94" s="483">
        <v>-176.97267447081376</v>
      </c>
      <c r="K94" s="483">
        <f t="shared" ref="K94" si="5">IFERROR(K95*K96,0)</f>
        <v>-41.860780199999986</v>
      </c>
      <c r="L94" s="600"/>
    </row>
    <row r="95" spans="1:12" s="27" customFormat="1" x14ac:dyDescent="0.3">
      <c r="A95" s="9">
        <v>259</v>
      </c>
      <c r="B95" s="9"/>
      <c r="C95" s="58"/>
      <c r="D95" s="59"/>
      <c r="E95" s="135"/>
      <c r="F95" s="453" t="s">
        <v>198</v>
      </c>
      <c r="G95" s="484"/>
      <c r="H95" s="483">
        <v>11491.7321084944</v>
      </c>
      <c r="I95" s="483">
        <v>11491.7321084944</v>
      </c>
      <c r="J95" s="483">
        <v>11491.7321084944</v>
      </c>
      <c r="K95" s="483">
        <f>IF(F95="QM",SUMIFS('ALM| Process| Tool '!L:L,'ALM| Process| Tool '!S:S,'ALM| PL| Process'!A95),IF('ALM| PL| Process'!F95="NIM",SUMIFS('ALM| Process| Tool '!R:R,'ALM| Process| Tool '!T:T,'ALM| PL| Process'!A95),0))</f>
        <v>13953.5934</v>
      </c>
      <c r="L95" s="600"/>
    </row>
    <row r="96" spans="1:12" s="27" customFormat="1" ht="43.2" x14ac:dyDescent="0.3">
      <c r="A96" s="9">
        <v>260</v>
      </c>
      <c r="B96" s="9">
        <v>171</v>
      </c>
      <c r="C96" s="58"/>
      <c r="D96" s="59"/>
      <c r="E96" s="135"/>
      <c r="F96" s="453" t="s">
        <v>199</v>
      </c>
      <c r="G96" s="485" t="s">
        <v>388</v>
      </c>
      <c r="H96" s="483">
        <v>-1.54E-2</v>
      </c>
      <c r="I96" s="483">
        <v>-1.54E-2</v>
      </c>
      <c r="J96" s="483">
        <v>-1.54E-2</v>
      </c>
      <c r="K96" s="483">
        <f>IF(F96="QM",SUMIFS('ALM| Process| Tool '!L:L,'ALM| Process| Tool '!S:S,'ALM| PL| Process'!A96),IF('ALM| PL| Process'!F96="NIM",SUMIFS('ALM| Process| Tool '!R:R,'ALM| Process| Tool '!T:T,'ALM| PL| Process'!A96),0))</f>
        <v>-2.9999999999999992E-3</v>
      </c>
      <c r="L96" s="600"/>
    </row>
    <row r="97" spans="1:12" s="27" customFormat="1" x14ac:dyDescent="0.3">
      <c r="A97" s="9">
        <v>261</v>
      </c>
      <c r="B97" s="9"/>
      <c r="C97" s="58"/>
      <c r="D97" s="59"/>
      <c r="E97" s="135"/>
      <c r="F97" s="475" t="s">
        <v>200</v>
      </c>
      <c r="G97" s="482"/>
      <c r="H97" s="483">
        <v>0</v>
      </c>
      <c r="I97" s="483">
        <v>0</v>
      </c>
      <c r="J97" s="483">
        <v>0</v>
      </c>
      <c r="K97" s="483">
        <f t="shared" ref="K97" ca="1" si="6">IFERROR(K98*K99,0)</f>
        <v>0</v>
      </c>
      <c r="L97" s="600"/>
    </row>
    <row r="98" spans="1:12" s="27" customFormat="1" x14ac:dyDescent="0.3">
      <c r="A98" s="9">
        <v>262</v>
      </c>
      <c r="B98" s="9"/>
      <c r="C98" s="58"/>
      <c r="D98" s="59"/>
      <c r="E98" s="135"/>
      <c r="F98" s="453" t="s">
        <v>198</v>
      </c>
      <c r="G98" s="484"/>
      <c r="H98" s="483">
        <v>0</v>
      </c>
      <c r="I98" s="483">
        <v>0</v>
      </c>
      <c r="J98" s="483">
        <v>0</v>
      </c>
      <c r="K98" s="483">
        <f ca="1">IF(F98="QM",SUMIFS('ALM| Process| Tool '!L:L,'ALM| Process| Tool '!S:S,'ALM| PL| Process'!A98),IF('ALM| PL| Process'!F98="NIM",SUMIFS('ALM| Process| Tool '!R:R,'ALM| Process| Tool '!T:T,'ALM| PL| Process'!A98),0))</f>
        <v>0</v>
      </c>
      <c r="L98" s="600"/>
    </row>
    <row r="99" spans="1:12" s="27" customFormat="1" ht="43.2" x14ac:dyDescent="0.3">
      <c r="A99" s="9">
        <v>263</v>
      </c>
      <c r="B99" s="9">
        <v>172</v>
      </c>
      <c r="C99" s="58"/>
      <c r="D99" s="59"/>
      <c r="E99" s="135"/>
      <c r="F99" s="453" t="s">
        <v>199</v>
      </c>
      <c r="G99" s="485" t="s">
        <v>389</v>
      </c>
      <c r="H99" s="486">
        <v>0</v>
      </c>
      <c r="I99" s="486">
        <v>0</v>
      </c>
      <c r="J99" s="486">
        <v>0</v>
      </c>
      <c r="K99" s="483">
        <f>IF(F99="QM",SUMIFS('ALM| Process| Tool '!L:L,'ALM| Process| Tool '!S:S,'ALM| PL| Process'!A99),IF('ALM| PL| Process'!F99="NIM",SUMIFS('ALM| Process| Tool '!R:R,'ALM| Process| Tool '!T:T,'ALM| PL| Process'!A99),0))</f>
        <v>-2.0000000000000018E-3</v>
      </c>
      <c r="L99" s="600"/>
    </row>
    <row r="100" spans="1:12" s="27" customFormat="1" x14ac:dyDescent="0.3">
      <c r="A100" s="9">
        <v>264</v>
      </c>
      <c r="B100" s="9"/>
      <c r="C100" s="60" t="s">
        <v>201</v>
      </c>
      <c r="D100" s="59"/>
      <c r="E100" s="59"/>
      <c r="F100" s="452" t="s">
        <v>357</v>
      </c>
      <c r="G100" s="485"/>
      <c r="H100" s="483">
        <v>0</v>
      </c>
      <c r="I100" s="483">
        <v>0</v>
      </c>
      <c r="J100" s="483">
        <v>0</v>
      </c>
      <c r="K100" s="483">
        <f t="shared" ref="K100" ca="1" si="7">IFERROR(K101+K104+K113+K107+K110,0)</f>
        <v>448.19499736197275</v>
      </c>
      <c r="L100" s="600"/>
    </row>
    <row r="101" spans="1:12" s="27" customFormat="1" x14ac:dyDescent="0.3">
      <c r="A101" s="9">
        <v>265</v>
      </c>
      <c r="B101" s="9"/>
      <c r="C101" s="60"/>
      <c r="D101" s="59"/>
      <c r="E101" s="59"/>
      <c r="F101" s="452" t="s">
        <v>203</v>
      </c>
      <c r="G101" s="485"/>
      <c r="H101" s="483">
        <v>0</v>
      </c>
      <c r="I101" s="483">
        <v>0</v>
      </c>
      <c r="J101" s="483">
        <v>0</v>
      </c>
      <c r="K101" s="483">
        <f t="shared" ref="K101" ca="1" si="8">IFERROR(K102*K103,0)</f>
        <v>66.62969231999989</v>
      </c>
      <c r="L101" s="600"/>
    </row>
    <row r="102" spans="1:12" s="27" customFormat="1" ht="56.1" customHeight="1" x14ac:dyDescent="0.3">
      <c r="A102" s="9">
        <v>266</v>
      </c>
      <c r="B102" s="9"/>
      <c r="C102" s="60"/>
      <c r="D102" s="59"/>
      <c r="E102" s="59"/>
      <c r="F102" s="453" t="s">
        <v>198</v>
      </c>
      <c r="G102" s="484"/>
      <c r="H102" s="483">
        <v>0</v>
      </c>
      <c r="I102" s="483">
        <v>0</v>
      </c>
      <c r="J102" s="483">
        <v>0</v>
      </c>
      <c r="K102" s="483">
        <f ca="1">IF(F102="QM",SUMIFS('ALM| Process| Tool '!L:L,'ALM| Process| Tool '!S:S,'ALM| PL| Process'!A102),IF('ALM| PL| Process'!F102="NIM",SUMIFS('ALM| Process| Tool '!R:R,'ALM| Process| Tool '!T:T,'ALM| PL| Process'!A102),0))</f>
        <v>8328.7115399999821</v>
      </c>
      <c r="L102" s="600"/>
    </row>
    <row r="103" spans="1:12" s="27" customFormat="1" ht="57.6" x14ac:dyDescent="0.3">
      <c r="A103" s="9">
        <v>267</v>
      </c>
      <c r="B103" s="9">
        <v>174</v>
      </c>
      <c r="C103" s="60"/>
      <c r="D103" s="59"/>
      <c r="E103" s="59"/>
      <c r="F103" s="453" t="s">
        <v>199</v>
      </c>
      <c r="G103" s="485" t="s">
        <v>204</v>
      </c>
      <c r="H103" s="486">
        <v>-1.54E-2</v>
      </c>
      <c r="I103" s="486">
        <v>-1.54E-2</v>
      </c>
      <c r="J103" s="486">
        <v>-1.54E-2</v>
      </c>
      <c r="K103" s="483">
        <f>IF(F103="QM",SUMIFS('ALM| Process| Tool '!L:L,'ALM| Process| Tool '!S:S,'ALM| PL| Process'!A103),IF('ALM| PL| Process'!F103="NIM",SUMIFS('ALM| Process| Tool '!R:R,'ALM| Process| Tool '!T:T,'ALM| PL| Process'!A103),0))</f>
        <v>8.0000000000000036E-3</v>
      </c>
      <c r="L103" s="600"/>
    </row>
    <row r="104" spans="1:12" s="27" customFormat="1" x14ac:dyDescent="0.3">
      <c r="A104" s="9">
        <v>268</v>
      </c>
      <c r="B104" s="9"/>
      <c r="C104" s="60"/>
      <c r="D104" s="59"/>
      <c r="E104" s="59"/>
      <c r="F104" s="452" t="s">
        <v>205</v>
      </c>
      <c r="G104" s="485"/>
      <c r="H104" s="483">
        <v>0</v>
      </c>
      <c r="I104" s="483">
        <v>0</v>
      </c>
      <c r="J104" s="483">
        <v>0</v>
      </c>
      <c r="K104" s="483">
        <f t="shared" ref="K104" ca="1" si="9">IFERROR(K105*K106,0)</f>
        <v>0</v>
      </c>
      <c r="L104" s="600"/>
    </row>
    <row r="105" spans="1:12" s="27" customFormat="1" x14ac:dyDescent="0.3">
      <c r="A105" s="9">
        <v>269</v>
      </c>
      <c r="B105" s="9"/>
      <c r="C105" s="60"/>
      <c r="D105" s="59"/>
      <c r="E105" s="59"/>
      <c r="F105" s="453" t="s">
        <v>198</v>
      </c>
      <c r="G105" s="484"/>
      <c r="H105" s="483">
        <v>0</v>
      </c>
      <c r="I105" s="483">
        <v>0</v>
      </c>
      <c r="J105" s="483">
        <v>0</v>
      </c>
      <c r="K105" s="483">
        <f ca="1">IF(F105="QM",SUMIFS('ALM| Process| Tool '!L:L,'ALM| Process| Tool '!S:S,'ALM| PL| Process'!A105),IF('ALM| PL| Process'!F105="NIM",SUMIFS('ALM| Process| Tool '!R:R,'ALM| Process| Tool '!T:T,'ALM| PL| Process'!A105),0))</f>
        <v>0</v>
      </c>
      <c r="L105" s="600"/>
    </row>
    <row r="106" spans="1:12" s="27" customFormat="1" ht="57.6" x14ac:dyDescent="0.3">
      <c r="A106" s="9">
        <v>270</v>
      </c>
      <c r="B106" s="9">
        <v>175</v>
      </c>
      <c r="C106" s="60"/>
      <c r="D106" s="59"/>
      <c r="E106" s="59"/>
      <c r="F106" s="453" t="s">
        <v>199</v>
      </c>
      <c r="G106" s="485" t="s">
        <v>206</v>
      </c>
      <c r="H106" s="486">
        <v>-1.54E-2</v>
      </c>
      <c r="I106" s="486">
        <v>-1.54E-2</v>
      </c>
      <c r="J106" s="486">
        <v>-1.54E-2</v>
      </c>
      <c r="K106" s="483">
        <f>IF(F106="QM",SUMIFS('ALM| Process| Tool '!L:L,'ALM| Process| Tool '!S:S,'ALM| PL| Process'!A106),IF('ALM| PL| Process'!F106="NIM",SUMIFS('ALM| Process| Tool '!R:R,'ALM| Process| Tool '!T:T,'ALM| PL| Process'!A106),0))</f>
        <v>-1.1999999999999999E-2</v>
      </c>
      <c r="L106" s="600"/>
    </row>
    <row r="107" spans="1:12" s="27" customFormat="1" x14ac:dyDescent="0.3">
      <c r="A107" s="9">
        <v>271</v>
      </c>
      <c r="B107" s="9"/>
      <c r="C107" s="60"/>
      <c r="D107" s="59"/>
      <c r="E107" s="59"/>
      <c r="F107" s="452" t="s">
        <v>207</v>
      </c>
      <c r="G107" s="485"/>
      <c r="H107" s="486">
        <v>0</v>
      </c>
      <c r="I107" s="486">
        <v>0</v>
      </c>
      <c r="J107" s="486">
        <v>0</v>
      </c>
      <c r="K107" s="483">
        <f t="shared" ref="K107" ca="1" si="10">IFERROR(K108*K109,0)</f>
        <v>381.56530504197286</v>
      </c>
      <c r="L107" s="600"/>
    </row>
    <row r="108" spans="1:12" s="27" customFormat="1" x14ac:dyDescent="0.3">
      <c r="A108" s="9">
        <v>272</v>
      </c>
      <c r="B108" s="9"/>
      <c r="C108" s="60"/>
      <c r="D108" s="59"/>
      <c r="E108" s="59"/>
      <c r="F108" s="453" t="s">
        <v>198</v>
      </c>
      <c r="G108" s="484"/>
      <c r="H108" s="486">
        <v>5605.1222415055909</v>
      </c>
      <c r="I108" s="486">
        <v>5605.1222415055909</v>
      </c>
      <c r="J108" s="486">
        <v>11285.673391505605</v>
      </c>
      <c r="K108" s="483">
        <f ca="1">IF(F108="QM",SUMIFS('ALM| Process| Tool '!L:L,'ALM| Process| Tool '!S:S,'ALM| PL| Process'!A108),IF('ALM| PL| Process'!F108="NIM",SUMIFS('ALM| Process| Tool '!R:R,'ALM| Process| Tool '!T:T,'ALM| PL| Process'!A108),0))</f>
        <v>42396.145004663646</v>
      </c>
      <c r="L108" s="599"/>
    </row>
    <row r="109" spans="1:12" ht="57.6" x14ac:dyDescent="0.3">
      <c r="A109" s="9">
        <v>273</v>
      </c>
      <c r="B109" s="9">
        <v>176</v>
      </c>
      <c r="C109" s="60"/>
      <c r="F109" s="453" t="s">
        <v>199</v>
      </c>
      <c r="G109" s="485" t="s">
        <v>390</v>
      </c>
      <c r="H109" s="486">
        <v>0</v>
      </c>
      <c r="I109" s="486">
        <v>0</v>
      </c>
      <c r="J109" s="486">
        <v>0</v>
      </c>
      <c r="K109" s="483">
        <f>IF(F109="QM",SUMIFS('ALM| Process| Tool '!L:L,'ALM| Process| Tool '!S:S,'ALM| PL| Process'!A109),IF('ALM| PL| Process'!F109="NIM",SUMIFS('ALM| Process| Tool '!R:R,'ALM| Process| Tool '!T:T,'ALM| PL| Process'!A109),0))</f>
        <v>9.0000000000000011E-3</v>
      </c>
    </row>
    <row r="110" spans="1:12" x14ac:dyDescent="0.3">
      <c r="A110" s="9">
        <v>274</v>
      </c>
      <c r="C110" s="60"/>
      <c r="F110" s="452" t="s">
        <v>208</v>
      </c>
      <c r="G110" s="485"/>
      <c r="H110" s="483">
        <v>0</v>
      </c>
      <c r="I110" s="483">
        <v>0</v>
      </c>
      <c r="J110" s="483">
        <v>0</v>
      </c>
      <c r="K110" s="483">
        <f t="shared" ref="K110" ca="1" si="11">IFERROR(K111*K112,0)</f>
        <v>0</v>
      </c>
    </row>
    <row r="111" spans="1:12" x14ac:dyDescent="0.3">
      <c r="A111" s="9">
        <v>275</v>
      </c>
      <c r="C111" s="60"/>
      <c r="F111" s="453" t="s">
        <v>198</v>
      </c>
      <c r="G111" s="484"/>
      <c r="H111" s="486">
        <v>0</v>
      </c>
      <c r="I111" s="486">
        <v>0</v>
      </c>
      <c r="J111" s="486">
        <v>0</v>
      </c>
      <c r="K111" s="483">
        <f ca="1">IF(F111="QM",SUMIFS('ALM| Process| Tool '!L:L,'ALM| Process| Tool '!S:S,'ALM| PL| Process'!A111),IF('ALM| PL| Process'!F111="NIM",SUMIFS('ALM| Process| Tool '!R:R,'ALM| Process| Tool '!T:T,'ALM| PL| Process'!A111),0))</f>
        <v>0</v>
      </c>
    </row>
    <row r="112" spans="1:12" ht="57.6" x14ac:dyDescent="0.3">
      <c r="A112" s="9">
        <v>276</v>
      </c>
      <c r="B112" s="9">
        <v>177</v>
      </c>
      <c r="C112" s="60"/>
      <c r="F112" s="453" t="s">
        <v>199</v>
      </c>
      <c r="G112" s="485" t="s">
        <v>391</v>
      </c>
      <c r="H112" s="486">
        <v>0</v>
      </c>
      <c r="I112" s="486">
        <v>0</v>
      </c>
      <c r="J112" s="486">
        <v>0</v>
      </c>
      <c r="K112" s="483">
        <f>IF(F112="QM",SUMIFS('ALM| Process| Tool '!L:L,'ALM| Process| Tool '!S:S,'ALM| PL| Process'!A112),IF('ALM| PL| Process'!F112="NIM",SUMIFS('ALM| Process| Tool '!R:R,'ALM| Process| Tool '!T:T,'ALM| PL| Process'!A112),0))</f>
        <v>-1.1000000000000001E-2</v>
      </c>
    </row>
    <row r="113" spans="1:16" x14ac:dyDescent="0.3">
      <c r="A113" s="9">
        <v>277</v>
      </c>
      <c r="C113" s="60"/>
      <c r="F113" s="452" t="s">
        <v>392</v>
      </c>
      <c r="G113" s="485"/>
      <c r="H113" s="483">
        <v>0</v>
      </c>
      <c r="I113" s="483">
        <v>0</v>
      </c>
      <c r="J113" s="483">
        <v>0</v>
      </c>
      <c r="K113" s="483">
        <f t="shared" ref="K113" ca="1" si="12">IFERROR(K114*K115,0)</f>
        <v>0</v>
      </c>
    </row>
    <row r="114" spans="1:16" x14ac:dyDescent="0.3">
      <c r="A114" s="9">
        <v>278</v>
      </c>
      <c r="C114" s="61"/>
      <c r="E114" s="42"/>
      <c r="F114" s="453" t="s">
        <v>198</v>
      </c>
      <c r="G114" s="484"/>
      <c r="H114" s="483">
        <v>0</v>
      </c>
      <c r="I114" s="483">
        <v>0</v>
      </c>
      <c r="J114" s="483">
        <v>0</v>
      </c>
      <c r="K114" s="483">
        <f ca="1">IF(F114="QM",SUMIFS('ALM| Process| Tool '!L:L,'ALM| Process| Tool '!S:S,'ALM| PL| Process'!A114),IF('ALM| PL| Process'!F114="NIM",SUMIFS('ALM| Process| Tool '!R:R,'ALM| Process| Tool '!T:T,'ALM| PL| Process'!A114),0))</f>
        <v>0</v>
      </c>
    </row>
    <row r="115" spans="1:16" ht="43.2" x14ac:dyDescent="0.3">
      <c r="A115" s="9">
        <v>279</v>
      </c>
      <c r="B115" s="9">
        <v>178</v>
      </c>
      <c r="C115" s="61"/>
      <c r="E115" s="42"/>
      <c r="F115" s="453" t="s">
        <v>210</v>
      </c>
      <c r="G115" s="485" t="s">
        <v>499</v>
      </c>
      <c r="H115" s="486">
        <v>2.3E-3</v>
      </c>
      <c r="I115" s="486">
        <v>2.3E-3</v>
      </c>
      <c r="J115" s="486">
        <v>4.5999999999999999E-3</v>
      </c>
      <c r="K115" s="483">
        <f>IF(F115="QM",SUMIFS('ALM| Process| Tool '!L:L,'ALM| Process| Tool '!S:S,'ALM| PL| Process'!A115),IF('ALM| PL| Process'!F115="NIM",SUMIFS('ALM| Process| Tool '!R:R,'ALM| Process| Tool '!T:T,'ALM| PL| Process'!A115),0))</f>
        <v>0</v>
      </c>
    </row>
    <row r="116" spans="1:16" x14ac:dyDescent="0.3">
      <c r="A116" s="9">
        <v>280</v>
      </c>
      <c r="C116" s="61"/>
      <c r="E116" s="42"/>
      <c r="F116" s="452" t="s">
        <v>393</v>
      </c>
      <c r="G116" s="485"/>
      <c r="H116" s="483">
        <v>0</v>
      </c>
      <c r="I116" s="483">
        <v>0</v>
      </c>
      <c r="J116" s="483">
        <v>0</v>
      </c>
      <c r="K116" s="483">
        <f t="shared" ref="K116" ca="1" si="13">IFERROR(K117*K118,0)</f>
        <v>0</v>
      </c>
    </row>
    <row r="117" spans="1:16" x14ac:dyDescent="0.3">
      <c r="A117" s="9">
        <v>281</v>
      </c>
      <c r="C117" s="61"/>
      <c r="E117" s="42"/>
      <c r="F117" s="453" t="s">
        <v>198</v>
      </c>
      <c r="G117" s="485"/>
      <c r="H117" s="483">
        <v>0</v>
      </c>
      <c r="I117" s="483">
        <v>0</v>
      </c>
      <c r="J117" s="483">
        <v>0</v>
      </c>
      <c r="K117" s="483">
        <f ca="1">IF(F117="QM",SUMIFS('ALM| Process| Tool '!L:L,'ALM| Process| Tool '!S:S,'ALM| PL| Process'!A117),IF('ALM| PL| Process'!F117="NIM",SUMIFS('ALM| Process| Tool '!R:R,'ALM| Process| Tool '!T:T,'ALM| PL| Process'!A117),0))</f>
        <v>0</v>
      </c>
    </row>
    <row r="118" spans="1:16" ht="43.2" x14ac:dyDescent="0.3">
      <c r="A118" s="9">
        <v>282</v>
      </c>
      <c r="B118" s="9">
        <v>181</v>
      </c>
      <c r="C118" s="61"/>
      <c r="E118" s="42"/>
      <c r="F118" s="453" t="s">
        <v>210</v>
      </c>
      <c r="G118" s="485" t="s">
        <v>499</v>
      </c>
      <c r="H118" s="486">
        <v>0</v>
      </c>
      <c r="I118" s="486">
        <v>0</v>
      </c>
      <c r="J118" s="486">
        <v>0</v>
      </c>
      <c r="K118" s="483">
        <f>IF(F118="QM",SUMIFS('ALM| Process| Tool '!L:L,'ALM| Process| Tool '!S:S,'ALM| PL| Process'!A118),IF('ALM| PL| Process'!F118="NIM",SUMIFS('ALM| Process| Tool '!R:R,'ALM| Process| Tool '!T:T,'ALM| PL| Process'!A118),0))</f>
        <v>0</v>
      </c>
    </row>
    <row r="119" spans="1:16" x14ac:dyDescent="0.3">
      <c r="A119" s="9">
        <v>283</v>
      </c>
      <c r="C119" s="60" t="s">
        <v>211</v>
      </c>
      <c r="F119" s="452" t="s">
        <v>212</v>
      </c>
      <c r="G119" s="485"/>
      <c r="H119" s="483">
        <v>-94.213114279999999</v>
      </c>
      <c r="I119" s="483">
        <v>-94.213114279999999</v>
      </c>
      <c r="J119" s="483">
        <v>-188.42622856</v>
      </c>
      <c r="K119" s="483">
        <f t="shared" ref="K119" si="14">IFERROR(K120*K121,0)</f>
        <v>0</v>
      </c>
      <c r="L119" s="598"/>
    </row>
    <row r="120" spans="1:16" x14ac:dyDescent="0.3">
      <c r="A120" s="9">
        <v>284</v>
      </c>
      <c r="C120" s="61"/>
      <c r="E120" s="42"/>
      <c r="F120" s="453" t="s">
        <v>198</v>
      </c>
      <c r="G120" s="485"/>
      <c r="H120" s="483">
        <v>40962.223599999998</v>
      </c>
      <c r="I120" s="483">
        <v>40962.223599999998</v>
      </c>
      <c r="J120" s="483">
        <v>40962.223599999998</v>
      </c>
      <c r="K120" s="483">
        <f>IF(F120="QM",SUMIFS('ALM| Process| Tool '!L:L,'ALM| Process| Tool '!S:S,'ALM| PL| Process'!A120),IF('ALM| PL| Process'!F120="NIM",SUMIFS('ALM| Process| Tool '!R:R,'ALM| Process| Tool '!T:T,'ALM| PL| Process'!A120),0))</f>
        <v>0</v>
      </c>
      <c r="L120" s="598"/>
    </row>
    <row r="121" spans="1:16" ht="43.2" x14ac:dyDescent="0.3">
      <c r="A121" s="9">
        <v>285</v>
      </c>
      <c r="B121" s="9">
        <v>182</v>
      </c>
      <c r="C121" s="61"/>
      <c r="E121" s="42"/>
      <c r="F121" s="453" t="s">
        <v>174</v>
      </c>
      <c r="G121" s="487" t="s">
        <v>535</v>
      </c>
      <c r="H121" s="486">
        <v>-2.3E-3</v>
      </c>
      <c r="I121" s="486">
        <v>-2.3E-3</v>
      </c>
      <c r="J121" s="486">
        <v>-4.5999999999999999E-3</v>
      </c>
      <c r="K121" s="483">
        <f>IF(F121="QM",SUMIFS('ALM| Process| Tool '!L:L,'ALM| Process| Tool '!S:S,'ALM| PL| Process'!A121),IF('ALM| PL| Process'!F121="NIM",SUMIFS('ALM| Process| Tool '!R:R,'ALM| Process| Tool '!T:T,'ALM| PL| Process'!A121),0))</f>
        <v>0</v>
      </c>
      <c r="L121" s="601"/>
    </row>
    <row r="122" spans="1:16" s="439" customFormat="1" x14ac:dyDescent="0.3">
      <c r="A122" s="9">
        <v>286</v>
      </c>
      <c r="B122" s="86"/>
      <c r="C122" s="54">
        <v>1.5</v>
      </c>
      <c r="D122" s="145"/>
      <c r="E122" s="145" t="s">
        <v>360</v>
      </c>
      <c r="F122" s="488"/>
      <c r="G122" s="481"/>
      <c r="H122" s="474">
        <v>1030.6100904907998</v>
      </c>
      <c r="I122" s="592">
        <v>1030.6100904907998</v>
      </c>
      <c r="J122" s="592">
        <v>2073.1907906229999</v>
      </c>
      <c r="K122" s="592">
        <v>2096.7910055474185</v>
      </c>
      <c r="L122" s="601"/>
    </row>
    <row r="123" spans="1:16" s="439" customFormat="1" x14ac:dyDescent="0.3">
      <c r="A123" s="9">
        <v>287</v>
      </c>
      <c r="B123" s="86"/>
      <c r="C123" s="60" t="s">
        <v>214</v>
      </c>
      <c r="D123" s="90"/>
      <c r="E123" s="136"/>
      <c r="F123" s="475" t="s">
        <v>215</v>
      </c>
      <c r="G123" s="489" t="s">
        <v>361</v>
      </c>
      <c r="H123" s="483">
        <v>928.76331249999987</v>
      </c>
      <c r="I123" s="483">
        <v>928.76331249999987</v>
      </c>
      <c r="J123" s="483">
        <v>1857.5266249999997</v>
      </c>
      <c r="K123" s="483">
        <f t="shared" ref="K123" si="15">IFERROR(K124*K125,0)</f>
        <v>0</v>
      </c>
      <c r="L123" s="601"/>
    </row>
    <row r="124" spans="1:16" s="541" customFormat="1" ht="57.6" x14ac:dyDescent="0.3">
      <c r="A124" s="9">
        <v>288</v>
      </c>
      <c r="B124" s="191"/>
      <c r="C124" s="490"/>
      <c r="D124" s="97"/>
      <c r="E124" s="193"/>
      <c r="F124" s="491" t="s">
        <v>198</v>
      </c>
      <c r="G124" s="492" t="s">
        <v>362</v>
      </c>
      <c r="H124" s="486">
        <v>185752.66250000001</v>
      </c>
      <c r="I124" s="486">
        <v>185752.66250000001</v>
      </c>
      <c r="J124" s="486">
        <v>185752.66250000001</v>
      </c>
      <c r="K124" s="483">
        <f>IF(F124="QM",SUMIFS('ALM| Process| Tool '!L:L,'ALM| Process| Tool '!S:S,'ALM| PL| Process'!A124),IF('ALM| PL| Process'!F124="NIM",SUMIFS('ALM| Process| Tool '!R:R,'ALM| Process| Tool '!T:T,'ALM| PL| Process'!A124),0))</f>
        <v>0</v>
      </c>
      <c r="L124" s="603"/>
    </row>
    <row r="125" spans="1:16" ht="57.6" x14ac:dyDescent="0.3">
      <c r="A125" s="9">
        <v>289</v>
      </c>
      <c r="B125" s="9">
        <v>185</v>
      </c>
      <c r="C125" s="61"/>
      <c r="E125" s="42"/>
      <c r="F125" s="493" t="s">
        <v>199</v>
      </c>
      <c r="G125" s="487" t="s">
        <v>363</v>
      </c>
      <c r="H125" s="486">
        <v>6.9999999999999993E-3</v>
      </c>
      <c r="I125" s="759">
        <v>6.9999999999999993E-3</v>
      </c>
      <c r="J125" s="759">
        <v>-2.0000000000000018E-3</v>
      </c>
      <c r="K125" s="807">
        <f>SUMIFS('ALM|PL| Input'!O:O, 'ALM|PL| Input'!L:L, 'ALM| PL| Process'!M125, 'ALM|PL| Input'!K:K, 'ALM| PL| Process'!N125)-SUMIFS('ALM|PL| Input'!O:O, 'ALM|PL| Input'!L:L, 'ALM| PL| Process'!O125, 'ALM|PL| Input'!K:K, 'ALM| PL| Process'!P125)</f>
        <v>6.0000000000000019E-3</v>
      </c>
      <c r="L125" s="598"/>
      <c r="M125" s="597" t="s">
        <v>428</v>
      </c>
      <c r="N125" s="236" t="s">
        <v>427</v>
      </c>
      <c r="O125" s="236" t="s">
        <v>428</v>
      </c>
      <c r="P125" s="236" t="s">
        <v>429</v>
      </c>
    </row>
    <row r="126" spans="1:16" s="439" customFormat="1" ht="33.6" customHeight="1" x14ac:dyDescent="0.3">
      <c r="A126" s="9">
        <v>290</v>
      </c>
      <c r="B126" s="86"/>
      <c r="C126" s="60" t="s">
        <v>216</v>
      </c>
      <c r="D126" s="90"/>
      <c r="E126" s="136"/>
      <c r="F126" s="475" t="s">
        <v>217</v>
      </c>
      <c r="G126" s="494" t="s">
        <v>264</v>
      </c>
      <c r="H126" s="486">
        <v>0</v>
      </c>
      <c r="I126" s="486">
        <v>0</v>
      </c>
      <c r="J126" s="486">
        <v>0</v>
      </c>
      <c r="K126" s="486">
        <v>0</v>
      </c>
      <c r="L126" s="601"/>
    </row>
    <row r="127" spans="1:16" ht="43.2" x14ac:dyDescent="0.3">
      <c r="A127" s="9">
        <v>291</v>
      </c>
      <c r="B127" s="86"/>
      <c r="C127" s="61"/>
      <c r="E127" s="42"/>
      <c r="F127" s="453" t="s">
        <v>218</v>
      </c>
      <c r="G127" s="492" t="s">
        <v>394</v>
      </c>
      <c r="H127" s="486">
        <v>10624.999841505587</v>
      </c>
      <c r="I127" s="486">
        <v>10624.999841505587</v>
      </c>
      <c r="J127" s="486">
        <v>11305.550991505601</v>
      </c>
      <c r="K127" s="483">
        <f>IF(F127="Desk MM_Quy mô",SUMIFS('ALM| Process| Tool '!L:L,'ALM| Process| Tool '!S:S,'ALM| PL| Process'!A127),IF('ALM| PL| Process'!F127="NIM",SUMIFS('ALM| Process| Tool '!R:R,'ALM| Process| Tool '!T:T,'ALM| PL| Process'!A127),0))</f>
        <v>-12348.05</v>
      </c>
      <c r="L127" s="598"/>
    </row>
    <row r="128" spans="1:16" ht="72" x14ac:dyDescent="0.3">
      <c r="A128" s="9">
        <v>292</v>
      </c>
      <c r="B128" s="9">
        <v>187</v>
      </c>
      <c r="C128" s="61"/>
      <c r="E128" s="42"/>
      <c r="F128" s="453" t="s">
        <v>219</v>
      </c>
      <c r="G128" s="587" t="s">
        <v>479</v>
      </c>
      <c r="H128" s="805">
        <v>0</v>
      </c>
      <c r="I128" s="806">
        <v>0</v>
      </c>
      <c r="J128" s="806">
        <v>0</v>
      </c>
      <c r="K128" s="806">
        <f>('ALM|PL| Input'!H3*SUMIFS('ALM|PL| Input'!O:O, 'ALM|PL| Input'!L:L,'ALM| PL| Process'!P128, 'ALM|PL| Input'!K:K, 'ALM| PL| Process'!N128)-'ALM|PL| Input'!H7*SUMIFS('ALM|PL| Input'!O:O, 'ALM|PL| Input'!L:L,'ALM| PL| Process'!P128, 'ALM|PL| Input'!K:K, 'ALM| PL| Process'!O128))/('ALM|PL| Input'!H3-'ALM|PL| Input'!H7)-SUMIFS('ALM|PL| Input'!O:O, 'ALM|PL| Input'!L:L, 'ALM| PL| Process'!M128,'ALM|PL| Input'!K:K, 'ALM| PL| Process'!O128)</f>
        <v>-2.9999999999999992E-3</v>
      </c>
      <c r="M128" s="597" t="s">
        <v>428</v>
      </c>
      <c r="N128" s="236" t="s">
        <v>427</v>
      </c>
      <c r="O128" s="236" t="s">
        <v>429</v>
      </c>
      <c r="P128" s="236" t="s">
        <v>431</v>
      </c>
    </row>
    <row r="129" spans="1:16" s="439" customFormat="1" ht="28.8" x14ac:dyDescent="0.3">
      <c r="A129" s="9">
        <v>293</v>
      </c>
      <c r="B129" s="86"/>
      <c r="C129" s="60"/>
      <c r="D129" s="90"/>
      <c r="E129" s="136"/>
      <c r="F129" s="453" t="s">
        <v>220</v>
      </c>
      <c r="G129" s="492" t="s">
        <v>396</v>
      </c>
      <c r="H129" s="486">
        <v>0</v>
      </c>
      <c r="I129" s="486">
        <v>0</v>
      </c>
      <c r="J129" s="486"/>
      <c r="K129" s="483">
        <f>IF(F129="Desk TPCP_Quy mô",SUMIFS('ALM| Process| Tool '!L:L,'ALM| Process| Tool '!S:S,'ALM| PL| Process'!A129),IF('ALM| PL| Process'!F129="NIM",SUMIFS('ALM| Process| Tool '!R:R,'ALM| Process| Tool '!T:T,'ALM| PL| Process'!A129),0))</f>
        <v>0</v>
      </c>
      <c r="L129" s="601"/>
    </row>
    <row r="130" spans="1:16" ht="72" x14ac:dyDescent="0.3">
      <c r="A130" s="9">
        <v>294</v>
      </c>
      <c r="B130" s="9">
        <v>187</v>
      </c>
      <c r="C130" s="61"/>
      <c r="E130" s="42"/>
      <c r="F130" s="453" t="s">
        <v>221</v>
      </c>
      <c r="G130" s="587" t="s">
        <v>395</v>
      </c>
      <c r="H130" s="486">
        <v>0</v>
      </c>
      <c r="I130" s="483">
        <v>0</v>
      </c>
      <c r="J130" s="483">
        <v>0</v>
      </c>
      <c r="K130" s="806">
        <f>('ALM|PL| Input'!H4*SUMIFS('ALM|PL| Input'!O:O, 'ALM|PL| Input'!L:L,'ALM| PL| Process'!P130, 'ALM|PL| Input'!K:K, 'ALM| PL| Process'!N130)-'ALM|PL| Input'!H8*SUMIFS('ALM|PL| Input'!O:O, 'ALM|PL| Input'!L:L,'ALM| PL| Process'!P130, 'ALM|PL| Input'!K:K, 'ALM| PL| Process'!O130))/('ALM|PL| Input'!H4-'ALM|PL| Input'!H8)-SUMIFS('ALM|PL| Input'!O:O, 'ALM|PL| Input'!L:L, 'ALM| PL| Process'!M130,'ALM|PL| Input'!K:K, 'ALM| PL| Process'!O130)</f>
        <v>-2.9999999999999957E-3</v>
      </c>
      <c r="L130" s="598"/>
      <c r="M130" s="597" t="s">
        <v>428</v>
      </c>
      <c r="N130" s="236" t="s">
        <v>427</v>
      </c>
      <c r="O130" s="236" t="s">
        <v>429</v>
      </c>
      <c r="P130" s="236" t="s">
        <v>431</v>
      </c>
    </row>
    <row r="131" spans="1:16" ht="51" customHeight="1" x14ac:dyDescent="0.3">
      <c r="A131" s="9">
        <v>295</v>
      </c>
      <c r="C131" s="61"/>
      <c r="E131" s="42"/>
      <c r="F131" s="453" t="s">
        <v>222</v>
      </c>
      <c r="G131" s="492" t="s">
        <v>397</v>
      </c>
      <c r="H131" s="486">
        <v>0</v>
      </c>
      <c r="I131" s="486">
        <v>0</v>
      </c>
      <c r="J131" s="486">
        <v>0</v>
      </c>
      <c r="K131" s="483">
        <f>IF(F131="Desk TP TCTD_Quy mô",SUMIFS('ALM| Process| Tool '!L:L,'ALM| Process| Tool '!S:S,'ALM| PL| Process'!A131),IF('ALM| PL| Process'!F131="NIM",SUMIFS('ALM| Process| Tool '!R:R,'ALM| Process| Tool '!T:T,'ALM| PL| Process'!A131),0))</f>
        <v>29252.025000000001</v>
      </c>
      <c r="L131" s="598"/>
    </row>
    <row r="132" spans="1:16" ht="72" x14ac:dyDescent="0.3">
      <c r="A132" s="9">
        <v>296</v>
      </c>
      <c r="B132" s="9">
        <v>187</v>
      </c>
      <c r="C132" s="61"/>
      <c r="E132" s="42"/>
      <c r="F132" s="453" t="s">
        <v>223</v>
      </c>
      <c r="G132" s="587" t="s">
        <v>395</v>
      </c>
      <c r="H132" s="486">
        <v>0</v>
      </c>
      <c r="I132" s="483">
        <v>0</v>
      </c>
      <c r="J132" s="483">
        <v>0</v>
      </c>
      <c r="K132" s="806">
        <f>('ALM|PL| Input'!H5*SUMIFS('ALM|PL| Input'!O:O, 'ALM|PL| Input'!L:L,'ALM| PL| Process'!P132, 'ALM|PL| Input'!K:K, 'ALM| PL| Process'!N132)-'ALM|PL| Input'!H9*SUMIFS('ALM|PL| Input'!O:O, 'ALM|PL| Input'!L:L,'ALM| PL| Process'!P132, 'ALM|PL| Input'!K:K, 'ALM| PL| Process'!O132))/('ALM|PL| Input'!H5-'ALM|PL| Input'!H9)-SUMIFS('ALM|PL| Input'!O:O, 'ALM|PL| Input'!L:L, 'ALM| PL| Process'!M132,'ALM|PL| Input'!K:K, 'ALM| PL| Process'!O132)</f>
        <v>-3.0000000000000027E-3</v>
      </c>
      <c r="L132" s="598"/>
      <c r="M132" s="597" t="s">
        <v>428</v>
      </c>
      <c r="N132" s="236" t="s">
        <v>427</v>
      </c>
      <c r="O132" s="236" t="s">
        <v>429</v>
      </c>
      <c r="P132" s="236" t="s">
        <v>431</v>
      </c>
    </row>
    <row r="133" spans="1:16" ht="28.8" x14ac:dyDescent="0.3">
      <c r="A133" s="9">
        <v>297</v>
      </c>
      <c r="C133" s="61"/>
      <c r="E133" s="42"/>
      <c r="F133" s="453" t="s">
        <v>224</v>
      </c>
      <c r="G133" s="492" t="s">
        <v>398</v>
      </c>
      <c r="H133" s="486">
        <v>0</v>
      </c>
      <c r="I133" s="486">
        <v>0</v>
      </c>
      <c r="J133" s="486">
        <v>0</v>
      </c>
      <c r="K133" s="483">
        <f>IF(F133="Desk FX_Quy mô",SUMIFS('ALM| Process| Tool '!L:L,'ALM| Process| Tool '!S:S,'ALM| PL| Process'!A133),IF('ALM| PL| Process'!F133="NIM",SUMIFS('ALM| Process| Tool '!R:R,'ALM| Process| Tool '!T:T,'ALM| PL| Process'!A133),0))</f>
        <v>0</v>
      </c>
      <c r="L133" s="598"/>
    </row>
    <row r="134" spans="1:16" ht="72" x14ac:dyDescent="0.3">
      <c r="A134" s="9">
        <v>298</v>
      </c>
      <c r="B134" s="9">
        <v>187</v>
      </c>
      <c r="C134" s="61"/>
      <c r="E134" s="42"/>
      <c r="F134" s="453" t="s">
        <v>225</v>
      </c>
      <c r="G134" s="587" t="s">
        <v>395</v>
      </c>
      <c r="H134" s="486">
        <v>0</v>
      </c>
      <c r="I134" s="483">
        <v>0</v>
      </c>
      <c r="J134" s="483">
        <v>0</v>
      </c>
      <c r="K134" s="806">
        <f>('ALM|PL| Input'!H6*SUMIFS('ALM|PL| Input'!O:O, 'ALM|PL| Input'!L:L,'ALM| PL| Process'!P134, 'ALM|PL| Input'!K:K, 'ALM| PL| Process'!N134)-'ALM|PL| Input'!H10*SUMIFS('ALM|PL| Input'!O:O, 'ALM|PL| Input'!L:L,'ALM| PL| Process'!P134, 'ALM|PL| Input'!K:K, 'ALM| PL| Process'!O134))/('ALM|PL| Input'!H6-'ALM|PL| Input'!H10)-SUMIFS('ALM|PL| Input'!O:O, 'ALM|PL| Input'!L:L, 'ALM| PL| Process'!M134,'ALM|PL| Input'!K:K, 'ALM| PL| Process'!O134)</f>
        <v>-2.9999999999999957E-3</v>
      </c>
      <c r="L134" s="598"/>
      <c r="M134" s="597" t="s">
        <v>428</v>
      </c>
      <c r="N134" s="236" t="s">
        <v>427</v>
      </c>
      <c r="O134" s="236" t="s">
        <v>429</v>
      </c>
      <c r="P134" s="236" t="s">
        <v>431</v>
      </c>
    </row>
    <row r="135" spans="1:16" ht="28.8" x14ac:dyDescent="0.3">
      <c r="A135" s="9">
        <v>299</v>
      </c>
      <c r="C135" s="60" t="s">
        <v>226</v>
      </c>
      <c r="E135" s="42"/>
      <c r="F135" s="475" t="s">
        <v>227</v>
      </c>
      <c r="G135" s="485"/>
      <c r="H135" s="486">
        <v>-0.6</v>
      </c>
      <c r="I135" s="486">
        <v>-0.6</v>
      </c>
      <c r="J135" s="486">
        <v>-0.6</v>
      </c>
      <c r="K135" s="483">
        <f t="shared" ref="K135" si="16">IFERROR(K136*K137,0)</f>
        <v>-8.9999999999999969E-2</v>
      </c>
      <c r="L135" s="598"/>
    </row>
    <row r="136" spans="1:16" ht="60" customHeight="1" x14ac:dyDescent="0.3">
      <c r="A136" s="9">
        <v>300</v>
      </c>
      <c r="C136" s="61"/>
      <c r="E136" s="42"/>
      <c r="F136" s="453" t="s">
        <v>198</v>
      </c>
      <c r="G136" s="485"/>
      <c r="H136" s="486">
        <v>30</v>
      </c>
      <c r="I136" s="486">
        <v>30</v>
      </c>
      <c r="J136" s="486">
        <v>30</v>
      </c>
      <c r="K136" s="483">
        <f>IF(F136="QM",SUMIFS('ALM| Process| Tool '!L:L,'ALM| Process| Tool '!S:S,'ALM| PL| Process'!A136),IF('ALM| PL| Process'!F136="NIM",SUMIFS('ALM| Process| Tool '!R:R,'ALM| Process| Tool '!T:T,'ALM| PL| Process'!A136),0))</f>
        <v>30</v>
      </c>
      <c r="L136" s="598"/>
    </row>
    <row r="137" spans="1:16" ht="43.2" x14ac:dyDescent="0.3">
      <c r="A137" s="9">
        <v>301</v>
      </c>
      <c r="B137" s="9">
        <v>199</v>
      </c>
      <c r="C137" s="61"/>
      <c r="E137" s="42"/>
      <c r="F137" s="453" t="s">
        <v>199</v>
      </c>
      <c r="G137" s="482" t="s">
        <v>364</v>
      </c>
      <c r="H137" s="486">
        <v>-0.02</v>
      </c>
      <c r="I137" s="486">
        <v>-0.02</v>
      </c>
      <c r="J137" s="486">
        <v>-0.02</v>
      </c>
      <c r="K137" s="483">
        <f>IF(F137="QM",SUMIFS('ALM| Process| Tool '!L:L,'ALM| Process| Tool '!S:S,'ALM| PL| Process'!A137),IF('ALM| PL| Process'!F137="NIM",SUMIFS('ALM| Process| Tool '!R:R,'ALM| Process| Tool '!T:T,'ALM| PL| Process'!A137),0))</f>
        <v>-2.9999999999999992E-3</v>
      </c>
      <c r="L137" s="598"/>
    </row>
    <row r="138" spans="1:16" ht="43.2" x14ac:dyDescent="0.3">
      <c r="A138" s="9">
        <v>302</v>
      </c>
      <c r="C138" s="60" t="s">
        <v>228</v>
      </c>
      <c r="E138" s="42"/>
      <c r="F138" s="475" t="s">
        <v>229</v>
      </c>
      <c r="G138" s="485" t="s">
        <v>365</v>
      </c>
      <c r="H138" s="483">
        <v>0</v>
      </c>
      <c r="I138" s="483">
        <v>0</v>
      </c>
      <c r="J138" s="483">
        <v>0</v>
      </c>
      <c r="K138" s="483">
        <v>0</v>
      </c>
      <c r="L138" s="598"/>
    </row>
    <row r="139" spans="1:16" x14ac:dyDescent="0.3">
      <c r="A139" s="9">
        <v>303</v>
      </c>
      <c r="C139" s="60" t="s">
        <v>230</v>
      </c>
      <c r="E139" s="42"/>
      <c r="F139" s="475" t="s">
        <v>231</v>
      </c>
      <c r="G139" s="453"/>
      <c r="H139" s="486">
        <v>0</v>
      </c>
      <c r="I139" s="486">
        <v>0</v>
      </c>
      <c r="J139" s="486">
        <v>0</v>
      </c>
      <c r="K139" s="486">
        <v>0</v>
      </c>
      <c r="L139" s="598"/>
    </row>
    <row r="140" spans="1:16" x14ac:dyDescent="0.3">
      <c r="A140" s="9">
        <v>304</v>
      </c>
      <c r="C140" s="61"/>
      <c r="E140" s="42"/>
      <c r="F140" s="493" t="s">
        <v>232</v>
      </c>
      <c r="G140" s="453"/>
      <c r="H140" s="486">
        <v>27721.854191505576</v>
      </c>
      <c r="I140" s="760">
        <v>27721.854191505576</v>
      </c>
      <c r="J140" s="760">
        <v>34082.956491505603</v>
      </c>
      <c r="K140" s="760">
        <f ca="1">IFERROR(K95+K102+K105+K98+K108+K111+K127+K129+K131+K133,0)</f>
        <v>81582.424944663624</v>
      </c>
      <c r="L140" s="598"/>
    </row>
    <row r="141" spans="1:16" ht="28.8" x14ac:dyDescent="0.3">
      <c r="A141" s="9">
        <v>305</v>
      </c>
      <c r="B141" s="9">
        <v>201</v>
      </c>
      <c r="C141" s="61"/>
      <c r="E141" s="42"/>
      <c r="F141" s="495" t="s">
        <v>233</v>
      </c>
      <c r="G141" s="496" t="s">
        <v>366</v>
      </c>
      <c r="H141" s="486">
        <v>0</v>
      </c>
      <c r="I141" s="486">
        <v>0</v>
      </c>
      <c r="J141" s="486">
        <v>0</v>
      </c>
      <c r="K141" s="486">
        <f>'ALM|PL| Input'!H12</f>
        <v>1.8599999999999998E-2</v>
      </c>
      <c r="L141" s="598"/>
    </row>
    <row r="142" spans="1:16" x14ac:dyDescent="0.3">
      <c r="A142" s="9">
        <v>306</v>
      </c>
      <c r="C142" s="60" t="s">
        <v>234</v>
      </c>
      <c r="E142" s="42"/>
      <c r="F142" s="475" t="s">
        <v>235</v>
      </c>
      <c r="G142" s="453"/>
      <c r="H142" s="486">
        <v>0</v>
      </c>
      <c r="I142" s="486">
        <v>0</v>
      </c>
      <c r="J142" s="486">
        <v>0</v>
      </c>
      <c r="K142" s="486">
        <v>0</v>
      </c>
      <c r="L142" s="598"/>
    </row>
    <row r="143" spans="1:16" x14ac:dyDescent="0.3">
      <c r="A143" s="9">
        <v>307</v>
      </c>
      <c r="C143" s="60"/>
      <c r="E143" s="42"/>
      <c r="F143" s="493" t="s">
        <v>236</v>
      </c>
      <c r="G143" s="453"/>
      <c r="H143" s="486">
        <v>0</v>
      </c>
      <c r="I143" s="486">
        <v>0</v>
      </c>
      <c r="J143" s="486">
        <v>0</v>
      </c>
      <c r="K143" s="760">
        <f ca="1">IFERROR(K114+K117,0)</f>
        <v>0</v>
      </c>
      <c r="L143" s="598"/>
    </row>
    <row r="144" spans="1:16" ht="28.8" x14ac:dyDescent="0.3">
      <c r="A144" s="9">
        <v>308</v>
      </c>
      <c r="B144" s="9">
        <v>202</v>
      </c>
      <c r="C144" s="60"/>
      <c r="E144" s="42"/>
      <c r="F144" s="495" t="s">
        <v>237</v>
      </c>
      <c r="G144" s="496" t="s">
        <v>367</v>
      </c>
      <c r="H144" s="486">
        <v>0</v>
      </c>
      <c r="I144" s="486">
        <v>0</v>
      </c>
      <c r="J144" s="486">
        <v>0</v>
      </c>
      <c r="K144" s="805">
        <f>'ALM|PL| Input'!H13</f>
        <v>1.23E-2</v>
      </c>
      <c r="L144" s="598"/>
    </row>
    <row r="145" spans="1:16" ht="28.8" x14ac:dyDescent="0.3">
      <c r="A145" s="9">
        <v>309</v>
      </c>
      <c r="C145" s="60" t="s">
        <v>238</v>
      </c>
      <c r="E145" s="42"/>
      <c r="F145" s="475" t="s">
        <v>239</v>
      </c>
      <c r="G145" s="453"/>
      <c r="H145" s="486">
        <v>0</v>
      </c>
      <c r="I145" s="486">
        <v>0</v>
      </c>
      <c r="J145" s="486">
        <v>0</v>
      </c>
      <c r="K145" s="486">
        <v>0</v>
      </c>
      <c r="L145" s="598"/>
    </row>
    <row r="146" spans="1:16" x14ac:dyDescent="0.3">
      <c r="A146" s="9">
        <v>310</v>
      </c>
      <c r="C146" s="61"/>
      <c r="E146" s="42"/>
      <c r="F146" s="453" t="s">
        <v>240</v>
      </c>
      <c r="G146" s="453"/>
      <c r="H146" s="486">
        <v>13752.128500000001</v>
      </c>
      <c r="I146" s="486">
        <v>13752.128500000001</v>
      </c>
      <c r="J146" s="486">
        <v>13752.128500000001</v>
      </c>
      <c r="K146" s="760">
        <f>'ALM| BS| Process'!P85</f>
        <v>13752.128500000001</v>
      </c>
      <c r="L146" s="598"/>
    </row>
    <row r="147" spans="1:16" ht="28.8" x14ac:dyDescent="0.3">
      <c r="A147" s="9">
        <v>311</v>
      </c>
      <c r="B147" s="9">
        <v>203</v>
      </c>
      <c r="C147" s="61"/>
      <c r="E147" s="42"/>
      <c r="F147" s="493" t="s">
        <v>241</v>
      </c>
      <c r="G147" s="496" t="s">
        <v>368</v>
      </c>
      <c r="H147" s="486">
        <v>0</v>
      </c>
      <c r="I147" s="486">
        <v>0</v>
      </c>
      <c r="J147" s="486">
        <v>0</v>
      </c>
      <c r="K147" s="805">
        <f>'ALM|PL| Input'!H14</f>
        <v>1.231E-2</v>
      </c>
      <c r="L147" s="598"/>
    </row>
    <row r="148" spans="1:16" ht="28.8" x14ac:dyDescent="0.3">
      <c r="A148" s="9">
        <v>312</v>
      </c>
      <c r="C148" s="60" t="s">
        <v>242</v>
      </c>
      <c r="E148" s="42"/>
      <c r="F148" s="475" t="s">
        <v>243</v>
      </c>
      <c r="G148" s="496"/>
      <c r="H148" s="486">
        <v>0</v>
      </c>
      <c r="I148" s="486">
        <v>0</v>
      </c>
      <c r="J148" s="486">
        <v>0</v>
      </c>
      <c r="K148" s="486">
        <v>0</v>
      </c>
      <c r="L148" s="598"/>
    </row>
    <row r="149" spans="1:16" x14ac:dyDescent="0.3">
      <c r="A149" s="9">
        <v>313</v>
      </c>
      <c r="C149" s="61"/>
      <c r="E149" s="42"/>
      <c r="F149" s="493" t="s">
        <v>244</v>
      </c>
      <c r="G149" s="453"/>
      <c r="H149" s="486">
        <v>0</v>
      </c>
      <c r="I149" s="486">
        <v>0</v>
      </c>
      <c r="J149" s="486">
        <v>0</v>
      </c>
      <c r="K149" s="486">
        <f>'ALM| BS| Process'!P96</f>
        <v>0</v>
      </c>
      <c r="L149" s="598"/>
    </row>
    <row r="150" spans="1:16" ht="28.8" x14ac:dyDescent="0.3">
      <c r="A150" s="9">
        <v>314</v>
      </c>
      <c r="B150" s="9">
        <v>204</v>
      </c>
      <c r="C150" s="61"/>
      <c r="E150" s="42"/>
      <c r="F150" s="493" t="s">
        <v>245</v>
      </c>
      <c r="G150" s="496" t="s">
        <v>369</v>
      </c>
      <c r="H150" s="486">
        <v>0</v>
      </c>
      <c r="I150" s="486">
        <v>0</v>
      </c>
      <c r="J150" s="486">
        <v>0</v>
      </c>
      <c r="K150" s="805">
        <f>'ALM|PL| Input'!H15</f>
        <v>1.4200000000000001E-2</v>
      </c>
      <c r="L150" s="598"/>
    </row>
    <row r="151" spans="1:16" ht="28.8" x14ac:dyDescent="0.3">
      <c r="A151" s="9">
        <v>315</v>
      </c>
      <c r="C151" s="60" t="s">
        <v>246</v>
      </c>
      <c r="E151" s="42"/>
      <c r="F151" s="475" t="s">
        <v>399</v>
      </c>
      <c r="G151" s="496"/>
      <c r="H151" s="486">
        <v>0</v>
      </c>
      <c r="I151" s="486">
        <v>0</v>
      </c>
      <c r="J151" s="486">
        <v>0</v>
      </c>
      <c r="K151" s="486">
        <v>0</v>
      </c>
      <c r="L151" s="598"/>
    </row>
    <row r="152" spans="1:16" x14ac:dyDescent="0.3">
      <c r="A152" s="9">
        <v>316</v>
      </c>
      <c r="C152" s="61"/>
      <c r="E152" s="42"/>
      <c r="F152" s="493" t="s">
        <v>400</v>
      </c>
      <c r="G152" s="496"/>
      <c r="H152" s="486">
        <v>0</v>
      </c>
      <c r="I152" s="486">
        <v>0</v>
      </c>
      <c r="J152" s="486">
        <v>0</v>
      </c>
      <c r="K152" s="486">
        <f>'ALM|PL| Input'!H30</f>
        <v>0</v>
      </c>
      <c r="L152" s="598"/>
    </row>
    <row r="153" spans="1:16" ht="28.8" x14ac:dyDescent="0.3">
      <c r="A153" s="9">
        <v>317</v>
      </c>
      <c r="B153" s="9">
        <v>205</v>
      </c>
      <c r="C153" s="61"/>
      <c r="E153" s="42"/>
      <c r="F153" s="493" t="s">
        <v>401</v>
      </c>
      <c r="G153" s="496" t="s">
        <v>370</v>
      </c>
      <c r="H153" s="486">
        <v>0</v>
      </c>
      <c r="I153" s="486">
        <v>0</v>
      </c>
      <c r="J153" s="486">
        <v>0</v>
      </c>
      <c r="K153" s="805">
        <f>'ALM|PL| Input'!H16</f>
        <v>1.4500000000000001E-2</v>
      </c>
      <c r="L153" s="598"/>
    </row>
    <row r="154" spans="1:16" ht="28.8" x14ac:dyDescent="0.3">
      <c r="A154" s="9">
        <v>318</v>
      </c>
      <c r="C154" s="60" t="s">
        <v>250</v>
      </c>
      <c r="E154" s="42"/>
      <c r="F154" s="475" t="s">
        <v>251</v>
      </c>
      <c r="G154" s="485"/>
      <c r="H154" s="483">
        <v>89.700168928300002</v>
      </c>
      <c r="I154" s="483">
        <v>89.700168928300002</v>
      </c>
      <c r="J154" s="483">
        <v>190.80432999799996</v>
      </c>
      <c r="K154" s="483">
        <v>190.80432999799996</v>
      </c>
      <c r="L154" s="598"/>
    </row>
    <row r="155" spans="1:16" s="439" customFormat="1" ht="53.25" customHeight="1" x14ac:dyDescent="0.3">
      <c r="A155" s="9">
        <v>319</v>
      </c>
      <c r="B155" s="86"/>
      <c r="C155" s="60" t="s">
        <v>252</v>
      </c>
      <c r="D155" s="90"/>
      <c r="E155" s="136"/>
      <c r="F155" s="497" t="s">
        <v>253</v>
      </c>
      <c r="G155" s="498"/>
      <c r="H155" s="483">
        <v>24.160363774999993</v>
      </c>
      <c r="I155" s="483">
        <v>24.160363774999993</v>
      </c>
      <c r="J155" s="483">
        <v>51.908573499999996</v>
      </c>
      <c r="K155" s="637">
        <f t="shared" ref="K155" si="17">IFERROR(K156*K157,0)</f>
        <v>-11.177167033669443</v>
      </c>
      <c r="L155" s="601"/>
    </row>
    <row r="156" spans="1:16" s="542" customFormat="1" ht="45.75" customHeight="1" x14ac:dyDescent="0.3">
      <c r="A156" s="9">
        <v>320</v>
      </c>
      <c r="B156" s="194"/>
      <c r="C156" s="195"/>
      <c r="D156" s="98"/>
      <c r="E156" s="196"/>
      <c r="F156" s="499" t="s">
        <v>198</v>
      </c>
      <c r="G156" s="500" t="s">
        <v>371</v>
      </c>
      <c r="H156" s="761">
        <v>3451.4805392857138</v>
      </c>
      <c r="I156" s="761">
        <v>3451.4805392857138</v>
      </c>
      <c r="J156" s="761">
        <v>-25954.286749999974</v>
      </c>
      <c r="K156" s="762">
        <f>IF('ALM| BS| Process'!P100-('ALM| BS| Process'!P71-'ALM| BS| Process'!P75)&gt;0, ('ALM| BS| Process'!P71-'ALM| BS| Process'!P75),'ALM| BS| Process'!P100)</f>
        <v>-1862.86117227824</v>
      </c>
      <c r="L156" s="604"/>
    </row>
    <row r="157" spans="1:16" s="27" customFormat="1" ht="218.25" customHeight="1" x14ac:dyDescent="0.3">
      <c r="A157" s="9">
        <v>321</v>
      </c>
      <c r="B157" s="9">
        <v>208</v>
      </c>
      <c r="C157" s="61"/>
      <c r="D157" s="59"/>
      <c r="E157" s="42"/>
      <c r="F157" s="453" t="s">
        <v>199</v>
      </c>
      <c r="G157" s="485" t="s">
        <v>402</v>
      </c>
      <c r="H157" s="486">
        <v>6.9999999999999993E-3</v>
      </c>
      <c r="I157" s="486">
        <v>6.9999999999999993E-3</v>
      </c>
      <c r="J157" s="486">
        <v>-2.0000000000000018E-3</v>
      </c>
      <c r="K157" s="483">
        <f>SUMIFS('ALM|PL| Input'!O:O, 'ALM|PL| Input'!L:L,'ALM| PL| Process'!M157, 'ALM|PL| Input'!K:K, 'ALM| PL| Process'!N157)-SUMIFS('ALM|PL| Input'!O:O, 'ALM|PL| Input'!L:L,'ALM| PL| Process'!O157, 'ALM|PL| Input'!K:K, 'ALM| PL| Process'!P157)</f>
        <v>6.0000000000000019E-3</v>
      </c>
      <c r="L157" s="598"/>
      <c r="M157" s="597" t="s">
        <v>428</v>
      </c>
      <c r="N157" s="236" t="s">
        <v>427</v>
      </c>
      <c r="O157" s="236" t="s">
        <v>428</v>
      </c>
      <c r="P157" s="236" t="s">
        <v>429</v>
      </c>
    </row>
    <row r="158" spans="1:16" s="27" customFormat="1" ht="43.2" x14ac:dyDescent="0.3">
      <c r="A158" s="9">
        <v>322</v>
      </c>
      <c r="B158" s="9"/>
      <c r="C158" s="60" t="s">
        <v>254</v>
      </c>
      <c r="D158" s="90"/>
      <c r="E158" s="136"/>
      <c r="F158" s="497" t="s">
        <v>255</v>
      </c>
      <c r="G158" s="498"/>
      <c r="H158" s="483">
        <v>65.539805153300009</v>
      </c>
      <c r="I158" s="483">
        <v>65.539805153300009</v>
      </c>
      <c r="J158" s="483">
        <v>138.89575649799997</v>
      </c>
      <c r="K158" s="483">
        <f t="shared" ref="K158" si="18">IFERROR(K159+K162,0)</f>
        <v>13.983484539469446</v>
      </c>
      <c r="L158" s="600"/>
    </row>
    <row r="159" spans="1:16" s="27" customFormat="1" x14ac:dyDescent="0.3">
      <c r="A159" s="9">
        <v>323</v>
      </c>
      <c r="B159" s="9"/>
      <c r="C159" s="60"/>
      <c r="D159" s="90"/>
      <c r="E159" s="136"/>
      <c r="F159" s="497" t="s">
        <v>256</v>
      </c>
      <c r="G159" s="498"/>
      <c r="H159" s="483">
        <v>0</v>
      </c>
      <c r="I159" s="483">
        <v>0</v>
      </c>
      <c r="J159" s="483">
        <v>0</v>
      </c>
      <c r="K159" s="483">
        <f t="shared" ref="K159" si="19">IFERROR(K160*K161,0)</f>
        <v>13.983484539469446</v>
      </c>
      <c r="L159" s="600"/>
    </row>
    <row r="160" spans="1:16" s="27" customFormat="1" x14ac:dyDescent="0.3">
      <c r="A160" s="9">
        <v>324</v>
      </c>
      <c r="B160" s="9"/>
      <c r="C160" s="60"/>
      <c r="D160" s="90"/>
      <c r="E160" s="136"/>
      <c r="F160" s="493" t="s">
        <v>198</v>
      </c>
      <c r="G160" s="485" t="s">
        <v>373</v>
      </c>
      <c r="H160" s="486">
        <v>0</v>
      </c>
      <c r="I160" s="486">
        <v>0</v>
      </c>
      <c r="J160" s="486">
        <v>0</v>
      </c>
      <c r="K160" s="483">
        <f>IF('ALM| BS| Process'!P100-('ALM| BS| Process'!P71-'ALM| BS| Process'!P75)&gt;0, 'ALM| BS| Process'!P100-('ALM| BS| Process'!P71-'ALM| BS| Process'!P75),0)</f>
        <v>2330.5807565782402</v>
      </c>
      <c r="L160" s="600"/>
    </row>
    <row r="161" spans="1:16" s="27" customFormat="1" ht="43.2" x14ac:dyDescent="0.3">
      <c r="A161" s="9">
        <v>325</v>
      </c>
      <c r="B161" s="9">
        <v>211</v>
      </c>
      <c r="C161" s="60"/>
      <c r="D161" s="90"/>
      <c r="E161" s="136"/>
      <c r="F161" s="493" t="s">
        <v>199</v>
      </c>
      <c r="G161" s="485" t="s">
        <v>374</v>
      </c>
      <c r="H161" s="486">
        <v>6.9999999999999993E-3</v>
      </c>
      <c r="I161" s="486">
        <v>6.9999999999999993E-3</v>
      </c>
      <c r="J161" s="486">
        <v>-2.0000000000000018E-3</v>
      </c>
      <c r="K161" s="483">
        <f>SUMIFS('ALM|PL| Input'!O:O, 'ALM|PL| Input'!L:L,'ALM| PL| Process'!M161, 'ALM|PL| Input'!K:K, 'ALM| PL| Process'!N161)-SUMIFS('ALM|PL| Input'!O:O, 'ALM|PL| Input'!L:L,'ALM| PL| Process'!O161, 'ALM|PL| Input'!K:K, 'ALM| PL| Process'!P161)</f>
        <v>6.0000000000000019E-3</v>
      </c>
      <c r="L161" s="598"/>
      <c r="M161" s="597" t="s">
        <v>428</v>
      </c>
      <c r="N161" s="236" t="s">
        <v>427</v>
      </c>
      <c r="O161" s="236" t="s">
        <v>428</v>
      </c>
      <c r="P161" s="236" t="s">
        <v>429</v>
      </c>
    </row>
    <row r="162" spans="1:16" s="27" customFormat="1" x14ac:dyDescent="0.3">
      <c r="A162" s="9">
        <v>326</v>
      </c>
      <c r="B162" s="9"/>
      <c r="C162" s="60"/>
      <c r="D162" s="90"/>
      <c r="E162" s="136"/>
      <c r="F162" s="497" t="s">
        <v>257</v>
      </c>
      <c r="G162" s="498"/>
      <c r="H162" s="483">
        <v>65.539805153300009</v>
      </c>
      <c r="I162" s="483">
        <v>65.539805153300009</v>
      </c>
      <c r="J162" s="483">
        <v>138.89575649799997</v>
      </c>
      <c r="K162" s="483">
        <f t="shared" ref="K162" si="20">IFERROR(K163*K164,0)</f>
        <v>0</v>
      </c>
      <c r="L162" s="600"/>
    </row>
    <row r="163" spans="1:16" s="27" customFormat="1" ht="51.45" customHeight="1" x14ac:dyDescent="0.3">
      <c r="A163" s="9">
        <v>327</v>
      </c>
      <c r="B163" s="9"/>
      <c r="C163" s="195"/>
      <c r="D163" s="98"/>
      <c r="E163" s="196"/>
      <c r="F163" s="499" t="s">
        <v>198</v>
      </c>
      <c r="G163" s="485" t="s">
        <v>375</v>
      </c>
      <c r="H163" s="763">
        <v>5160.614579000001</v>
      </c>
      <c r="I163" s="486">
        <v>5160.614579000001</v>
      </c>
      <c r="J163" s="486">
        <v>5468.3368699999992</v>
      </c>
      <c r="K163" s="483">
        <f>IF('ALM| BS| Process'!P100-('ALM| BS| Process'!P71-'ALM| BS| Process'!P75)&lt;0, ('ALM| BS| Process'!P71-'ALM| BS| Process'!P75)-'ALM| BS| Process'!P100,0)</f>
        <v>0</v>
      </c>
      <c r="L163" s="600"/>
    </row>
    <row r="164" spans="1:16" s="27" customFormat="1" ht="43.2" x14ac:dyDescent="0.3">
      <c r="A164" s="9">
        <v>328</v>
      </c>
      <c r="B164" s="9">
        <v>213</v>
      </c>
      <c r="C164" s="61"/>
      <c r="D164" s="59"/>
      <c r="E164" s="42"/>
      <c r="F164" s="453" t="s">
        <v>199</v>
      </c>
      <c r="G164" s="485" t="s">
        <v>376</v>
      </c>
      <c r="H164" s="805">
        <v>8.5000000000000006E-3</v>
      </c>
      <c r="I164" s="805">
        <v>8.5000000000000006E-3</v>
      </c>
      <c r="J164" s="805">
        <v>-6.0000000000000019E-3</v>
      </c>
      <c r="K164" s="806">
        <f>SUMIFS('ALM|PL| Input'!O:O, 'ALM|PL| Input'!L:L,'ALM| PL| Process'!M164, 'ALM|PL| Input'!K:K, 'ALM| PL| Process'!N164)-SUMIFS('ALM|PL| Input'!O:O, 'ALM|PL| Input'!L:L,'ALM| PL| Process'!O164, 'ALM|PL| Input'!K:K, 'ALM| PL| Process'!P164)</f>
        <v>6.9999999999999993E-3</v>
      </c>
      <c r="L164" s="598"/>
      <c r="M164" s="597" t="s">
        <v>428</v>
      </c>
      <c r="N164" s="236" t="s">
        <v>427</v>
      </c>
      <c r="O164" s="236" t="s">
        <v>430</v>
      </c>
      <c r="P164" s="236" t="s">
        <v>429</v>
      </c>
    </row>
    <row r="165" spans="1:16" s="27" customFormat="1" ht="72" x14ac:dyDescent="0.3">
      <c r="A165" s="9">
        <v>329</v>
      </c>
      <c r="B165" s="9"/>
      <c r="C165" s="60" t="s">
        <v>258</v>
      </c>
      <c r="D165" s="59"/>
      <c r="E165" s="42"/>
      <c r="F165" s="475" t="s">
        <v>259</v>
      </c>
      <c r="G165" s="485" t="s">
        <v>377</v>
      </c>
      <c r="H165" s="483">
        <v>12.746609062499997</v>
      </c>
      <c r="I165" s="483">
        <v>12.746609062499997</v>
      </c>
      <c r="J165" s="483">
        <v>25.459835624999997</v>
      </c>
      <c r="K165" s="483">
        <f t="shared" ref="K165" si="21">IFERROR(K166*K167,0)</f>
        <v>17.683722000000007</v>
      </c>
      <c r="L165" s="600"/>
    </row>
    <row r="166" spans="1:16" s="27" customFormat="1" ht="46.2" customHeight="1" x14ac:dyDescent="0.3">
      <c r="A166" s="9">
        <v>330</v>
      </c>
      <c r="B166" s="9"/>
      <c r="C166" s="61"/>
      <c r="D166" s="59"/>
      <c r="E166" s="42"/>
      <c r="F166" s="453" t="s">
        <v>198</v>
      </c>
      <c r="G166" s="485"/>
      <c r="H166" s="486">
        <v>2549.3218124999999</v>
      </c>
      <c r="I166" s="486">
        <v>2549.3218124999999</v>
      </c>
      <c r="J166" s="486">
        <v>2545.9835625000001</v>
      </c>
      <c r="K166" s="483">
        <f>'Input| PL| RB'!K12+'Input| PL| CMB'!K12+'Input| PL| IB'!K12+'Input| PL| TT Thẻ'!K12+'Input| PL| CIB'!K12</f>
        <v>2947.2870000000003</v>
      </c>
      <c r="L166" s="600"/>
    </row>
    <row r="167" spans="1:16" s="27" customFormat="1" x14ac:dyDescent="0.3">
      <c r="A167" s="9">
        <v>331</v>
      </c>
      <c r="B167" s="9">
        <v>215</v>
      </c>
      <c r="C167" s="61"/>
      <c r="D167" s="59"/>
      <c r="E167" s="42"/>
      <c r="F167" s="453" t="s">
        <v>199</v>
      </c>
      <c r="G167" s="485"/>
      <c r="H167" s="805">
        <v>6.9999999999999993E-3</v>
      </c>
      <c r="I167" s="805">
        <v>6.9999999999999993E-3</v>
      </c>
      <c r="J167" s="805">
        <v>-2.0000000000000018E-3</v>
      </c>
      <c r="K167" s="806">
        <f>SUMIFS('ALM|PL| Input'!O:O, 'ALM|PL| Input'!L:L,'ALM| PL| Process'!M167, 'ALM|PL| Input'!K:K, 'ALM| PL| Process'!N167)-SUMIFS('ALM|PL| Input'!O:O, 'ALM|PL| Input'!L:L,'ALM| PL| Process'!O167, 'ALM|PL| Input'!K:K, 'ALM| PL| Process'!P167)</f>
        <v>6.0000000000000019E-3</v>
      </c>
      <c r="L167" s="598"/>
      <c r="M167" s="597" t="s">
        <v>428</v>
      </c>
      <c r="N167" s="236" t="s">
        <v>427</v>
      </c>
      <c r="O167" s="236" t="s">
        <v>428</v>
      </c>
      <c r="P167" s="236" t="s">
        <v>429</v>
      </c>
    </row>
    <row r="168" spans="1:16" s="27" customFormat="1" x14ac:dyDescent="0.3">
      <c r="A168" s="9">
        <v>332</v>
      </c>
      <c r="B168" s="9"/>
      <c r="C168" s="54">
        <v>1.6</v>
      </c>
      <c r="D168" s="143"/>
      <c r="E168" s="145" t="s">
        <v>260</v>
      </c>
      <c r="F168" s="473"/>
      <c r="G168" s="481" t="s">
        <v>378</v>
      </c>
      <c r="H168" s="474">
        <v>0</v>
      </c>
      <c r="I168" s="592">
        <v>0</v>
      </c>
      <c r="J168" s="592">
        <v>0</v>
      </c>
      <c r="K168" s="592">
        <f t="shared" ref="K168" si="22">IFERROR(K169*K170,0)</f>
        <v>0</v>
      </c>
      <c r="L168" s="600"/>
    </row>
    <row r="169" spans="1:16" s="27" customFormat="1" ht="119.25" customHeight="1" x14ac:dyDescent="0.3">
      <c r="A169" s="9">
        <v>333</v>
      </c>
      <c r="B169" s="9"/>
      <c r="C169" s="61"/>
      <c r="D169" s="59"/>
      <c r="E169"/>
      <c r="F169" s="493" t="s">
        <v>198</v>
      </c>
      <c r="G169" s="485" t="s">
        <v>379</v>
      </c>
      <c r="H169" s="758">
        <v>0</v>
      </c>
      <c r="I169" s="758">
        <v>0</v>
      </c>
      <c r="J169" s="758">
        <v>0</v>
      </c>
      <c r="K169" s="758">
        <v>0</v>
      </c>
      <c r="L169" s="600"/>
    </row>
    <row r="170" spans="1:16" s="27" customFormat="1" ht="89.25" customHeight="1" x14ac:dyDescent="0.3">
      <c r="A170" s="9">
        <v>334</v>
      </c>
      <c r="B170" s="9">
        <v>217</v>
      </c>
      <c r="C170" s="61"/>
      <c r="D170" s="59"/>
      <c r="E170" s="42"/>
      <c r="F170" s="493" t="s">
        <v>199</v>
      </c>
      <c r="G170" s="501" t="s">
        <v>376</v>
      </c>
      <c r="H170" s="758">
        <v>1.2699999999999999E-2</v>
      </c>
      <c r="I170" s="758">
        <v>1.2699999999999999E-2</v>
      </c>
      <c r="J170" s="758">
        <v>2.5399999999999999E-2</v>
      </c>
      <c r="K170" s="758">
        <f>IF(F170="QM",SUMIFS('ALM| Process| Tool '!L:L,'ALM| Process| Tool '!S:S,'ALM| PL| Process'!A170),IF('ALM| PL| Process'!F170="NIM",SUMIFS('ALM| Process| Tool '!R:R,'ALM| Process| Tool '!T:T,'ALM| PL| Process'!A170),0))</f>
        <v>6.9999999999999993E-3</v>
      </c>
      <c r="L170" s="598"/>
    </row>
    <row r="171" spans="1:16" s="27" customFormat="1" ht="14.55" customHeight="1" x14ac:dyDescent="0.3">
      <c r="A171" s="9">
        <v>335</v>
      </c>
      <c r="B171" s="9"/>
      <c r="C171" s="54">
        <v>1.7</v>
      </c>
      <c r="D171" s="143"/>
      <c r="E171" s="145" t="s">
        <v>261</v>
      </c>
      <c r="F171" s="473"/>
      <c r="G171" s="502"/>
      <c r="H171" s="503">
        <v>0</v>
      </c>
      <c r="I171" s="593">
        <v>0</v>
      </c>
      <c r="J171" s="593">
        <v>0</v>
      </c>
      <c r="K171" s="593">
        <v>0</v>
      </c>
      <c r="L171" s="600"/>
    </row>
    <row r="172" spans="1:16" s="27" customFormat="1" ht="28.8" x14ac:dyDescent="0.3">
      <c r="A172" s="9">
        <v>336</v>
      </c>
      <c r="B172" s="9"/>
      <c r="C172" s="62" t="s">
        <v>262</v>
      </c>
      <c r="D172" s="59"/>
      <c r="E172" s="42"/>
      <c r="F172" s="475" t="s">
        <v>263</v>
      </c>
      <c r="G172" s="494" t="s">
        <v>264</v>
      </c>
      <c r="H172" s="486">
        <v>0</v>
      </c>
      <c r="I172" s="486">
        <v>0</v>
      </c>
      <c r="J172" s="486">
        <v>0</v>
      </c>
      <c r="K172" s="486">
        <f t="shared" ref="K172" ca="1" si="23">IFERROR(K173*K174+K175*K176+K177*K178+K179*K180,0)</f>
        <v>0</v>
      </c>
      <c r="L172" s="600"/>
    </row>
    <row r="173" spans="1:16" s="27" customFormat="1" ht="75.599999999999994" customHeight="1" x14ac:dyDescent="0.3">
      <c r="A173" s="9">
        <v>337</v>
      </c>
      <c r="B173" s="9"/>
      <c r="C173" s="61"/>
      <c r="D173" s="59"/>
      <c r="E173" s="42"/>
      <c r="F173" s="453" t="s">
        <v>218</v>
      </c>
      <c r="G173" s="492" t="s">
        <v>403</v>
      </c>
      <c r="H173" s="486">
        <v>6875.000158494413</v>
      </c>
      <c r="I173" s="486">
        <v>6875.000158494413</v>
      </c>
      <c r="J173" s="486">
        <v>1194.4490084943991</v>
      </c>
      <c r="K173" s="483">
        <f ca="1">IF(F173="Desk MM_Quy mô",SUMIFS('ALM| Process| Tool '!L:L,'ALM| Process| Tool '!S:S,'ALM| PL| Process'!A173),IF('ALM| PL| Process'!F173="Desk MM_NIM",SUMIFS('ALM| Process| Tool '!R:R,'ALM| Process| Tool '!T:T,'ALM| PL| Process'!A173),0))</f>
        <v>0</v>
      </c>
      <c r="L173" s="600"/>
    </row>
    <row r="174" spans="1:16" s="27" customFormat="1" ht="72" x14ac:dyDescent="0.3">
      <c r="A174" s="9">
        <v>338</v>
      </c>
      <c r="B174" s="9">
        <v>230</v>
      </c>
      <c r="C174" s="61"/>
      <c r="D174" s="59"/>
      <c r="E174" s="42"/>
      <c r="F174" s="453" t="s">
        <v>219</v>
      </c>
      <c r="G174" s="587" t="s">
        <v>404</v>
      </c>
      <c r="H174" s="486">
        <v>-3.0965753424657537E-2</v>
      </c>
      <c r="I174" s="483">
        <v>-3.0965753424657537E-2</v>
      </c>
      <c r="J174" s="483">
        <v>-4.3811643835616434E-2</v>
      </c>
      <c r="K174" s="483">
        <f>('ALM|PL| Input'!H18*SUMIFS('ALM|PL| Input'!O:O, 'ALM|PL| Input'!L:L,'ALM| PL| Process'!P174, 'ALM|PL| Input'!K:K, 'ALM| PL| Process'!N174)-'ALM|PL| Input'!H22*SUMIFS('ALM|PL| Input'!O:O, 'ALM|PL| Input'!L:L,'ALM| PL| Process'!P174, 'ALM|PL| Input'!K:K, 'ALM| PL| Process'!O174))/('ALM|PL| Input'!H18-'ALM|PL| Input'!H22)-SUMIFS('ALM|PL| Input'!O:O, 'ALM|PL| Input'!L:L, 'ALM| PL| Process'!M174,'ALM|PL| Input'!K:K, 'ALM| PL| Process'!O174)</f>
        <v>-2.9999999999999992E-3</v>
      </c>
      <c r="L174" s="600"/>
      <c r="M174" s="597" t="s">
        <v>428</v>
      </c>
      <c r="N174" s="236" t="s">
        <v>427</v>
      </c>
      <c r="O174" s="236" t="s">
        <v>429</v>
      </c>
      <c r="P174" s="236" t="s">
        <v>431</v>
      </c>
    </row>
    <row r="175" spans="1:16" s="27" customFormat="1" ht="43.2" x14ac:dyDescent="0.3">
      <c r="A175" s="9">
        <v>339</v>
      </c>
      <c r="B175" s="9"/>
      <c r="C175" s="61"/>
      <c r="D175" s="59"/>
      <c r="E175" s="42"/>
      <c r="F175" s="453" t="s">
        <v>220</v>
      </c>
      <c r="G175" s="492" t="s">
        <v>405</v>
      </c>
      <c r="H175" s="483">
        <v>0</v>
      </c>
      <c r="I175" s="483">
        <v>0</v>
      </c>
      <c r="J175" s="483">
        <v>0</v>
      </c>
      <c r="K175" s="483">
        <f ca="1">IF(F175="Desk TPCP_Quy mô",SUMIFS('ALM| Process| Tool '!L:L,'ALM| Process| Tool '!S:S,'ALM| PL| Process'!A175),IF('ALM| PL| Process'!F175="Desk TPCP_NIM",SUMIFS('ALM| Process| Tool '!R:R,'ALM| Process| Tool '!T:T,'ALM| PL| Process'!A175),0))</f>
        <v>0</v>
      </c>
      <c r="L175" s="600"/>
    </row>
    <row r="176" spans="1:16" s="27" customFormat="1" ht="72" x14ac:dyDescent="0.3">
      <c r="A176" s="9">
        <v>340</v>
      </c>
      <c r="B176" s="9">
        <v>230</v>
      </c>
      <c r="C176" s="61"/>
      <c r="D176" s="59"/>
      <c r="E176" s="42"/>
      <c r="F176" s="453" t="s">
        <v>221</v>
      </c>
      <c r="G176" s="587" t="s">
        <v>404</v>
      </c>
      <c r="H176" s="486">
        <v>6.2210526315789473E-2</v>
      </c>
      <c r="I176" s="483">
        <v>6.2210526315789473E-2</v>
      </c>
      <c r="J176" s="483">
        <v>1.5200000000000002E-2</v>
      </c>
      <c r="K176" s="483">
        <f>('ALM|PL| Input'!H19*SUMIFS('ALM|PL| Input'!O:O, 'ALM|PL| Input'!L:L,'ALM| PL| Process'!P176, 'ALM|PL| Input'!K:K, 'ALM| PL| Process'!N176)-'ALM|PL| Input'!H23*SUMIFS('ALM|PL| Input'!O:O, 'ALM|PL| Input'!L:L,'ALM| PL| Process'!P176, 'ALM|PL| Input'!K:K, 'ALM| PL| Process'!O176))/('ALM|PL| Input'!H19-'ALM|PL| Input'!H23)-SUMIFS('ALM|PL| Input'!O:O, 'ALM|PL| Input'!L:L, 'ALM| PL| Process'!M176,'ALM|PL| Input'!K:K, 'ALM| PL| Process'!O176)</f>
        <v>-2.9999999999999992E-3</v>
      </c>
      <c r="L176" s="600"/>
      <c r="M176" s="597" t="s">
        <v>428</v>
      </c>
      <c r="N176" s="236" t="s">
        <v>427</v>
      </c>
      <c r="O176" s="236" t="s">
        <v>429</v>
      </c>
      <c r="P176" s="236" t="s">
        <v>431</v>
      </c>
    </row>
    <row r="177" spans="1:16" s="27" customFormat="1" ht="43.2" x14ac:dyDescent="0.3">
      <c r="A177" s="9">
        <v>341</v>
      </c>
      <c r="B177" s="9"/>
      <c r="C177" s="61"/>
      <c r="D177" s="59"/>
      <c r="E177" s="42"/>
      <c r="F177" s="453" t="s">
        <v>222</v>
      </c>
      <c r="G177" s="492" t="s">
        <v>406</v>
      </c>
      <c r="H177" s="483">
        <v>0</v>
      </c>
      <c r="I177" s="483">
        <v>0</v>
      </c>
      <c r="J177" s="483">
        <v>0</v>
      </c>
      <c r="K177" s="483">
        <f ca="1">IF(F177="Desk TP TCTD_Quy mô",SUMIFS('ALM| Process| Tool '!L:L,'ALM| Process| Tool '!S:S,'ALM| PL| Process'!A177),IF('ALM| PL| Process'!F177="Desk TP TCTD_NIM",SUMIFS('ALM| Process| Tool '!R:R,'ALM| Process| Tool '!T:T,'ALM| PL| Process'!A177),0))</f>
        <v>0</v>
      </c>
      <c r="L177" s="600"/>
    </row>
    <row r="178" spans="1:16" s="27" customFormat="1" ht="72" x14ac:dyDescent="0.3">
      <c r="A178" s="9">
        <v>342</v>
      </c>
      <c r="B178" s="9">
        <v>230</v>
      </c>
      <c r="C178" s="61"/>
      <c r="D178" s="59"/>
      <c r="E178" s="42"/>
      <c r="F178" s="453" t="s">
        <v>223</v>
      </c>
      <c r="G178" s="587" t="s">
        <v>404</v>
      </c>
      <c r="H178" s="486">
        <v>3.7687150837988827E-2</v>
      </c>
      <c r="I178" s="483">
        <v>3.7687150837988827E-2</v>
      </c>
      <c r="J178" s="483">
        <v>-3.3147113594041155E-4</v>
      </c>
      <c r="K178" s="483">
        <f>('ALM|PL| Input'!H21*SUMIFS('ALM|PL| Input'!O:O, 'ALM|PL| Input'!L:L,'ALM| PL| Process'!P178, 'ALM|PL| Input'!K:K, 'ALM| PL| Process'!N178)-'ALM|PL| Input'!H25*SUMIFS('ALM|PL| Input'!O:O, 'ALM|PL| Input'!L:L,'ALM| PL| Process'!P178, 'ALM|PL| Input'!K:K, 'ALM| PL| Process'!O178))/('ALM|PL| Input'!H21-'ALM|PL| Input'!H25)-SUMIFS('ALM|PL| Input'!O:O, 'ALM|PL| Input'!L:L, 'ALM| PL| Process'!M178,'ALM|PL| Input'!K:K, 'ALM| PL| Process'!O178)</f>
        <v>-2.9999999999999957E-3</v>
      </c>
      <c r="L178" s="600"/>
      <c r="M178" s="597" t="s">
        <v>428</v>
      </c>
      <c r="N178" s="236" t="s">
        <v>427</v>
      </c>
      <c r="O178" s="236" t="s">
        <v>429</v>
      </c>
      <c r="P178" s="236" t="s">
        <v>431</v>
      </c>
    </row>
    <row r="179" spans="1:16" s="27" customFormat="1" ht="43.2" x14ac:dyDescent="0.3">
      <c r="A179" s="9">
        <v>343</v>
      </c>
      <c r="B179" s="9"/>
      <c r="C179" s="61"/>
      <c r="D179" s="59"/>
      <c r="E179" s="42"/>
      <c r="F179" s="453" t="s">
        <v>224</v>
      </c>
      <c r="G179" s="492" t="s">
        <v>407</v>
      </c>
      <c r="H179" s="486">
        <v>200</v>
      </c>
      <c r="I179" s="486">
        <v>200</v>
      </c>
      <c r="J179" s="486">
        <v>200</v>
      </c>
      <c r="K179" s="483">
        <f ca="1">IF(F179="Desk FX_Quy mô",SUMIFS('ALM| Process| Tool '!L:L,'ALM| Process| Tool '!S:S,'ALM| PL| Process'!A179),IF('ALM| PL| Process'!F179="Desk FX_NIM",SUMIFS('ALM| Process| Tool '!R:R,'ALM| Process| Tool '!T:T,'ALM| PL| Process'!A179),0))</f>
        <v>0</v>
      </c>
      <c r="L179" s="600"/>
    </row>
    <row r="180" spans="1:16" s="27" customFormat="1" ht="72" x14ac:dyDescent="0.3">
      <c r="A180" s="9">
        <v>344</v>
      </c>
      <c r="B180" s="9">
        <v>230</v>
      </c>
      <c r="C180" s="61"/>
      <c r="D180" s="59"/>
      <c r="E180" s="42"/>
      <c r="F180" s="453" t="s">
        <v>225</v>
      </c>
      <c r="G180" s="587" t="s">
        <v>404</v>
      </c>
      <c r="H180" s="486">
        <v>-6.0000000000000001E-3</v>
      </c>
      <c r="I180" s="483">
        <v>-6.0000000000000001E-3</v>
      </c>
      <c r="J180" s="483">
        <v>-2.8000000000000001E-2</v>
      </c>
      <c r="K180" s="483">
        <f>('ALM|PL| Input'!H23*SUMIFS('ALM|PL| Input'!O:O, 'ALM|PL| Input'!L:L,'ALM| PL| Process'!P180, 'ALM|PL| Input'!K:K, 'ALM| PL| Process'!N180)-'ALM|PL| Input'!H27*SUMIFS('ALM|PL| Input'!O:O, 'ALM|PL| Input'!L:L,'ALM| PL| Process'!P180, 'ALM|PL| Input'!K:K, 'ALM| PL| Process'!O180))/('ALM|PL| Input'!H23-'ALM|PL| Input'!H27)-SUMIFS('ALM|PL| Input'!O:O, 'ALM|PL| Input'!L:L, 'ALM| PL| Process'!M180,'ALM|PL| Input'!K:K, 'ALM| PL| Process'!O180)</f>
        <v>-3.0000000000000027E-3</v>
      </c>
      <c r="L180" s="600"/>
      <c r="M180" s="597" t="s">
        <v>428</v>
      </c>
      <c r="N180" s="236" t="s">
        <v>427</v>
      </c>
      <c r="O180" s="236" t="s">
        <v>429</v>
      </c>
      <c r="P180" s="236" t="s">
        <v>431</v>
      </c>
    </row>
    <row r="181" spans="1:16" s="27" customFormat="1" ht="28.8" x14ac:dyDescent="0.3">
      <c r="A181" s="9">
        <v>345</v>
      </c>
      <c r="B181" s="9"/>
      <c r="C181" s="62" t="s">
        <v>265</v>
      </c>
      <c r="D181" s="59"/>
      <c r="E181" s="42"/>
      <c r="F181" s="475" t="s">
        <v>266</v>
      </c>
      <c r="G181" s="485"/>
      <c r="H181" s="486">
        <v>0</v>
      </c>
      <c r="I181" s="486">
        <v>0</v>
      </c>
      <c r="J181" s="486">
        <v>0</v>
      </c>
      <c r="K181" s="486">
        <f ca="1">K182*K183</f>
        <v>0</v>
      </c>
      <c r="L181" s="600"/>
    </row>
    <row r="182" spans="1:16" s="27" customFormat="1" ht="14.55" customHeight="1" x14ac:dyDescent="0.3">
      <c r="A182" s="9">
        <v>346</v>
      </c>
      <c r="B182" s="9"/>
      <c r="C182" s="61"/>
      <c r="D182" s="59"/>
      <c r="E182" s="42"/>
      <c r="F182" s="453" t="s">
        <v>198</v>
      </c>
      <c r="G182" s="485"/>
      <c r="H182" s="486">
        <v>0</v>
      </c>
      <c r="I182" s="486">
        <v>0</v>
      </c>
      <c r="J182" s="486">
        <v>0</v>
      </c>
      <c r="K182" s="483">
        <f ca="1">IF(F182="QM",SUMIFS('ALM| Process| Tool '!L:L,'ALM| Process| Tool '!S:S,'ALM| PL| Process'!A182),IF('ALM| PL| Process'!F182="NIM",SUMIFS('ALM| Process| Tool '!R:R,'ALM| Process| Tool '!T:T,'ALM| PL| Process'!A182),0))</f>
        <v>0</v>
      </c>
      <c r="L182" s="600"/>
    </row>
    <row r="183" spans="1:16" s="27" customFormat="1" ht="43.2" x14ac:dyDescent="0.3">
      <c r="A183" s="9">
        <v>347</v>
      </c>
      <c r="B183" s="9">
        <v>230</v>
      </c>
      <c r="C183" s="61"/>
      <c r="D183" s="59"/>
      <c r="E183" s="42"/>
      <c r="F183" s="453" t="s">
        <v>199</v>
      </c>
      <c r="G183" s="482" t="s">
        <v>408</v>
      </c>
      <c r="H183" s="486">
        <v>-4.5999999999999999E-3</v>
      </c>
      <c r="I183" s="486">
        <v>-4.5999999999999999E-3</v>
      </c>
      <c r="J183" s="486">
        <v>-4.5999999999999999E-3</v>
      </c>
      <c r="K183" s="483">
        <f>IF(F183="QM",SUMIFS('ALM| Process| Tool '!L:L,'ALM| Process| Tool '!S:S,'ALM| PL| Process'!A183),IF('ALM| PL| Process'!F183="NIM",SUMIFS('ALM| Process| Tool '!R:R,'ALM| Process| Tool '!T:T,'ALM| PL| Process'!A183),0))</f>
        <v>-2.0000000000000018E-3</v>
      </c>
      <c r="L183" s="600"/>
    </row>
    <row r="184" spans="1:16" s="27" customFormat="1" x14ac:dyDescent="0.3">
      <c r="A184" s="9">
        <v>348</v>
      </c>
      <c r="B184" s="9"/>
      <c r="C184" s="54">
        <v>1.8</v>
      </c>
      <c r="D184" s="143"/>
      <c r="E184" s="144" t="s">
        <v>267</v>
      </c>
      <c r="F184" s="473"/>
      <c r="G184" s="481"/>
      <c r="H184" s="474">
        <v>0</v>
      </c>
      <c r="I184" s="592">
        <v>0</v>
      </c>
      <c r="J184" s="592">
        <v>0</v>
      </c>
      <c r="K184" s="592">
        <f t="shared" ref="K184:K187" ca="1" si="24">IFERROR(K185*K186,0)</f>
        <v>0</v>
      </c>
      <c r="L184" s="600"/>
    </row>
    <row r="185" spans="1:16" s="27" customFormat="1" x14ac:dyDescent="0.3">
      <c r="A185" s="9">
        <v>349</v>
      </c>
      <c r="B185" s="9"/>
      <c r="C185" s="60"/>
      <c r="D185" s="59"/>
      <c r="E185" s="59"/>
      <c r="F185" s="493" t="s">
        <v>198</v>
      </c>
      <c r="G185" s="504"/>
      <c r="H185" s="486">
        <v>0</v>
      </c>
      <c r="I185" s="486">
        <v>0</v>
      </c>
      <c r="J185" s="486">
        <v>0</v>
      </c>
      <c r="K185" s="483">
        <f ca="1">IF(F185="QM",SUMIFS('ALM| Process| Tool '!L:L,'ALM| Process| Tool '!S:S,'ALM| PL| Process'!A185),IF('ALM| PL| Process'!F185="NIM",SUMIFS('ALM| Process| Tool '!R:R,'ALM| Process| Tool '!T:T,'ALM| PL| Process'!A185),0))</f>
        <v>0</v>
      </c>
      <c r="L185" s="600"/>
    </row>
    <row r="186" spans="1:16" s="27" customFormat="1" ht="43.2" x14ac:dyDescent="0.3">
      <c r="A186" s="9">
        <v>350</v>
      </c>
      <c r="B186" s="9">
        <v>232</v>
      </c>
      <c r="C186" s="60"/>
      <c r="D186" s="59"/>
      <c r="E186" s="59"/>
      <c r="F186" s="493" t="s">
        <v>199</v>
      </c>
      <c r="G186" s="487" t="s">
        <v>381</v>
      </c>
      <c r="H186" s="486">
        <v>1.2699999999999999E-2</v>
      </c>
      <c r="I186" s="486">
        <v>1.2699999999999999E-2</v>
      </c>
      <c r="J186" s="486">
        <v>2.5399999999999999E-2</v>
      </c>
      <c r="K186" s="483">
        <f>IF(F186="QM",SUMIFS('ALM| Process| Tool '!L:L,'ALM| Process| Tool '!S:S,'ALM| PL| Process'!A186),IF('ALM| PL| Process'!F186="NIM",SUMIFS('ALM| Process| Tool '!R:R,'ALM| Process| Tool '!T:T,'ALM| PL| Process'!A186),0))</f>
        <v>9.0000000000000011E-3</v>
      </c>
      <c r="L186" s="600"/>
    </row>
    <row r="187" spans="1:16" s="27" customFormat="1" outlineLevel="1" x14ac:dyDescent="0.3">
      <c r="A187" s="9">
        <v>351</v>
      </c>
      <c r="B187" s="9"/>
      <c r="C187" s="505">
        <v>1.9</v>
      </c>
      <c r="D187" s="143"/>
      <c r="E187" s="145" t="s">
        <v>268</v>
      </c>
      <c r="F187" s="473"/>
      <c r="G187" s="481"/>
      <c r="H187" s="474">
        <v>-63.48597977</v>
      </c>
      <c r="I187" s="592">
        <v>-63.48597977</v>
      </c>
      <c r="J187" s="592">
        <v>-62.458004660000007</v>
      </c>
      <c r="K187" s="592">
        <f t="shared" si="24"/>
        <v>-123.064115</v>
      </c>
      <c r="L187" s="600"/>
    </row>
    <row r="188" spans="1:16" s="27" customFormat="1" ht="97.5" customHeight="1" outlineLevel="1" x14ac:dyDescent="0.3">
      <c r="A188" s="9">
        <v>352</v>
      </c>
      <c r="B188" s="9"/>
      <c r="C188" s="506"/>
      <c r="D188" s="38"/>
      <c r="E188" s="15"/>
      <c r="F188" s="507" t="s">
        <v>198</v>
      </c>
      <c r="G188" s="449"/>
      <c r="H188" s="486">
        <v>14024.772800000002</v>
      </c>
      <c r="I188" s="483">
        <v>14024.772800000002</v>
      </c>
      <c r="J188" s="483">
        <v>14024.772800000002</v>
      </c>
      <c r="K188" s="483">
        <f>-SUMIFS('Input| PL| Capital'!K:K, 'Input| PL| Capital'!A:A, 'ALM| PL| Process'!A188)</f>
        <v>4922.5645999999997</v>
      </c>
      <c r="L188" s="605"/>
    </row>
    <row r="189" spans="1:16" s="27" customFormat="1" ht="43.2" outlineLevel="1" x14ac:dyDescent="0.3">
      <c r="A189" s="9">
        <v>353</v>
      </c>
      <c r="B189" s="9">
        <v>234</v>
      </c>
      <c r="C189" s="506"/>
      <c r="D189" s="38"/>
      <c r="E189" s="15"/>
      <c r="F189" s="507" t="s">
        <v>199</v>
      </c>
      <c r="G189" s="508" t="s">
        <v>269</v>
      </c>
      <c r="H189" s="486">
        <v>-4.4999999999999997E-3</v>
      </c>
      <c r="I189" s="761">
        <v>-4.4999999999999997E-3</v>
      </c>
      <c r="J189" s="761">
        <v>-3.2000000000000001E-2</v>
      </c>
      <c r="K189" s="762">
        <f>SUMIFS('ALM|PL| Input'!O:O,'ALM|PL| Input'!L:L,'ALM| PL| Process'!M189,'ALM|PL| Input'!K:K,'ALM| PL| Process'!N190)-SUMIFS('ALM|PL| Input'!O:O,'ALM|PL| Input'!L:L,'ALM| PL| Process'!O189,'ALM|PL| Input'!K:K,'ALM| PL| Process'!P189)</f>
        <v>-2.5000000000000001E-2</v>
      </c>
      <c r="L189" s="600"/>
      <c r="M189" s="597" t="s">
        <v>431</v>
      </c>
      <c r="N189" s="236" t="s">
        <v>427</v>
      </c>
      <c r="O189" s="236" t="s">
        <v>430</v>
      </c>
      <c r="P189" s="236" t="s">
        <v>429</v>
      </c>
    </row>
    <row r="190" spans="1:16" s="27" customFormat="1" outlineLevel="1" x14ac:dyDescent="0.3">
      <c r="A190" s="9">
        <v>354</v>
      </c>
      <c r="B190" s="9"/>
      <c r="C190" s="84" t="s">
        <v>270</v>
      </c>
      <c r="D190" s="143"/>
      <c r="E190" s="145" t="s">
        <v>271</v>
      </c>
      <c r="F190" s="473"/>
      <c r="G190" s="481"/>
      <c r="H190" s="474"/>
      <c r="I190" s="592"/>
      <c r="J190" s="592"/>
      <c r="K190" s="592"/>
      <c r="L190" s="600"/>
    </row>
    <row r="191" spans="1:16" s="27" customFormat="1" outlineLevel="1" x14ac:dyDescent="0.3">
      <c r="A191" s="9">
        <v>355</v>
      </c>
      <c r="B191" s="9"/>
      <c r="C191" s="85">
        <v>1.1100000000000001</v>
      </c>
      <c r="D191" s="143"/>
      <c r="E191" s="145" t="s">
        <v>272</v>
      </c>
      <c r="F191" s="509"/>
      <c r="G191" s="473"/>
      <c r="H191" s="474">
        <v>0</v>
      </c>
      <c r="I191" s="592">
        <v>0</v>
      </c>
      <c r="J191" s="592">
        <v>0</v>
      </c>
      <c r="K191" s="592">
        <v>0</v>
      </c>
      <c r="L191" s="600"/>
    </row>
    <row r="192" spans="1:16" s="27" customFormat="1" outlineLevel="1" x14ac:dyDescent="0.3">
      <c r="A192" s="9">
        <v>356</v>
      </c>
      <c r="B192" s="9"/>
      <c r="C192" s="60"/>
      <c r="D192" s="59"/>
      <c r="E192" s="42"/>
      <c r="F192" s="453" t="s">
        <v>198</v>
      </c>
      <c r="G192" s="482" t="s">
        <v>273</v>
      </c>
      <c r="H192" s="486"/>
      <c r="I192" s="486"/>
      <c r="J192" s="486"/>
      <c r="K192" s="486"/>
      <c r="L192" s="600"/>
    </row>
    <row r="193" spans="1:12" s="27" customFormat="1" outlineLevel="1" x14ac:dyDescent="0.3">
      <c r="A193" s="9">
        <v>357</v>
      </c>
      <c r="B193" s="9">
        <v>236</v>
      </c>
      <c r="C193" s="60"/>
      <c r="D193" s="59"/>
      <c r="E193" s="136"/>
      <c r="F193" s="495" t="s">
        <v>174</v>
      </c>
      <c r="G193" s="482" t="s">
        <v>274</v>
      </c>
      <c r="H193" s="486">
        <v>0</v>
      </c>
      <c r="I193" s="486">
        <v>0</v>
      </c>
      <c r="J193" s="486">
        <v>0</v>
      </c>
      <c r="K193" s="486">
        <v>0</v>
      </c>
      <c r="L193" s="600"/>
    </row>
    <row r="194" spans="1:12" s="27" customFormat="1" ht="33.6" customHeight="1" outlineLevel="1" x14ac:dyDescent="0.3">
      <c r="A194" s="9">
        <v>358</v>
      </c>
      <c r="B194" s="9">
        <v>237</v>
      </c>
      <c r="C194" s="60"/>
      <c r="D194" s="59"/>
      <c r="E194" s="136"/>
      <c r="F194" s="495" t="s">
        <v>275</v>
      </c>
      <c r="G194" s="482"/>
      <c r="H194" s="486">
        <v>0</v>
      </c>
      <c r="I194" s="486">
        <v>0</v>
      </c>
      <c r="J194" s="486">
        <v>0</v>
      </c>
      <c r="K194" s="486">
        <v>0</v>
      </c>
      <c r="L194" s="600"/>
    </row>
    <row r="195" spans="1:12" s="27" customFormat="1" ht="16.95" customHeight="1" x14ac:dyDescent="0.3">
      <c r="A195" s="9">
        <v>359</v>
      </c>
      <c r="B195" s="9"/>
      <c r="C195" s="53">
        <v>2</v>
      </c>
      <c r="D195" s="111" t="s">
        <v>276</v>
      </c>
      <c r="E195" s="111"/>
      <c r="F195" s="510"/>
      <c r="G195" s="511"/>
      <c r="H195" s="512">
        <v>0</v>
      </c>
      <c r="I195" s="594">
        <v>0</v>
      </c>
      <c r="J195" s="594">
        <v>0</v>
      </c>
      <c r="K195" s="594">
        <v>0</v>
      </c>
      <c r="L195" s="600"/>
    </row>
    <row r="196" spans="1:12" s="27" customFormat="1" ht="17.55" customHeight="1" outlineLevel="1" x14ac:dyDescent="0.3">
      <c r="A196" s="9">
        <v>360</v>
      </c>
      <c r="B196" s="9"/>
      <c r="C196" s="513">
        <v>2.1</v>
      </c>
      <c r="D196" s="144"/>
      <c r="E196" s="144" t="s">
        <v>277</v>
      </c>
      <c r="F196" s="480"/>
      <c r="G196" s="480"/>
      <c r="H196" s="525"/>
      <c r="I196" s="595"/>
      <c r="J196" s="595"/>
      <c r="K196" s="595"/>
      <c r="L196" s="600"/>
    </row>
    <row r="197" spans="1:12" s="27" customFormat="1" outlineLevel="1" x14ac:dyDescent="0.3">
      <c r="A197" s="9">
        <v>361</v>
      </c>
      <c r="B197" s="9"/>
      <c r="C197" s="513">
        <v>2.2000000000000002</v>
      </c>
      <c r="D197" s="144"/>
      <c r="E197" s="144" t="s">
        <v>382</v>
      </c>
      <c r="F197" s="480"/>
      <c r="G197" s="480"/>
      <c r="H197" s="525"/>
      <c r="I197" s="595"/>
      <c r="J197" s="595"/>
      <c r="K197" s="595"/>
      <c r="L197" s="600"/>
    </row>
    <row r="198" spans="1:12" s="27" customFormat="1" outlineLevel="1" x14ac:dyDescent="0.3">
      <c r="A198" s="9">
        <v>362</v>
      </c>
      <c r="B198" s="9"/>
      <c r="C198" s="197"/>
      <c r="D198" s="93"/>
      <c r="E198" s="514"/>
      <c r="F198" s="515" t="s">
        <v>279</v>
      </c>
      <c r="G198" s="466"/>
      <c r="H198" s="758"/>
      <c r="I198" s="758"/>
      <c r="J198" s="758"/>
      <c r="K198" s="758"/>
      <c r="L198" s="600"/>
    </row>
    <row r="199" spans="1:12" s="27" customFormat="1" outlineLevel="1" x14ac:dyDescent="0.3">
      <c r="A199" s="9">
        <v>363</v>
      </c>
      <c r="B199" s="9"/>
      <c r="C199" s="197"/>
      <c r="D199" s="93"/>
      <c r="E199" s="514"/>
      <c r="F199" s="515" t="s">
        <v>280</v>
      </c>
      <c r="G199" s="466"/>
      <c r="H199" s="758"/>
      <c r="I199" s="758"/>
      <c r="J199" s="758"/>
      <c r="K199" s="758"/>
      <c r="L199" s="600"/>
    </row>
    <row r="200" spans="1:12" s="27" customFormat="1" outlineLevel="1" x14ac:dyDescent="0.3">
      <c r="A200" s="9">
        <v>364</v>
      </c>
      <c r="B200" s="9"/>
      <c r="C200" s="197"/>
      <c r="D200" s="93"/>
      <c r="E200" s="514"/>
      <c r="F200" s="515" t="s">
        <v>281</v>
      </c>
      <c r="G200" s="466"/>
      <c r="H200" s="758"/>
      <c r="I200" s="758"/>
      <c r="J200" s="758"/>
      <c r="K200" s="758"/>
      <c r="L200" s="600"/>
    </row>
    <row r="201" spans="1:12" s="27" customFormat="1" outlineLevel="1" x14ac:dyDescent="0.3">
      <c r="A201" s="9">
        <v>365</v>
      </c>
      <c r="B201" s="9"/>
      <c r="C201" s="197"/>
      <c r="D201" s="93"/>
      <c r="E201" s="514"/>
      <c r="F201" s="515" t="s">
        <v>282</v>
      </c>
      <c r="G201" s="466"/>
      <c r="H201" s="758"/>
      <c r="I201" s="758"/>
      <c r="J201" s="758"/>
      <c r="K201" s="758"/>
      <c r="L201" s="600"/>
    </row>
    <row r="202" spans="1:12" s="27" customFormat="1" outlineLevel="1" x14ac:dyDescent="0.3">
      <c r="A202" s="9">
        <v>366</v>
      </c>
      <c r="B202" s="9"/>
      <c r="C202" s="197"/>
      <c r="D202" s="93"/>
      <c r="E202" s="514"/>
      <c r="F202" s="515" t="s">
        <v>283</v>
      </c>
      <c r="G202" s="466"/>
      <c r="H202" s="758"/>
      <c r="I202" s="758"/>
      <c r="J202" s="758"/>
      <c r="K202" s="758"/>
      <c r="L202" s="600"/>
    </row>
    <row r="203" spans="1:12" s="27" customFormat="1" outlineLevel="1" x14ac:dyDescent="0.3">
      <c r="A203" s="9">
        <v>367</v>
      </c>
      <c r="B203" s="9"/>
      <c r="C203" s="197"/>
      <c r="D203" s="93"/>
      <c r="E203" s="514"/>
      <c r="F203" s="515" t="s">
        <v>284</v>
      </c>
      <c r="G203" s="466"/>
      <c r="H203" s="758"/>
      <c r="I203" s="758"/>
      <c r="J203" s="758"/>
      <c r="K203" s="758"/>
      <c r="L203" s="600"/>
    </row>
    <row r="204" spans="1:12" s="27" customFormat="1" ht="28.8" outlineLevel="1" x14ac:dyDescent="0.3">
      <c r="A204" s="9">
        <v>368</v>
      </c>
      <c r="B204" s="9"/>
      <c r="C204" s="197"/>
      <c r="D204" s="93"/>
      <c r="E204" s="514"/>
      <c r="F204" s="515" t="s">
        <v>285</v>
      </c>
      <c r="G204" s="466"/>
      <c r="H204" s="758"/>
      <c r="I204" s="758"/>
      <c r="J204" s="758"/>
      <c r="K204" s="758"/>
      <c r="L204" s="600"/>
    </row>
    <row r="205" spans="1:12" s="540" customFormat="1" ht="28.8" outlineLevel="1" x14ac:dyDescent="0.3">
      <c r="A205" s="9">
        <v>369</v>
      </c>
      <c r="B205" s="9"/>
      <c r="C205" s="197"/>
      <c r="D205" s="93"/>
      <c r="E205" s="514"/>
      <c r="F205" s="515" t="s">
        <v>286</v>
      </c>
      <c r="G205" s="466"/>
      <c r="H205" s="758"/>
      <c r="I205" s="758"/>
      <c r="J205" s="758"/>
      <c r="K205" s="758"/>
      <c r="L205" s="600"/>
    </row>
    <row r="206" spans="1:12" s="540" customFormat="1" outlineLevel="1" x14ac:dyDescent="0.3">
      <c r="A206" s="9">
        <v>370</v>
      </c>
      <c r="B206" s="9"/>
      <c r="C206" s="513">
        <v>2.2999999999999998</v>
      </c>
      <c r="D206" s="144"/>
      <c r="E206" s="144" t="s">
        <v>287</v>
      </c>
      <c r="F206" s="480"/>
      <c r="G206" s="480"/>
      <c r="H206" s="525"/>
      <c r="I206" s="595"/>
      <c r="J206" s="595"/>
      <c r="K206" s="595"/>
      <c r="L206" s="600"/>
    </row>
    <row r="207" spans="1:12" s="540" customFormat="1" outlineLevel="1" x14ac:dyDescent="0.3">
      <c r="A207" s="9">
        <v>371</v>
      </c>
      <c r="B207" s="9"/>
      <c r="C207" s="198"/>
      <c r="D207" s="456"/>
      <c r="E207" s="93"/>
      <c r="F207" s="516" t="s">
        <v>178</v>
      </c>
      <c r="G207" s="466"/>
      <c r="H207" s="758"/>
      <c r="I207" s="758"/>
      <c r="J207" s="758"/>
      <c r="K207" s="758"/>
      <c r="L207" s="600"/>
    </row>
    <row r="208" spans="1:12" s="540" customFormat="1" outlineLevel="1" x14ac:dyDescent="0.3">
      <c r="A208" s="9">
        <v>372</v>
      </c>
      <c r="B208" s="9"/>
      <c r="C208" s="198"/>
      <c r="D208" s="87"/>
      <c r="E208" s="93"/>
      <c r="F208" s="517" t="s">
        <v>288</v>
      </c>
      <c r="G208" s="466"/>
      <c r="H208" s="758"/>
      <c r="I208" s="758"/>
      <c r="J208" s="758"/>
      <c r="K208" s="758"/>
      <c r="L208" s="600"/>
    </row>
    <row r="209" spans="1:12" s="540" customFormat="1" outlineLevel="1" x14ac:dyDescent="0.3">
      <c r="A209" s="9">
        <v>373</v>
      </c>
      <c r="B209" s="9"/>
      <c r="C209" s="198"/>
      <c r="D209" s="87"/>
      <c r="E209" s="93"/>
      <c r="F209" s="517" t="s">
        <v>289</v>
      </c>
      <c r="G209" s="466"/>
      <c r="H209" s="758"/>
      <c r="I209" s="758"/>
      <c r="J209" s="758"/>
      <c r="K209" s="758"/>
      <c r="L209" s="600"/>
    </row>
    <row r="210" spans="1:12" s="540" customFormat="1" outlineLevel="1" x14ac:dyDescent="0.3">
      <c r="A210" s="9">
        <v>374</v>
      </c>
      <c r="B210" s="9"/>
      <c r="C210" s="198"/>
      <c r="D210" s="87"/>
      <c r="E210" s="93"/>
      <c r="F210" s="517" t="s">
        <v>290</v>
      </c>
      <c r="G210" s="466"/>
      <c r="H210" s="758"/>
      <c r="I210" s="758"/>
      <c r="J210" s="758"/>
      <c r="K210" s="758"/>
      <c r="L210" s="600"/>
    </row>
    <row r="211" spans="1:12" s="540" customFormat="1" outlineLevel="1" x14ac:dyDescent="0.3">
      <c r="A211" s="9">
        <v>375</v>
      </c>
      <c r="B211" s="9"/>
      <c r="C211" s="198"/>
      <c r="D211" s="87"/>
      <c r="E211" s="93"/>
      <c r="F211" s="517" t="s">
        <v>289</v>
      </c>
      <c r="G211" s="466"/>
      <c r="H211" s="758"/>
      <c r="I211" s="758"/>
      <c r="J211" s="758"/>
      <c r="K211" s="758"/>
      <c r="L211" s="600"/>
    </row>
    <row r="212" spans="1:12" s="540" customFormat="1" outlineLevel="1" x14ac:dyDescent="0.3">
      <c r="A212" s="9">
        <v>376</v>
      </c>
      <c r="B212" s="9"/>
      <c r="C212" s="518"/>
      <c r="D212" s="519"/>
      <c r="E212" s="520"/>
      <c r="F212" s="521" t="s">
        <v>291</v>
      </c>
      <c r="G212" s="466"/>
      <c r="H212" s="758"/>
      <c r="I212" s="758"/>
      <c r="J212" s="758"/>
      <c r="K212" s="758"/>
      <c r="L212" s="600"/>
    </row>
    <row r="213" spans="1:12" s="540" customFormat="1" outlineLevel="1" x14ac:dyDescent="0.3">
      <c r="A213" s="9">
        <v>377</v>
      </c>
      <c r="B213" s="9"/>
      <c r="C213" s="198"/>
      <c r="D213" s="87"/>
      <c r="E213" s="93"/>
      <c r="F213" s="517" t="s">
        <v>289</v>
      </c>
      <c r="G213" s="466"/>
      <c r="H213" s="758"/>
      <c r="I213" s="758"/>
      <c r="J213" s="758"/>
      <c r="K213" s="758"/>
      <c r="L213" s="600"/>
    </row>
    <row r="214" spans="1:12" s="540" customFormat="1" outlineLevel="1" x14ac:dyDescent="0.3">
      <c r="A214" s="9">
        <v>378</v>
      </c>
      <c r="B214" s="9"/>
      <c r="C214" s="197"/>
      <c r="D214" s="135"/>
      <c r="E214" s="88"/>
      <c r="F214" s="516" t="s">
        <v>185</v>
      </c>
      <c r="G214" s="466"/>
      <c r="H214" s="758"/>
      <c r="I214" s="758"/>
      <c r="J214" s="758"/>
      <c r="K214" s="758"/>
      <c r="L214" s="600"/>
    </row>
    <row r="215" spans="1:12" s="540" customFormat="1" outlineLevel="1" x14ac:dyDescent="0.3">
      <c r="A215" s="9">
        <v>379</v>
      </c>
      <c r="B215" s="9"/>
      <c r="C215" s="198"/>
      <c r="D215" s="87"/>
      <c r="E215" s="93"/>
      <c r="F215" s="517" t="s">
        <v>292</v>
      </c>
      <c r="G215" s="466"/>
      <c r="H215" s="758"/>
      <c r="I215" s="758"/>
      <c r="J215" s="758"/>
      <c r="K215" s="758"/>
      <c r="L215" s="600"/>
    </row>
    <row r="216" spans="1:12" s="540" customFormat="1" outlineLevel="1" x14ac:dyDescent="0.3">
      <c r="A216" s="9">
        <v>380</v>
      </c>
      <c r="B216" s="9"/>
      <c r="C216" s="198"/>
      <c r="D216" s="87"/>
      <c r="E216" s="93"/>
      <c r="F216" s="517" t="s">
        <v>293</v>
      </c>
      <c r="G216" s="466"/>
      <c r="H216" s="758"/>
      <c r="I216" s="758"/>
      <c r="J216" s="758"/>
      <c r="K216" s="758"/>
      <c r="L216" s="600"/>
    </row>
    <row r="217" spans="1:12" s="540" customFormat="1" outlineLevel="1" x14ac:dyDescent="0.3">
      <c r="A217" s="9">
        <v>381</v>
      </c>
      <c r="B217" s="9"/>
      <c r="C217" s="198"/>
      <c r="D217" s="87"/>
      <c r="E217" s="93"/>
      <c r="F217" s="517" t="s">
        <v>294</v>
      </c>
      <c r="G217" s="466"/>
      <c r="H217" s="758"/>
      <c r="I217" s="758"/>
      <c r="J217" s="758"/>
      <c r="K217" s="758"/>
      <c r="L217" s="600"/>
    </row>
    <row r="218" spans="1:12" s="540" customFormat="1" outlineLevel="1" x14ac:dyDescent="0.3">
      <c r="A218" s="9">
        <v>382</v>
      </c>
      <c r="B218" s="9"/>
      <c r="C218" s="198"/>
      <c r="D218" s="87"/>
      <c r="E218" s="93"/>
      <c r="F218" s="517" t="s">
        <v>295</v>
      </c>
      <c r="G218" s="466"/>
      <c r="H218" s="758"/>
      <c r="I218" s="758"/>
      <c r="J218" s="758"/>
      <c r="K218" s="758"/>
      <c r="L218" s="600"/>
    </row>
    <row r="219" spans="1:12" s="540" customFormat="1" outlineLevel="1" x14ac:dyDescent="0.3">
      <c r="A219" s="9">
        <v>383</v>
      </c>
      <c r="B219" s="9"/>
      <c r="C219" s="518"/>
      <c r="D219" s="519"/>
      <c r="E219" s="520"/>
      <c r="F219" s="521" t="s">
        <v>296</v>
      </c>
      <c r="G219" s="466"/>
      <c r="H219" s="758"/>
      <c r="I219" s="758"/>
      <c r="J219" s="758"/>
      <c r="K219" s="758"/>
      <c r="L219" s="600"/>
    </row>
    <row r="220" spans="1:12" s="540" customFormat="1" outlineLevel="1" x14ac:dyDescent="0.3">
      <c r="A220" s="9">
        <v>384</v>
      </c>
      <c r="B220" s="9"/>
      <c r="C220" s="198"/>
      <c r="D220" s="87"/>
      <c r="E220" s="93"/>
      <c r="F220" s="517" t="s">
        <v>295</v>
      </c>
      <c r="G220" s="466"/>
      <c r="H220" s="758"/>
      <c r="I220" s="758"/>
      <c r="J220" s="758"/>
      <c r="K220" s="758"/>
      <c r="L220" s="600"/>
    </row>
    <row r="221" spans="1:12" s="27" customFormat="1" ht="15.6" outlineLevel="1" x14ac:dyDescent="0.3">
      <c r="A221" s="9">
        <v>385</v>
      </c>
      <c r="B221" s="9"/>
      <c r="C221" s="198"/>
      <c r="D221" s="87"/>
      <c r="E221" s="93"/>
      <c r="F221" s="522" t="s">
        <v>297</v>
      </c>
      <c r="G221" s="466"/>
      <c r="H221" s="758"/>
      <c r="I221" s="758"/>
      <c r="J221" s="758"/>
      <c r="K221" s="758"/>
      <c r="L221" s="600"/>
    </row>
    <row r="222" spans="1:12" s="27" customFormat="1" ht="15.6" outlineLevel="1" x14ac:dyDescent="0.3">
      <c r="A222" s="9">
        <v>386</v>
      </c>
      <c r="B222" s="9"/>
      <c r="C222" s="198"/>
      <c r="D222" s="87"/>
      <c r="E222" s="93"/>
      <c r="F222" s="523" t="s">
        <v>298</v>
      </c>
      <c r="G222" s="466"/>
      <c r="H222" s="758"/>
      <c r="I222" s="758"/>
      <c r="J222" s="758"/>
      <c r="K222" s="758"/>
      <c r="L222" s="600"/>
    </row>
    <row r="223" spans="1:12" s="27" customFormat="1" ht="15.6" outlineLevel="1" x14ac:dyDescent="0.3">
      <c r="A223" s="9">
        <v>387</v>
      </c>
      <c r="B223" s="9"/>
      <c r="C223" s="198"/>
      <c r="D223" s="87"/>
      <c r="E223" s="93"/>
      <c r="F223" s="523" t="s">
        <v>299</v>
      </c>
      <c r="G223" s="466"/>
      <c r="H223" s="758"/>
      <c r="I223" s="758"/>
      <c r="J223" s="758"/>
      <c r="K223" s="758"/>
      <c r="L223" s="600"/>
    </row>
    <row r="224" spans="1:12" s="27" customFormat="1" outlineLevel="1" x14ac:dyDescent="0.3">
      <c r="A224" s="9">
        <v>388</v>
      </c>
      <c r="B224" s="86"/>
      <c r="C224" s="198"/>
      <c r="D224" s="456"/>
      <c r="E224" s="93"/>
      <c r="F224" s="516" t="s">
        <v>300</v>
      </c>
      <c r="G224" s="466"/>
      <c r="H224" s="758"/>
      <c r="I224" s="758"/>
      <c r="J224" s="758"/>
      <c r="K224" s="758"/>
      <c r="L224" s="600"/>
    </row>
    <row r="225" spans="1:12" s="27" customFormat="1" outlineLevel="1" x14ac:dyDescent="0.3">
      <c r="A225" s="9">
        <v>389</v>
      </c>
      <c r="B225" s="86"/>
      <c r="C225" s="198"/>
      <c r="D225" s="87"/>
      <c r="E225" s="93"/>
      <c r="F225" s="517" t="s">
        <v>301</v>
      </c>
      <c r="G225" s="466"/>
      <c r="H225" s="758"/>
      <c r="I225" s="758"/>
      <c r="J225" s="758"/>
      <c r="K225" s="758"/>
      <c r="L225" s="600"/>
    </row>
    <row r="226" spans="1:12" s="27" customFormat="1" outlineLevel="1" x14ac:dyDescent="0.3">
      <c r="A226" s="9">
        <v>390</v>
      </c>
      <c r="B226" s="86"/>
      <c r="C226" s="198"/>
      <c r="D226" s="87"/>
      <c r="E226" s="93"/>
      <c r="F226" s="517" t="s">
        <v>302</v>
      </c>
      <c r="G226" s="466"/>
      <c r="H226" s="758"/>
      <c r="I226" s="758"/>
      <c r="J226" s="758"/>
      <c r="K226" s="758"/>
      <c r="L226" s="600"/>
    </row>
    <row r="227" spans="1:12" s="27" customFormat="1" outlineLevel="1" x14ac:dyDescent="0.3">
      <c r="A227" s="9">
        <v>391</v>
      </c>
      <c r="B227" s="86"/>
      <c r="C227" s="198"/>
      <c r="D227" s="87"/>
      <c r="E227" s="152"/>
      <c r="F227" s="524" t="s">
        <v>303</v>
      </c>
      <c r="G227" s="466"/>
      <c r="H227" s="758"/>
      <c r="I227" s="758"/>
      <c r="J227" s="758"/>
      <c r="K227" s="758"/>
      <c r="L227" s="600"/>
    </row>
    <row r="228" spans="1:12" s="27" customFormat="1" x14ac:dyDescent="0.3">
      <c r="A228" s="9">
        <v>392</v>
      </c>
      <c r="B228" s="86"/>
      <c r="C228" s="513">
        <v>2.4</v>
      </c>
      <c r="D228" s="144"/>
      <c r="E228" s="144" t="s">
        <v>304</v>
      </c>
      <c r="F228" s="480"/>
      <c r="G228" s="480"/>
      <c r="H228" s="525">
        <v>0</v>
      </c>
      <c r="I228" s="595">
        <v>0</v>
      </c>
      <c r="J228" s="595">
        <v>0</v>
      </c>
      <c r="K228" s="595">
        <f t="shared" ref="K228" si="25">IFERROR(K229*K230+K235*K236,0)</f>
        <v>0</v>
      </c>
      <c r="L228" s="600"/>
    </row>
    <row r="229" spans="1:12" s="27" customFormat="1" ht="28.8" x14ac:dyDescent="0.3">
      <c r="A229" s="9">
        <v>393</v>
      </c>
      <c r="B229" s="86"/>
      <c r="C229" s="198"/>
      <c r="D229" s="87"/>
      <c r="E229" s="93"/>
      <c r="F229" s="517" t="s">
        <v>409</v>
      </c>
      <c r="G229" s="492" t="s">
        <v>410</v>
      </c>
      <c r="H229" s="486">
        <v>0</v>
      </c>
      <c r="I229" s="486">
        <v>0</v>
      </c>
      <c r="J229" s="486">
        <v>0</v>
      </c>
      <c r="K229" s="486">
        <f>'ALM|PL| Input'!H30</f>
        <v>0</v>
      </c>
      <c r="L229" s="600"/>
    </row>
    <row r="230" spans="1:12" s="27" customFormat="1" ht="43.2" x14ac:dyDescent="0.3">
      <c r="A230" s="9">
        <v>394</v>
      </c>
      <c r="B230" s="86">
        <v>241</v>
      </c>
      <c r="C230" s="198"/>
      <c r="D230" s="87"/>
      <c r="E230" s="93"/>
      <c r="F230" s="517" t="s">
        <v>411</v>
      </c>
      <c r="G230" s="492" t="s">
        <v>347</v>
      </c>
      <c r="H230" s="764">
        <v>0</v>
      </c>
      <c r="I230" s="764">
        <v>0</v>
      </c>
      <c r="J230" s="764">
        <v>0</v>
      </c>
      <c r="K230" s="764">
        <f>'ALM|PL| Input'!H31</f>
        <v>6.4299999999999996E-2</v>
      </c>
      <c r="L230" s="600"/>
    </row>
    <row r="231" spans="1:12" s="27" customFormat="1" outlineLevel="1" x14ac:dyDescent="0.3">
      <c r="A231" s="9">
        <v>395</v>
      </c>
      <c r="B231" s="9"/>
      <c r="C231" s="198"/>
      <c r="D231" s="93"/>
      <c r="E231" s="456"/>
      <c r="F231" s="517" t="s">
        <v>307</v>
      </c>
      <c r="G231" s="470"/>
      <c r="H231" s="486"/>
      <c r="I231" s="486"/>
      <c r="J231" s="486"/>
      <c r="K231" s="486"/>
      <c r="L231" s="600"/>
    </row>
    <row r="232" spans="1:12" s="27" customFormat="1" outlineLevel="1" x14ac:dyDescent="0.3">
      <c r="A232" s="9">
        <v>396</v>
      </c>
      <c r="B232" s="9"/>
      <c r="C232" s="198"/>
      <c r="D232" s="93"/>
      <c r="E232" s="456"/>
      <c r="F232" s="517" t="s">
        <v>174</v>
      </c>
      <c r="G232" s="470"/>
      <c r="H232" s="486"/>
      <c r="I232" s="486"/>
      <c r="J232" s="486"/>
      <c r="K232" s="486"/>
      <c r="L232" s="600"/>
    </row>
    <row r="233" spans="1:12" s="27" customFormat="1" outlineLevel="1" x14ac:dyDescent="0.3">
      <c r="A233" s="9">
        <v>397</v>
      </c>
      <c r="B233" s="9"/>
      <c r="C233" s="526"/>
      <c r="D233" s="527"/>
      <c r="E233" s="528"/>
      <c r="F233" s="517" t="s">
        <v>308</v>
      </c>
      <c r="G233" s="470"/>
      <c r="H233" s="486"/>
      <c r="I233" s="486"/>
      <c r="J233" s="486"/>
      <c r="K233" s="486"/>
      <c r="L233" s="600"/>
    </row>
    <row r="234" spans="1:12" s="27" customFormat="1" outlineLevel="1" x14ac:dyDescent="0.3">
      <c r="A234" s="9">
        <v>398</v>
      </c>
      <c r="B234" s="9"/>
      <c r="C234" s="526"/>
      <c r="D234" s="527"/>
      <c r="E234" s="528"/>
      <c r="F234" s="517" t="s">
        <v>174</v>
      </c>
      <c r="G234" s="470"/>
      <c r="H234" s="486"/>
      <c r="I234" s="486"/>
      <c r="J234" s="486"/>
      <c r="K234" s="486"/>
      <c r="L234" s="600"/>
    </row>
    <row r="235" spans="1:12" s="27" customFormat="1" x14ac:dyDescent="0.3">
      <c r="A235" s="9">
        <v>399</v>
      </c>
      <c r="B235" s="9"/>
      <c r="C235" s="526"/>
      <c r="D235" s="527"/>
      <c r="E235" s="528"/>
      <c r="F235" s="517" t="s">
        <v>309</v>
      </c>
      <c r="G235" s="470"/>
      <c r="H235" s="486">
        <v>0</v>
      </c>
      <c r="I235" s="486">
        <v>0</v>
      </c>
      <c r="J235" s="486">
        <v>0</v>
      </c>
      <c r="K235" s="486">
        <f>'ALM|PL| Input'!H32</f>
        <v>0</v>
      </c>
      <c r="L235" s="600"/>
    </row>
    <row r="236" spans="1:12" s="27" customFormat="1" ht="28.8" x14ac:dyDescent="0.3">
      <c r="A236" s="9">
        <v>400</v>
      </c>
      <c r="B236" s="9">
        <v>243</v>
      </c>
      <c r="C236" s="526"/>
      <c r="D236" s="527"/>
      <c r="E236" s="528"/>
      <c r="F236" s="517" t="s">
        <v>412</v>
      </c>
      <c r="G236" s="529" t="s">
        <v>413</v>
      </c>
      <c r="H236" s="486">
        <v>0</v>
      </c>
      <c r="I236" s="486">
        <v>0</v>
      </c>
      <c r="J236" s="486">
        <v>0</v>
      </c>
      <c r="K236" s="486">
        <f>'ALM|PL| Input'!H33</f>
        <v>1.1399999999999999</v>
      </c>
      <c r="L236" s="600"/>
    </row>
    <row r="237" spans="1:12" s="27" customFormat="1" ht="16.2" customHeight="1" outlineLevel="1" x14ac:dyDescent="0.3">
      <c r="A237" s="9">
        <v>401</v>
      </c>
      <c r="B237" s="9"/>
      <c r="C237" s="513">
        <v>2.5</v>
      </c>
      <c r="D237" s="144"/>
      <c r="E237" s="144" t="s">
        <v>310</v>
      </c>
      <c r="F237" s="480"/>
      <c r="G237" s="480"/>
      <c r="H237" s="525"/>
      <c r="I237" s="595"/>
      <c r="J237" s="595"/>
      <c r="K237" s="595"/>
      <c r="L237" s="600"/>
    </row>
    <row r="238" spans="1:12" s="27" customFormat="1" ht="16.2" customHeight="1" outlineLevel="1" x14ac:dyDescent="0.3">
      <c r="A238" s="9">
        <v>402</v>
      </c>
      <c r="B238" s="9"/>
      <c r="C238" s="198"/>
      <c r="D238" s="93"/>
      <c r="E238" s="456"/>
      <c r="F238" s="524" t="s">
        <v>311</v>
      </c>
      <c r="G238" s="504" t="s">
        <v>349</v>
      </c>
      <c r="H238" s="486"/>
      <c r="I238" s="486"/>
      <c r="J238" s="486"/>
      <c r="K238" s="486"/>
      <c r="L238" s="600"/>
    </row>
    <row r="239" spans="1:12" s="27" customFormat="1" ht="16.2" customHeight="1" outlineLevel="1" x14ac:dyDescent="0.3">
      <c r="A239" s="9">
        <v>403</v>
      </c>
      <c r="B239" s="9"/>
      <c r="C239" s="198"/>
      <c r="D239" s="93"/>
      <c r="E239" s="456"/>
      <c r="F239" s="524" t="s">
        <v>312</v>
      </c>
      <c r="G239" s="484" t="s">
        <v>350</v>
      </c>
      <c r="H239" s="486"/>
      <c r="I239" s="486"/>
      <c r="J239" s="486"/>
      <c r="K239" s="486"/>
      <c r="L239" s="600"/>
    </row>
    <row r="240" spans="1:12" s="27" customFormat="1" ht="16.2" customHeight="1" outlineLevel="1" x14ac:dyDescent="0.3">
      <c r="A240" s="9">
        <v>404</v>
      </c>
      <c r="B240" s="9"/>
      <c r="C240" s="198"/>
      <c r="D240" s="456"/>
      <c r="E240" s="456"/>
      <c r="F240" s="524" t="s">
        <v>313</v>
      </c>
      <c r="G240" s="484" t="s">
        <v>350</v>
      </c>
      <c r="H240" s="486"/>
      <c r="I240" s="486"/>
      <c r="J240" s="486"/>
      <c r="K240" s="486"/>
      <c r="L240" s="600"/>
    </row>
    <row r="241" spans="1:12" s="27" customFormat="1" ht="16.2" customHeight="1" outlineLevel="1" x14ac:dyDescent="0.3">
      <c r="A241" s="9">
        <v>405</v>
      </c>
      <c r="B241" s="9"/>
      <c r="C241" s="513">
        <v>2.6</v>
      </c>
      <c r="D241" s="144"/>
      <c r="E241" s="144" t="s">
        <v>314</v>
      </c>
      <c r="F241" s="480"/>
      <c r="G241" s="480" t="s">
        <v>350</v>
      </c>
      <c r="H241" s="525"/>
      <c r="I241" s="595"/>
      <c r="J241" s="595"/>
      <c r="K241" s="595"/>
      <c r="L241" s="600"/>
    </row>
    <row r="242" spans="1:12" s="27" customFormat="1" ht="16.95" customHeight="1" x14ac:dyDescent="0.3">
      <c r="A242" s="9">
        <v>406</v>
      </c>
      <c r="B242" s="9"/>
      <c r="C242" s="530" t="s">
        <v>16</v>
      </c>
      <c r="D242" s="531" t="s">
        <v>315</v>
      </c>
      <c r="E242" s="532"/>
      <c r="F242" s="533"/>
      <c r="G242" s="534"/>
      <c r="H242" s="765"/>
      <c r="I242" s="486"/>
      <c r="J242" s="486"/>
      <c r="K242" s="486"/>
      <c r="L242" s="600"/>
    </row>
    <row r="243" spans="1:12" s="27" customFormat="1" ht="16.95" customHeight="1" x14ac:dyDescent="0.3">
      <c r="A243" s="9">
        <v>407</v>
      </c>
      <c r="B243" s="9"/>
      <c r="C243" s="60"/>
      <c r="D243" s="90"/>
      <c r="E243" s="78" t="s">
        <v>316</v>
      </c>
      <c r="F243" s="495"/>
      <c r="G243" s="484"/>
      <c r="H243" s="486"/>
      <c r="I243" s="486"/>
      <c r="J243" s="486"/>
      <c r="K243" s="486"/>
      <c r="L243" s="600"/>
    </row>
    <row r="244" spans="1:12" s="27" customFormat="1" x14ac:dyDescent="0.3">
      <c r="A244" s="9">
        <v>408</v>
      </c>
      <c r="B244" s="9"/>
      <c r="C244" s="60"/>
      <c r="D244" s="90"/>
      <c r="E244" s="78" t="s">
        <v>317</v>
      </c>
      <c r="F244" s="495"/>
      <c r="G244" s="484"/>
      <c r="H244" s="486"/>
      <c r="I244" s="486"/>
      <c r="J244" s="486"/>
      <c r="K244" s="486"/>
      <c r="L244" s="600"/>
    </row>
    <row r="245" spans="1:12" s="27" customFormat="1" x14ac:dyDescent="0.3">
      <c r="A245" s="9">
        <v>409</v>
      </c>
      <c r="B245" s="9"/>
      <c r="C245" s="60"/>
      <c r="D245" s="90"/>
      <c r="E245" s="78" t="s">
        <v>318</v>
      </c>
      <c r="F245" s="495"/>
      <c r="G245" s="484"/>
      <c r="H245" s="486"/>
      <c r="I245" s="486"/>
      <c r="J245" s="486"/>
      <c r="K245" s="486"/>
      <c r="L245" s="600"/>
    </row>
    <row r="246" spans="1:12" s="27" customFormat="1" ht="16.95" customHeight="1" x14ac:dyDescent="0.3">
      <c r="A246" s="9">
        <v>410</v>
      </c>
      <c r="B246" s="9"/>
      <c r="C246" s="60" t="s">
        <v>34</v>
      </c>
      <c r="D246" s="90" t="s">
        <v>319</v>
      </c>
      <c r="E246" s="42"/>
      <c r="F246" s="535"/>
      <c r="G246" s="484"/>
      <c r="H246" s="483">
        <v>623.12940734551853</v>
      </c>
      <c r="I246" s="483">
        <v>623.12940734551853</v>
      </c>
      <c r="J246" s="483">
        <v>1551.3007883756211</v>
      </c>
      <c r="K246" s="483">
        <f ca="1">SUM(K3,K242)</f>
        <v>2416.3056931059809</v>
      </c>
      <c r="L246" s="600"/>
    </row>
    <row r="247" spans="1:12" s="27" customFormat="1" ht="16.95" customHeight="1" x14ac:dyDescent="0.3">
      <c r="A247" s="9">
        <v>411</v>
      </c>
      <c r="B247" s="9"/>
      <c r="C247" s="60" t="s">
        <v>48</v>
      </c>
      <c r="D247" s="90" t="s">
        <v>320</v>
      </c>
      <c r="E247" s="42"/>
      <c r="F247" s="535"/>
      <c r="G247" s="484"/>
      <c r="H247" s="483">
        <v>0</v>
      </c>
      <c r="I247" s="483">
        <v>0</v>
      </c>
      <c r="J247" s="483">
        <v>0</v>
      </c>
      <c r="K247" s="483">
        <f t="shared" ref="K247" si="26">SUM(K249:K250)</f>
        <v>0</v>
      </c>
      <c r="L247" s="600"/>
    </row>
    <row r="248" spans="1:12" s="27" customFormat="1" ht="16.95" customHeight="1" outlineLevel="1" x14ac:dyDescent="0.3">
      <c r="A248" s="9">
        <v>412</v>
      </c>
      <c r="B248" s="9"/>
      <c r="C248" s="60"/>
      <c r="D248" s="90"/>
      <c r="E248" s="42" t="s">
        <v>321</v>
      </c>
      <c r="F248" s="535"/>
      <c r="G248" s="484"/>
      <c r="H248" s="486">
        <v>0</v>
      </c>
      <c r="I248" s="486">
        <v>0</v>
      </c>
      <c r="J248" s="486">
        <v>0</v>
      </c>
      <c r="K248" s="486">
        <f>'ALM| BS| Process'!P10-'ALM| BS| Process'!J10</f>
        <v>0</v>
      </c>
      <c r="L248" s="600"/>
    </row>
    <row r="249" spans="1:12" s="27" customFormat="1" ht="16.95" customHeight="1" outlineLevel="1" x14ac:dyDescent="0.3">
      <c r="A249" s="9">
        <v>413</v>
      </c>
      <c r="B249" s="86"/>
      <c r="C249" s="61"/>
      <c r="D249" s="59"/>
      <c r="E249" s="42" t="s">
        <v>322</v>
      </c>
      <c r="F249" s="535"/>
      <c r="G249" s="504"/>
      <c r="H249" s="486"/>
      <c r="I249" s="486"/>
      <c r="J249" s="486"/>
      <c r="K249" s="486"/>
      <c r="L249" s="600"/>
    </row>
    <row r="250" spans="1:12" s="27" customFormat="1" ht="16.95" customHeight="1" outlineLevel="1" x14ac:dyDescent="0.3">
      <c r="A250" s="9">
        <v>414</v>
      </c>
      <c r="B250" s="9"/>
      <c r="C250" s="61"/>
      <c r="D250" s="59"/>
      <c r="E250" s="42" t="s">
        <v>323</v>
      </c>
      <c r="F250" s="535"/>
      <c r="G250" s="504"/>
      <c r="H250" s="486"/>
      <c r="I250" s="486"/>
      <c r="J250" s="486"/>
      <c r="K250" s="486"/>
      <c r="L250" s="600"/>
    </row>
    <row r="251" spans="1:12" s="27" customFormat="1" ht="16.95" customHeight="1" x14ac:dyDescent="0.3">
      <c r="A251" s="9">
        <v>415</v>
      </c>
      <c r="B251" s="9"/>
      <c r="C251" s="60" t="s">
        <v>65</v>
      </c>
      <c r="D251" s="90" t="s">
        <v>324</v>
      </c>
      <c r="E251" s="42"/>
      <c r="F251" s="535"/>
      <c r="G251" s="484"/>
      <c r="H251" s="483">
        <v>623.12940734551853</v>
      </c>
      <c r="I251" s="483">
        <v>623.12940734551853</v>
      </c>
      <c r="J251" s="483">
        <v>1551.3007883756211</v>
      </c>
      <c r="K251" s="483">
        <f ca="1">SUM(K246,K247)</f>
        <v>2416.3056931059809</v>
      </c>
      <c r="L251" s="600"/>
    </row>
    <row r="252" spans="1:12" s="27" customFormat="1" ht="16.95" customHeight="1" x14ac:dyDescent="0.3">
      <c r="A252" s="9">
        <v>416</v>
      </c>
      <c r="B252" s="86"/>
      <c r="C252" s="60" t="s">
        <v>75</v>
      </c>
      <c r="D252" s="90" t="s">
        <v>325</v>
      </c>
      <c r="E252" s="42"/>
      <c r="F252" s="535"/>
      <c r="G252" s="484"/>
      <c r="H252" s="486"/>
      <c r="I252" s="486"/>
      <c r="J252" s="486"/>
      <c r="K252" s="486"/>
      <c r="L252" s="600"/>
    </row>
    <row r="253" spans="1:12" s="540" customFormat="1" ht="16.95" customHeight="1" x14ac:dyDescent="0.3">
      <c r="A253" s="9">
        <v>417</v>
      </c>
      <c r="B253" s="9"/>
      <c r="C253" s="536" t="s">
        <v>91</v>
      </c>
      <c r="D253" s="537" t="s">
        <v>384</v>
      </c>
      <c r="E253" s="538"/>
      <c r="F253" s="539"/>
      <c r="G253" s="638"/>
      <c r="H253" s="766">
        <v>623.12940734551853</v>
      </c>
      <c r="I253" s="767">
        <v>623.12940734551853</v>
      </c>
      <c r="J253" s="767">
        <v>1551.3007883756211</v>
      </c>
      <c r="K253" s="768">
        <f ca="1">SUM(K251,K252)</f>
        <v>2416.3056931059809</v>
      </c>
      <c r="L253" s="600"/>
    </row>
  </sheetData>
  <autoFilter ref="A2:N253" xr:uid="{00000000-0009-0000-0000-000014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1A43-23D2-4FF6-8846-D6C42F4F42E1}">
  <sheetPr>
    <tabColor rgb="FFC00000"/>
  </sheetPr>
  <dimension ref="A1:P120"/>
  <sheetViews>
    <sheetView showGridLines="0" zoomScale="74" zoomScaleNormal="85" workbookViewId="0">
      <pane ySplit="2" topLeftCell="A8" activePane="bottomLeft" state="frozen"/>
      <selection activeCell="M246" sqref="M246"/>
      <selection pane="bottomLeft" activeCell="H8" sqref="H8"/>
    </sheetView>
  </sheetViews>
  <sheetFormatPr defaultColWidth="8.77734375" defaultRowHeight="14.4" outlineLevelRow="1" outlineLevelCol="1" x14ac:dyDescent="0.3"/>
  <cols>
    <col min="1" max="1" width="6.44140625" style="215" customWidth="1" outlineLevel="1"/>
    <col min="2" max="2" width="8.77734375" style="215" customWidth="1" outlineLevel="1"/>
    <col min="3" max="3" width="4.77734375" style="34" bestFit="1" customWidth="1"/>
    <col min="4" max="4" width="4.5546875" style="2" customWidth="1"/>
    <col min="5" max="5" width="3.44140625" style="2" customWidth="1"/>
    <col min="6" max="6" width="34.77734375" style="2" customWidth="1"/>
    <col min="7" max="7" width="18.77734375" style="2" customWidth="1"/>
    <col min="8" max="9" width="13.77734375" style="2" customWidth="1"/>
    <col min="10" max="10" width="13.77734375" style="47" customWidth="1"/>
    <col min="11" max="11" width="12.77734375" style="2" customWidth="1"/>
    <col min="12" max="12" width="14.5546875" style="2" bestFit="1" customWidth="1"/>
    <col min="13" max="13" width="13.44140625" style="34" customWidth="1"/>
    <col min="14" max="14" width="16.21875" style="2" customWidth="1"/>
    <col min="15" max="15" width="11.44140625" style="2" bestFit="1" customWidth="1"/>
    <col min="16" max="16" width="9.44140625" style="2" bestFit="1" customWidth="1"/>
    <col min="17" max="16384" width="8.77734375" style="2"/>
  </cols>
  <sheetData>
    <row r="1" spans="1:16" x14ac:dyDescent="0.3">
      <c r="C1" s="1" t="s">
        <v>0</v>
      </c>
      <c r="J1" s="169" t="s">
        <v>448</v>
      </c>
      <c r="K1" s="545" t="s">
        <v>536</v>
      </c>
      <c r="L1" s="544" t="s">
        <v>449</v>
      </c>
    </row>
    <row r="2" spans="1:16" ht="28.8" x14ac:dyDescent="0.3">
      <c r="A2" s="4" t="s">
        <v>4</v>
      </c>
      <c r="B2" s="4" t="s">
        <v>106</v>
      </c>
      <c r="C2" s="5"/>
      <c r="D2" s="6" t="s">
        <v>450</v>
      </c>
      <c r="E2" s="6"/>
      <c r="F2" s="6"/>
      <c r="G2" s="6"/>
      <c r="H2" s="7">
        <v>2021</v>
      </c>
      <c r="I2" s="7">
        <v>2022</v>
      </c>
      <c r="J2" s="8">
        <v>2023</v>
      </c>
      <c r="K2"/>
      <c r="L2" s="416">
        <v>2023</v>
      </c>
      <c r="M2" s="424" t="s">
        <v>503</v>
      </c>
      <c r="N2" s="425" t="s">
        <v>504</v>
      </c>
    </row>
    <row r="3" spans="1:16" x14ac:dyDescent="0.3">
      <c r="A3" s="9">
        <v>3</v>
      </c>
      <c r="B3" s="9"/>
      <c r="C3" s="11" t="s">
        <v>6</v>
      </c>
      <c r="D3" s="808" t="s">
        <v>7</v>
      </c>
      <c r="E3" s="809"/>
      <c r="F3" s="809"/>
      <c r="G3" s="809"/>
      <c r="H3" s="108">
        <f>SUMIFS('Input| BS| RB'!I:I, 'Input| BS| RB'!$A:$A, A3) +SUMIFS('Input| BS| CMB'!I:I, 'Input| BS| CMB'!$A:$A, A3) +SUMIFS('Input| BS| IB'!I:I, 'Input| BS| IB'!$A:$A, A3) +SUMIFS('Input| BS| TT Thẻ'!I:I, 'Input| BS| TT Thẻ'!$A:$A, A3)+SUMIFS('Input | BS| CIB'!I:I, 'Input | BS| CIB'!$A:$A, A3) +SUMIFS('Input| BS| Treasury'!I:I, 'Input| BS| Treasury'!$A:$A, A3) +SUMIFS('Input| BS| Capital'!I:I, 'Input| BS| Capital'!$A:$A, A3)+SUMIFS('ALM| BS| Process'!I:I, 'ALM| BS| Process'!$A:$A, A3)</f>
        <v>0</v>
      </c>
      <c r="I3" s="108">
        <f>SUMIFS('Input| BS| RB'!J:J, 'Input| BS| RB'!$A:$A, A3) +SUMIFS('Input| BS| CMB'!J:J, 'Input| BS| CMB'!$A:$A, A3) +SUMIFS('Input| BS| IB'!J:J, 'Input| BS| IB'!$A:$A, A3) +SUMIFS('Input| BS| TT Thẻ'!J:J, 'Input| BS| TT Thẻ'!$A:$A, A3)+SUMIFS('Input | BS| CIB'!J:J, 'Input | BS| CIB'!$A:$A, A3) +SUMIFS('Input| BS| Treasury'!J:J, 'Input| BS| Treasury'!$A:$A, A3) +SUMIFS('Input| BS| Capital'!J:J, 'Input| BS| Capital'!$A:$A, A3)+SUMIFS('ALM| BS| Process'!J:J, 'ALM| BS| Process'!$A:$A, A3)</f>
        <v>0</v>
      </c>
      <c r="J3" s="52">
        <f>SUMIFS('Input| BS| RB'!L:L, 'Input| BS| RB'!$A:$A, A3) +SUMIFS('Input| BS| CMB'!L:L, 'Input| BS| CMB'!$A:$A, A3) +SUMIFS('Input| BS| IB'!L:L, 'Input| BS| IB'!$A:$A, A3) +SUMIFS('Input| BS| TT Thẻ'!L:L, 'Input| BS| TT Thẻ'!$A:$A, A3)+SUMIFS('Input | BS| CIB'!L:L, 'Input | BS| CIB'!$A:$A, A3) +SUMIFS('Input| BS| Treasury'!L:L, 'Input| BS| Treasury'!$A:$A, A3) +SUMIFS('Input| BS| Capital'!L:L, 'Input| BS| Capital'!$A:$A, A3)+SUMIFS('ALM| BS| Process'!N:N, 'ALM| BS| Process'!$A:$A, A3)</f>
        <v>0</v>
      </c>
      <c r="K3" s="67"/>
      <c r="L3" s="417">
        <f>SUMIFS('Input| BS| RB'!L:L, 'Input| BS| RB'!$A:$A, A3) +SUMIFS('Input| BS| CMB'!L:L, 'Input| BS| CMB'!$A:$A, A3) +SUMIFS('Input| BS| IB'!L:L, 'Input| BS| IB'!$A:$A, A3) +SUMIFS('Input| BS| TT Thẻ'!L:L, 'Input| BS| TT Thẻ'!$A:$A, A3)+SUMIFS('Input | BS| CIB'!L:L, 'Input | BS| CIB'!$A:$A, A3) +SUMIFS('Input| BS| Treasury'!L:L, 'Input| BS| Treasury'!$A:$A, A3) +SUMIFS('Input| BS| Capital'!L:L, 'Input| BS| Capital'!$A:$A, A3)+SUMIFS('ALM| BS| Process'!P:P, 'ALM| BS| Process'!$A:$A, A3)</f>
        <v>0</v>
      </c>
      <c r="M3" s="419"/>
      <c r="N3" s="635" t="s">
        <v>451</v>
      </c>
    </row>
    <row r="4" spans="1:16" x14ac:dyDescent="0.3">
      <c r="A4" s="9">
        <v>4</v>
      </c>
      <c r="B4" s="9"/>
      <c r="C4" s="18"/>
      <c r="D4" s="546" t="s">
        <v>8</v>
      </c>
      <c r="E4" s="810"/>
      <c r="F4" s="546"/>
      <c r="G4" s="546"/>
      <c r="H4" s="811">
        <f>SUMIFS('Input| BS| RB'!I:I, 'Input| BS| RB'!$A:$A, A4) +SUMIFS('Input| BS| CMB'!I:I, 'Input| BS| CMB'!$A:$A, A4) +SUMIFS('Input| BS| IB'!I:I, 'Input| BS| IB'!$A:$A, A4) +SUMIFS('Input| BS| TT Thẻ'!I:I, 'Input| BS| TT Thẻ'!$A:$A, A4)+SUMIFS('Input | BS| CIB'!I:I, 'Input | BS| CIB'!$A:$A, A4) +SUMIFS('Input| BS| Treasury'!I:I, 'Input| BS| Treasury'!$A:$A, A4) +SUMIFS('Input| BS| Capital'!I:I, 'Input| BS| Capital'!$A:$A, A4)+SUMIFS('ALM| BS| Process'!I:I, 'ALM| BS| Process'!$A:$A, A4)</f>
        <v>2257.0880000000002</v>
      </c>
      <c r="I4" s="812">
        <f>SUMIFS('Input| BS| RB'!J:J, 'Input| BS| RB'!$A:$A, A4) +SUMIFS('Input| BS| CMB'!J:J, 'Input| BS| CMB'!$A:$A, A4) +SUMIFS('Input| BS| IB'!J:J, 'Input| BS| IB'!$A:$A, A4) +SUMIFS('Input| BS| TT Thẻ'!J:J, 'Input| BS| TT Thẻ'!$A:$A, A4)+SUMIFS('Input | BS| CIB'!J:J, 'Input | BS| CIB'!$A:$A, A4) +SUMIFS('Input| BS| Treasury'!J:J, 'Input| BS| Treasury'!$A:$A, A4) +SUMIFS('Input| BS| Capital'!J:J, 'Input| BS| Capital'!$A:$A, A4)+SUMIFS('ALM| BS| Process'!J:J, 'ALM| BS| Process'!$A:$A, A4)</f>
        <v>2257.0880000000002</v>
      </c>
      <c r="J4" s="813">
        <f>SUMIFS('Input| BS| RB'!L:L, 'Input| BS| RB'!$A:$A, A4) +SUMIFS('Input| BS| CMB'!L:L, 'Input| BS| CMB'!$A:$A, A4) +SUMIFS('Input| BS| IB'!L:L, 'Input| BS| IB'!$A:$A, A4) +SUMIFS('Input| BS| TT Thẻ'!L:L, 'Input| BS| TT Thẻ'!$A:$A, A4)+SUMIFS('Input | BS| CIB'!L:L, 'Input | BS| CIB'!$A:$A, A4) +SUMIFS('Input| BS| Treasury'!L:L, 'Input| BS| Treasury'!$A:$A, A4) +SUMIFS('Input| BS| Capital'!L:L, 'Input| BS| Capital'!$A:$A, A4)+SUMIFS('ALM| BS| Process'!N:N, 'ALM| BS| Process'!$A:$A, A4)</f>
        <v>2257.0880000000002</v>
      </c>
      <c r="K4" s="67"/>
      <c r="L4" s="641">
        <f>SUMIFS('Input| BS| RB'!L:L, 'Input| BS| RB'!$A:$A, A4) +SUMIFS('Input| BS| CMB'!L:L, 'Input| BS| CMB'!$A:$A, A4) +SUMIFS('Input| BS| IB'!L:L, 'Input| BS| IB'!$A:$A, A4) +SUMIFS('Input| BS| TT Thẻ'!L:L, 'Input| BS| TT Thẻ'!$A:$A, A4)+SUMIFS('Input | BS| CIB'!L:L, 'Input | BS| CIB'!$A:$A, A4) +SUMIFS('Input| BS| Treasury'!L:L, 'Input| BS| Treasury'!$A:$A, A4) +SUMIFS('Input| BS| Capital'!L:L, 'Input| BS| Capital'!$A:$A, A4)+SUMIFS('ALM| BS| Process'!P:P, 'ALM| BS| Process'!$A:$A, A4)</f>
        <v>2257.0880000000002</v>
      </c>
      <c r="M4" s="419" t="s">
        <v>428</v>
      </c>
      <c r="N4" s="635" t="s">
        <v>451</v>
      </c>
      <c r="P4" s="46"/>
    </row>
    <row r="5" spans="1:16" x14ac:dyDescent="0.3">
      <c r="A5" s="9">
        <v>5</v>
      </c>
      <c r="B5" s="9"/>
      <c r="C5" s="18"/>
      <c r="D5" s="546" t="s">
        <v>9</v>
      </c>
      <c r="E5" s="810"/>
      <c r="F5" s="546"/>
      <c r="G5" s="546"/>
      <c r="H5" s="811">
        <f>SUMIFS('Input| BS| RB'!I:I, 'Input| BS| RB'!$A:$A, A5) +SUMIFS('Input| BS| CMB'!I:I, 'Input| BS| CMB'!$A:$A, A5) +SUMIFS('Input| BS| IB'!I:I, 'Input| BS| IB'!$A:$A, A5) +SUMIFS('Input| BS| TT Thẻ'!I:I, 'Input| BS| TT Thẻ'!$A:$A, A5)+SUMIFS('Input | BS| CIB'!I:I, 'Input | BS| CIB'!$A:$A, A5) +SUMIFS('Input| BS| Treasury'!I:I, 'Input| BS| Treasury'!$A:$A, A5) +SUMIFS('Input| BS| Capital'!I:I, 'Input| BS| Capital'!$A:$A, A5)+SUMIFS('ALM| BS| Process'!I:I, 'ALM| BS| Process'!$A:$A, A5)</f>
        <v>7678.2150000000001</v>
      </c>
      <c r="I5" s="812">
        <f>SUMIFS('Input| BS| RB'!J:J, 'Input| BS| RB'!$A:$A, A5) +SUMIFS('Input| BS| CMB'!J:J, 'Input| BS| CMB'!$A:$A, A5) +SUMIFS('Input| BS| IB'!J:J, 'Input| BS| IB'!$A:$A, A5) +SUMIFS('Input| BS| TT Thẻ'!J:J, 'Input| BS| TT Thẻ'!$A:$A, A5)+SUMIFS('Input | BS| CIB'!J:J, 'Input | BS| CIB'!$A:$A, A5) +SUMIFS('Input| BS| Treasury'!J:J, 'Input| BS| Treasury'!$A:$A, A5) +SUMIFS('Input| BS| Capital'!J:J, 'Input| BS| Capital'!$A:$A, A5)+SUMIFS('ALM| BS| Process'!J:J, 'ALM| BS| Process'!$A:$A, A5)</f>
        <v>7678.2150000000001</v>
      </c>
      <c r="J5" s="813">
        <f>SUMIFS('Input| BS| RB'!L:L, 'Input| BS| RB'!$A:$A, A5) +SUMIFS('Input| BS| CMB'!L:L, 'Input| BS| CMB'!$A:$A, A5) +SUMIFS('Input| BS| IB'!L:L, 'Input| BS| IB'!$A:$A, A5) +SUMIFS('Input| BS| TT Thẻ'!L:L, 'Input| BS| TT Thẻ'!$A:$A, A5)+SUMIFS('Input | BS| CIB'!L:L, 'Input | BS| CIB'!$A:$A, A5) +SUMIFS('Input| BS| Treasury'!L:L, 'Input| BS| Treasury'!$A:$A, A5) +SUMIFS('Input| BS| Capital'!L:L, 'Input| BS| Capital'!$A:$A, A5)+SUMIFS('ALM| BS| Process'!N:N, 'ALM| BS| Process'!$A:$A, A5)</f>
        <v>7678.2150000000001</v>
      </c>
      <c r="K5" s="67"/>
      <c r="L5" s="641">
        <f>SUMIFS('Input| BS| RB'!L:L, 'Input| BS| RB'!$A:$A, A5) +SUMIFS('Input| BS| CMB'!L:L, 'Input| BS| CMB'!$A:$A, A5) +SUMIFS('Input| BS| IB'!L:L, 'Input| BS| IB'!$A:$A, A5) +SUMIFS('Input| BS| TT Thẻ'!L:L, 'Input| BS| TT Thẻ'!$A:$A, A5)+SUMIFS('Input | BS| CIB'!L:L, 'Input | BS| CIB'!$A:$A, A5) +SUMIFS('Input| BS| Treasury'!L:L, 'Input| BS| Treasury'!$A:$A, A5) +SUMIFS('Input| BS| Capital'!L:L, 'Input| BS| Capital'!$A:$A, A5)+SUMIFS('ALM| BS| Process'!P:P, 'ALM| BS| Process'!$A:$A, A5)</f>
        <v>7678.2150000000001</v>
      </c>
      <c r="M5" s="419" t="s">
        <v>428</v>
      </c>
      <c r="N5" s="635" t="s">
        <v>451</v>
      </c>
    </row>
    <row r="6" spans="1:16" x14ac:dyDescent="0.3">
      <c r="A6" s="9">
        <v>6</v>
      </c>
      <c r="B6" s="9"/>
      <c r="C6" s="14"/>
      <c r="D6" s="814" t="s">
        <v>10</v>
      </c>
      <c r="E6" s="810"/>
      <c r="F6" s="546"/>
      <c r="G6" s="546"/>
      <c r="H6" s="815">
        <f>SUMIFS('Input| BS| RB'!I:I, 'Input| BS| RB'!$A:$A, A6) +SUMIFS('Input| BS| CMB'!I:I, 'Input| BS| CMB'!$A:$A, A6) +SUMIFS('Input| BS| IB'!I:I, 'Input| BS| IB'!$A:$A, A6) +SUMIFS('Input| BS| TT Thẻ'!I:I, 'Input| BS| TT Thẻ'!$A:$A, A6)+SUMIFS('Input | BS| CIB'!I:I, 'Input | BS| CIB'!$A:$A, A6) +SUMIFS('Input| BS| Treasury'!I:I, 'Input| BS| Treasury'!$A:$A, A6) +SUMIFS('Input| BS| Capital'!I:I, 'Input| BS| Capital'!$A:$A, A6)+SUMIFS('ALM| BS| Process'!I:I, 'ALM| BS| Process'!$A:$A, A6)</f>
        <v>35119.731</v>
      </c>
      <c r="I6" s="816">
        <f>SUMIFS('Input| BS| RB'!J:J, 'Input| BS| RB'!$A:$A, A6) +SUMIFS('Input| BS| CMB'!J:J, 'Input| BS| CMB'!$A:$A, A6) +SUMIFS('Input| BS| IB'!J:J, 'Input| BS| IB'!$A:$A, A6) +SUMIFS('Input| BS| TT Thẻ'!J:J, 'Input| BS| TT Thẻ'!$A:$A, A6)+SUMIFS('Input | BS| CIB'!J:J, 'Input | BS| CIB'!$A:$A, A6) +SUMIFS('Input| BS| Treasury'!J:J, 'Input| BS| Treasury'!$A:$A, A6) +SUMIFS('Input| BS| Capital'!J:J, 'Input| BS| Capital'!$A:$A, A6)+SUMIFS('ALM| BS| Process'!J:J, 'ALM| BS| Process'!$A:$A, A6)</f>
        <v>37065.731</v>
      </c>
      <c r="J6" s="817">
        <f>SUMIFS('Input| BS| RB'!L:L, 'Input| BS| RB'!$A:$A, A6) +SUMIFS('Input| BS| CMB'!L:L, 'Input| BS| CMB'!$A:$A, A6) +SUMIFS('Input| BS| IB'!L:L, 'Input| BS| IB'!$A:$A, A6) +SUMIFS('Input| BS| TT Thẻ'!L:L, 'Input| BS| TT Thẻ'!$A:$A, A6)+SUMIFS('Input | BS| CIB'!L:L, 'Input | BS| CIB'!$A:$A, A6) +SUMIFS('Input| BS| Treasury'!L:L, 'Input| BS| Treasury'!$A:$A, A6) +SUMIFS('Input| BS| Capital'!L:L, 'Input| BS| Capital'!$A:$A, A6)+SUMIFS('ALM| BS| Process'!N:N, 'ALM| BS| Process'!$A:$A, A6)</f>
        <v>38568.830999999998</v>
      </c>
      <c r="K6" s="67"/>
      <c r="L6" s="642">
        <f ca="1">SUMIFS('Input| BS| RB'!L:L, 'Input| BS| RB'!$A:$A, A6) +SUMIFS('Input| BS| CMB'!L:L, 'Input| BS| CMB'!$A:$A, A6) +SUMIFS('Input| BS| IB'!L:L, 'Input| BS| IB'!$A:$A, A6) +SUMIFS('Input| BS| TT Thẻ'!L:L, 'Input| BS| TT Thẻ'!$A:$A, A6)+SUMIFS('Input | BS| CIB'!L:L, 'Input | BS| CIB'!$A:$A, A6) +SUMIFS('Input| BS| Treasury'!L:L, 'Input| BS| Treasury'!$A:$A, A6) +SUMIFS('Input| BS| Capital'!L:L, 'Input| BS| Capital'!$A:$A, A6)+SUMIFS('ALM| BS| Process'!P:P, 'ALM| BS| Process'!$A:$A, A6)</f>
        <v>92030.610207988648</v>
      </c>
      <c r="M6" s="419" t="s">
        <v>431</v>
      </c>
      <c r="N6" s="635" t="s">
        <v>451</v>
      </c>
    </row>
    <row r="7" spans="1:16" x14ac:dyDescent="0.3">
      <c r="A7" s="9">
        <v>7</v>
      </c>
      <c r="B7" s="9"/>
      <c r="C7" s="18"/>
      <c r="D7" s="546"/>
      <c r="E7" s="818" t="s">
        <v>11</v>
      </c>
      <c r="F7" s="546"/>
      <c r="G7" s="546"/>
      <c r="H7" s="811">
        <f>SUMIFS('Input| BS| RB'!I:I, 'Input| BS| RB'!$A:$A, A7) +SUMIFS('Input| BS| CMB'!I:I, 'Input| BS| CMB'!$A:$A, A7) +SUMIFS('Input| BS| IB'!I:I, 'Input| BS| IB'!$A:$A, A7) +SUMIFS('Input| BS| TT Thẻ'!I:I, 'Input| BS| TT Thẻ'!$A:$A, A7)+SUMIFS('Input | BS| CIB'!I:I, 'Input | BS| CIB'!$A:$A, A7) +SUMIFS('Input| BS| Treasury'!I:I, 'Input| BS| Treasury'!$A:$A, A7) +SUMIFS('Input| BS| Capital'!I:I, 'Input| BS| Capital'!$A:$A, A7)+SUMIFS('ALM| BS| Process'!I:I, 'ALM| BS| Process'!$A:$A, A7)</f>
        <v>4430.2884999999997</v>
      </c>
      <c r="I7" s="812">
        <f>SUMIFS('Input| BS| RB'!J:J, 'Input| BS| RB'!$A:$A, A7) +SUMIFS('Input| BS| CMB'!J:J, 'Input| BS| CMB'!$A:$A, A7) +SUMIFS('Input| BS| IB'!J:J, 'Input| BS| IB'!$A:$A, A7) +SUMIFS('Input| BS| TT Thẻ'!J:J, 'Input| BS| TT Thẻ'!$A:$A, A7)+SUMIFS('Input | BS| CIB'!J:J, 'Input | BS| CIB'!$A:$A, A7) +SUMIFS('Input| BS| Treasury'!J:J, 'Input| BS| Treasury'!$A:$A, A7) +SUMIFS('Input| BS| Capital'!J:J, 'Input| BS| Capital'!$A:$A, A7)+SUMIFS('ALM| BS| Process'!J:J, 'ALM| BS| Process'!$A:$A, A7)</f>
        <v>4430.2884999999997</v>
      </c>
      <c r="J7" s="813">
        <f>SUMIFS('Input| BS| RB'!L:L, 'Input| BS| RB'!$A:$A, A7) +SUMIFS('Input| BS| CMB'!L:L, 'Input| BS| CMB'!$A:$A, A7) +SUMIFS('Input| BS| IB'!L:L, 'Input| BS| IB'!$A:$A, A7) +SUMIFS('Input| BS| TT Thẻ'!L:L, 'Input| BS| TT Thẻ'!$A:$A, A7)+SUMIFS('Input | BS| CIB'!L:L, 'Input | BS| CIB'!$A:$A, A7) +SUMIFS('Input| BS| Treasury'!L:L, 'Input| BS| Treasury'!$A:$A, A7) +SUMIFS('Input| BS| Capital'!L:L, 'Input| BS| Capital'!$A:$A, A7)+SUMIFS('ALM| BS| Process'!N:N, 'ALM| BS| Process'!$A:$A, A7)</f>
        <v>4430.2884999999997</v>
      </c>
      <c r="K7" s="67"/>
      <c r="L7" s="641">
        <f>SUMIFS('Input| BS| RB'!L:L, 'Input| BS| RB'!$A:$A, A7) +SUMIFS('Input| BS| CMB'!L:L, 'Input| BS| CMB'!$A:$A, A7) +SUMIFS('Input| BS| IB'!L:L, 'Input| BS| IB'!$A:$A, A7) +SUMIFS('Input| BS| TT Thẻ'!L:L, 'Input| BS| TT Thẻ'!$A:$A, A7)+SUMIFS('Input | BS| CIB'!L:L, 'Input | BS| CIB'!$A:$A, A7) +SUMIFS('Input| BS| Treasury'!L:L, 'Input| BS| Treasury'!$A:$A, A7) +SUMIFS('Input| BS| Capital'!L:L, 'Input| BS| Capital'!$A:$A, A7)+SUMIFS('ALM| BS| Process'!P:P, 'ALM| BS| Process'!$A:$A, A7)</f>
        <v>4430.2884999999997</v>
      </c>
      <c r="M7" s="419"/>
      <c r="N7" s="635" t="s">
        <v>451</v>
      </c>
    </row>
    <row r="8" spans="1:16" x14ac:dyDescent="0.3">
      <c r="A8" s="9">
        <v>8</v>
      </c>
      <c r="B8" s="9"/>
      <c r="C8" s="18"/>
      <c r="D8" s="546"/>
      <c r="E8" s="818" t="s">
        <v>12</v>
      </c>
      <c r="F8" s="546"/>
      <c r="G8" s="546"/>
      <c r="H8" s="811">
        <f>SUMIFS('Input| BS| RB'!I:I, 'Input| BS| RB'!$A:$A, A8) +SUMIFS('Input| BS| CMB'!I:I, 'Input| BS| CMB'!$A:$A, A8) +SUMIFS('Input| BS| IB'!I:I, 'Input| BS| IB'!$A:$A, A8) +SUMIFS('Input| BS| TT Thẻ'!I:I, 'Input| BS| TT Thẻ'!$A:$A, A8)+SUMIFS('Input | BS| CIB'!I:I, 'Input | BS| CIB'!$A:$A, A8) +SUMIFS('Input| BS| Treasury'!I:I, 'Input| BS| Treasury'!$A:$A, A8) +SUMIFS('Input| BS| Capital'!I:I, 'Input| BS| Capital'!$A:$A, A8)+SUMIFS('ALM| BS| Process'!I:I, 'ALM| BS| Process'!$A:$A, A8)</f>
        <v>28151.442500000001</v>
      </c>
      <c r="I8" s="812">
        <f>SUMIFS('Input| BS| RB'!J:J, 'Input| BS| RB'!$A:$A, A8) +SUMIFS('Input| BS| CMB'!J:J, 'Input| BS| CMB'!$A:$A, A8) +SUMIFS('Input| BS| IB'!J:J, 'Input| BS| IB'!$A:$A, A8) +SUMIFS('Input| BS| TT Thẻ'!J:J, 'Input| BS| TT Thẻ'!$A:$A, A8)+SUMIFS('Input | BS| CIB'!J:J, 'Input | BS| CIB'!$A:$A, A8) +SUMIFS('Input| BS| Treasury'!J:J, 'Input| BS| Treasury'!$A:$A, A8) +SUMIFS('Input| BS| Capital'!J:J, 'Input| BS| Capital'!$A:$A, A8)+SUMIFS('ALM| BS| Process'!J:J, 'ALM| BS| Process'!$A:$A, A8)</f>
        <v>29651.442500000001</v>
      </c>
      <c r="J8" s="813">
        <f>SUMIFS('Input| BS| RB'!L:L, 'Input| BS| RB'!$A:$A, A8) +SUMIFS('Input| BS| CMB'!L:L, 'Input| BS| CMB'!$A:$A, A8) +SUMIFS('Input| BS| IB'!L:L, 'Input| BS| IB'!$A:$A, A8) +SUMIFS('Input| BS| TT Thẻ'!L:L, 'Input| BS| TT Thẻ'!$A:$A, A8)+SUMIFS('Input | BS| CIB'!L:L, 'Input | BS| CIB'!$A:$A, A8) +SUMIFS('Input| BS| Treasury'!L:L, 'Input| BS| Treasury'!$A:$A, A8) +SUMIFS('Input| BS| Capital'!L:L, 'Input| BS| Capital'!$A:$A, A8)+SUMIFS('ALM| BS| Process'!N:N, 'ALM| BS| Process'!$A:$A, A8)</f>
        <v>30776.442500000001</v>
      </c>
      <c r="K8" s="543">
        <f ca="1">IF(J79&lt;J119, J119-J79,0)</f>
        <v>53461.779207988642</v>
      </c>
      <c r="L8" s="641">
        <f ca="1">SUMIFS('Input| BS| RB'!L:L, 'Input| BS| RB'!$A:$A, A8) +SUMIFS('Input| BS| CMB'!L:L, 'Input| BS| CMB'!$A:$A, A8) +SUMIFS('Input| BS| IB'!L:L, 'Input| BS| IB'!$A:$A, A8) +SUMIFS('Input| BS| TT Thẻ'!L:L, 'Input| BS| TT Thẻ'!$A:$A, A8)+SUMIFS('Input | BS| CIB'!L:L, 'Input | BS| CIB'!$A:$A, A8) +SUMIFS('Input| BS| Treasury'!L:L, 'Input| BS| Treasury'!$A:$A, A8) +SUMIFS('Input| BS| Capital'!L:L, 'Input| BS| Capital'!$A:$A, A8)+SUMIFS('ALM| BS| Process'!P:P, 'ALM| BS| Process'!$A:$A, A8)</f>
        <v>84238.221707988647</v>
      </c>
      <c r="M8" s="419"/>
      <c r="N8" s="635" t="s">
        <v>451</v>
      </c>
    </row>
    <row r="9" spans="1:16" x14ac:dyDescent="0.3">
      <c r="A9" s="9">
        <v>9</v>
      </c>
      <c r="B9" s="9"/>
      <c r="C9" s="18"/>
      <c r="D9" s="546"/>
      <c r="E9" s="818" t="s">
        <v>13</v>
      </c>
      <c r="F9" s="546"/>
      <c r="G9" s="546"/>
      <c r="H9" s="811">
        <f>SUMIFS('Input| BS| RB'!I:I, 'Input| BS| RB'!$A:$A, A9) +SUMIFS('Input| BS| CMB'!I:I, 'Input| BS| CMB'!$A:$A, A9) +SUMIFS('Input| BS| IB'!I:I, 'Input| BS| IB'!$A:$A, A9) +SUMIFS('Input| BS| TT Thẻ'!I:I, 'Input| BS| TT Thẻ'!$A:$A, A9)+SUMIFS('Input | BS| CIB'!I:I, 'Input | BS| CIB'!$A:$A, A9) +SUMIFS('Input| BS| Treasury'!I:I, 'Input| BS| Treasury'!$A:$A, A9) +SUMIFS('Input| BS| Capital'!I:I, 'Input| BS| Capital'!$A:$A, A9)+SUMIFS('ALM| BS| Process'!I:I, 'ALM| BS| Process'!$A:$A, A9)</f>
        <v>2580</v>
      </c>
      <c r="I9" s="812">
        <f>SUMIFS('Input| BS| RB'!J:J, 'Input| BS| RB'!$A:$A, A9) +SUMIFS('Input| BS| CMB'!J:J, 'Input| BS| CMB'!$A:$A, A9) +SUMIFS('Input| BS| IB'!J:J, 'Input| BS| IB'!$A:$A, A9) +SUMIFS('Input| BS| TT Thẻ'!J:J, 'Input| BS| TT Thẻ'!$A:$A, A9)+SUMIFS('Input | BS| CIB'!J:J, 'Input | BS| CIB'!$A:$A, A9) +SUMIFS('Input| BS| Treasury'!J:J, 'Input| BS| Treasury'!$A:$A, A9) +SUMIFS('Input| BS| Capital'!J:J, 'Input| BS| Capital'!$A:$A, A9)+SUMIFS('ALM| BS| Process'!J:J, 'ALM| BS| Process'!$A:$A, A9)</f>
        <v>3034</v>
      </c>
      <c r="J9" s="813">
        <f>SUMIFS('Input| BS| RB'!L:L, 'Input| BS| RB'!$A:$A, A9) +SUMIFS('Input| BS| CMB'!L:L, 'Input| BS| CMB'!$A:$A, A9) +SUMIFS('Input| BS| IB'!L:L, 'Input| BS| IB'!$A:$A, A9) +SUMIFS('Input| BS| TT Thẻ'!L:L, 'Input| BS| TT Thẻ'!$A:$A, A9)+SUMIFS('Input | BS| CIB'!L:L, 'Input | BS| CIB'!$A:$A, A9) +SUMIFS('Input| BS| Treasury'!L:L, 'Input| BS| Treasury'!$A:$A, A9) +SUMIFS('Input| BS| Capital'!L:L, 'Input| BS| Capital'!$A:$A, A9)+SUMIFS('ALM| BS| Process'!N:N, 'ALM| BS| Process'!$A:$A, A9)</f>
        <v>3462.1</v>
      </c>
      <c r="K9" s="67"/>
      <c r="L9" s="641">
        <f>SUMIFS('Input| BS| RB'!L:L, 'Input| BS| RB'!$A:$A, A9) +SUMIFS('Input| BS| CMB'!L:L, 'Input| BS| CMB'!$A:$A, A9) +SUMIFS('Input| BS| IB'!L:L, 'Input| BS| IB'!$A:$A, A9) +SUMIFS('Input| BS| TT Thẻ'!L:L, 'Input| BS| TT Thẻ'!$A:$A, A9)+SUMIFS('Input | BS| CIB'!L:L, 'Input | BS| CIB'!$A:$A, A9) +SUMIFS('Input| BS| Treasury'!L:L, 'Input| BS| Treasury'!$A:$A, A9) +SUMIFS('Input| BS| Capital'!L:L, 'Input| BS| Capital'!$A:$A, A9)+SUMIFS('ALM| BS| Process'!P:P, 'ALM| BS| Process'!$A:$A, A9)</f>
        <v>3462.1</v>
      </c>
      <c r="M9" s="419"/>
      <c r="N9" s="635" t="s">
        <v>451</v>
      </c>
    </row>
    <row r="10" spans="1:16" x14ac:dyDescent="0.3">
      <c r="A10" s="9">
        <v>10</v>
      </c>
      <c r="B10" s="9"/>
      <c r="C10" s="18"/>
      <c r="D10" s="546"/>
      <c r="E10" s="546" t="s">
        <v>14</v>
      </c>
      <c r="F10" s="546"/>
      <c r="G10" s="546"/>
      <c r="H10" s="811">
        <f>SUMIFS('Input| BS| RB'!I:I, 'Input| BS| RB'!$A:$A, A10) +SUMIFS('Input| BS| CMB'!I:I, 'Input| BS| CMB'!$A:$A, A10) +SUMIFS('Input| BS| IB'!I:I, 'Input| BS| IB'!$A:$A, A10) +SUMIFS('Input| BS| TT Thẻ'!I:I, 'Input| BS| TT Thẻ'!$A:$A, A10)+SUMIFS('Input | BS| CIB'!I:I, 'Input | BS| CIB'!$A:$A, A10) +SUMIFS('Input| BS| Treasury'!I:I, 'Input| BS| Treasury'!$A:$A, A10) +SUMIFS('Input| BS| Capital'!I:I, 'Input| BS| Capital'!$A:$A, A10)+SUMIFS('ALM| BS| Process'!I:I, 'ALM| BS| Process'!$A:$A, A10)</f>
        <v>-42</v>
      </c>
      <c r="I10" s="812">
        <f>SUMIFS('Input| BS| RB'!J:J, 'Input| BS| RB'!$A:$A, A10) +SUMIFS('Input| BS| CMB'!J:J, 'Input| BS| CMB'!$A:$A, A10) +SUMIFS('Input| BS| IB'!J:J, 'Input| BS| IB'!$A:$A, A10) +SUMIFS('Input| BS| TT Thẻ'!J:J, 'Input| BS| TT Thẻ'!$A:$A, A10)+SUMIFS('Input | BS| CIB'!J:J, 'Input | BS| CIB'!$A:$A, A10) +SUMIFS('Input| BS| Treasury'!J:J, 'Input| BS| Treasury'!$A:$A, A10) +SUMIFS('Input| BS| Capital'!J:J, 'Input| BS| Capital'!$A:$A, A10)+SUMIFS('ALM| BS| Process'!J:J, 'ALM| BS| Process'!$A:$A, A10)</f>
        <v>-50</v>
      </c>
      <c r="J10" s="813">
        <f>SUMIFS('Input| BS| RB'!L:L, 'Input| BS| RB'!$A:$A, A10) +SUMIFS('Input| BS| CMB'!L:L, 'Input| BS| CMB'!$A:$A, A10) +SUMIFS('Input| BS| IB'!L:L, 'Input| BS| IB'!$A:$A, A10) +SUMIFS('Input| BS| TT Thẻ'!L:L, 'Input| BS| TT Thẻ'!$A:$A, A10)+SUMIFS('Input | BS| CIB'!L:L, 'Input | BS| CIB'!$A:$A, A10) +SUMIFS('Input| BS| Treasury'!L:L, 'Input| BS| Treasury'!$A:$A, A10) +SUMIFS('Input| BS| Capital'!L:L, 'Input| BS| Capital'!$A:$A, A10)+SUMIFS('ALM| BS| Process'!N:N, 'ALM| BS| Process'!$A:$A, A10)</f>
        <v>-100</v>
      </c>
      <c r="K10" s="67"/>
      <c r="L10" s="641">
        <f>SUMIFS('Input| BS| RB'!L:L, 'Input| BS| RB'!$A:$A, A10) +SUMIFS('Input| BS| CMB'!L:L, 'Input| BS| CMB'!$A:$A, A10) +SUMIFS('Input| BS| IB'!L:L, 'Input| BS| IB'!$A:$A, A10) +SUMIFS('Input| BS| TT Thẻ'!L:L, 'Input| BS| TT Thẻ'!$A:$A, A10)+SUMIFS('Input | BS| CIB'!L:L, 'Input | BS| CIB'!$A:$A, A10) +SUMIFS('Input| BS| Treasury'!L:L, 'Input| BS| Treasury'!$A:$A, A10) +SUMIFS('Input| BS| Capital'!L:L, 'Input| BS| Capital'!$A:$A, A10)+SUMIFS('ALM| BS| Process'!P:P, 'ALM| BS| Process'!$A:$A, A10)</f>
        <v>-100</v>
      </c>
      <c r="M10" s="419"/>
      <c r="N10" s="635" t="s">
        <v>451</v>
      </c>
    </row>
    <row r="11" spans="1:16" x14ac:dyDescent="0.3">
      <c r="A11" s="9">
        <v>11</v>
      </c>
      <c r="B11" s="9"/>
      <c r="C11" s="76"/>
      <c r="D11" s="819" t="s">
        <v>15</v>
      </c>
      <c r="E11" s="546"/>
      <c r="F11" s="546"/>
      <c r="G11" s="546"/>
      <c r="H11" s="820">
        <f>SUMIFS('Input| BS| RB'!I:I, 'Input| BS| RB'!$A:$A, A11) +SUMIFS('Input| BS| CMB'!I:I, 'Input| BS| CMB'!$A:$A, A11) +SUMIFS('Input| BS| IB'!I:I, 'Input| BS| IB'!$A:$A, A11) +SUMIFS('Input| BS| TT Thẻ'!I:I, 'Input| BS| TT Thẻ'!$A:$A, A11)+SUMIFS('Input | BS| CIB'!I:I, 'Input | BS| CIB'!$A:$A, A11) +SUMIFS('Input| BS| Treasury'!I:I, 'Input| BS| Treasury'!$A:$A, A11) +SUMIFS('Input| BS| Capital'!I:I, 'Input| BS| Capital'!$A:$A, A11)+SUMIFS('ALM| BS| Process'!I:I, 'ALM| BS| Process'!$A:$A, A11)</f>
        <v>45055.034</v>
      </c>
      <c r="I11" s="821">
        <f>SUMIFS('Input| BS| RB'!J:J, 'Input| BS| RB'!$A:$A, A11) +SUMIFS('Input| BS| CMB'!J:J, 'Input| BS| CMB'!$A:$A, A11) +SUMIFS('Input| BS| IB'!J:J, 'Input| BS| IB'!$A:$A, A11) +SUMIFS('Input| BS| TT Thẻ'!J:J, 'Input| BS| TT Thẻ'!$A:$A, A11)+SUMIFS('Input | BS| CIB'!J:J, 'Input | BS| CIB'!$A:$A, A11) +SUMIFS('Input| BS| Treasury'!J:J, 'Input| BS| Treasury'!$A:$A, A11) +SUMIFS('Input| BS| Capital'!J:J, 'Input| BS| Capital'!$A:$A, A11)+SUMIFS('ALM| BS| Process'!J:J, 'ALM| BS| Process'!$A:$A, A11)</f>
        <v>47001.034</v>
      </c>
      <c r="J11" s="822">
        <f>SUMIFS('Input| BS| RB'!L:L, 'Input| BS| RB'!$A:$A, A11) +SUMIFS('Input| BS| CMB'!L:L, 'Input| BS| CMB'!$A:$A, A11) +SUMIFS('Input| BS| IB'!L:L, 'Input| BS| IB'!$A:$A, A11) +SUMIFS('Input| BS| TT Thẻ'!L:L, 'Input| BS| TT Thẻ'!$A:$A, A11)+SUMIFS('Input | BS| CIB'!L:L, 'Input | BS| CIB'!$A:$A, A11) +SUMIFS('Input| BS| Treasury'!L:L, 'Input| BS| Treasury'!$A:$A, A11) +SUMIFS('Input| BS| Capital'!L:L, 'Input| BS| Capital'!$A:$A, A11)+SUMIFS('ALM| BS| Process'!N:N, 'ALM| BS| Process'!$A:$A, A11)</f>
        <v>48504.133999999998</v>
      </c>
      <c r="K11" s="67"/>
      <c r="L11" s="643">
        <f ca="1">SUMIFS('Input| BS| RB'!L:L, 'Input| BS| RB'!$A:$A, A11) +SUMIFS('Input| BS| CMB'!L:L, 'Input| BS| CMB'!$A:$A, A11) +SUMIFS('Input| BS| IB'!L:L, 'Input| BS| IB'!$A:$A, A11) +SUMIFS('Input| BS| TT Thẻ'!L:L, 'Input| BS| TT Thẻ'!$A:$A, A11)+SUMIFS('Input | BS| CIB'!L:L, 'Input | BS| CIB'!$A:$A, A11) +SUMIFS('Input| BS| Treasury'!L:L, 'Input| BS| Treasury'!$A:$A, A11) +SUMIFS('Input| BS| Capital'!L:L, 'Input| BS| Capital'!$A:$A, A11)+SUMIFS('ALM| BS| Process'!P:P, 'ALM| BS| Process'!$A:$A, A11)</f>
        <v>101965.91320798865</v>
      </c>
      <c r="M11" s="419"/>
      <c r="N11" s="635" t="s">
        <v>451</v>
      </c>
    </row>
    <row r="12" spans="1:16" x14ac:dyDescent="0.3">
      <c r="A12" s="9">
        <v>12</v>
      </c>
      <c r="B12" s="9"/>
      <c r="C12" s="11" t="s">
        <v>16</v>
      </c>
      <c r="D12" s="808" t="s">
        <v>17</v>
      </c>
      <c r="E12" s="808"/>
      <c r="F12" s="808"/>
      <c r="G12" s="808"/>
      <c r="H12" s="20">
        <f>SUMIFS('Input| BS| RB'!I:I, 'Input| BS| RB'!$A:$A, A12) +SUMIFS('Input| BS| CMB'!I:I, 'Input| BS| CMB'!$A:$A, A12) +SUMIFS('Input| BS| IB'!I:I, 'Input| BS| IB'!$A:$A, A12) +SUMIFS('Input| BS| TT Thẻ'!I:I, 'Input| BS| TT Thẻ'!$A:$A, A12)+SUMIFS('Input | BS| CIB'!I:I, 'Input | BS| CIB'!$A:$A, A12) +SUMIFS('Input| BS| Treasury'!I:I, 'Input| BS| Treasury'!$A:$A, A12) +SUMIFS('Input| BS| Capital'!I:I, 'Input| BS| Capital'!$A:$A, A12)+SUMIFS('ALM| BS| Process'!I:I, 'ALM| BS| Process'!$A:$A, A12)</f>
        <v>0</v>
      </c>
      <c r="I12" s="20">
        <f>SUMIFS('Input| BS| RB'!J:J, 'Input| BS| RB'!$A:$A, A12) +SUMIFS('Input| BS| CMB'!J:J, 'Input| BS| CMB'!$A:$A, A12) +SUMIFS('Input| BS| IB'!J:J, 'Input| BS| IB'!$A:$A, A12) +SUMIFS('Input| BS| TT Thẻ'!J:J, 'Input| BS| TT Thẻ'!$A:$A, A12)+SUMIFS('Input | BS| CIB'!J:J, 'Input | BS| CIB'!$A:$A, A12) +SUMIFS('Input| BS| Treasury'!J:J, 'Input| BS| Treasury'!$A:$A, A12) +SUMIFS('Input| BS| Capital'!J:J, 'Input| BS| Capital'!$A:$A, A12)+SUMIFS('ALM| BS| Process'!J:J, 'ALM| BS| Process'!$A:$A, A12)</f>
        <v>0</v>
      </c>
      <c r="J12" s="69">
        <f>SUMIFS('Input| BS| RB'!L:L, 'Input| BS| RB'!$A:$A, A12) +SUMIFS('Input| BS| CMB'!L:L, 'Input| BS| CMB'!$A:$A, A12) +SUMIFS('Input| BS| IB'!L:L, 'Input| BS| IB'!$A:$A, A12) +SUMIFS('Input| BS| TT Thẻ'!L:L, 'Input| BS| TT Thẻ'!$A:$A, A12)+SUMIFS('Input | BS| CIB'!L:L, 'Input | BS| CIB'!$A:$A, A12) +SUMIFS('Input| BS| Treasury'!L:L, 'Input| BS| Treasury'!$A:$A, A12) +SUMIFS('Input| BS| Capital'!L:L, 'Input| BS| Capital'!$A:$A, A12)+SUMIFS('ALM| BS| Process'!N:N, 'ALM| BS| Process'!$A:$A, A12)</f>
        <v>0</v>
      </c>
      <c r="K12" s="67"/>
      <c r="L12" s="644">
        <f>SUMIFS('Input| BS| RB'!L:L, 'Input| BS| RB'!$A:$A, A12) +SUMIFS('Input| BS| CMB'!L:L, 'Input| BS| CMB'!$A:$A, A12) +SUMIFS('Input| BS| IB'!L:L, 'Input| BS| IB'!$A:$A, A12) +SUMIFS('Input| BS| TT Thẻ'!L:L, 'Input| BS| TT Thẻ'!$A:$A, A12)+SUMIFS('Input | BS| CIB'!L:L, 'Input | BS| CIB'!$A:$A, A12) +SUMIFS('Input| BS| Treasury'!L:L, 'Input| BS| Treasury'!$A:$A, A12) +SUMIFS('Input| BS| Capital'!L:L, 'Input| BS| Capital'!$A:$A, A12)+SUMIFS('ALM| BS| Process'!P:P, 'ALM| BS| Process'!$A:$A, A12)</f>
        <v>0</v>
      </c>
      <c r="M12" s="419"/>
      <c r="N12" s="635" t="s">
        <v>451</v>
      </c>
    </row>
    <row r="13" spans="1:16" x14ac:dyDescent="0.3">
      <c r="A13" s="9">
        <v>13</v>
      </c>
      <c r="B13" s="9"/>
      <c r="C13" s="14"/>
      <c r="D13" s="814" t="s">
        <v>18</v>
      </c>
      <c r="E13" s="823"/>
      <c r="F13" s="546"/>
      <c r="G13" s="546"/>
      <c r="H13" s="824">
        <f>SUMIFS('Input| BS| RB'!I:I, 'Input| BS| RB'!$A:$A, A13) +SUMIFS('Input| BS| CMB'!I:I, 'Input| BS| CMB'!$A:$A, A13) +SUMIFS('Input| BS| IB'!I:I, 'Input| BS| IB'!$A:$A, A13) +SUMIFS('Input| BS| TT Thẻ'!I:I, 'Input| BS| TT Thẻ'!$A:$A, A13)+SUMIFS('Input | BS| CIB'!I:I, 'Input | BS| CIB'!$A:$A, A13) +SUMIFS('Input| BS| Treasury'!I:I, 'Input| BS| Treasury'!$A:$A, A13) +SUMIFS('Input| BS| Capital'!I:I, 'Input| BS| Capital'!$A:$A, A13)+SUMIFS('ALM| BS| Process'!I:I, 'ALM| BS| Process'!$A:$A, A13)</f>
        <v>52000.507400000002</v>
      </c>
      <c r="I13" s="825">
        <f>SUMIFS('Input| BS| RB'!J:J, 'Input| BS| RB'!$A:$A, A13) +SUMIFS('Input| BS| CMB'!J:J, 'Input| BS| CMB'!$A:$A, A13) +SUMIFS('Input| BS| IB'!J:J, 'Input| BS| IB'!$A:$A, A13) +SUMIFS('Input| BS| TT Thẻ'!J:J, 'Input| BS| TT Thẻ'!$A:$A, A13)+SUMIFS('Input | BS| CIB'!J:J, 'Input | BS| CIB'!$A:$A, A13) +SUMIFS('Input| BS| Treasury'!J:J, 'Input| BS| Treasury'!$A:$A, A13) +SUMIFS('Input| BS| Capital'!J:J, 'Input| BS| Capital'!$A:$A, A13)+SUMIFS('ALM| BS| Process'!J:J, 'ALM| BS| Process'!$A:$A, A13)</f>
        <v>59533.007400000002</v>
      </c>
      <c r="J13" s="826">
        <f>SUMIFS('Input| BS| RB'!L:L, 'Input| BS| RB'!$A:$A, A13) +SUMIFS('Input| BS| CMB'!L:L, 'Input| BS| CMB'!$A:$A, A13) +SUMIFS('Input| BS| IB'!L:L, 'Input| BS| IB'!$A:$A, A13) +SUMIFS('Input| BS| TT Thẻ'!L:L, 'Input| BS| TT Thẻ'!$A:$A, A13)+SUMIFS('Input | BS| CIB'!L:L, 'Input | BS| CIB'!$A:$A, A13) +SUMIFS('Input| BS| Treasury'!L:L, 'Input| BS| Treasury'!$A:$A, A13) +SUMIFS('Input| BS| Capital'!L:L, 'Input| BS| Capital'!$A:$A, A13)+SUMIFS('ALM| BS| Process'!N:N, 'ALM| BS| Process'!$A:$A, A13)</f>
        <v>70119.557400000005</v>
      </c>
      <c r="K13" s="67"/>
      <c r="L13" s="645">
        <f>SUMIFS('Input| BS| RB'!L:L, 'Input| BS| RB'!$A:$A, A13) +SUMIFS('Input| BS| CMB'!L:L, 'Input| BS| CMB'!$A:$A, A13) +SUMIFS('Input| BS| IB'!L:L, 'Input| BS| IB'!$A:$A, A13) +SUMIFS('Input| BS| TT Thẻ'!L:L, 'Input| BS| TT Thẻ'!$A:$A, A13)+SUMIFS('Input | BS| CIB'!L:L, 'Input | BS| CIB'!$A:$A, A13) +SUMIFS('Input| BS| Treasury'!L:L, 'Input| BS| Treasury'!$A:$A, A13) +SUMIFS('Input| BS| Capital'!L:L, 'Input| BS| Capital'!$A:$A, A13)+SUMIFS('ALM| BS| Process'!P:P, 'ALM| BS| Process'!$A:$A, A13)</f>
        <v>70119.557400000005</v>
      </c>
      <c r="M13" s="419"/>
      <c r="N13" s="635" t="s">
        <v>451</v>
      </c>
    </row>
    <row r="14" spans="1:16" x14ac:dyDescent="0.3">
      <c r="A14" s="9">
        <v>14</v>
      </c>
      <c r="B14" s="9"/>
      <c r="C14" s="18"/>
      <c r="D14" s="546"/>
      <c r="E14" s="827" t="s">
        <v>19</v>
      </c>
      <c r="F14" s="546"/>
      <c r="G14" s="546"/>
      <c r="H14" s="824">
        <f>SUMIFS('Input| BS| RB'!I:I, 'Input| BS| RB'!$A:$A, A14) +SUMIFS('Input| BS| CMB'!I:I, 'Input| BS| CMB'!$A:$A, A14) +SUMIFS('Input| BS| IB'!I:I, 'Input| BS| IB'!$A:$A, A14) +SUMIFS('Input| BS| TT Thẻ'!I:I, 'Input| BS| TT Thẻ'!$A:$A, A14)+SUMIFS('Input | BS| CIB'!I:I, 'Input | BS| CIB'!$A:$A, A14) +SUMIFS('Input| BS| Treasury'!I:I, 'Input| BS| Treasury'!$A:$A, A14) +SUMIFS('Input| BS| Capital'!I:I, 'Input| BS| Capital'!$A:$A, A14)+SUMIFS('ALM| BS| Process'!I:I, 'ALM| BS| Process'!$A:$A, A14)</f>
        <v>21903.593399999998</v>
      </c>
      <c r="I14" s="825">
        <f>SUMIFS('Input| BS| RB'!J:J, 'Input| BS| RB'!$A:$A, A14) +SUMIFS('Input| BS| CMB'!J:J, 'Input| BS| CMB'!$A:$A, A14) +SUMIFS('Input| BS| IB'!J:J, 'Input| BS| IB'!$A:$A, A14) +SUMIFS('Input| BS| TT Thẻ'!J:J, 'Input| BS| TT Thẻ'!$A:$A, A14)+SUMIFS('Input | BS| CIB'!J:J, 'Input | BS| CIB'!$A:$A, A14) +SUMIFS('Input| BS| Treasury'!J:J, 'Input| BS| Treasury'!$A:$A, A14) +SUMIFS('Input| BS| Capital'!J:J, 'Input| BS| Capital'!$A:$A, A14)+SUMIFS('ALM| BS| Process'!J:J, 'ALM| BS| Process'!$A:$A, A14)</f>
        <v>23718.593399999998</v>
      </c>
      <c r="J14" s="826">
        <f>SUMIFS('Input| BS| RB'!L:L, 'Input| BS| RB'!$A:$A, A14) +SUMIFS('Input| BS| CMB'!L:L, 'Input| BS| CMB'!$A:$A, A14) +SUMIFS('Input| BS| IB'!L:L, 'Input| BS| IB'!$A:$A, A14) +SUMIFS('Input| BS| TT Thẻ'!L:L, 'Input| BS| TT Thẻ'!$A:$A, A14)+SUMIFS('Input | BS| CIB'!L:L, 'Input | BS| CIB'!$A:$A, A14) +SUMIFS('Input| BS| Treasury'!L:L, 'Input| BS| Treasury'!$A:$A, A14) +SUMIFS('Input| BS| Capital'!L:L, 'Input| BS| Capital'!$A:$A, A14)+SUMIFS('ALM| BS| Process'!N:N, 'ALM| BS| Process'!$A:$A, A14)</f>
        <v>26648.093399999998</v>
      </c>
      <c r="K14" s="67"/>
      <c r="L14" s="645">
        <f>SUMIFS('Input| BS| RB'!L:L, 'Input| BS| RB'!$A:$A, A14) +SUMIFS('Input| BS| CMB'!L:L, 'Input| BS| CMB'!$A:$A, A14) +SUMIFS('Input| BS| IB'!L:L, 'Input| BS| IB'!$A:$A, A14) +SUMIFS('Input| BS| TT Thẻ'!L:L, 'Input| BS| TT Thẻ'!$A:$A, A14)+SUMIFS('Input | BS| CIB'!L:L, 'Input | BS| CIB'!$A:$A, A14) +SUMIFS('Input| BS| Treasury'!L:L, 'Input| BS| Treasury'!$A:$A, A14) +SUMIFS('Input| BS| Capital'!L:L, 'Input| BS| Capital'!$A:$A, A14)+SUMIFS('ALM| BS| Process'!P:P, 'ALM| BS| Process'!$A:$A, A14)</f>
        <v>26648.093399999998</v>
      </c>
      <c r="M14" s="419" t="s">
        <v>431</v>
      </c>
      <c r="N14" s="635" t="s">
        <v>451</v>
      </c>
      <c r="P14" s="46"/>
    </row>
    <row r="15" spans="1:16" x14ac:dyDescent="0.3">
      <c r="A15" s="9">
        <v>15</v>
      </c>
      <c r="B15" s="9"/>
      <c r="C15" s="18"/>
      <c r="D15" s="546"/>
      <c r="E15" s="546"/>
      <c r="F15" s="828" t="s">
        <v>20</v>
      </c>
      <c r="G15" s="828"/>
      <c r="H15" s="829">
        <f>SUMIFS('Input| BS| RB'!I:I, 'Input| BS| RB'!$A:$A, A15) +SUMIFS('Input| BS| CMB'!I:I, 'Input| BS| CMB'!$A:$A, A15) +SUMIFS('Input| BS| IB'!I:I, 'Input| BS| IB'!$A:$A, A15) +SUMIFS('Input| BS| TT Thẻ'!I:I, 'Input| BS| TT Thẻ'!$A:$A, A15)+SUMIFS('Input | BS| CIB'!I:I, 'Input | BS| CIB'!$A:$A, A15) +SUMIFS('Input| BS| Treasury'!I:I, 'Input| BS| Treasury'!$A:$A, A15) +SUMIFS('Input| BS| Capital'!I:I, 'Input| BS| Capital'!$A:$A, A15)+SUMIFS('ALM| BS| Process'!I:I, 'ALM| BS| Process'!$A:$A, A15)</f>
        <v>1500</v>
      </c>
      <c r="I15" s="830">
        <f>SUMIFS('Input| BS| RB'!J:J, 'Input| BS| RB'!$A:$A, A15) +SUMIFS('Input| BS| CMB'!J:J, 'Input| BS| CMB'!$A:$A, A15) +SUMIFS('Input| BS| IB'!J:J, 'Input| BS| IB'!$A:$A, A15) +SUMIFS('Input| BS| TT Thẻ'!J:J, 'Input| BS| TT Thẻ'!$A:$A, A15)+SUMIFS('Input | BS| CIB'!J:J, 'Input | BS| CIB'!$A:$A, A15) +SUMIFS('Input| BS| Treasury'!J:J, 'Input| BS| Treasury'!$A:$A, A15) +SUMIFS('Input| BS| Capital'!J:J, 'Input| BS| Capital'!$A:$A, A15)+SUMIFS('ALM| BS| Process'!J:J, 'ALM| BS| Process'!$A:$A, A15)</f>
        <v>1900</v>
      </c>
      <c r="J15" s="831">
        <f>SUMIFS('Input| BS| RB'!L:L, 'Input| BS| RB'!$A:$A, A15) +SUMIFS('Input| BS| CMB'!L:L, 'Input| BS| CMB'!$A:$A, A15) +SUMIFS('Input| BS| IB'!L:L, 'Input| BS| IB'!$A:$A, A15) +SUMIFS('Input| BS| TT Thẻ'!L:L, 'Input| BS| TT Thẻ'!$A:$A, A15)+SUMIFS('Input | BS| CIB'!L:L, 'Input | BS| CIB'!$A:$A, A15) +SUMIFS('Input| BS| Treasury'!L:L, 'Input| BS| Treasury'!$A:$A, A15) +SUMIFS('Input| BS| Capital'!L:L, 'Input| BS| Capital'!$A:$A, A15)+SUMIFS('ALM| BS| Process'!N:N, 'ALM| BS| Process'!$A:$A, A15)</f>
        <v>2538.9</v>
      </c>
      <c r="K15" s="67"/>
      <c r="L15" s="646">
        <f>SUMIFS('Input| BS| RB'!L:L, 'Input| BS| RB'!$A:$A, A15) +SUMIFS('Input| BS| CMB'!L:L, 'Input| BS| CMB'!$A:$A, A15) +SUMIFS('Input| BS| IB'!L:L, 'Input| BS| IB'!$A:$A, A15) +SUMIFS('Input| BS| TT Thẻ'!L:L, 'Input| BS| TT Thẻ'!$A:$A, A15)+SUMIFS('Input | BS| CIB'!L:L, 'Input | BS| CIB'!$A:$A, A15) +SUMIFS('Input| BS| Treasury'!L:L, 'Input| BS| Treasury'!$A:$A, A15) +SUMIFS('Input| BS| Capital'!L:L, 'Input| BS| Capital'!$A:$A, A15)+SUMIFS('ALM| BS| Process'!P:P, 'ALM| BS| Process'!$A:$A, A15)</f>
        <v>2538.9</v>
      </c>
      <c r="M15" s="419"/>
      <c r="N15" s="635" t="s">
        <v>451</v>
      </c>
    </row>
    <row r="16" spans="1:16" x14ac:dyDescent="0.3">
      <c r="A16" s="9">
        <v>16</v>
      </c>
      <c r="B16" s="9"/>
      <c r="C16" s="18"/>
      <c r="D16" s="546"/>
      <c r="E16" s="546"/>
      <c r="F16" s="828" t="s">
        <v>21</v>
      </c>
      <c r="G16" s="828"/>
      <c r="H16" s="829">
        <f>SUMIFS('Input| BS| RB'!I:I, 'Input| BS| RB'!$A:$A, A16) +SUMIFS('Input| BS| CMB'!I:I, 'Input| BS| CMB'!$A:$A, A16) +SUMIFS('Input| BS| IB'!I:I, 'Input| BS| IB'!$A:$A, A16) +SUMIFS('Input| BS| TT Thẻ'!I:I, 'Input| BS| TT Thẻ'!$A:$A, A16)+SUMIFS('Input | BS| CIB'!I:I, 'Input | BS| CIB'!$A:$A, A16) +SUMIFS('Input| BS| Treasury'!I:I, 'Input| BS| Treasury'!$A:$A, A16) +SUMIFS('Input| BS| Capital'!I:I, 'Input| BS| Capital'!$A:$A, A16)+SUMIFS('ALM| BS| Process'!I:I, 'ALM| BS| Process'!$A:$A, A16)</f>
        <v>9121.0240000000013</v>
      </c>
      <c r="I16" s="830">
        <f>SUMIFS('Input| BS| RB'!J:J, 'Input| BS| RB'!$A:$A, A16) +SUMIFS('Input| BS| CMB'!J:J, 'Input| BS| CMB'!$A:$A, A16) +SUMIFS('Input| BS| IB'!J:J, 'Input| BS| IB'!$A:$A, A16) +SUMIFS('Input| BS| TT Thẻ'!J:J, 'Input| BS| TT Thẻ'!$A:$A, A16)+SUMIFS('Input | BS| CIB'!J:J, 'Input | BS| CIB'!$A:$A, A16) +SUMIFS('Input| BS| Treasury'!J:J, 'Input| BS| Treasury'!$A:$A, A16) +SUMIFS('Input| BS| Capital'!J:J, 'Input| BS| Capital'!$A:$A, A16)+SUMIFS('ALM| BS| Process'!J:J, 'ALM| BS| Process'!$A:$A, A16)</f>
        <v>9784.0240000000013</v>
      </c>
      <c r="J16" s="831">
        <f>SUMIFS('Input| BS| RB'!L:L, 'Input| BS| RB'!$A:$A, A16) +SUMIFS('Input| BS| CMB'!L:L, 'Input| BS| CMB'!$A:$A, A16) +SUMIFS('Input| BS| IB'!L:L, 'Input| BS| IB'!$A:$A, A16) +SUMIFS('Input| BS| TT Thẻ'!L:L, 'Input| BS| TT Thẻ'!$A:$A, A16)+SUMIFS('Input | BS| CIB'!L:L, 'Input | BS| CIB'!$A:$A, A16) +SUMIFS('Input| BS| Treasury'!L:L, 'Input| BS| Treasury'!$A:$A, A16) +SUMIFS('Input| BS| Capital'!L:L, 'Input| BS| Capital'!$A:$A, A16)+SUMIFS('ALM| BS| Process'!N:N, 'ALM| BS| Process'!$A:$A, A16)</f>
        <v>11091.985349999999</v>
      </c>
      <c r="K16" s="67"/>
      <c r="L16" s="646">
        <f>SUMIFS('Input| BS| RB'!L:L, 'Input| BS| RB'!$A:$A, A16) +SUMIFS('Input| BS| CMB'!L:L, 'Input| BS| CMB'!$A:$A, A16) +SUMIFS('Input| BS| IB'!L:L, 'Input| BS| IB'!$A:$A, A16) +SUMIFS('Input| BS| TT Thẻ'!L:L, 'Input| BS| TT Thẻ'!$A:$A, A16)+SUMIFS('Input | BS| CIB'!L:L, 'Input | BS| CIB'!$A:$A, A16) +SUMIFS('Input| BS| Treasury'!L:L, 'Input| BS| Treasury'!$A:$A, A16) +SUMIFS('Input| BS| Capital'!L:L, 'Input| BS| Capital'!$A:$A, A16)+SUMIFS('ALM| BS| Process'!P:P, 'ALM| BS| Process'!$A:$A, A16)</f>
        <v>11091.985349999999</v>
      </c>
      <c r="M16" s="419"/>
      <c r="N16" s="635" t="s">
        <v>451</v>
      </c>
    </row>
    <row r="17" spans="1:14" x14ac:dyDescent="0.3">
      <c r="A17" s="9">
        <v>17</v>
      </c>
      <c r="B17" s="9"/>
      <c r="C17" s="18"/>
      <c r="D17" s="546"/>
      <c r="E17" s="546"/>
      <c r="F17" s="828" t="s">
        <v>22</v>
      </c>
      <c r="G17" s="828"/>
      <c r="H17" s="829">
        <f>SUMIFS('Input| BS| RB'!I:I, 'Input| BS| RB'!$A:$A, A17) +SUMIFS('Input| BS| CMB'!I:I, 'Input| BS| CMB'!$A:$A, A17) +SUMIFS('Input| BS| IB'!I:I, 'Input| BS| IB'!$A:$A, A17) +SUMIFS('Input| BS| TT Thẻ'!I:I, 'Input| BS| TT Thẻ'!$A:$A, A17)+SUMIFS('Input | BS| CIB'!I:I, 'Input | BS| CIB'!$A:$A, A17) +SUMIFS('Input| BS| Treasury'!I:I, 'Input| BS| Treasury'!$A:$A, A17) +SUMIFS('Input| BS| Capital'!I:I, 'Input| BS| Capital'!$A:$A, A17)+SUMIFS('ALM| BS| Process'!I:I, 'ALM| BS| Process'!$A:$A, A17)</f>
        <v>11282.5694</v>
      </c>
      <c r="I17" s="830">
        <f>SUMIFS('Input| BS| RB'!J:J, 'Input| BS| RB'!$A:$A, A17) +SUMIFS('Input| BS| CMB'!J:J, 'Input| BS| CMB'!$A:$A, A17) +SUMIFS('Input| BS| IB'!J:J, 'Input| BS| IB'!$A:$A, A17) +SUMIFS('Input| BS| TT Thẻ'!J:J, 'Input| BS| TT Thẻ'!$A:$A, A17)+SUMIFS('Input | BS| CIB'!J:J, 'Input | BS| CIB'!$A:$A, A17) +SUMIFS('Input| BS| Treasury'!J:J, 'Input| BS| Treasury'!$A:$A, A17) +SUMIFS('Input| BS| Capital'!J:J, 'Input| BS| Capital'!$A:$A, A17)+SUMIFS('ALM| BS| Process'!J:J, 'ALM| BS| Process'!$A:$A, A17)</f>
        <v>12034.5694</v>
      </c>
      <c r="J17" s="831">
        <f>SUMIFS('Input| BS| RB'!L:L, 'Input| BS| RB'!$A:$A, A17) +SUMIFS('Input| BS| CMB'!L:L, 'Input| BS| CMB'!$A:$A, A17) +SUMIFS('Input| BS| IB'!L:L, 'Input| BS| IB'!$A:$A, A17) +SUMIFS('Input| BS| TT Thẻ'!L:L, 'Input| BS| TT Thẻ'!$A:$A, A17)+SUMIFS('Input | BS| CIB'!L:L, 'Input | BS| CIB'!$A:$A, A17) +SUMIFS('Input| BS| Treasury'!L:L, 'Input| BS| Treasury'!$A:$A, A17) +SUMIFS('Input| BS| Capital'!L:L, 'Input| BS| Capital'!$A:$A, A17)+SUMIFS('ALM| BS| Process'!N:N, 'ALM| BS| Process'!$A:$A, A17)</f>
        <v>13017.208050000001</v>
      </c>
      <c r="K17" s="67"/>
      <c r="L17" s="646">
        <f>SUMIFS('Input| BS| RB'!L:L, 'Input| BS| RB'!$A:$A, A17) +SUMIFS('Input| BS| CMB'!L:L, 'Input| BS| CMB'!$A:$A, A17) +SUMIFS('Input| BS| IB'!L:L, 'Input| BS| IB'!$A:$A, A17) +SUMIFS('Input| BS| TT Thẻ'!L:L, 'Input| BS| TT Thẻ'!$A:$A, A17)+SUMIFS('Input | BS| CIB'!L:L, 'Input | BS| CIB'!$A:$A, A17) +SUMIFS('Input| BS| Treasury'!L:L, 'Input| BS| Treasury'!$A:$A, A17) +SUMIFS('Input| BS| Capital'!L:L, 'Input| BS| Capital'!$A:$A, A17)+SUMIFS('ALM| BS| Process'!P:P, 'ALM| BS| Process'!$A:$A, A17)</f>
        <v>13017.208050000001</v>
      </c>
      <c r="M17" s="419"/>
      <c r="N17" s="635" t="s">
        <v>451</v>
      </c>
    </row>
    <row r="18" spans="1:14" x14ac:dyDescent="0.3">
      <c r="A18" s="9">
        <v>18</v>
      </c>
      <c r="B18" s="194"/>
      <c r="C18" s="23"/>
      <c r="D18" s="832"/>
      <c r="E18" s="833" t="s">
        <v>23</v>
      </c>
      <c r="F18" s="832"/>
      <c r="G18" s="832"/>
      <c r="H18" s="824">
        <f>SUMIFS('Input| BS| RB'!I:I, 'Input| BS| RB'!$A:$A, A18) +SUMIFS('Input| BS| CMB'!I:I, 'Input| BS| CMB'!$A:$A, A18) +SUMIFS('Input| BS| IB'!I:I, 'Input| BS| IB'!$A:$A, A18) +SUMIFS('Input| BS| TT Thẻ'!I:I, 'Input| BS| TT Thẻ'!$A:$A, A18)+SUMIFS('Input | BS| CIB'!I:I, 'Input | BS| CIB'!$A:$A, A18) +SUMIFS('Input| BS| Treasury'!I:I, 'Input| BS| Treasury'!$A:$A, A18) +SUMIFS('Input| BS| Capital'!I:I, 'Input| BS| Capital'!$A:$A, A18)+SUMIFS('ALM| BS| Process'!I:I, 'ALM| BS| Process'!$A:$A, A18)</f>
        <v>30096.914000000001</v>
      </c>
      <c r="I18" s="825">
        <f>SUMIFS('Input| BS| RB'!J:J, 'Input| BS| RB'!$A:$A, A18) +SUMIFS('Input| BS| CMB'!J:J, 'Input| BS| CMB'!$A:$A, A18) +SUMIFS('Input| BS| IB'!J:J, 'Input| BS| IB'!$A:$A, A18) +SUMIFS('Input| BS| TT Thẻ'!J:J, 'Input| BS| TT Thẻ'!$A:$A, A18)+SUMIFS('Input | BS| CIB'!J:J, 'Input | BS| CIB'!$A:$A, A18) +SUMIFS('Input| BS| Treasury'!J:J, 'Input| BS| Treasury'!$A:$A, A18) +SUMIFS('Input| BS| Capital'!J:J, 'Input| BS| Capital'!$A:$A, A18)+SUMIFS('ALM| BS| Process'!J:J, 'ALM| BS| Process'!$A:$A, A18)</f>
        <v>35814.414000000004</v>
      </c>
      <c r="J18" s="826">
        <f>SUMIFS('Input| BS| RB'!L:L, 'Input| BS| RB'!$A:$A, A18) +SUMIFS('Input| BS| CMB'!L:L, 'Input| BS| CMB'!$A:$A, A18) +SUMIFS('Input| BS| IB'!L:L, 'Input| BS| IB'!$A:$A, A18) +SUMIFS('Input| BS| TT Thẻ'!L:L, 'Input| BS| TT Thẻ'!$A:$A, A18)+SUMIFS('Input | BS| CIB'!L:L, 'Input | BS| CIB'!$A:$A, A18) +SUMIFS('Input| BS| Treasury'!L:L, 'Input| BS| Treasury'!$A:$A, A18) +SUMIFS('Input| BS| Capital'!L:L, 'Input| BS| Capital'!$A:$A, A18)+SUMIFS('ALM| BS| Process'!N:N, 'ALM| BS| Process'!$A:$A, A18)</f>
        <v>43471.464000000007</v>
      </c>
      <c r="K18" s="67"/>
      <c r="L18" s="645">
        <f>SUMIFS('Input| BS| RB'!L:L, 'Input| BS| RB'!$A:$A, A18) +SUMIFS('Input| BS| CMB'!L:L, 'Input| BS| CMB'!$A:$A, A18) +SUMIFS('Input| BS| IB'!L:L, 'Input| BS| IB'!$A:$A, A18) +SUMIFS('Input| BS| TT Thẻ'!L:L, 'Input| BS| TT Thẻ'!$A:$A, A18)+SUMIFS('Input | BS| CIB'!L:L, 'Input | BS| CIB'!$A:$A, A18) +SUMIFS('Input| BS| Treasury'!L:L, 'Input| BS| Treasury'!$A:$A, A18) +SUMIFS('Input| BS| Capital'!L:L, 'Input| BS| Capital'!$A:$A, A18)+SUMIFS('ALM| BS| Process'!P:P, 'ALM| BS| Process'!$A:$A, A18)</f>
        <v>43471.464000000007</v>
      </c>
      <c r="M18" s="419" t="s">
        <v>431</v>
      </c>
      <c r="N18" s="635" t="s">
        <v>451</v>
      </c>
    </row>
    <row r="19" spans="1:14" x14ac:dyDescent="0.3">
      <c r="A19" s="9">
        <v>19</v>
      </c>
      <c r="B19" s="9"/>
      <c r="C19" s="18"/>
      <c r="D19" s="546"/>
      <c r="E19" s="546"/>
      <c r="F19" s="828" t="s">
        <v>20</v>
      </c>
      <c r="G19" s="828"/>
      <c r="H19" s="829">
        <f>SUMIFS('Input| BS| RB'!I:I, 'Input| BS| RB'!$A:$A, A19) +SUMIFS('Input| BS| CMB'!I:I, 'Input| BS| CMB'!$A:$A, A19) +SUMIFS('Input| BS| IB'!I:I, 'Input| BS| IB'!$A:$A, A19) +SUMIFS('Input| BS| TT Thẻ'!I:I, 'Input| BS| TT Thẻ'!$A:$A, A19)+SUMIFS('Input | BS| CIB'!I:I, 'Input | BS| CIB'!$A:$A, A19) +SUMIFS('Input| BS| Treasury'!I:I, 'Input| BS| Treasury'!$A:$A, A19) +SUMIFS('Input| BS| Capital'!I:I, 'Input| BS| Capital'!$A:$A, A19)+SUMIFS('ALM| BS| Process'!I:I, 'ALM| BS| Process'!$A:$A, A19)</f>
        <v>4000</v>
      </c>
      <c r="I19" s="830">
        <f>SUMIFS('Input| BS| RB'!J:J, 'Input| BS| RB'!$A:$A, A19) +SUMIFS('Input| BS| CMB'!J:J, 'Input| BS| CMB'!$A:$A, A19) +SUMIFS('Input| BS| IB'!J:J, 'Input| BS| IB'!$A:$A, A19) +SUMIFS('Input| BS| TT Thẻ'!J:J, 'Input| BS| TT Thẻ'!$A:$A, A19)+SUMIFS('Input | BS| CIB'!J:J, 'Input | BS| CIB'!$A:$A, A19) +SUMIFS('Input| BS| Treasury'!J:J, 'Input| BS| Treasury'!$A:$A, A19) +SUMIFS('Input| BS| Capital'!J:J, 'Input| BS| Capital'!$A:$A, A19)+SUMIFS('ALM| BS| Process'!J:J, 'ALM| BS| Process'!$A:$A, A19)</f>
        <v>5113</v>
      </c>
      <c r="J19" s="831">
        <f>SUMIFS('Input| BS| RB'!L:L, 'Input| BS| RB'!$A:$A, A19) +SUMIFS('Input| BS| CMB'!L:L, 'Input| BS| CMB'!$A:$A, A19) +SUMIFS('Input| BS| IB'!L:L, 'Input| BS| IB'!$A:$A, A19) +SUMIFS('Input| BS| TT Thẻ'!L:L, 'Input| BS| TT Thẻ'!$A:$A, A19)+SUMIFS('Input | BS| CIB'!L:L, 'Input | BS| CIB'!$A:$A, A19) +SUMIFS('Input| BS| Treasury'!L:L, 'Input| BS| Treasury'!$A:$A, A19) +SUMIFS('Input| BS| Capital'!L:L, 'Input| BS| Capital'!$A:$A, A19)+SUMIFS('ALM| BS| Process'!N:N, 'ALM| BS| Process'!$A:$A, A19)</f>
        <v>7150.6557000000003</v>
      </c>
      <c r="K19" s="67"/>
      <c r="L19" s="646">
        <f>SUMIFS('Input| BS| RB'!L:L, 'Input| BS| RB'!$A:$A, A19) +SUMIFS('Input| BS| CMB'!L:L, 'Input| BS| CMB'!$A:$A, A19) +SUMIFS('Input| BS| IB'!L:L, 'Input| BS| IB'!$A:$A, A19) +SUMIFS('Input| BS| TT Thẻ'!L:L, 'Input| BS| TT Thẻ'!$A:$A, A19)+SUMIFS('Input | BS| CIB'!L:L, 'Input | BS| CIB'!$A:$A, A19) +SUMIFS('Input| BS| Treasury'!L:L, 'Input| BS| Treasury'!$A:$A, A19) +SUMIFS('Input| BS| Capital'!L:L, 'Input| BS| Capital'!$A:$A, A19)+SUMIFS('ALM| BS| Process'!P:P, 'ALM| BS| Process'!$A:$A, A19)</f>
        <v>7150.6557000000003</v>
      </c>
      <c r="M19" s="419"/>
      <c r="N19" s="635" t="s">
        <v>451</v>
      </c>
    </row>
    <row r="20" spans="1:14" x14ac:dyDescent="0.3">
      <c r="A20" s="9">
        <v>20</v>
      </c>
      <c r="B20" s="9"/>
      <c r="C20" s="18"/>
      <c r="D20" s="546"/>
      <c r="E20" s="546"/>
      <c r="F20" s="828" t="s">
        <v>21</v>
      </c>
      <c r="G20" s="828"/>
      <c r="H20" s="829">
        <f>SUMIFS('Input| BS| RB'!I:I, 'Input| BS| RB'!$A:$A, A20) +SUMIFS('Input| BS| CMB'!I:I, 'Input| BS| CMB'!$A:$A, A20) +SUMIFS('Input| BS| IB'!I:I, 'Input| BS| IB'!$A:$A, A20) +SUMIFS('Input| BS| TT Thẻ'!I:I, 'Input| BS| TT Thẻ'!$A:$A, A20)+SUMIFS('Input | BS| CIB'!I:I, 'Input | BS| CIB'!$A:$A, A20) +SUMIFS('Input| BS| Treasury'!I:I, 'Input| BS| Treasury'!$A:$A, A20) +SUMIFS('Input| BS| Capital'!I:I, 'Input| BS| Capital'!$A:$A, A20)+SUMIFS('ALM| BS| Process'!I:I, 'ALM| BS| Process'!$A:$A, A20)</f>
        <v>10780.9828</v>
      </c>
      <c r="I20" s="830">
        <f>SUMIFS('Input| BS| RB'!J:J, 'Input| BS| RB'!$A:$A, A20) +SUMIFS('Input| BS| CMB'!J:J, 'Input| BS| CMB'!$A:$A, A20) +SUMIFS('Input| BS| IB'!J:J, 'Input| BS| IB'!$A:$A, A20) +SUMIFS('Input| BS| TT Thẻ'!J:J, 'Input| BS| TT Thẻ'!$A:$A, A20)+SUMIFS('Input | BS| CIB'!J:J, 'Input | BS| CIB'!$A:$A, A20) +SUMIFS('Input| BS| Treasury'!J:J, 'Input| BS| Treasury'!$A:$A, A20) +SUMIFS('Input| BS| Capital'!J:J, 'Input| BS| Capital'!$A:$A, A20)+SUMIFS('ALM| BS| Process'!J:J, 'ALM| BS| Process'!$A:$A, A20)</f>
        <v>12752.9828</v>
      </c>
      <c r="J20" s="831">
        <f>SUMIFS('Input| BS| RB'!L:L, 'Input| BS| RB'!$A:$A, A20) +SUMIFS('Input| BS| CMB'!L:L, 'Input| BS| CMB'!$A:$A, A20) +SUMIFS('Input| BS| IB'!L:L, 'Input| BS| IB'!$A:$A, A20) +SUMIFS('Input| BS| TT Thẻ'!L:L, 'Input| BS| TT Thẻ'!$A:$A, A20)+SUMIFS('Input | BS| CIB'!L:L, 'Input | BS| CIB'!$A:$A, A20) +SUMIFS('Input| BS| Treasury'!L:L, 'Input| BS| Treasury'!$A:$A, A20) +SUMIFS('Input| BS| Capital'!L:L, 'Input| BS| Capital'!$A:$A, A20)+SUMIFS('ALM| BS| Process'!N:N, 'ALM| BS| Process'!$A:$A, A20)</f>
        <v>15546.366700000002</v>
      </c>
      <c r="K20" s="67"/>
      <c r="L20" s="646">
        <f>SUMIFS('Input| BS| RB'!L:L, 'Input| BS| RB'!$A:$A, A20) +SUMIFS('Input| BS| CMB'!L:L, 'Input| BS| CMB'!$A:$A, A20) +SUMIFS('Input| BS| IB'!L:L, 'Input| BS| IB'!$A:$A, A20) +SUMIFS('Input| BS| TT Thẻ'!L:L, 'Input| BS| TT Thẻ'!$A:$A, A20)+SUMIFS('Input | BS| CIB'!L:L, 'Input | BS| CIB'!$A:$A, A20) +SUMIFS('Input| BS| Treasury'!L:L, 'Input| BS| Treasury'!$A:$A, A20) +SUMIFS('Input| BS| Capital'!L:L, 'Input| BS| Capital'!$A:$A, A20)+SUMIFS('ALM| BS| Process'!P:P, 'ALM| BS| Process'!$A:$A, A20)</f>
        <v>15546.366700000002</v>
      </c>
      <c r="M20" s="419"/>
      <c r="N20" s="635" t="s">
        <v>451</v>
      </c>
    </row>
    <row r="21" spans="1:14" x14ac:dyDescent="0.3">
      <c r="A21" s="9">
        <v>21</v>
      </c>
      <c r="B21" s="9"/>
      <c r="C21" s="18"/>
      <c r="D21" s="546"/>
      <c r="E21" s="546"/>
      <c r="F21" s="828" t="s">
        <v>22</v>
      </c>
      <c r="G21" s="828"/>
      <c r="H21" s="829">
        <f>SUMIFS('Input| BS| RB'!I:I, 'Input| BS| RB'!$A:$A, A21) +SUMIFS('Input| BS| CMB'!I:I, 'Input| BS| CMB'!$A:$A, A21) +SUMIFS('Input| BS| IB'!I:I, 'Input| BS| IB'!$A:$A, A21) +SUMIFS('Input| BS| TT Thẻ'!I:I, 'Input| BS| TT Thẻ'!$A:$A, A21)+SUMIFS('Input | BS| CIB'!I:I, 'Input | BS| CIB'!$A:$A, A21) +SUMIFS('Input| BS| Treasury'!I:I, 'Input| BS| Treasury'!$A:$A, A21) +SUMIFS('Input| BS| Capital'!I:I, 'Input| BS| Capital'!$A:$A, A21)+SUMIFS('ALM| BS| Process'!I:I, 'ALM| BS| Process'!$A:$A, A21)</f>
        <v>15315.931199999999</v>
      </c>
      <c r="I21" s="830">
        <f>SUMIFS('Input| BS| RB'!J:J, 'Input| BS| RB'!$A:$A, A21) +SUMIFS('Input| BS| CMB'!J:J, 'Input| BS| CMB'!$A:$A, A21) +SUMIFS('Input| BS| IB'!J:J, 'Input| BS| IB'!$A:$A, A21) +SUMIFS('Input| BS| TT Thẻ'!J:J, 'Input| BS| TT Thẻ'!$A:$A, A21)+SUMIFS('Input | BS| CIB'!J:J, 'Input | BS| CIB'!$A:$A, A21) +SUMIFS('Input| BS| Treasury'!J:J, 'Input| BS| Treasury'!$A:$A, A21) +SUMIFS('Input| BS| Capital'!J:J, 'Input| BS| Capital'!$A:$A, A21)+SUMIFS('ALM| BS| Process'!J:J, 'ALM| BS| Process'!$A:$A, A21)</f>
        <v>17948.431199999999</v>
      </c>
      <c r="J21" s="831">
        <f>SUMIFS('Input| BS| RB'!L:L, 'Input| BS| RB'!$A:$A, A21) +SUMIFS('Input| BS| CMB'!L:L, 'Input| BS| CMB'!$A:$A, A21) +SUMIFS('Input| BS| IB'!L:L, 'Input| BS| IB'!$A:$A, A21) +SUMIFS('Input| BS| TT Thẻ'!L:L, 'Input| BS| TT Thẻ'!$A:$A, A21)+SUMIFS('Input | BS| CIB'!L:L, 'Input | BS| CIB'!$A:$A, A21) +SUMIFS('Input| BS| Treasury'!L:L, 'Input| BS| Treasury'!$A:$A, A21) +SUMIFS('Input| BS| Capital'!L:L, 'Input| BS| Capital'!$A:$A, A21)+SUMIFS('ALM| BS| Process'!N:N, 'ALM| BS| Process'!$A:$A, A21)</f>
        <v>20774.441600000002</v>
      </c>
      <c r="K21" s="67"/>
      <c r="L21" s="646">
        <f>SUMIFS('Input| BS| RB'!L:L, 'Input| BS| RB'!$A:$A, A21) +SUMIFS('Input| BS| CMB'!L:L, 'Input| BS| CMB'!$A:$A, A21) +SUMIFS('Input| BS| IB'!L:L, 'Input| BS| IB'!$A:$A, A21) +SUMIFS('Input| BS| TT Thẻ'!L:L, 'Input| BS| TT Thẻ'!$A:$A, A21)+SUMIFS('Input | BS| CIB'!L:L, 'Input | BS| CIB'!$A:$A, A21) +SUMIFS('Input| BS| Treasury'!L:L, 'Input| BS| Treasury'!$A:$A, A21) +SUMIFS('Input| BS| Capital'!L:L, 'Input| BS| Capital'!$A:$A, A21)+SUMIFS('ALM| BS| Process'!P:P, 'ALM| BS| Process'!$A:$A, A21)</f>
        <v>20774.441600000002</v>
      </c>
      <c r="M21" s="419"/>
      <c r="N21" s="635" t="s">
        <v>451</v>
      </c>
    </row>
    <row r="22" spans="1:14" x14ac:dyDescent="0.3">
      <c r="A22" s="9">
        <v>22</v>
      </c>
      <c r="B22" s="9"/>
      <c r="C22" s="18"/>
      <c r="D22" s="546"/>
      <c r="E22" s="827" t="s">
        <v>24</v>
      </c>
      <c r="F22" s="546"/>
      <c r="G22" s="546"/>
      <c r="H22" s="824">
        <f>SUMIFS('Input| BS| RB'!I:I, 'Input| BS| RB'!$A:$A, A22) +SUMIFS('Input| BS| CMB'!I:I, 'Input| BS| CMB'!$A:$A, A22) +SUMIFS('Input| BS| IB'!I:I, 'Input| BS| IB'!$A:$A, A22) +SUMIFS('Input| BS| TT Thẻ'!I:I, 'Input| BS| TT Thẻ'!$A:$A, A22)+SUMIFS('Input | BS| CIB'!I:I, 'Input | BS| CIB'!$A:$A, A22) +SUMIFS('Input| BS| Treasury'!I:I, 'Input| BS| Treasury'!$A:$A, A22) +SUMIFS('Input| BS| Capital'!I:I, 'Input| BS| Capital'!$A:$A, A22)+SUMIFS('ALM| BS| Process'!I:I, 'ALM| BS| Process'!$A:$A, A22)</f>
        <v>0</v>
      </c>
      <c r="I22" s="825">
        <f>SUMIFS('Input| BS| RB'!J:J, 'Input| BS| RB'!$A:$A, A22) +SUMIFS('Input| BS| CMB'!J:J, 'Input| BS| CMB'!$A:$A, A22) +SUMIFS('Input| BS| IB'!J:J, 'Input| BS| IB'!$A:$A, A22) +SUMIFS('Input| BS| TT Thẻ'!J:J, 'Input| BS| TT Thẻ'!$A:$A, A22)+SUMIFS('Input | BS| CIB'!J:J, 'Input | BS| CIB'!$A:$A, A22) +SUMIFS('Input| BS| Treasury'!J:J, 'Input| BS| Treasury'!$A:$A, A22) +SUMIFS('Input| BS| Capital'!J:J, 'Input| BS| Capital'!$A:$A, A22)+SUMIFS('ALM| BS| Process'!J:J, 'ALM| BS| Process'!$A:$A, A22)</f>
        <v>0</v>
      </c>
      <c r="J22" s="826">
        <f>SUMIFS('Input| BS| RB'!L:L, 'Input| BS| RB'!$A:$A, A22) +SUMIFS('Input| BS| CMB'!L:L, 'Input| BS| CMB'!$A:$A, A22) +SUMIFS('Input| BS| IB'!L:L, 'Input| BS| IB'!$A:$A, A22) +SUMIFS('Input| BS| TT Thẻ'!L:L, 'Input| BS| TT Thẻ'!$A:$A, A22)+SUMIFS('Input | BS| CIB'!L:L, 'Input | BS| CIB'!$A:$A, A22) +SUMIFS('Input| BS| Treasury'!L:L, 'Input| BS| Treasury'!$A:$A, A22) +SUMIFS('Input| BS| Capital'!L:L, 'Input| BS| Capital'!$A:$A, A22)+SUMIFS('ALM| BS| Process'!N:N, 'ALM| BS| Process'!$A:$A, A22)</f>
        <v>0</v>
      </c>
      <c r="K22" s="67"/>
      <c r="L22" s="645">
        <f>SUMIFS('Input| BS| RB'!L:L, 'Input| BS| RB'!$A:$A, A22) +SUMIFS('Input| BS| CMB'!L:L, 'Input| BS| CMB'!$A:$A, A22) +SUMIFS('Input| BS| IB'!L:L, 'Input| BS| IB'!$A:$A, A22) +SUMIFS('Input| BS| TT Thẻ'!L:L, 'Input| BS| TT Thẻ'!$A:$A, A22)+SUMIFS('Input | BS| CIB'!L:L, 'Input | BS| CIB'!$A:$A, A22) +SUMIFS('Input| BS| Treasury'!L:L, 'Input| BS| Treasury'!$A:$A, A22) +SUMIFS('Input| BS| Capital'!L:L, 'Input| BS| Capital'!$A:$A, A22)+SUMIFS('ALM| BS| Process'!P:P, 'ALM| BS| Process'!$A:$A, A22)</f>
        <v>0</v>
      </c>
      <c r="M22" s="419" t="s">
        <v>428</v>
      </c>
      <c r="N22" s="635" t="s">
        <v>451</v>
      </c>
    </row>
    <row r="23" spans="1:14" x14ac:dyDescent="0.3">
      <c r="A23" s="9">
        <v>23</v>
      </c>
      <c r="B23" s="9"/>
      <c r="C23" s="14"/>
      <c r="D23" s="814" t="s">
        <v>25</v>
      </c>
      <c r="E23" s="546"/>
      <c r="F23" s="546"/>
      <c r="G23" s="546"/>
      <c r="H23" s="824">
        <f>SUMIFS('Input| BS| RB'!I:I, 'Input| BS| RB'!$A:$A, A23) +SUMIFS('Input| BS| CMB'!I:I, 'Input| BS| CMB'!$A:$A, A23) +SUMIFS('Input| BS| IB'!I:I, 'Input| BS| IB'!$A:$A, A23) +SUMIFS('Input| BS| TT Thẻ'!I:I, 'Input| BS| TT Thẻ'!$A:$A, A23)+SUMIFS('Input | BS| CIB'!I:I, 'Input | BS| CIB'!$A:$A, A23) +SUMIFS('Input| BS| Treasury'!I:I, 'Input| BS| Treasury'!$A:$A, A23) +SUMIFS('Input| BS| Capital'!I:I, 'Input| BS| Capital'!$A:$A, A23)+SUMIFS('ALM| BS| Process'!I:I, 'ALM| BS| Process'!$A:$A, A23)</f>
        <v>1013.973</v>
      </c>
      <c r="I23" s="825">
        <f>SUMIFS('Input| BS| RB'!J:J, 'Input| BS| RB'!$A:$A, A23) +SUMIFS('Input| BS| CMB'!J:J, 'Input| BS| CMB'!$A:$A, A23) +SUMIFS('Input| BS| IB'!J:J, 'Input| BS| IB'!$A:$A, A23) +SUMIFS('Input| BS| TT Thẻ'!J:J, 'Input| BS| TT Thẻ'!$A:$A, A23)+SUMIFS('Input | BS| CIB'!J:J, 'Input | BS| CIB'!$A:$A, A23) +SUMIFS('Input| BS| Treasury'!J:J, 'Input| BS| Treasury'!$A:$A, A23) +SUMIFS('Input| BS| Capital'!J:J, 'Input| BS| Capital'!$A:$A, A23)+SUMIFS('ALM| BS| Process'!J:J, 'ALM| BS| Process'!$A:$A, A23)</f>
        <v>1013.973</v>
      </c>
      <c r="J23" s="826">
        <f>SUMIFS('Input| BS| RB'!L:L, 'Input| BS| RB'!$A:$A, A23) +SUMIFS('Input| BS| CMB'!L:L, 'Input| BS| CMB'!$A:$A, A23) +SUMIFS('Input| BS| IB'!L:L, 'Input| BS| IB'!$A:$A, A23) +SUMIFS('Input| BS| TT Thẻ'!L:L, 'Input| BS| TT Thẻ'!$A:$A, A23)+SUMIFS('Input | BS| CIB'!L:L, 'Input | BS| CIB'!$A:$A, A23) +SUMIFS('Input| BS| Treasury'!L:L, 'Input| BS| Treasury'!$A:$A, A23) +SUMIFS('Input| BS| Capital'!L:L, 'Input| BS| Capital'!$A:$A, A23)+SUMIFS('ALM| BS| Process'!N:N, 'ALM| BS| Process'!$A:$A, A23)</f>
        <v>1013.973</v>
      </c>
      <c r="K23" s="67"/>
      <c r="L23" s="645">
        <f>SUMIFS('Input| BS| RB'!L:L, 'Input| BS| RB'!$A:$A, A23) +SUMIFS('Input| BS| CMB'!L:L, 'Input| BS| CMB'!$A:$A, A23) +SUMIFS('Input| BS| IB'!L:L, 'Input| BS| IB'!$A:$A, A23) +SUMIFS('Input| BS| TT Thẻ'!L:L, 'Input| BS| TT Thẻ'!$A:$A, A23)+SUMIFS('Input | BS| CIB'!L:L, 'Input | BS| CIB'!$A:$A, A23) +SUMIFS('Input| BS| Treasury'!L:L, 'Input| BS| Treasury'!$A:$A, A23) +SUMIFS('Input| BS| Capital'!L:L, 'Input| BS| Capital'!$A:$A, A23)+SUMIFS('ALM| BS| Process'!P:P, 'ALM| BS| Process'!$A:$A, A23)</f>
        <v>1013.973</v>
      </c>
      <c r="M23" s="419" t="s">
        <v>430</v>
      </c>
      <c r="N23" s="635" t="s">
        <v>451</v>
      </c>
    </row>
    <row r="24" spans="1:14" x14ac:dyDescent="0.3">
      <c r="A24" s="9">
        <v>24</v>
      </c>
      <c r="B24" s="9"/>
      <c r="C24" s="18"/>
      <c r="D24" s="546"/>
      <c r="E24" s="546"/>
      <c r="F24" s="828" t="s">
        <v>20</v>
      </c>
      <c r="G24" s="828"/>
      <c r="H24" s="829">
        <f>SUMIFS('Input| BS| RB'!I:I, 'Input| BS| RB'!$A:$A, A24) +SUMIFS('Input| BS| CMB'!I:I, 'Input| BS| CMB'!$A:$A, A24) +SUMIFS('Input| BS| IB'!I:I, 'Input| BS| IB'!$A:$A, A24) +SUMIFS('Input| BS| TT Thẻ'!I:I, 'Input| BS| TT Thẻ'!$A:$A, A24)+SUMIFS('Input | BS| CIB'!I:I, 'Input | BS| CIB'!$A:$A, A24) +SUMIFS('Input| BS| Treasury'!I:I, 'Input| BS| Treasury'!$A:$A, A24) +SUMIFS('Input| BS| Capital'!I:I, 'Input| BS| Capital'!$A:$A, A24)+SUMIFS('ALM| BS| Process'!I:I, 'ALM| BS| Process'!$A:$A, A24)</f>
        <v>0</v>
      </c>
      <c r="I24" s="830">
        <f>SUMIFS('Input| BS| RB'!J:J, 'Input| BS| RB'!$A:$A, A24) +SUMIFS('Input| BS| CMB'!J:J, 'Input| BS| CMB'!$A:$A, A24) +SUMIFS('Input| BS| IB'!J:J, 'Input| BS| IB'!$A:$A, A24) +SUMIFS('Input| BS| TT Thẻ'!J:J, 'Input| BS| TT Thẻ'!$A:$A, A24)+SUMIFS('Input | BS| CIB'!J:J, 'Input | BS| CIB'!$A:$A, A24) +SUMIFS('Input| BS| Treasury'!J:J, 'Input| BS| Treasury'!$A:$A, A24) +SUMIFS('Input| BS| Capital'!J:J, 'Input| BS| Capital'!$A:$A, A24)+SUMIFS('ALM| BS| Process'!J:J, 'ALM| BS| Process'!$A:$A, A24)</f>
        <v>0</v>
      </c>
      <c r="J24" s="831">
        <f>SUMIFS('Input| BS| RB'!L:L, 'Input| BS| RB'!$A:$A, A24) +SUMIFS('Input| BS| CMB'!L:L, 'Input| BS| CMB'!$A:$A, A24) +SUMIFS('Input| BS| IB'!L:L, 'Input| BS| IB'!$A:$A, A24) +SUMIFS('Input| BS| TT Thẻ'!L:L, 'Input| BS| TT Thẻ'!$A:$A, A24)+SUMIFS('Input | BS| CIB'!L:L, 'Input | BS| CIB'!$A:$A, A24) +SUMIFS('Input| BS| Treasury'!L:L, 'Input| BS| Treasury'!$A:$A, A24) +SUMIFS('Input| BS| Capital'!L:L, 'Input| BS| Capital'!$A:$A, A24)+SUMIFS('ALM| BS| Process'!N:N, 'ALM| BS| Process'!$A:$A, A24)</f>
        <v>0</v>
      </c>
      <c r="K24" s="67"/>
      <c r="L24" s="646">
        <f>SUMIFS('Input| BS| RB'!L:L, 'Input| BS| RB'!$A:$A, A24) +SUMIFS('Input| BS| CMB'!L:L, 'Input| BS| CMB'!$A:$A, A24) +SUMIFS('Input| BS| IB'!L:L, 'Input| BS| IB'!$A:$A, A24) +SUMIFS('Input| BS| TT Thẻ'!L:L, 'Input| BS| TT Thẻ'!$A:$A, A24)+SUMIFS('Input | BS| CIB'!L:L, 'Input | BS| CIB'!$A:$A, A24) +SUMIFS('Input| BS| Treasury'!L:L, 'Input| BS| Treasury'!$A:$A, A24) +SUMIFS('Input| BS| Capital'!L:L, 'Input| BS| Capital'!$A:$A, A24)+SUMIFS('ALM| BS| Process'!P:P, 'ALM| BS| Process'!$A:$A, A24)</f>
        <v>0</v>
      </c>
      <c r="M24" s="419"/>
      <c r="N24" s="635" t="s">
        <v>451</v>
      </c>
    </row>
    <row r="25" spans="1:14" x14ac:dyDescent="0.3">
      <c r="A25" s="9">
        <v>25</v>
      </c>
      <c r="B25" s="9"/>
      <c r="C25" s="18"/>
      <c r="D25" s="546"/>
      <c r="E25" s="546"/>
      <c r="F25" s="828" t="s">
        <v>21</v>
      </c>
      <c r="G25" s="828"/>
      <c r="H25" s="829">
        <f>SUMIFS('Input| BS| RB'!I:I, 'Input| BS| RB'!$A:$A, A25) +SUMIFS('Input| BS| CMB'!I:I, 'Input| BS| CMB'!$A:$A, A25) +SUMIFS('Input| BS| IB'!I:I, 'Input| BS| IB'!$A:$A, A25) +SUMIFS('Input| BS| TT Thẻ'!I:I, 'Input| BS| TT Thẻ'!$A:$A, A25)+SUMIFS('Input | BS| CIB'!I:I, 'Input | BS| CIB'!$A:$A, A25) +SUMIFS('Input| BS| Treasury'!I:I, 'Input| BS| Treasury'!$A:$A, A25) +SUMIFS('Input| BS| Capital'!I:I, 'Input| BS| Capital'!$A:$A, A25)+SUMIFS('ALM| BS| Process'!I:I, 'ALM| BS| Process'!$A:$A, A25)</f>
        <v>1013.973</v>
      </c>
      <c r="I25" s="830">
        <f>SUMIFS('Input| BS| RB'!J:J, 'Input| BS| RB'!$A:$A, A25) +SUMIFS('Input| BS| CMB'!J:J, 'Input| BS| CMB'!$A:$A, A25) +SUMIFS('Input| BS| IB'!J:J, 'Input| BS| IB'!$A:$A, A25) +SUMIFS('Input| BS| TT Thẻ'!J:J, 'Input| BS| TT Thẻ'!$A:$A, A25)+SUMIFS('Input | BS| CIB'!J:J, 'Input | BS| CIB'!$A:$A, A25) +SUMIFS('Input| BS| Treasury'!J:J, 'Input| BS| Treasury'!$A:$A, A25) +SUMIFS('Input| BS| Capital'!J:J, 'Input| BS| Capital'!$A:$A, A25)+SUMIFS('ALM| BS| Process'!J:J, 'ALM| BS| Process'!$A:$A, A25)</f>
        <v>1013.973</v>
      </c>
      <c r="J25" s="831">
        <f>SUMIFS('Input| BS| RB'!L:L, 'Input| BS| RB'!$A:$A, A25) +SUMIFS('Input| BS| CMB'!L:L, 'Input| BS| CMB'!$A:$A, A25) +SUMIFS('Input| BS| IB'!L:L, 'Input| BS| IB'!$A:$A, A25) +SUMIFS('Input| BS| TT Thẻ'!L:L, 'Input| BS| TT Thẻ'!$A:$A, A25)+SUMIFS('Input | BS| CIB'!L:L, 'Input | BS| CIB'!$A:$A, A25) +SUMIFS('Input| BS| Treasury'!L:L, 'Input| BS| Treasury'!$A:$A, A25) +SUMIFS('Input| BS| Capital'!L:L, 'Input| BS| Capital'!$A:$A, A25)+SUMIFS('ALM| BS| Process'!N:N, 'ALM| BS| Process'!$A:$A, A25)</f>
        <v>1013.973</v>
      </c>
      <c r="K25" s="67"/>
      <c r="L25" s="646">
        <f>SUMIFS('Input| BS| RB'!L:L, 'Input| BS| RB'!$A:$A, A25) +SUMIFS('Input| BS| CMB'!L:L, 'Input| BS| CMB'!$A:$A, A25) +SUMIFS('Input| BS| IB'!L:L, 'Input| BS| IB'!$A:$A, A25) +SUMIFS('Input| BS| TT Thẻ'!L:L, 'Input| BS| TT Thẻ'!$A:$A, A25)+SUMIFS('Input | BS| CIB'!L:L, 'Input | BS| CIB'!$A:$A, A25) +SUMIFS('Input| BS| Treasury'!L:L, 'Input| BS| Treasury'!$A:$A, A25) +SUMIFS('Input| BS| Capital'!L:L, 'Input| BS| Capital'!$A:$A, A25)+SUMIFS('ALM| BS| Process'!P:P, 'ALM| BS| Process'!$A:$A, A25)</f>
        <v>1013.973</v>
      </c>
      <c r="M25" s="419"/>
      <c r="N25" s="635" t="s">
        <v>451</v>
      </c>
    </row>
    <row r="26" spans="1:14" x14ac:dyDescent="0.3">
      <c r="A26" s="9">
        <v>26</v>
      </c>
      <c r="B26" s="9"/>
      <c r="C26" s="18"/>
      <c r="D26" s="546"/>
      <c r="E26" s="546"/>
      <c r="F26" s="828" t="s">
        <v>22</v>
      </c>
      <c r="G26" s="828"/>
      <c r="H26" s="829">
        <f>SUMIFS('Input| BS| RB'!I:I, 'Input| BS| RB'!$A:$A, A26) +SUMIFS('Input| BS| CMB'!I:I, 'Input| BS| CMB'!$A:$A, A26) +SUMIFS('Input| BS| IB'!I:I, 'Input| BS| IB'!$A:$A, A26) +SUMIFS('Input| BS| TT Thẻ'!I:I, 'Input| BS| TT Thẻ'!$A:$A, A26)+SUMIFS('Input | BS| CIB'!I:I, 'Input | BS| CIB'!$A:$A, A26) +SUMIFS('Input| BS| Treasury'!I:I, 'Input| BS| Treasury'!$A:$A, A26) +SUMIFS('Input| BS| Capital'!I:I, 'Input| BS| Capital'!$A:$A, A26)+SUMIFS('ALM| BS| Process'!I:I, 'ALM| BS| Process'!$A:$A, A26)</f>
        <v>0</v>
      </c>
      <c r="I26" s="830">
        <f>SUMIFS('Input| BS| RB'!J:J, 'Input| BS| RB'!$A:$A, A26) +SUMIFS('Input| BS| CMB'!J:J, 'Input| BS| CMB'!$A:$A, A26) +SUMIFS('Input| BS| IB'!J:J, 'Input| BS| IB'!$A:$A, A26) +SUMIFS('Input| BS| TT Thẻ'!J:J, 'Input| BS| TT Thẻ'!$A:$A, A26)+SUMIFS('Input | BS| CIB'!J:J, 'Input | BS| CIB'!$A:$A, A26) +SUMIFS('Input| BS| Treasury'!J:J, 'Input| BS| Treasury'!$A:$A, A26) +SUMIFS('Input| BS| Capital'!J:J, 'Input| BS| Capital'!$A:$A, A26)+SUMIFS('ALM| BS| Process'!J:J, 'ALM| BS| Process'!$A:$A, A26)</f>
        <v>0</v>
      </c>
      <c r="J26" s="831">
        <f>SUMIFS('Input| BS| RB'!L:L, 'Input| BS| RB'!$A:$A, A26) +SUMIFS('Input| BS| CMB'!L:L, 'Input| BS| CMB'!$A:$A, A26) +SUMIFS('Input| BS| IB'!L:L, 'Input| BS| IB'!$A:$A, A26) +SUMIFS('Input| BS| TT Thẻ'!L:L, 'Input| BS| TT Thẻ'!$A:$A, A26)+SUMIFS('Input | BS| CIB'!L:L, 'Input | BS| CIB'!$A:$A, A26) +SUMIFS('Input| BS| Treasury'!L:L, 'Input| BS| Treasury'!$A:$A, A26) +SUMIFS('Input| BS| Capital'!L:L, 'Input| BS| Capital'!$A:$A, A26)+SUMIFS('ALM| BS| Process'!N:N, 'ALM| BS| Process'!$A:$A, A26)</f>
        <v>0</v>
      </c>
      <c r="K26" s="67"/>
      <c r="L26" s="646">
        <f>SUMIFS('Input| BS| RB'!L:L, 'Input| BS| RB'!$A:$A, A26) +SUMIFS('Input| BS| CMB'!L:L, 'Input| BS| CMB'!$A:$A, A26) +SUMIFS('Input| BS| IB'!L:L, 'Input| BS| IB'!$A:$A, A26) +SUMIFS('Input| BS| TT Thẻ'!L:L, 'Input| BS| TT Thẻ'!$A:$A, A26)+SUMIFS('Input | BS| CIB'!L:L, 'Input | BS| CIB'!$A:$A, A26) +SUMIFS('Input| BS| Treasury'!L:L, 'Input| BS| Treasury'!$A:$A, A26) +SUMIFS('Input| BS| Capital'!L:L, 'Input| BS| Capital'!$A:$A, A26)+SUMIFS('ALM| BS| Process'!P:P, 'ALM| BS| Process'!$A:$A, A26)</f>
        <v>0</v>
      </c>
      <c r="M26" s="419"/>
      <c r="N26" s="635" t="s">
        <v>451</v>
      </c>
    </row>
    <row r="27" spans="1:14" x14ac:dyDescent="0.3">
      <c r="A27" s="9">
        <v>27</v>
      </c>
      <c r="B27" s="9"/>
      <c r="C27" s="14"/>
      <c r="D27" s="814" t="s">
        <v>26</v>
      </c>
      <c r="E27" s="546"/>
      <c r="F27" s="546"/>
      <c r="G27" s="546"/>
      <c r="H27" s="824">
        <f>SUMIFS('Input| BS| RB'!I:I, 'Input| BS| RB'!$A:$A, A27) +SUMIFS('Input| BS| CMB'!I:I, 'Input| BS| CMB'!$A:$A, A27) +SUMIFS('Input| BS| IB'!I:I, 'Input| BS| IB'!$A:$A, A27) +SUMIFS('Input| BS| TT Thẻ'!I:I, 'Input| BS| TT Thẻ'!$A:$A, A27)+SUMIFS('Input | BS| CIB'!I:I, 'Input | BS| CIB'!$A:$A, A27) +SUMIFS('Input| BS| Treasury'!I:I, 'Input| BS| Treasury'!$A:$A, A27) +SUMIFS('Input| BS| Capital'!I:I, 'Input| BS| Capital'!$A:$A, A27)+SUMIFS('ALM| BS| Process'!I:I, 'ALM| BS| Process'!$A:$A, A27)</f>
        <v>-205.36416</v>
      </c>
      <c r="I27" s="825">
        <f>SUMIFS('Input| BS| RB'!J:J, 'Input| BS| RB'!$A:$A, A27) +SUMIFS('Input| BS| CMB'!J:J, 'Input| BS| CMB'!$A:$A, A27) +SUMIFS('Input| BS| IB'!J:J, 'Input| BS| IB'!$A:$A, A27) +SUMIFS('Input| BS| TT Thẻ'!J:J, 'Input| BS| TT Thẻ'!$A:$A, A27)+SUMIFS('Input | BS| CIB'!J:J, 'Input | BS| CIB'!$A:$A, A27) +SUMIFS('Input| BS| Treasury'!J:J, 'Input| BS| Treasury'!$A:$A, A27) +SUMIFS('Input| BS| Capital'!J:J, 'Input| BS| Capital'!$A:$A, A27)+SUMIFS('ALM| BS| Process'!J:J, 'ALM| BS| Process'!$A:$A, A27)</f>
        <v>-242.36416</v>
      </c>
      <c r="J27" s="826">
        <f>SUMIFS('Input| BS| RB'!L:L, 'Input| BS| RB'!$A:$A, A27) +SUMIFS('Input| BS| CMB'!L:L, 'Input| BS| CMB'!$A:$A, A27) +SUMIFS('Input| BS| IB'!L:L, 'Input| BS| IB'!$A:$A, A27) +SUMIFS('Input| BS| TT Thẻ'!L:L, 'Input| BS| TT Thẻ'!$A:$A, A27)+SUMIFS('Input | BS| CIB'!L:L, 'Input | BS| CIB'!$A:$A, A27) +SUMIFS('Input| BS| Treasury'!L:L, 'Input| BS| Treasury'!$A:$A, A27) +SUMIFS('Input| BS| Capital'!L:L, 'Input| BS| Capital'!$A:$A, A27)+SUMIFS('ALM| BS| Process'!N:N, 'ALM| BS| Process'!$A:$A, A27)</f>
        <v>-73.299393324999997</v>
      </c>
      <c r="K27" s="67"/>
      <c r="L27" s="645">
        <f>SUMIFS('Input| BS| RB'!L:L, 'Input| BS| RB'!$A:$A, A27) +SUMIFS('Input| BS| CMB'!L:L, 'Input| BS| CMB'!$A:$A, A27) +SUMIFS('Input| BS| IB'!L:L, 'Input| BS| IB'!$A:$A, A27) +SUMIFS('Input| BS| TT Thẻ'!L:L, 'Input| BS| TT Thẻ'!$A:$A, A27)+SUMIFS('Input | BS| CIB'!L:L, 'Input | BS| CIB'!$A:$A, A27) +SUMIFS('Input| BS| Treasury'!L:L, 'Input| BS| Treasury'!$A:$A, A27) +SUMIFS('Input| BS| Capital'!L:L, 'Input| BS| Capital'!$A:$A, A27)+SUMIFS('ALM| BS| Process'!P:P, 'ALM| BS| Process'!$A:$A, A27)</f>
        <v>-73.299393324999997</v>
      </c>
      <c r="M27" s="419"/>
      <c r="N27" s="635" t="s">
        <v>451</v>
      </c>
    </row>
    <row r="28" spans="1:14" x14ac:dyDescent="0.3">
      <c r="A28" s="9">
        <v>28</v>
      </c>
      <c r="B28" s="9"/>
      <c r="C28" s="18"/>
      <c r="D28" s="546"/>
      <c r="E28" s="814" t="s">
        <v>27</v>
      </c>
      <c r="F28" s="546"/>
      <c r="G28" s="546"/>
      <c r="H28" s="824">
        <f>SUMIFS('Input| BS| RB'!I:I, 'Input| BS| RB'!$A:$A, A28) +SUMIFS('Input| BS| CMB'!I:I, 'Input| BS| CMB'!$A:$A, A28) +SUMIFS('Input| BS| IB'!I:I, 'Input| BS| IB'!$A:$A, A28) +SUMIFS('Input| BS| TT Thẻ'!I:I, 'Input| BS| TT Thẻ'!$A:$A, A28)+SUMIFS('Input | BS| CIB'!I:I, 'Input | BS| CIB'!$A:$A, A28) +SUMIFS('Input| BS| Treasury'!I:I, 'Input| BS| Treasury'!$A:$A, A28) +SUMIFS('Input| BS| Capital'!I:I, 'Input| BS| Capital'!$A:$A, A28)+SUMIFS('ALM| BS| Process'!I:I, 'ALM| BS| Process'!$A:$A, A28)</f>
        <v>-205.36416</v>
      </c>
      <c r="I28" s="825">
        <f>SUMIFS('Input| BS| RB'!J:J, 'Input| BS| RB'!$A:$A, A28) +SUMIFS('Input| BS| CMB'!J:J, 'Input| BS| CMB'!$A:$A, A28) +SUMIFS('Input| BS| IB'!J:J, 'Input| BS| IB'!$A:$A, A28) +SUMIFS('Input| BS| TT Thẻ'!J:J, 'Input| BS| TT Thẻ'!$A:$A, A28)+SUMIFS('Input | BS| CIB'!J:J, 'Input | BS| CIB'!$A:$A, A28) +SUMIFS('Input| BS| Treasury'!J:J, 'Input| BS| Treasury'!$A:$A, A28) +SUMIFS('Input| BS| Capital'!J:J, 'Input| BS| Capital'!$A:$A, A28)+SUMIFS('ALM| BS| Process'!J:J, 'ALM| BS| Process'!$A:$A, A28)</f>
        <v>-242.36416</v>
      </c>
      <c r="J28" s="826">
        <f>SUMIFS('Input| BS| RB'!L:L, 'Input| BS| RB'!$A:$A, A28) +SUMIFS('Input| BS| CMB'!L:L, 'Input| BS| CMB'!$A:$A, A28) +SUMIFS('Input| BS| IB'!L:L, 'Input| BS| IB'!$A:$A, A28) +SUMIFS('Input| BS| TT Thẻ'!L:L, 'Input| BS| TT Thẻ'!$A:$A, A28)+SUMIFS('Input | BS| CIB'!L:L, 'Input | BS| CIB'!$A:$A, A28) +SUMIFS('Input| BS| Treasury'!L:L, 'Input| BS| Treasury'!$A:$A, A28) +SUMIFS('Input| BS| Capital'!L:L, 'Input| BS| Capital'!$A:$A, A28)+SUMIFS('ALM| BS| Process'!N:N, 'ALM| BS| Process'!$A:$A, A28)</f>
        <v>-73.299393324999997</v>
      </c>
      <c r="K28" s="67"/>
      <c r="L28" s="645">
        <f>SUMIFS('Input| BS| RB'!L:L, 'Input| BS| RB'!$A:$A, A28) +SUMIFS('Input| BS| CMB'!L:L, 'Input| BS| CMB'!$A:$A, A28) +SUMIFS('Input| BS| IB'!L:L, 'Input| BS| IB'!$A:$A, A28) +SUMIFS('Input| BS| TT Thẻ'!L:L, 'Input| BS| TT Thẻ'!$A:$A, A28)+SUMIFS('Input | BS| CIB'!L:L, 'Input | BS| CIB'!$A:$A, A28) +SUMIFS('Input| BS| Treasury'!L:L, 'Input| BS| Treasury'!$A:$A, A28) +SUMIFS('Input| BS| Capital'!L:L, 'Input| BS| Capital'!$A:$A, A28)+SUMIFS('ALM| BS| Process'!P:P, 'ALM| BS| Process'!$A:$A, A28)</f>
        <v>-73.299393324999997</v>
      </c>
      <c r="M28" s="419"/>
      <c r="N28" s="635" t="s">
        <v>451</v>
      </c>
    </row>
    <row r="29" spans="1:14" x14ac:dyDescent="0.3">
      <c r="A29" s="9">
        <v>29</v>
      </c>
      <c r="B29" s="9"/>
      <c r="C29" s="18"/>
      <c r="D29" s="546"/>
      <c r="E29" s="546"/>
      <c r="F29" s="827" t="s">
        <v>19</v>
      </c>
      <c r="G29" s="827"/>
      <c r="H29" s="824">
        <f>SUMIFS('Input| BS| RB'!I:I, 'Input| BS| RB'!$A:$A, A29) +SUMIFS('Input| BS| CMB'!I:I, 'Input| BS| CMB'!$A:$A, A29) +SUMIFS('Input| BS| IB'!I:I, 'Input| BS| IB'!$A:$A, A29) +SUMIFS('Input| BS| TT Thẻ'!I:I, 'Input| BS| TT Thẻ'!$A:$A, A29)+SUMIFS('Input | BS| CIB'!I:I, 'Input | BS| CIB'!$A:$A, A29) +SUMIFS('Input| BS| Treasury'!I:I, 'Input| BS| Treasury'!$A:$A, A29) +SUMIFS('Input| BS| Capital'!I:I, 'Input| BS| Capital'!$A:$A, A29)+SUMIFS('ALM| BS| Process'!I:I, 'ALM| BS| Process'!$A:$A, A29)</f>
        <v>-64.599940000000004</v>
      </c>
      <c r="I29" s="825">
        <f>SUMIFS('Input| BS| RB'!J:J, 'Input| BS| RB'!$A:$A, A29) +SUMIFS('Input| BS| CMB'!J:J, 'Input| BS| CMB'!$A:$A, A29) +SUMIFS('Input| BS| IB'!J:J, 'Input| BS| IB'!$A:$A, A29) +SUMIFS('Input| BS| TT Thẻ'!J:J, 'Input| BS| TT Thẻ'!$A:$A, A29)+SUMIFS('Input | BS| CIB'!J:J, 'Input | BS| CIB'!$A:$A, A29) +SUMIFS('Input| BS| Treasury'!J:J, 'Input| BS| Treasury'!$A:$A, A29) +SUMIFS('Input| BS| Capital'!J:J, 'Input| BS| Capital'!$A:$A, A29)+SUMIFS('ALM| BS| Process'!J:J, 'ALM| BS| Process'!$A:$A, A29)</f>
        <v>-76.599939999999989</v>
      </c>
      <c r="J29" s="826">
        <f>SUMIFS('Input| BS| RB'!L:L, 'Input| BS| RB'!$A:$A, A29) +SUMIFS('Input| BS| CMB'!L:L, 'Input| BS| CMB'!$A:$A, A29) +SUMIFS('Input| BS| IB'!L:L, 'Input| BS| IB'!$A:$A, A29) +SUMIFS('Input| BS| TT Thẻ'!L:L, 'Input| BS| TT Thẻ'!$A:$A, A29)+SUMIFS('Input | BS| CIB'!L:L, 'Input | BS| CIB'!$A:$A, A29) +SUMIFS('Input| BS| Treasury'!L:L, 'Input| BS| Treasury'!$A:$A, A29) +SUMIFS('Input| BS| Capital'!L:L, 'Input| BS| Capital'!$A:$A, A29)+SUMIFS('ALM| BS| Process'!N:N, 'ALM| BS| Process'!$A:$A, A29)</f>
        <v>-28.548468325000002</v>
      </c>
      <c r="K29" s="67"/>
      <c r="L29" s="645">
        <f>SUMIFS('Input| BS| RB'!L:L, 'Input| BS| RB'!$A:$A, A29) +SUMIFS('Input| BS| CMB'!L:L, 'Input| BS| CMB'!$A:$A, A29) +SUMIFS('Input| BS| IB'!L:L, 'Input| BS| IB'!$A:$A, A29) +SUMIFS('Input| BS| TT Thẻ'!L:L, 'Input| BS| TT Thẻ'!$A:$A, A29)+SUMIFS('Input | BS| CIB'!L:L, 'Input | BS| CIB'!$A:$A, A29) +SUMIFS('Input| BS| Treasury'!L:L, 'Input| BS| Treasury'!$A:$A, A29) +SUMIFS('Input| BS| Capital'!L:L, 'Input| BS| Capital'!$A:$A, A29)+SUMIFS('ALM| BS| Process'!P:P, 'ALM| BS| Process'!$A:$A, A29)</f>
        <v>-28.548468325000002</v>
      </c>
      <c r="M29" s="419" t="s">
        <v>431</v>
      </c>
      <c r="N29" s="635" t="s">
        <v>451</v>
      </c>
    </row>
    <row r="30" spans="1:14" x14ac:dyDescent="0.3">
      <c r="A30" s="9">
        <v>30</v>
      </c>
      <c r="B30" s="9"/>
      <c r="C30" s="18"/>
      <c r="D30" s="546"/>
      <c r="E30" s="546"/>
      <c r="F30" s="828" t="s">
        <v>20</v>
      </c>
      <c r="G30" s="828"/>
      <c r="H30" s="824">
        <f>SUMIFS('Input| BS| RB'!I:I, 'Input| BS| RB'!$A:$A, A30) +SUMIFS('Input| BS| CMB'!I:I, 'Input| BS| CMB'!$A:$A, A30) +SUMIFS('Input| BS| IB'!I:I, 'Input| BS| IB'!$A:$A, A30) +SUMIFS('Input| BS| TT Thẻ'!I:I, 'Input| BS| TT Thẻ'!$A:$A, A30)+SUMIFS('Input | BS| CIB'!I:I, 'Input | BS| CIB'!$A:$A, A30) +SUMIFS('Input| BS| Treasury'!I:I, 'Input| BS| Treasury'!$A:$A, A30) +SUMIFS('Input| BS| Capital'!I:I, 'Input| BS| Capital'!$A:$A, A30)+SUMIFS('ALM| BS| Process'!I:I, 'ALM| BS| Process'!$A:$A, A30)</f>
        <v>-10.0715</v>
      </c>
      <c r="I30" s="825">
        <f>SUMIFS('Input| BS| RB'!J:J, 'Input| BS| RB'!$A:$A, A30) +SUMIFS('Input| BS| CMB'!J:J, 'Input| BS| CMB'!$A:$A, A30) +SUMIFS('Input| BS| IB'!J:J, 'Input| BS| IB'!$A:$A, A30) +SUMIFS('Input| BS| TT Thẻ'!J:J, 'Input| BS| TT Thẻ'!$A:$A, A30)+SUMIFS('Input | BS| CIB'!J:J, 'Input | BS| CIB'!$A:$A, A30) +SUMIFS('Input| BS| Treasury'!J:J, 'Input| BS| Treasury'!$A:$A, A30) +SUMIFS('Input| BS| Capital'!J:J, 'Input| BS| Capital'!$A:$A, A30)+SUMIFS('ALM| BS| Process'!J:J, 'ALM| BS| Process'!$A:$A, A30)</f>
        <v>-15.0715</v>
      </c>
      <c r="J30" s="826">
        <f>SUMIFS('Input| BS| RB'!L:L, 'Input| BS| RB'!$A:$A, A30) +SUMIFS('Input| BS| CMB'!L:L, 'Input| BS| CMB'!$A:$A, A30) +SUMIFS('Input| BS| IB'!L:L, 'Input| BS| IB'!$A:$A, A30) +SUMIFS('Input| BS| TT Thẻ'!L:L, 'Input| BS| TT Thẻ'!$A:$A, A30)+SUMIFS('Input | BS| CIB'!L:L, 'Input | BS| CIB'!$A:$A, A30) +SUMIFS('Input| BS| Treasury'!L:L, 'Input| BS| Treasury'!$A:$A, A30) +SUMIFS('Input| BS| Capital'!L:L, 'Input| BS| Capital'!$A:$A, A30)+SUMIFS('ALM| BS| Process'!N:N, 'ALM| BS| Process'!$A:$A, A30)</f>
        <v>-7.1499999999999994E-2</v>
      </c>
      <c r="K30" s="67"/>
      <c r="L30" s="645">
        <f>SUMIFS('Input| BS| RB'!L:L, 'Input| BS| RB'!$A:$A, A30) +SUMIFS('Input| BS| CMB'!L:L, 'Input| BS| CMB'!$A:$A, A30) +SUMIFS('Input| BS| IB'!L:L, 'Input| BS| IB'!$A:$A, A30) +SUMIFS('Input| BS| TT Thẻ'!L:L, 'Input| BS| TT Thẻ'!$A:$A, A30)+SUMIFS('Input | BS| CIB'!L:L, 'Input | BS| CIB'!$A:$A, A30) +SUMIFS('Input| BS| Treasury'!L:L, 'Input| BS| Treasury'!$A:$A, A30) +SUMIFS('Input| BS| Capital'!L:L, 'Input| BS| Capital'!$A:$A, A30)+SUMIFS('ALM| BS| Process'!P:P, 'ALM| BS| Process'!$A:$A, A30)</f>
        <v>-7.1499999999999994E-2</v>
      </c>
      <c r="M30" s="419"/>
      <c r="N30" s="635" t="s">
        <v>451</v>
      </c>
    </row>
    <row r="31" spans="1:14" x14ac:dyDescent="0.3">
      <c r="A31" s="9">
        <v>31</v>
      </c>
      <c r="B31" s="9"/>
      <c r="C31" s="18"/>
      <c r="D31" s="546"/>
      <c r="E31" s="546"/>
      <c r="F31" s="828" t="s">
        <v>21</v>
      </c>
      <c r="G31" s="828"/>
      <c r="H31" s="829">
        <f>SUMIFS('Input| BS| RB'!I:I, 'Input| BS| RB'!$A:$A, A31) +SUMIFS('Input| BS| CMB'!I:I, 'Input| BS| CMB'!$A:$A, A31) +SUMIFS('Input| BS| IB'!I:I, 'Input| BS| IB'!$A:$A, A31) +SUMIFS('Input| BS| TT Thẻ'!I:I, 'Input| BS| TT Thẻ'!$A:$A, A31)+SUMIFS('Input | BS| CIB'!I:I, 'Input | BS| CIB'!$A:$A, A31) +SUMIFS('Input| BS| Treasury'!I:I, 'Input| BS| Treasury'!$A:$A, A31) +SUMIFS('Input| BS| Capital'!I:I, 'Input| BS| Capital'!$A:$A, A31)+SUMIFS('ALM| BS| Process'!I:I, 'ALM| BS| Process'!$A:$A, A31)</f>
        <v>-33.764220000000002</v>
      </c>
      <c r="I31" s="830">
        <f>SUMIFS('Input| BS| RB'!J:J, 'Input| BS| RB'!$A:$A, A31) +SUMIFS('Input| BS| CMB'!J:J, 'Input| BS| CMB'!$A:$A, A31) +SUMIFS('Input| BS| IB'!J:J, 'Input| BS| IB'!$A:$A, A31) +SUMIFS('Input| BS| TT Thẻ'!J:J, 'Input| BS| TT Thẻ'!$A:$A, A31)+SUMIFS('Input | BS| CIB'!J:J, 'Input | BS| CIB'!$A:$A, A31) +SUMIFS('Input| BS| Treasury'!J:J, 'Input| BS| Treasury'!$A:$A, A31) +SUMIFS('Input| BS| Capital'!J:J, 'Input| BS| Capital'!$A:$A, A31)+SUMIFS('ALM| BS| Process'!J:J, 'ALM| BS| Process'!$A:$A, A31)</f>
        <v>-35.764220000000002</v>
      </c>
      <c r="J31" s="831">
        <f>SUMIFS('Input| BS| RB'!L:L, 'Input| BS| RB'!$A:$A, A31) +SUMIFS('Input| BS| CMB'!L:L, 'Input| BS| CMB'!$A:$A, A31) +SUMIFS('Input| BS| IB'!L:L, 'Input| BS| IB'!$A:$A, A31) +SUMIFS('Input| BS| TT Thẻ'!L:L, 'Input| BS| TT Thẻ'!$A:$A, A31)+SUMIFS('Input | BS| CIB'!L:L, 'Input | BS| CIB'!$A:$A, A31) +SUMIFS('Input| BS| Treasury'!L:L, 'Input| BS| Treasury'!$A:$A, A31) +SUMIFS('Input| BS| Capital'!L:L, 'Input| BS| Capital'!$A:$A, A31)+SUMIFS('ALM| BS| Process'!N:N, 'ALM| BS| Process'!$A:$A, A31)</f>
        <v>-14.286217995000001</v>
      </c>
      <c r="K31" s="67"/>
      <c r="L31" s="646">
        <f>SUMIFS('Input| BS| RB'!L:L, 'Input| BS| RB'!$A:$A, A31) +SUMIFS('Input| BS| CMB'!L:L, 'Input| BS| CMB'!$A:$A, A31) +SUMIFS('Input| BS| IB'!L:L, 'Input| BS| IB'!$A:$A, A31) +SUMIFS('Input| BS| TT Thẻ'!L:L, 'Input| BS| TT Thẻ'!$A:$A, A31)+SUMIFS('Input | BS| CIB'!L:L, 'Input | BS| CIB'!$A:$A, A31) +SUMIFS('Input| BS| Treasury'!L:L, 'Input| BS| Treasury'!$A:$A, A31) +SUMIFS('Input| BS| Capital'!L:L, 'Input| BS| Capital'!$A:$A, A31)+SUMIFS('ALM| BS| Process'!P:P, 'ALM| BS| Process'!$A:$A, A31)</f>
        <v>-14.286217995000001</v>
      </c>
      <c r="M31" s="419"/>
      <c r="N31" s="635" t="s">
        <v>451</v>
      </c>
    </row>
    <row r="32" spans="1:14" x14ac:dyDescent="0.3">
      <c r="A32" s="9">
        <v>32</v>
      </c>
      <c r="B32" s="9"/>
      <c r="C32" s="18"/>
      <c r="D32" s="546"/>
      <c r="E32" s="546"/>
      <c r="F32" s="828" t="s">
        <v>22</v>
      </c>
      <c r="G32" s="828"/>
      <c r="H32" s="829">
        <f>SUMIFS('Input| BS| RB'!I:I, 'Input| BS| RB'!$A:$A, A32) +SUMIFS('Input| BS| CMB'!I:I, 'Input| BS| CMB'!$A:$A, A32) +SUMIFS('Input| BS| IB'!I:I, 'Input| BS| IB'!$A:$A, A32) +SUMIFS('Input| BS| TT Thẻ'!I:I, 'Input| BS| TT Thẻ'!$A:$A, A32)+SUMIFS('Input | BS| CIB'!I:I, 'Input | BS| CIB'!$A:$A, A32) +SUMIFS('Input| BS| Treasury'!I:I, 'Input| BS| Treasury'!$A:$A, A32) +SUMIFS('Input| BS| Capital'!I:I, 'Input| BS| Capital'!$A:$A, A32)+SUMIFS('ALM| BS| Process'!I:I, 'ALM| BS| Process'!$A:$A, A32)</f>
        <v>-20.764220000000002</v>
      </c>
      <c r="I32" s="830">
        <f>SUMIFS('Input| BS| RB'!J:J, 'Input| BS| RB'!$A:$A, A32) +SUMIFS('Input| BS| CMB'!J:J, 'Input| BS| CMB'!$A:$A, A32) +SUMIFS('Input| BS| IB'!J:J, 'Input| BS| IB'!$A:$A, A32) +SUMIFS('Input| BS| TT Thẻ'!J:J, 'Input| BS| TT Thẻ'!$A:$A, A32)+SUMIFS('Input | BS| CIB'!J:J, 'Input | BS| CIB'!$A:$A, A32) +SUMIFS('Input| BS| Treasury'!J:J, 'Input| BS| Treasury'!$A:$A, A32) +SUMIFS('Input| BS| Capital'!J:J, 'Input| BS| Capital'!$A:$A, A32)+SUMIFS('ALM| BS| Process'!J:J, 'ALM| BS| Process'!$A:$A, A32)</f>
        <v>-25.764220000000002</v>
      </c>
      <c r="J32" s="831">
        <f>SUMIFS('Input| BS| RB'!L:L, 'Input| BS| RB'!$A:$A, A32) +SUMIFS('Input| BS| CMB'!L:L, 'Input| BS| CMB'!$A:$A, A32) +SUMIFS('Input| BS| IB'!L:L, 'Input| BS| IB'!$A:$A, A32) +SUMIFS('Input| BS| TT Thẻ'!L:L, 'Input| BS| TT Thẻ'!$A:$A, A32)+SUMIFS('Input | BS| CIB'!L:L, 'Input | BS| CIB'!$A:$A, A32) +SUMIFS('Input| BS| Treasury'!L:L, 'Input| BS| Treasury'!$A:$A, A32) +SUMIFS('Input| BS| Capital'!L:L, 'Input| BS| Capital'!$A:$A, A32)+SUMIFS('ALM| BS| Process'!N:N, 'ALM| BS| Process'!$A:$A, A32)</f>
        <v>-14.19075033</v>
      </c>
      <c r="K32" s="67"/>
      <c r="L32" s="646">
        <f>SUMIFS('Input| BS| RB'!L:L, 'Input| BS| RB'!$A:$A, A32) +SUMIFS('Input| BS| CMB'!L:L, 'Input| BS| CMB'!$A:$A, A32) +SUMIFS('Input| BS| IB'!L:L, 'Input| BS| IB'!$A:$A, A32) +SUMIFS('Input| BS| TT Thẻ'!L:L, 'Input| BS| TT Thẻ'!$A:$A, A32)+SUMIFS('Input | BS| CIB'!L:L, 'Input | BS| CIB'!$A:$A, A32) +SUMIFS('Input| BS| Treasury'!L:L, 'Input| BS| Treasury'!$A:$A, A32) +SUMIFS('Input| BS| Capital'!L:L, 'Input| BS| Capital'!$A:$A, A32)+SUMIFS('ALM| BS| Process'!P:P, 'ALM| BS| Process'!$A:$A, A32)</f>
        <v>-14.19075033</v>
      </c>
      <c r="M32" s="419"/>
      <c r="N32" s="635" t="s">
        <v>451</v>
      </c>
    </row>
    <row r="33" spans="1:14" x14ac:dyDescent="0.3">
      <c r="A33" s="9">
        <v>33</v>
      </c>
      <c r="B33" s="9"/>
      <c r="C33" s="18"/>
      <c r="D33" s="546"/>
      <c r="E33" s="546"/>
      <c r="F33" s="834" t="s">
        <v>23</v>
      </c>
      <c r="G33" s="834"/>
      <c r="H33" s="824">
        <f>SUMIFS('Input| BS| RB'!I:I, 'Input| BS| RB'!$A:$A, A33) +SUMIFS('Input| BS| CMB'!I:I, 'Input| BS| CMB'!$A:$A, A33) +SUMIFS('Input| BS| IB'!I:I, 'Input| BS| IB'!$A:$A, A33) +SUMIFS('Input| BS| TT Thẻ'!I:I, 'Input| BS| TT Thẻ'!$A:$A, A33)+SUMIFS('Input | BS| CIB'!I:I, 'Input | BS| CIB'!$A:$A, A33) +SUMIFS('Input| BS| Treasury'!I:I, 'Input| BS| Treasury'!$A:$A, A33) +SUMIFS('Input| BS| Capital'!I:I, 'Input| BS| Capital'!$A:$A, A33)+SUMIFS('ALM| BS| Process'!I:I, 'ALM| BS| Process'!$A:$A, A33)</f>
        <v>-125</v>
      </c>
      <c r="I33" s="825">
        <f>SUMIFS('Input| BS| RB'!J:J, 'Input| BS| RB'!$A:$A, A33) +SUMIFS('Input| BS| CMB'!J:J, 'Input| BS| CMB'!$A:$A, A33) +SUMIFS('Input| BS| IB'!J:J, 'Input| BS| IB'!$A:$A, A33) +SUMIFS('Input| BS| TT Thẻ'!J:J, 'Input| BS| TT Thẻ'!$A:$A, A33)+SUMIFS('Input | BS| CIB'!J:J, 'Input | BS| CIB'!$A:$A, A33) +SUMIFS('Input| BS| Treasury'!J:J, 'Input| BS| Treasury'!$A:$A, A33) +SUMIFS('Input| BS| Capital'!J:J, 'Input| BS| Capital'!$A:$A, A33)+SUMIFS('ALM| BS| Process'!J:J, 'ALM| BS| Process'!$A:$A, A33)</f>
        <v>-150</v>
      </c>
      <c r="J33" s="826">
        <f>SUMIFS('Input| BS| RB'!L:L, 'Input| BS| RB'!$A:$A, A33) +SUMIFS('Input| BS| CMB'!L:L, 'Input| BS| CMB'!$A:$A, A33) +SUMIFS('Input| BS| IB'!L:L, 'Input| BS| IB'!$A:$A, A33) +SUMIFS('Input| BS| TT Thẻ'!L:L, 'Input| BS| TT Thẻ'!$A:$A, A33)+SUMIFS('Input | BS| CIB'!L:L, 'Input | BS| CIB'!$A:$A, A33) +SUMIFS('Input| BS| Treasury'!L:L, 'Input| BS| Treasury'!$A:$A, A33) +SUMIFS('Input| BS| Capital'!L:L, 'Input| BS| Capital'!$A:$A, A33)+SUMIFS('ALM| BS| Process'!N:N, 'ALM| BS| Process'!$A:$A, A33)</f>
        <v>-29.862495000000003</v>
      </c>
      <c r="K33" s="67"/>
      <c r="L33" s="645">
        <f>SUMIFS('Input| BS| RB'!L:L, 'Input| BS| RB'!$A:$A, A33) +SUMIFS('Input| BS| CMB'!L:L, 'Input| BS| CMB'!$A:$A, A33) +SUMIFS('Input| BS| IB'!L:L, 'Input| BS| IB'!$A:$A, A33) +SUMIFS('Input| BS| TT Thẻ'!L:L, 'Input| BS| TT Thẻ'!$A:$A, A33)+SUMIFS('Input | BS| CIB'!L:L, 'Input | BS| CIB'!$A:$A, A33) +SUMIFS('Input| BS| Treasury'!L:L, 'Input| BS| Treasury'!$A:$A, A33) +SUMIFS('Input| BS| Capital'!L:L, 'Input| BS| Capital'!$A:$A, A33)+SUMIFS('ALM| BS| Process'!P:P, 'ALM| BS| Process'!$A:$A, A33)</f>
        <v>-29.862495000000003</v>
      </c>
      <c r="M33" s="419" t="s">
        <v>431</v>
      </c>
      <c r="N33" s="635" t="s">
        <v>451</v>
      </c>
    </row>
    <row r="34" spans="1:14" x14ac:dyDescent="0.3">
      <c r="A34" s="9">
        <v>34</v>
      </c>
      <c r="B34" s="9"/>
      <c r="C34" s="18"/>
      <c r="D34" s="546"/>
      <c r="E34" s="546"/>
      <c r="F34" s="828" t="s">
        <v>20</v>
      </c>
      <c r="G34" s="828"/>
      <c r="H34" s="829">
        <f>SUMIFS('Input| BS| RB'!I:I, 'Input| BS| RB'!$A:$A, A34) +SUMIFS('Input| BS| CMB'!I:I, 'Input| BS| CMB'!$A:$A, A34) +SUMIFS('Input| BS| IB'!I:I, 'Input| BS| IB'!$A:$A, A34) +SUMIFS('Input| BS| TT Thẻ'!I:I, 'Input| BS| TT Thẻ'!$A:$A, A34)+SUMIFS('Input | BS| CIB'!I:I, 'Input | BS| CIB'!$A:$A, A34) +SUMIFS('Input| BS| Treasury'!I:I, 'Input| BS| Treasury'!$A:$A, A34) +SUMIFS('Input| BS| Capital'!I:I, 'Input| BS| Capital'!$A:$A, A34)+SUMIFS('ALM| BS| Process'!I:I, 'ALM| BS| Process'!$A:$A, A34)</f>
        <v>-10</v>
      </c>
      <c r="I34" s="830">
        <f>SUMIFS('Input| BS| RB'!J:J, 'Input| BS| RB'!$A:$A, A34) +SUMIFS('Input| BS| CMB'!J:J, 'Input| BS| CMB'!$A:$A, A34) +SUMIFS('Input| BS| IB'!J:J, 'Input| BS| IB'!$A:$A, A34) +SUMIFS('Input| BS| TT Thẻ'!J:J, 'Input| BS| TT Thẻ'!$A:$A, A34)+SUMIFS('Input | BS| CIB'!J:J, 'Input | BS| CIB'!$A:$A, A34) +SUMIFS('Input| BS| Treasury'!J:J, 'Input| BS| Treasury'!$A:$A, A34) +SUMIFS('Input| BS| Capital'!J:J, 'Input| BS| Capital'!$A:$A, A34)+SUMIFS('ALM| BS| Process'!J:J, 'ALM| BS| Process'!$A:$A, A34)</f>
        <v>-10</v>
      </c>
      <c r="J34" s="831">
        <f>SUMIFS('Input| BS| RB'!L:L, 'Input| BS| RB'!$A:$A, A34) +SUMIFS('Input| BS| CMB'!L:L, 'Input| BS| CMB'!$A:$A, A34) +SUMIFS('Input| BS| IB'!L:L, 'Input| BS| IB'!$A:$A, A34) +SUMIFS('Input| BS| TT Thẻ'!L:L, 'Input| BS| TT Thẻ'!$A:$A, A34)+SUMIFS('Input | BS| CIB'!L:L, 'Input | BS| CIB'!$A:$A, A34) +SUMIFS('Input| BS| Treasury'!L:L, 'Input| BS| Treasury'!$A:$A, A34) +SUMIFS('Input| BS| Capital'!L:L, 'Input| BS| Capital'!$A:$A, A34)+SUMIFS('ALM| BS| Process'!N:N, 'ALM| BS| Process'!$A:$A, A34)</f>
        <v>-6.6361100000000004</v>
      </c>
      <c r="K34" s="67"/>
      <c r="L34" s="646">
        <f>SUMIFS('Input| BS| RB'!L:L, 'Input| BS| RB'!$A:$A, A34) +SUMIFS('Input| BS| CMB'!L:L, 'Input| BS| CMB'!$A:$A, A34) +SUMIFS('Input| BS| IB'!L:L, 'Input| BS| IB'!$A:$A, A34) +SUMIFS('Input| BS| TT Thẻ'!L:L, 'Input| BS| TT Thẻ'!$A:$A, A34)+SUMIFS('Input | BS| CIB'!L:L, 'Input | BS| CIB'!$A:$A, A34) +SUMIFS('Input| BS| Treasury'!L:L, 'Input| BS| Treasury'!$A:$A, A34) +SUMIFS('Input| BS| Capital'!L:L, 'Input| BS| Capital'!$A:$A, A34)+SUMIFS('ALM| BS| Process'!P:P, 'ALM| BS| Process'!$A:$A, A34)</f>
        <v>-6.6361100000000004</v>
      </c>
      <c r="M34" s="419"/>
      <c r="N34" s="635" t="s">
        <v>451</v>
      </c>
    </row>
    <row r="35" spans="1:14" x14ac:dyDescent="0.3">
      <c r="A35" s="9">
        <v>35</v>
      </c>
      <c r="B35" s="9"/>
      <c r="C35" s="18"/>
      <c r="D35" s="546"/>
      <c r="E35" s="546"/>
      <c r="F35" s="828" t="s">
        <v>21</v>
      </c>
      <c r="G35" s="828"/>
      <c r="H35" s="829">
        <f>SUMIFS('Input| BS| RB'!I:I, 'Input| BS| RB'!$A:$A, A35) +SUMIFS('Input| BS| CMB'!I:I, 'Input| BS| CMB'!$A:$A, A35) +SUMIFS('Input| BS| IB'!I:I, 'Input| BS| IB'!$A:$A, A35) +SUMIFS('Input| BS| TT Thẻ'!I:I, 'Input| BS| TT Thẻ'!$A:$A, A35)+SUMIFS('Input | BS| CIB'!I:I, 'Input | BS| CIB'!$A:$A, A35) +SUMIFS('Input| BS| Treasury'!I:I, 'Input| BS| Treasury'!$A:$A, A35) +SUMIFS('Input| BS| Capital'!I:I, 'Input| BS| Capital'!$A:$A, A35)+SUMIFS('ALM| BS| Process'!I:I, 'ALM| BS| Process'!$A:$A, A35)</f>
        <v>-20</v>
      </c>
      <c r="I35" s="830">
        <f>SUMIFS('Input| BS| RB'!J:J, 'Input| BS| RB'!$A:$A, A35) +SUMIFS('Input| BS| CMB'!J:J, 'Input| BS| CMB'!$A:$A, A35) +SUMIFS('Input| BS| IB'!J:J, 'Input| BS| IB'!$A:$A, A35) +SUMIFS('Input| BS| TT Thẻ'!J:J, 'Input| BS| TT Thẻ'!$A:$A, A35)+SUMIFS('Input | BS| CIB'!J:J, 'Input | BS| CIB'!$A:$A, A35) +SUMIFS('Input| BS| Treasury'!J:J, 'Input| BS| Treasury'!$A:$A, A35) +SUMIFS('Input| BS| Capital'!J:J, 'Input| BS| Capital'!$A:$A, A35)+SUMIFS('ALM| BS| Process'!J:J, 'ALM| BS| Process'!$A:$A, A35)</f>
        <v>-25</v>
      </c>
      <c r="J35" s="831">
        <f>SUMIFS('Input| BS| RB'!L:L, 'Input| BS| RB'!$A:$A, A35) +SUMIFS('Input| BS| CMB'!L:L, 'Input| BS| CMB'!$A:$A, A35) +SUMIFS('Input| BS| IB'!L:L, 'Input| BS| IB'!$A:$A, A35) +SUMIFS('Input| BS| TT Thẻ'!L:L, 'Input| BS| TT Thẻ'!$A:$A, A35)+SUMIFS('Input | BS| CIB'!L:L, 'Input | BS| CIB'!$A:$A, A35) +SUMIFS('Input| BS| Treasury'!L:L, 'Input| BS| Treasury'!$A:$A, A35) +SUMIFS('Input| BS| Capital'!L:L, 'Input| BS| Capital'!$A:$A, A35)+SUMIFS('ALM| BS| Process'!N:N, 'ALM| BS| Process'!$A:$A, A35)</f>
        <v>-23.226385000000004</v>
      </c>
      <c r="K35" s="67"/>
      <c r="L35" s="646">
        <f>SUMIFS('Input| BS| RB'!L:L, 'Input| BS| RB'!$A:$A, A35) +SUMIFS('Input| BS| CMB'!L:L, 'Input| BS| CMB'!$A:$A, A35) +SUMIFS('Input| BS| IB'!L:L, 'Input| BS| IB'!$A:$A, A35) +SUMIFS('Input| BS| TT Thẻ'!L:L, 'Input| BS| TT Thẻ'!$A:$A, A35)+SUMIFS('Input | BS| CIB'!L:L, 'Input | BS| CIB'!$A:$A, A35) +SUMIFS('Input| BS| Treasury'!L:L, 'Input| BS| Treasury'!$A:$A, A35) +SUMIFS('Input| BS| Capital'!L:L, 'Input| BS| Capital'!$A:$A, A35)+SUMIFS('ALM| BS| Process'!P:P, 'ALM| BS| Process'!$A:$A, A35)</f>
        <v>-23.226385000000004</v>
      </c>
      <c r="M35" s="419"/>
      <c r="N35" s="635" t="s">
        <v>451</v>
      </c>
    </row>
    <row r="36" spans="1:14" x14ac:dyDescent="0.3">
      <c r="A36" s="9">
        <v>36</v>
      </c>
      <c r="B36" s="9"/>
      <c r="C36" s="18"/>
      <c r="D36" s="546"/>
      <c r="E36" s="546"/>
      <c r="F36" s="828" t="s">
        <v>22</v>
      </c>
      <c r="G36" s="828"/>
      <c r="H36" s="829">
        <f>SUMIFS('Input| BS| RB'!I:I, 'Input| BS| RB'!$A:$A, A36) +SUMIFS('Input| BS| CMB'!I:I, 'Input| BS| CMB'!$A:$A, A36) +SUMIFS('Input| BS| IB'!I:I, 'Input| BS| IB'!$A:$A, A36) +SUMIFS('Input| BS| TT Thẻ'!I:I, 'Input| BS| TT Thẻ'!$A:$A, A36)+SUMIFS('Input | BS| CIB'!I:I, 'Input | BS| CIB'!$A:$A, A36) +SUMIFS('Input| BS| Treasury'!I:I, 'Input| BS| Treasury'!$A:$A, A36) +SUMIFS('Input| BS| Capital'!I:I, 'Input| BS| Capital'!$A:$A, A36)+SUMIFS('ALM| BS| Process'!I:I, 'ALM| BS| Process'!$A:$A, A36)</f>
        <v>-95</v>
      </c>
      <c r="I36" s="830">
        <f>SUMIFS('Input| BS| RB'!J:J, 'Input| BS| RB'!$A:$A, A36) +SUMIFS('Input| BS| CMB'!J:J, 'Input| BS| CMB'!$A:$A, A36) +SUMIFS('Input| BS| IB'!J:J, 'Input| BS| IB'!$A:$A, A36) +SUMIFS('Input| BS| TT Thẻ'!J:J, 'Input| BS| TT Thẻ'!$A:$A, A36)+SUMIFS('Input | BS| CIB'!J:J, 'Input | BS| CIB'!$A:$A, A36) +SUMIFS('Input| BS| Treasury'!J:J, 'Input| BS| Treasury'!$A:$A, A36) +SUMIFS('Input| BS| Capital'!J:J, 'Input| BS| Capital'!$A:$A, A36)+SUMIFS('ALM| BS| Process'!J:J, 'ALM| BS| Process'!$A:$A, A36)</f>
        <v>-115</v>
      </c>
      <c r="J36" s="831">
        <f>SUMIFS('Input| BS| RB'!L:L, 'Input| BS| RB'!$A:$A, A36) +SUMIFS('Input| BS| CMB'!L:L, 'Input| BS| CMB'!$A:$A, A36) +SUMIFS('Input| BS| IB'!L:L, 'Input| BS| IB'!$A:$A, A36) +SUMIFS('Input| BS| TT Thẻ'!L:L, 'Input| BS| TT Thẻ'!$A:$A, A36)+SUMIFS('Input | BS| CIB'!L:L, 'Input | BS| CIB'!$A:$A, A36) +SUMIFS('Input| BS| Treasury'!L:L, 'Input| BS| Treasury'!$A:$A, A36) +SUMIFS('Input| BS| Capital'!L:L, 'Input| BS| Capital'!$A:$A, A36)+SUMIFS('ALM| BS| Process'!N:N, 'ALM| BS| Process'!$A:$A, A36)</f>
        <v>0</v>
      </c>
      <c r="K36" s="67"/>
      <c r="L36" s="646">
        <f>SUMIFS('Input| BS| RB'!L:L, 'Input| BS| RB'!$A:$A, A36) +SUMIFS('Input| BS| CMB'!L:L, 'Input| BS| CMB'!$A:$A, A36) +SUMIFS('Input| BS| IB'!L:L, 'Input| BS| IB'!$A:$A, A36) +SUMIFS('Input| BS| TT Thẻ'!L:L, 'Input| BS| TT Thẻ'!$A:$A, A36)+SUMIFS('Input | BS| CIB'!L:L, 'Input | BS| CIB'!$A:$A, A36) +SUMIFS('Input| BS| Treasury'!L:L, 'Input| BS| Treasury'!$A:$A, A36) +SUMIFS('Input| BS| Capital'!L:L, 'Input| BS| Capital'!$A:$A, A36)+SUMIFS('ALM| BS| Process'!P:P, 'ALM| BS| Process'!$A:$A, A36)</f>
        <v>0</v>
      </c>
      <c r="M36" s="419"/>
      <c r="N36" s="635" t="s">
        <v>451</v>
      </c>
    </row>
    <row r="37" spans="1:14" x14ac:dyDescent="0.3">
      <c r="A37" s="9">
        <v>37</v>
      </c>
      <c r="B37" s="9"/>
      <c r="C37" s="18"/>
      <c r="D37" s="546"/>
      <c r="E37" s="546"/>
      <c r="F37" s="827" t="s">
        <v>24</v>
      </c>
      <c r="G37" s="827"/>
      <c r="H37" s="829">
        <f>SUMIFS('Input| BS| RB'!I:I, 'Input| BS| RB'!$A:$A, A37) +SUMIFS('Input| BS| CMB'!I:I, 'Input| BS| CMB'!$A:$A, A37) +SUMIFS('Input| BS| IB'!I:I, 'Input| BS| IB'!$A:$A, A37) +SUMIFS('Input| BS| TT Thẻ'!I:I, 'Input| BS| TT Thẻ'!$A:$A, A37)+SUMIFS('Input | BS| CIB'!I:I, 'Input | BS| CIB'!$A:$A, A37) +SUMIFS('Input| BS| Treasury'!I:I, 'Input| BS| Treasury'!$A:$A, A37) +SUMIFS('Input| BS| Capital'!I:I, 'Input| BS| Capital'!$A:$A, A37)+SUMIFS('ALM| BS| Process'!I:I, 'ALM| BS| Process'!$A:$A, A37)</f>
        <v>-15.764220000000002</v>
      </c>
      <c r="I37" s="830">
        <f>SUMIFS('Input| BS| RB'!J:J, 'Input| BS| RB'!$A:$A, A37) +SUMIFS('Input| BS| CMB'!J:J, 'Input| BS| CMB'!$A:$A, A37) +SUMIFS('Input| BS| IB'!J:J, 'Input| BS| IB'!$A:$A, A37) +SUMIFS('Input| BS| TT Thẻ'!J:J, 'Input| BS| TT Thẻ'!$A:$A, A37)+SUMIFS('Input | BS| CIB'!J:J, 'Input | BS| CIB'!$A:$A, A37) +SUMIFS('Input| BS| Treasury'!J:J, 'Input| BS| Treasury'!$A:$A, A37) +SUMIFS('Input| BS| Capital'!J:J, 'Input| BS| Capital'!$A:$A, A37)+SUMIFS('ALM| BS| Process'!J:J, 'ALM| BS| Process'!$A:$A, A37)</f>
        <v>-15.764220000000002</v>
      </c>
      <c r="J37" s="831">
        <f>SUMIFS('Input| BS| RB'!L:L, 'Input| BS| RB'!$A:$A, A37) +SUMIFS('Input| BS| CMB'!L:L, 'Input| BS| CMB'!$A:$A, A37) +SUMIFS('Input| BS| IB'!L:L, 'Input| BS| IB'!$A:$A, A37) +SUMIFS('Input| BS| TT Thẻ'!L:L, 'Input| BS| TT Thẻ'!$A:$A, A37)+SUMIFS('Input | BS| CIB'!L:L, 'Input | BS| CIB'!$A:$A, A37) +SUMIFS('Input| BS| Treasury'!L:L, 'Input| BS| Treasury'!$A:$A, A37) +SUMIFS('Input| BS| Capital'!L:L, 'Input| BS| Capital'!$A:$A, A37)+SUMIFS('ALM| BS| Process'!N:N, 'ALM| BS| Process'!$A:$A, A37)</f>
        <v>-14.888430000000001</v>
      </c>
      <c r="K37" s="67"/>
      <c r="L37" s="646">
        <f>SUMIFS('Input| BS| RB'!L:L, 'Input| BS| RB'!$A:$A, A37) +SUMIFS('Input| BS| CMB'!L:L, 'Input| BS| CMB'!$A:$A, A37) +SUMIFS('Input| BS| IB'!L:L, 'Input| BS| IB'!$A:$A, A37) +SUMIFS('Input| BS| TT Thẻ'!L:L, 'Input| BS| TT Thẻ'!$A:$A, A37)+SUMIFS('Input | BS| CIB'!L:L, 'Input | BS| CIB'!$A:$A, A37) +SUMIFS('Input| BS| Treasury'!L:L, 'Input| BS| Treasury'!$A:$A, A37) +SUMIFS('Input| BS| Capital'!L:L, 'Input| BS| Capital'!$A:$A, A37)+SUMIFS('ALM| BS| Process'!P:P, 'ALM| BS| Process'!$A:$A, A37)</f>
        <v>-14.888430000000001</v>
      </c>
      <c r="M37" s="419" t="s">
        <v>430</v>
      </c>
      <c r="N37" s="635" t="s">
        <v>451</v>
      </c>
    </row>
    <row r="38" spans="1:14" x14ac:dyDescent="0.3">
      <c r="A38" s="9">
        <v>38</v>
      </c>
      <c r="B38" s="9"/>
      <c r="C38" s="18"/>
      <c r="D38" s="546"/>
      <c r="E38" s="814" t="s">
        <v>28</v>
      </c>
      <c r="F38" s="546"/>
      <c r="G38" s="546"/>
      <c r="H38" s="824">
        <f>SUMIFS('Input| BS| RB'!I:I, 'Input| BS| RB'!$A:$A, A38) +SUMIFS('Input| BS| CMB'!I:I, 'Input| BS| CMB'!$A:$A, A38) +SUMIFS('Input| BS| IB'!I:I, 'Input| BS| IB'!$A:$A, A38) +SUMIFS('Input| BS| TT Thẻ'!I:I, 'Input| BS| TT Thẻ'!$A:$A, A38)+SUMIFS('Input | BS| CIB'!I:I, 'Input | BS| CIB'!$A:$A, A38) +SUMIFS('Input| BS| Treasury'!I:I, 'Input| BS| Treasury'!$A:$A, A38) +SUMIFS('Input| BS| Capital'!I:I, 'Input| BS| Capital'!$A:$A, A38)+SUMIFS('ALM| BS| Process'!I:I, 'ALM| BS| Process'!$A:$A, A38)</f>
        <v>0</v>
      </c>
      <c r="I38" s="825">
        <f>SUMIFS('Input| BS| RB'!J:J, 'Input| BS| RB'!$A:$A, A38) +SUMIFS('Input| BS| CMB'!J:J, 'Input| BS| CMB'!$A:$A, A38) +SUMIFS('Input| BS| IB'!J:J, 'Input| BS| IB'!$A:$A, A38) +SUMIFS('Input| BS| TT Thẻ'!J:J, 'Input| BS| TT Thẻ'!$A:$A, A38)+SUMIFS('Input | BS| CIB'!J:J, 'Input | BS| CIB'!$A:$A, A38) +SUMIFS('Input| BS| Treasury'!J:J, 'Input| BS| Treasury'!$A:$A, A38) +SUMIFS('Input| BS| Capital'!J:J, 'Input| BS| Capital'!$A:$A, A38)+SUMIFS('ALM| BS| Process'!J:J, 'ALM| BS| Process'!$A:$A, A38)</f>
        <v>0</v>
      </c>
      <c r="J38" s="826">
        <f>SUMIFS('Input| BS| RB'!L:L, 'Input| BS| RB'!$A:$A, A38) +SUMIFS('Input| BS| CMB'!L:L, 'Input| BS| CMB'!$A:$A, A38) +SUMIFS('Input| BS| IB'!L:L, 'Input| BS| IB'!$A:$A, A38) +SUMIFS('Input| BS| TT Thẻ'!L:L, 'Input| BS| TT Thẻ'!$A:$A, A38)+SUMIFS('Input | BS| CIB'!L:L, 'Input | BS| CIB'!$A:$A, A38) +SUMIFS('Input| BS| Treasury'!L:L, 'Input| BS| Treasury'!$A:$A, A38) +SUMIFS('Input| BS| Capital'!L:L, 'Input| BS| Capital'!$A:$A, A38)+SUMIFS('ALM| BS| Process'!N:N, 'ALM| BS| Process'!$A:$A, A38)</f>
        <v>0</v>
      </c>
      <c r="K38" s="67"/>
      <c r="L38" s="645">
        <f>SUMIFS('Input| BS| RB'!L:L, 'Input| BS| RB'!$A:$A, A38) +SUMIFS('Input| BS| CMB'!L:L, 'Input| BS| CMB'!$A:$A, A38) +SUMIFS('Input| BS| IB'!L:L, 'Input| BS| IB'!$A:$A, A38) +SUMIFS('Input| BS| TT Thẻ'!L:L, 'Input| BS| TT Thẻ'!$A:$A, A38)+SUMIFS('Input | BS| CIB'!L:L, 'Input | BS| CIB'!$A:$A, A38) +SUMIFS('Input| BS| Treasury'!L:L, 'Input| BS| Treasury'!$A:$A, A38) +SUMIFS('Input| BS| Capital'!L:L, 'Input| BS| Capital'!$A:$A, A38)+SUMIFS('ALM| BS| Process'!P:P, 'ALM| BS| Process'!$A:$A, A38)</f>
        <v>0</v>
      </c>
      <c r="M38" s="419" t="s">
        <v>430</v>
      </c>
      <c r="N38" s="635" t="s">
        <v>451</v>
      </c>
    </row>
    <row r="39" spans="1:14" x14ac:dyDescent="0.3">
      <c r="A39" s="9">
        <v>39</v>
      </c>
      <c r="B39" s="9"/>
      <c r="C39" s="18"/>
      <c r="D39" s="546"/>
      <c r="E39" s="546"/>
      <c r="F39" s="828" t="s">
        <v>20</v>
      </c>
      <c r="G39" s="828"/>
      <c r="H39" s="829">
        <f>SUMIFS('Input| BS| RB'!I:I, 'Input| BS| RB'!$A:$A, A39) +SUMIFS('Input| BS| CMB'!I:I, 'Input| BS| CMB'!$A:$A, A39) +SUMIFS('Input| BS| IB'!I:I, 'Input| BS| IB'!$A:$A, A39) +SUMIFS('Input| BS| TT Thẻ'!I:I, 'Input| BS| TT Thẻ'!$A:$A, A39)+SUMIFS('Input | BS| CIB'!I:I, 'Input | BS| CIB'!$A:$A, A39) +SUMIFS('Input| BS| Treasury'!I:I, 'Input| BS| Treasury'!$A:$A, A39) +SUMIFS('Input| BS| Capital'!I:I, 'Input| BS| Capital'!$A:$A, A39)+SUMIFS('ALM| BS| Process'!I:I, 'ALM| BS| Process'!$A:$A, A39)</f>
        <v>0</v>
      </c>
      <c r="I39" s="830">
        <f>SUMIFS('Input| BS| RB'!J:J, 'Input| BS| RB'!$A:$A, A39) +SUMIFS('Input| BS| CMB'!J:J, 'Input| BS| CMB'!$A:$A, A39) +SUMIFS('Input| BS| IB'!J:J, 'Input| BS| IB'!$A:$A, A39) +SUMIFS('Input| BS| TT Thẻ'!J:J, 'Input| BS| TT Thẻ'!$A:$A, A39)+SUMIFS('Input | BS| CIB'!J:J, 'Input | BS| CIB'!$A:$A, A39) +SUMIFS('Input| BS| Treasury'!J:J, 'Input| BS| Treasury'!$A:$A, A39) +SUMIFS('Input| BS| Capital'!J:J, 'Input| BS| Capital'!$A:$A, A39)+SUMIFS('ALM| BS| Process'!J:J, 'ALM| BS| Process'!$A:$A, A39)</f>
        <v>0</v>
      </c>
      <c r="J39" s="831">
        <f>SUMIFS('Input| BS| RB'!L:L, 'Input| BS| RB'!$A:$A, A39) +SUMIFS('Input| BS| CMB'!L:L, 'Input| BS| CMB'!$A:$A, A39) +SUMIFS('Input| BS| IB'!L:L, 'Input| BS| IB'!$A:$A, A39) +SUMIFS('Input| BS| TT Thẻ'!L:L, 'Input| BS| TT Thẻ'!$A:$A, A39)+SUMIFS('Input | BS| CIB'!L:L, 'Input | BS| CIB'!$A:$A, A39) +SUMIFS('Input| BS| Treasury'!L:L, 'Input| BS| Treasury'!$A:$A, A39) +SUMIFS('Input| BS| Capital'!L:L, 'Input| BS| Capital'!$A:$A, A39)+SUMIFS('ALM| BS| Process'!N:N, 'ALM| BS| Process'!$A:$A, A39)</f>
        <v>0</v>
      </c>
      <c r="K39" s="67"/>
      <c r="L39" s="646">
        <f>SUMIFS('Input| BS| RB'!L:L, 'Input| BS| RB'!$A:$A, A39) +SUMIFS('Input| BS| CMB'!L:L, 'Input| BS| CMB'!$A:$A, A39) +SUMIFS('Input| BS| IB'!L:L, 'Input| BS| IB'!$A:$A, A39) +SUMIFS('Input| BS| TT Thẻ'!L:L, 'Input| BS| TT Thẻ'!$A:$A, A39)+SUMIFS('Input | BS| CIB'!L:L, 'Input | BS| CIB'!$A:$A, A39) +SUMIFS('Input| BS| Treasury'!L:L, 'Input| BS| Treasury'!$A:$A, A39) +SUMIFS('Input| BS| Capital'!L:L, 'Input| BS| Capital'!$A:$A, A39)+SUMIFS('ALM| BS| Process'!P:P, 'ALM| BS| Process'!$A:$A, A39)</f>
        <v>0</v>
      </c>
      <c r="M39" s="419"/>
      <c r="N39" s="635" t="s">
        <v>451</v>
      </c>
    </row>
    <row r="40" spans="1:14" x14ac:dyDescent="0.3">
      <c r="A40" s="9">
        <v>40</v>
      </c>
      <c r="B40" s="9"/>
      <c r="C40" s="18"/>
      <c r="D40" s="546"/>
      <c r="E40" s="546"/>
      <c r="F40" s="828" t="s">
        <v>21</v>
      </c>
      <c r="G40" s="828"/>
      <c r="H40" s="829">
        <f>SUMIFS('Input| BS| RB'!I:I, 'Input| BS| RB'!$A:$A, A40) +SUMIFS('Input| BS| CMB'!I:I, 'Input| BS| CMB'!$A:$A, A40) +SUMIFS('Input| BS| IB'!I:I, 'Input| BS| IB'!$A:$A, A40) +SUMIFS('Input| BS| TT Thẻ'!I:I, 'Input| BS| TT Thẻ'!$A:$A, A40)+SUMIFS('Input | BS| CIB'!I:I, 'Input | BS| CIB'!$A:$A, A40) +SUMIFS('Input| BS| Treasury'!I:I, 'Input| BS| Treasury'!$A:$A, A40) +SUMIFS('Input| BS| Capital'!I:I, 'Input| BS| Capital'!$A:$A, A40)+SUMIFS('ALM| BS| Process'!I:I, 'ALM| BS| Process'!$A:$A, A40)</f>
        <v>0</v>
      </c>
      <c r="I40" s="830">
        <f>SUMIFS('Input| BS| RB'!J:J, 'Input| BS| RB'!$A:$A, A40) +SUMIFS('Input| BS| CMB'!J:J, 'Input| BS| CMB'!$A:$A, A40) +SUMIFS('Input| BS| IB'!J:J, 'Input| BS| IB'!$A:$A, A40) +SUMIFS('Input| BS| TT Thẻ'!J:J, 'Input| BS| TT Thẻ'!$A:$A, A40)+SUMIFS('Input | BS| CIB'!J:J, 'Input | BS| CIB'!$A:$A, A40) +SUMIFS('Input| BS| Treasury'!J:J, 'Input| BS| Treasury'!$A:$A, A40) +SUMIFS('Input| BS| Capital'!J:J, 'Input| BS| Capital'!$A:$A, A40)+SUMIFS('ALM| BS| Process'!J:J, 'ALM| BS| Process'!$A:$A, A40)</f>
        <v>0</v>
      </c>
      <c r="J40" s="831">
        <f>SUMIFS('Input| BS| RB'!L:L, 'Input| BS| RB'!$A:$A, A40) +SUMIFS('Input| BS| CMB'!L:L, 'Input| BS| CMB'!$A:$A, A40) +SUMIFS('Input| BS| IB'!L:L, 'Input| BS| IB'!$A:$A, A40) +SUMIFS('Input| BS| TT Thẻ'!L:L, 'Input| BS| TT Thẻ'!$A:$A, A40)+SUMIFS('Input | BS| CIB'!L:L, 'Input | BS| CIB'!$A:$A, A40) +SUMIFS('Input| BS| Treasury'!L:L, 'Input| BS| Treasury'!$A:$A, A40) +SUMIFS('Input| BS| Capital'!L:L, 'Input| BS| Capital'!$A:$A, A40)+SUMIFS('ALM| BS| Process'!N:N, 'ALM| BS| Process'!$A:$A, A40)</f>
        <v>0</v>
      </c>
      <c r="K40" s="67"/>
      <c r="L40" s="646">
        <f>SUMIFS('Input| BS| RB'!L:L, 'Input| BS| RB'!$A:$A, A40) +SUMIFS('Input| BS| CMB'!L:L, 'Input| BS| CMB'!$A:$A, A40) +SUMIFS('Input| BS| IB'!L:L, 'Input| BS| IB'!$A:$A, A40) +SUMIFS('Input| BS| TT Thẻ'!L:L, 'Input| BS| TT Thẻ'!$A:$A, A40)+SUMIFS('Input | BS| CIB'!L:L, 'Input | BS| CIB'!$A:$A, A40) +SUMIFS('Input| BS| Treasury'!L:L, 'Input| BS| Treasury'!$A:$A, A40) +SUMIFS('Input| BS| Capital'!L:L, 'Input| BS| Capital'!$A:$A, A40)+SUMIFS('ALM| BS| Process'!P:P, 'ALM| BS| Process'!$A:$A, A40)</f>
        <v>0</v>
      </c>
      <c r="M40" s="419"/>
      <c r="N40" s="635" t="s">
        <v>451</v>
      </c>
    </row>
    <row r="41" spans="1:14" x14ac:dyDescent="0.3">
      <c r="A41" s="9">
        <v>41</v>
      </c>
      <c r="B41" s="9"/>
      <c r="C41" s="18"/>
      <c r="D41" s="546"/>
      <c r="E41" s="546"/>
      <c r="F41" s="828" t="s">
        <v>22</v>
      </c>
      <c r="G41" s="828"/>
      <c r="H41" s="829">
        <f>SUMIFS('Input| BS| RB'!I:I, 'Input| BS| RB'!$A:$A, A41) +SUMIFS('Input| BS| CMB'!I:I, 'Input| BS| CMB'!$A:$A, A41) +SUMIFS('Input| BS| IB'!I:I, 'Input| BS| IB'!$A:$A, A41) +SUMIFS('Input| BS| TT Thẻ'!I:I, 'Input| BS| TT Thẻ'!$A:$A, A41)+SUMIFS('Input | BS| CIB'!I:I, 'Input | BS| CIB'!$A:$A, A41) +SUMIFS('Input| BS| Treasury'!I:I, 'Input| BS| Treasury'!$A:$A, A41) +SUMIFS('Input| BS| Capital'!I:I, 'Input| BS| Capital'!$A:$A, A41)+SUMIFS('ALM| BS| Process'!I:I, 'ALM| BS| Process'!$A:$A, A41)</f>
        <v>0</v>
      </c>
      <c r="I41" s="830">
        <f>SUMIFS('Input| BS| RB'!J:J, 'Input| BS| RB'!$A:$A, A41) +SUMIFS('Input| BS| CMB'!J:J, 'Input| BS| CMB'!$A:$A, A41) +SUMIFS('Input| BS| IB'!J:J, 'Input| BS| IB'!$A:$A, A41) +SUMIFS('Input| BS| TT Thẻ'!J:J, 'Input| BS| TT Thẻ'!$A:$A, A41)+SUMIFS('Input | BS| CIB'!J:J, 'Input | BS| CIB'!$A:$A, A41) +SUMIFS('Input| BS| Treasury'!J:J, 'Input| BS| Treasury'!$A:$A, A41) +SUMIFS('Input| BS| Capital'!J:J, 'Input| BS| Capital'!$A:$A, A41)+SUMIFS('ALM| BS| Process'!J:J, 'ALM| BS| Process'!$A:$A, A41)</f>
        <v>0</v>
      </c>
      <c r="J41" s="831">
        <f>SUMIFS('Input| BS| RB'!L:L, 'Input| BS| RB'!$A:$A, A41) +SUMIFS('Input| BS| CMB'!L:L, 'Input| BS| CMB'!$A:$A, A41) +SUMIFS('Input| BS| IB'!L:L, 'Input| BS| IB'!$A:$A, A41) +SUMIFS('Input| BS| TT Thẻ'!L:L, 'Input| BS| TT Thẻ'!$A:$A, A41)+SUMIFS('Input | BS| CIB'!L:L, 'Input | BS| CIB'!$A:$A, A41) +SUMIFS('Input| BS| Treasury'!L:L, 'Input| BS| Treasury'!$A:$A, A41) +SUMIFS('Input| BS| Capital'!L:L, 'Input| BS| Capital'!$A:$A, A41)+SUMIFS('ALM| BS| Process'!N:N, 'ALM| BS| Process'!$A:$A, A41)</f>
        <v>0</v>
      </c>
      <c r="K41" s="67"/>
      <c r="L41" s="646">
        <f>SUMIFS('Input| BS| RB'!L:L, 'Input| BS| RB'!$A:$A, A41) +SUMIFS('Input| BS| CMB'!L:L, 'Input| BS| CMB'!$A:$A, A41) +SUMIFS('Input| BS| IB'!L:L, 'Input| BS| IB'!$A:$A, A41) +SUMIFS('Input| BS| TT Thẻ'!L:L, 'Input| BS| TT Thẻ'!$A:$A, A41)+SUMIFS('Input | BS| CIB'!L:L, 'Input | BS| CIB'!$A:$A, A41) +SUMIFS('Input| BS| Treasury'!L:L, 'Input| BS| Treasury'!$A:$A, A41) +SUMIFS('Input| BS| Capital'!L:L, 'Input| BS| Capital'!$A:$A, A41)+SUMIFS('ALM| BS| Process'!P:P, 'ALM| BS| Process'!$A:$A, A41)</f>
        <v>0</v>
      </c>
      <c r="M41" s="419"/>
      <c r="N41" s="635" t="s">
        <v>451</v>
      </c>
    </row>
    <row r="42" spans="1:14" x14ac:dyDescent="0.3">
      <c r="A42" s="9">
        <v>42</v>
      </c>
      <c r="B42" s="9"/>
      <c r="C42" s="14"/>
      <c r="D42" s="814" t="s">
        <v>29</v>
      </c>
      <c r="E42" s="814"/>
      <c r="F42" s="546"/>
      <c r="G42" s="546"/>
      <c r="H42" s="824">
        <f>SUMIFS('Input| BS| RB'!I:I, 'Input| BS| RB'!$A:$A, A42) +SUMIFS('Input| BS| CMB'!I:I, 'Input| BS| CMB'!$A:$A, A42) +SUMIFS('Input| BS| IB'!I:I, 'Input| BS| IB'!$A:$A, A42) +SUMIFS('Input| BS| TT Thẻ'!I:I, 'Input| BS| TT Thẻ'!$A:$A, A42)+SUMIFS('Input | BS| CIB'!I:I, 'Input | BS| CIB'!$A:$A, A42) +SUMIFS('Input| BS| Treasury'!I:I, 'Input| BS| Treasury'!$A:$A, A42) +SUMIFS('Input| BS| Capital'!I:I, 'Input| BS| Capital'!$A:$A, A42)+SUMIFS('ALM| BS| Process'!I:I, 'ALM| BS| Process'!$A:$A, A42)</f>
        <v>1213.3240000000001</v>
      </c>
      <c r="I42" s="825">
        <f>SUMIFS('Input| BS| RB'!J:J, 'Input| BS| RB'!$A:$A, A42) +SUMIFS('Input| BS| CMB'!J:J, 'Input| BS| CMB'!$A:$A, A42) +SUMIFS('Input| BS| IB'!J:J, 'Input| BS| IB'!$A:$A, A42) +SUMIFS('Input| BS| TT Thẻ'!J:J, 'Input| BS| TT Thẻ'!$A:$A, A42)+SUMIFS('Input | BS| CIB'!J:J, 'Input | BS| CIB'!$A:$A, A42) +SUMIFS('Input| BS| Treasury'!J:J, 'Input| BS| Treasury'!$A:$A, A42) +SUMIFS('Input| BS| Capital'!J:J, 'Input| BS| Capital'!$A:$A, A42)+SUMIFS('ALM| BS| Process'!J:J, 'ALM| BS| Process'!$A:$A, A42)</f>
        <v>1213.3240000000001</v>
      </c>
      <c r="J42" s="826">
        <f>SUMIFS('Input| BS| RB'!L:L, 'Input| BS| RB'!$A:$A, A42) +SUMIFS('Input| BS| CMB'!L:L, 'Input| BS| CMB'!$A:$A, A42) +SUMIFS('Input| BS| IB'!L:L, 'Input| BS| IB'!$A:$A, A42) +SUMIFS('Input| BS| TT Thẻ'!L:L, 'Input| BS| TT Thẻ'!$A:$A, A42)+SUMIFS('Input | BS| CIB'!L:L, 'Input | BS| CIB'!$A:$A, A42) +SUMIFS('Input| BS| Treasury'!L:L, 'Input| BS| Treasury'!$A:$A, A42) +SUMIFS('Input| BS| Capital'!L:L, 'Input| BS| Capital'!$A:$A, A42)+SUMIFS('ALM| BS| Process'!N:N, 'ALM| BS| Process'!$A:$A, A42)</f>
        <v>1213.3240000000001</v>
      </c>
      <c r="K42" s="67"/>
      <c r="L42" s="645">
        <f>SUMIFS('Input| BS| RB'!L:L, 'Input| BS| RB'!$A:$A, A42) +SUMIFS('Input| BS| CMB'!L:L, 'Input| BS| CMB'!$A:$A, A42) +SUMIFS('Input| BS| IB'!L:L, 'Input| BS| IB'!$A:$A, A42) +SUMIFS('Input| BS| TT Thẻ'!L:L, 'Input| BS| TT Thẻ'!$A:$A, A42)+SUMIFS('Input | BS| CIB'!L:L, 'Input | BS| CIB'!$A:$A, A42) +SUMIFS('Input| BS| Treasury'!L:L, 'Input| BS| Treasury'!$A:$A, A42) +SUMIFS('Input| BS| Capital'!L:L, 'Input| BS| Capital'!$A:$A, A42)+SUMIFS('ALM| BS| Process'!P:P, 'ALM| BS| Process'!$A:$A, A42)</f>
        <v>1213.3240000000001</v>
      </c>
      <c r="M42" s="419" t="s">
        <v>430</v>
      </c>
      <c r="N42" s="635" t="s">
        <v>451</v>
      </c>
    </row>
    <row r="43" spans="1:14" x14ac:dyDescent="0.3">
      <c r="A43" s="9">
        <v>43</v>
      </c>
      <c r="B43" s="9"/>
      <c r="C43" s="18"/>
      <c r="D43" s="546"/>
      <c r="E43" s="546" t="s">
        <v>30</v>
      </c>
      <c r="F43" s="546"/>
      <c r="G43" s="546"/>
      <c r="H43" s="829">
        <f>SUMIFS('Input| BS| RB'!I:I, 'Input| BS| RB'!$A:$A, A43) +SUMIFS('Input| BS| CMB'!I:I, 'Input| BS| CMB'!$A:$A, A43) +SUMIFS('Input| BS| IB'!I:I, 'Input| BS| IB'!$A:$A, A43) +SUMIFS('Input| BS| TT Thẻ'!I:I, 'Input| BS| TT Thẻ'!$A:$A, A43)+SUMIFS('Input | BS| CIB'!I:I, 'Input | BS| CIB'!$A:$A, A43) +SUMIFS('Input| BS| Treasury'!I:I, 'Input| BS| Treasury'!$A:$A, A43) +SUMIFS('Input| BS| Capital'!I:I, 'Input| BS| Capital'!$A:$A, A43)+SUMIFS('ALM| BS| Process'!I:I, 'ALM| BS| Process'!$A:$A, A43)</f>
        <v>1059.6880000000001</v>
      </c>
      <c r="I43" s="830">
        <f>SUMIFS('Input| BS| RB'!J:J, 'Input| BS| RB'!$A:$A, A43) +SUMIFS('Input| BS| CMB'!J:J, 'Input| BS| CMB'!$A:$A, A43) +SUMIFS('Input| BS| IB'!J:J, 'Input| BS| IB'!$A:$A, A43) +SUMIFS('Input| BS| TT Thẻ'!J:J, 'Input| BS| TT Thẻ'!$A:$A, A43)+SUMIFS('Input | BS| CIB'!J:J, 'Input | BS| CIB'!$A:$A, A43) +SUMIFS('Input| BS| Treasury'!J:J, 'Input| BS| Treasury'!$A:$A, A43) +SUMIFS('Input| BS| Capital'!J:J, 'Input| BS| Capital'!$A:$A, A43)+SUMIFS('ALM| BS| Process'!J:J, 'ALM| BS| Process'!$A:$A, A43)</f>
        <v>1059.6880000000001</v>
      </c>
      <c r="J43" s="831">
        <f>SUMIFS('Input| BS| RB'!L:L, 'Input| BS| RB'!$A:$A, A43) +SUMIFS('Input| BS| CMB'!L:L, 'Input| BS| CMB'!$A:$A, A43) +SUMIFS('Input| BS| IB'!L:L, 'Input| BS| IB'!$A:$A, A43) +SUMIFS('Input| BS| TT Thẻ'!L:L, 'Input| BS| TT Thẻ'!$A:$A, A43)+SUMIFS('Input | BS| CIB'!L:L, 'Input | BS| CIB'!$A:$A, A43) +SUMIFS('Input| BS| Treasury'!L:L, 'Input| BS| Treasury'!$A:$A, A43) +SUMIFS('Input| BS| Capital'!L:L, 'Input| BS| Capital'!$A:$A, A43)+SUMIFS('ALM| BS| Process'!N:N, 'ALM| BS| Process'!$A:$A, A43)</f>
        <v>1059.6880000000001</v>
      </c>
      <c r="K43" s="67"/>
      <c r="L43" s="646">
        <f>SUMIFS('Input| BS| RB'!L:L, 'Input| BS| RB'!$A:$A, A43) +SUMIFS('Input| BS| CMB'!L:L, 'Input| BS| CMB'!$A:$A, A43) +SUMIFS('Input| BS| IB'!L:L, 'Input| BS| IB'!$A:$A, A43) +SUMIFS('Input| BS| TT Thẻ'!L:L, 'Input| BS| TT Thẻ'!$A:$A, A43)+SUMIFS('Input | BS| CIB'!L:L, 'Input | BS| CIB'!$A:$A, A43) +SUMIFS('Input| BS| Treasury'!L:L, 'Input| BS| Treasury'!$A:$A, A43) +SUMIFS('Input| BS| Capital'!L:L, 'Input| BS| Capital'!$A:$A, A43)+SUMIFS('ALM| BS| Process'!P:P, 'ALM| BS| Process'!$A:$A, A43)</f>
        <v>1059.6880000000001</v>
      </c>
      <c r="M43" s="419"/>
      <c r="N43" s="635" t="s">
        <v>451</v>
      </c>
    </row>
    <row r="44" spans="1:14" x14ac:dyDescent="0.3">
      <c r="A44" s="9">
        <v>44</v>
      </c>
      <c r="B44" s="9"/>
      <c r="C44" s="18"/>
      <c r="D44" s="546"/>
      <c r="E44" s="546" t="s">
        <v>31</v>
      </c>
      <c r="F44" s="546"/>
      <c r="G44" s="546"/>
      <c r="H44" s="829">
        <f>SUMIFS('Input| BS| RB'!I:I, 'Input| BS| RB'!$A:$A, A44) +SUMIFS('Input| BS| CMB'!I:I, 'Input| BS| CMB'!$A:$A, A44) +SUMIFS('Input| BS| IB'!I:I, 'Input| BS| IB'!$A:$A, A44) +SUMIFS('Input| BS| TT Thẻ'!I:I, 'Input| BS| TT Thẻ'!$A:$A, A44)+SUMIFS('Input | BS| CIB'!I:I, 'Input | BS| CIB'!$A:$A, A44) +SUMIFS('Input| BS| Treasury'!I:I, 'Input| BS| Treasury'!$A:$A, A44) +SUMIFS('Input| BS| Capital'!I:I, 'Input| BS| Capital'!$A:$A, A44)+SUMIFS('ALM| BS| Process'!I:I, 'ALM| BS| Process'!$A:$A, A44)</f>
        <v>185.11699999999999</v>
      </c>
      <c r="I44" s="830">
        <f>SUMIFS('Input| BS| RB'!J:J, 'Input| BS| RB'!$A:$A, A44) +SUMIFS('Input| BS| CMB'!J:J, 'Input| BS| CMB'!$A:$A, A44) +SUMIFS('Input| BS| IB'!J:J, 'Input| BS| IB'!$A:$A, A44) +SUMIFS('Input| BS| TT Thẻ'!J:J, 'Input| BS| TT Thẻ'!$A:$A, A44)+SUMIFS('Input | BS| CIB'!J:J, 'Input | BS| CIB'!$A:$A, A44) +SUMIFS('Input| BS| Treasury'!J:J, 'Input| BS| Treasury'!$A:$A, A44) +SUMIFS('Input| BS| Capital'!J:J, 'Input| BS| Capital'!$A:$A, A44)+SUMIFS('ALM| BS| Process'!J:J, 'ALM| BS| Process'!$A:$A, A44)</f>
        <v>185.11699999999999</v>
      </c>
      <c r="J44" s="831">
        <f>SUMIFS('Input| BS| RB'!L:L, 'Input| BS| RB'!$A:$A, A44) +SUMIFS('Input| BS| CMB'!L:L, 'Input| BS| CMB'!$A:$A, A44) +SUMIFS('Input| BS| IB'!L:L, 'Input| BS| IB'!$A:$A, A44) +SUMIFS('Input| BS| TT Thẻ'!L:L, 'Input| BS| TT Thẻ'!$A:$A, A44)+SUMIFS('Input | BS| CIB'!L:L, 'Input | BS| CIB'!$A:$A, A44) +SUMIFS('Input| BS| Treasury'!L:L, 'Input| BS| Treasury'!$A:$A, A44) +SUMIFS('Input| BS| Capital'!L:L, 'Input| BS| Capital'!$A:$A, A44)+SUMIFS('ALM| BS| Process'!N:N, 'ALM| BS| Process'!$A:$A, A44)</f>
        <v>185.11699999999999</v>
      </c>
      <c r="K44" s="67"/>
      <c r="L44" s="646">
        <f>SUMIFS('Input| BS| RB'!L:L, 'Input| BS| RB'!$A:$A, A44) +SUMIFS('Input| BS| CMB'!L:L, 'Input| BS| CMB'!$A:$A, A44) +SUMIFS('Input| BS| IB'!L:L, 'Input| BS| IB'!$A:$A, A44) +SUMIFS('Input| BS| TT Thẻ'!L:L, 'Input| BS| TT Thẻ'!$A:$A, A44)+SUMIFS('Input | BS| CIB'!L:L, 'Input | BS| CIB'!$A:$A, A44) +SUMIFS('Input| BS| Treasury'!L:L, 'Input| BS| Treasury'!$A:$A, A44) +SUMIFS('Input| BS| Capital'!L:L, 'Input| BS| Capital'!$A:$A, A44)+SUMIFS('ALM| BS| Process'!P:P, 'ALM| BS| Process'!$A:$A, A44)</f>
        <v>185.11699999999999</v>
      </c>
      <c r="M44" s="419"/>
      <c r="N44" s="635" t="s">
        <v>451</v>
      </c>
    </row>
    <row r="45" spans="1:14" x14ac:dyDescent="0.3">
      <c r="A45" s="9">
        <v>45</v>
      </c>
      <c r="B45" s="9"/>
      <c r="C45" s="18"/>
      <c r="D45" s="546"/>
      <c r="E45" s="546" t="s">
        <v>32</v>
      </c>
      <c r="F45" s="546"/>
      <c r="G45" s="546"/>
      <c r="H45" s="829">
        <f>SUMIFS('Input| BS| RB'!I:I, 'Input| BS| RB'!$A:$A, A45) +SUMIFS('Input| BS| CMB'!I:I, 'Input| BS| CMB'!$A:$A, A45) +SUMIFS('Input| BS| IB'!I:I, 'Input| BS| IB'!$A:$A, A45) +SUMIFS('Input| BS| TT Thẻ'!I:I, 'Input| BS| TT Thẻ'!$A:$A, A45)+SUMIFS('Input | BS| CIB'!I:I, 'Input | BS| CIB'!$A:$A, A45) +SUMIFS('Input| BS| Treasury'!I:I, 'Input| BS| Treasury'!$A:$A, A45) +SUMIFS('Input| BS| Capital'!I:I, 'Input| BS| Capital'!$A:$A, A45)+SUMIFS('ALM| BS| Process'!I:I, 'ALM| BS| Process'!$A:$A, A45)</f>
        <v>-31.481000000000002</v>
      </c>
      <c r="I45" s="830">
        <f>SUMIFS('Input| BS| RB'!J:J, 'Input| BS| RB'!$A:$A, A45) +SUMIFS('Input| BS| CMB'!J:J, 'Input| BS| CMB'!$A:$A, A45) +SUMIFS('Input| BS| IB'!J:J, 'Input| BS| IB'!$A:$A, A45) +SUMIFS('Input| BS| TT Thẻ'!J:J, 'Input| BS| TT Thẻ'!$A:$A, A45)+SUMIFS('Input | BS| CIB'!J:J, 'Input | BS| CIB'!$A:$A, A45) +SUMIFS('Input| BS| Treasury'!J:J, 'Input| BS| Treasury'!$A:$A, A45) +SUMIFS('Input| BS| Capital'!J:J, 'Input| BS| Capital'!$A:$A, A45)+SUMIFS('ALM| BS| Process'!J:J, 'ALM| BS| Process'!$A:$A, A45)</f>
        <v>-31.481000000000002</v>
      </c>
      <c r="J45" s="831">
        <f>SUMIFS('Input| BS| RB'!L:L, 'Input| BS| RB'!$A:$A, A45) +SUMIFS('Input| BS| CMB'!L:L, 'Input| BS| CMB'!$A:$A, A45) +SUMIFS('Input| BS| IB'!L:L, 'Input| BS| IB'!$A:$A, A45) +SUMIFS('Input| BS| TT Thẻ'!L:L, 'Input| BS| TT Thẻ'!$A:$A, A45)+SUMIFS('Input | BS| CIB'!L:L, 'Input | BS| CIB'!$A:$A, A45) +SUMIFS('Input| BS| Treasury'!L:L, 'Input| BS| Treasury'!$A:$A, A45) +SUMIFS('Input| BS| Capital'!L:L, 'Input| BS| Capital'!$A:$A, A45)+SUMIFS('ALM| BS| Process'!N:N, 'ALM| BS| Process'!$A:$A, A45)</f>
        <v>-31.481000000000002</v>
      </c>
      <c r="K45" s="67"/>
      <c r="L45" s="646">
        <f>SUMIFS('Input| BS| RB'!L:L, 'Input| BS| RB'!$A:$A, A45) +SUMIFS('Input| BS| CMB'!L:L, 'Input| BS| CMB'!$A:$A, A45) +SUMIFS('Input| BS| IB'!L:L, 'Input| BS| IB'!$A:$A, A45) +SUMIFS('Input| BS| TT Thẻ'!L:L, 'Input| BS| TT Thẻ'!$A:$A, A45)+SUMIFS('Input | BS| CIB'!L:L, 'Input | BS| CIB'!$A:$A, A45) +SUMIFS('Input| BS| Treasury'!L:L, 'Input| BS| Treasury'!$A:$A, A45) +SUMIFS('Input| BS| Capital'!L:L, 'Input| BS| Capital'!$A:$A, A45)+SUMIFS('ALM| BS| Process'!P:P, 'ALM| BS| Process'!$A:$A, A45)</f>
        <v>-31.481000000000002</v>
      </c>
      <c r="M45" s="419"/>
      <c r="N45" s="635" t="s">
        <v>451</v>
      </c>
    </row>
    <row r="46" spans="1:14" s="28" customFormat="1" x14ac:dyDescent="0.3">
      <c r="A46" s="9">
        <v>46</v>
      </c>
      <c r="B46" s="9"/>
      <c r="C46" s="76"/>
      <c r="D46" s="819" t="s">
        <v>33</v>
      </c>
      <c r="E46" s="819"/>
      <c r="F46" s="819"/>
      <c r="G46" s="819"/>
      <c r="H46" s="815">
        <f>SUMIFS('Input| BS| RB'!I:I, 'Input| BS| RB'!$A:$A, A46) +SUMIFS('Input| BS| CMB'!I:I, 'Input| BS| CMB'!$A:$A, A46) +SUMIFS('Input| BS| IB'!I:I, 'Input| BS| IB'!$A:$A, A46) +SUMIFS('Input| BS| TT Thẻ'!I:I, 'Input| BS| TT Thẻ'!$A:$A, A46)+SUMIFS('Input | BS| CIB'!I:I, 'Input | BS| CIB'!$A:$A, A46) +SUMIFS('Input| BS| Treasury'!I:I, 'Input| BS| Treasury'!$A:$A, A46) +SUMIFS('Input| BS| Capital'!I:I, 'Input| BS| Capital'!$A:$A, A46)+SUMIFS('ALM| BS| Process'!I:I, 'ALM| BS| Process'!$A:$A, A46)</f>
        <v>54022.440239999996</v>
      </c>
      <c r="I46" s="816">
        <f>SUMIFS('Input| BS| RB'!J:J, 'Input| BS| RB'!$A:$A, A46) +SUMIFS('Input| BS| CMB'!J:J, 'Input| BS| CMB'!$A:$A, A46) +SUMIFS('Input| BS| IB'!J:J, 'Input| BS| IB'!$A:$A, A46) +SUMIFS('Input| BS| TT Thẻ'!J:J, 'Input| BS| TT Thẻ'!$A:$A, A46)+SUMIFS('Input | BS| CIB'!J:J, 'Input | BS| CIB'!$A:$A, A46) +SUMIFS('Input| BS| Treasury'!J:J, 'Input| BS| Treasury'!$A:$A, A46) +SUMIFS('Input| BS| Capital'!J:J, 'Input| BS| Capital'!$A:$A, A46)+SUMIFS('ALM| BS| Process'!J:J, 'ALM| BS| Process'!$A:$A, A46)</f>
        <v>61517.940239999996</v>
      </c>
      <c r="J46" s="817">
        <f>SUMIFS('Input| BS| RB'!L:L, 'Input| BS| RB'!$A:$A, A46) +SUMIFS('Input| BS| CMB'!L:L, 'Input| BS| CMB'!$A:$A, A46) +SUMIFS('Input| BS| IB'!L:L, 'Input| BS| IB'!$A:$A, A46) +SUMIFS('Input| BS| TT Thẻ'!L:L, 'Input| BS| TT Thẻ'!$A:$A, A46)+SUMIFS('Input | BS| CIB'!L:L, 'Input | BS| CIB'!$A:$A, A46) +SUMIFS('Input| BS| Treasury'!L:L, 'Input| BS| Treasury'!$A:$A, A46) +SUMIFS('Input| BS| Capital'!L:L, 'Input| BS| Capital'!$A:$A, A46)+SUMIFS('ALM| BS| Process'!N:N, 'ALM| BS| Process'!$A:$A, A46)</f>
        <v>72273.555006675</v>
      </c>
      <c r="K46" s="67"/>
      <c r="L46" s="642">
        <f>SUMIFS('Input| BS| RB'!L:L, 'Input| BS| RB'!$A:$A, A46) +SUMIFS('Input| BS| CMB'!L:L, 'Input| BS| CMB'!$A:$A, A46) +SUMIFS('Input| BS| IB'!L:L, 'Input| BS| IB'!$A:$A, A46) +SUMIFS('Input| BS| TT Thẻ'!L:L, 'Input| BS| TT Thẻ'!$A:$A, A46)+SUMIFS('Input | BS| CIB'!L:L, 'Input | BS| CIB'!$A:$A, A46) +SUMIFS('Input| BS| Treasury'!L:L, 'Input| BS| Treasury'!$A:$A, A46) +SUMIFS('Input| BS| Capital'!L:L, 'Input| BS| Capital'!$A:$A, A46)+SUMIFS('ALM| BS| Process'!P:P, 'ALM| BS| Process'!$A:$A, A46)</f>
        <v>72273.555006675</v>
      </c>
      <c r="M46" s="419"/>
      <c r="N46" s="635" t="s">
        <v>451</v>
      </c>
    </row>
    <row r="47" spans="1:14" x14ac:dyDescent="0.3">
      <c r="A47" s="9">
        <v>47</v>
      </c>
      <c r="B47" s="9"/>
      <c r="C47" s="11" t="s">
        <v>34</v>
      </c>
      <c r="D47" s="808" t="s">
        <v>35</v>
      </c>
      <c r="E47" s="808"/>
      <c r="F47" s="808"/>
      <c r="G47" s="808"/>
      <c r="H47" s="20">
        <f>SUMIFS('Input| BS| RB'!I:I, 'Input| BS| RB'!$A:$A, A47) +SUMIFS('Input| BS| CMB'!I:I, 'Input| BS| CMB'!$A:$A, A47) +SUMIFS('Input| BS| IB'!I:I, 'Input| BS| IB'!$A:$A, A47) +SUMIFS('Input| BS| TT Thẻ'!I:I, 'Input| BS| TT Thẻ'!$A:$A, A47)+SUMIFS('Input | BS| CIB'!I:I, 'Input | BS| CIB'!$A:$A, A47) +SUMIFS('Input| BS| Treasury'!I:I, 'Input| BS| Treasury'!$A:$A, A47) +SUMIFS('Input| BS| Capital'!I:I, 'Input| BS| Capital'!$A:$A, A47)+SUMIFS('ALM| BS| Process'!I:I, 'ALM| BS| Process'!$A:$A, A47)</f>
        <v>0</v>
      </c>
      <c r="I47" s="20">
        <f>SUMIFS('Input| BS| RB'!J:J, 'Input| BS| RB'!$A:$A, A47) +SUMIFS('Input| BS| CMB'!J:J, 'Input| BS| CMB'!$A:$A, A47) +SUMIFS('Input| BS| IB'!J:J, 'Input| BS| IB'!$A:$A, A47) +SUMIFS('Input| BS| TT Thẻ'!J:J, 'Input| BS| TT Thẻ'!$A:$A, A47)+SUMIFS('Input | BS| CIB'!J:J, 'Input | BS| CIB'!$A:$A, A47) +SUMIFS('Input| BS| Treasury'!J:J, 'Input| BS| Treasury'!$A:$A, A47) +SUMIFS('Input| BS| Capital'!J:J, 'Input| BS| Capital'!$A:$A, A47)+SUMIFS('ALM| BS| Process'!J:J, 'ALM| BS| Process'!$A:$A, A47)</f>
        <v>0</v>
      </c>
      <c r="J47" s="69">
        <f>SUMIFS('Input| BS| RB'!L:L, 'Input| BS| RB'!$A:$A, A47) +SUMIFS('Input| BS| CMB'!L:L, 'Input| BS| CMB'!$A:$A, A47) +SUMIFS('Input| BS| IB'!L:L, 'Input| BS| IB'!$A:$A, A47) +SUMIFS('Input| BS| TT Thẻ'!L:L, 'Input| BS| TT Thẻ'!$A:$A, A47)+SUMIFS('Input | BS| CIB'!L:L, 'Input | BS| CIB'!$A:$A, A47) +SUMIFS('Input| BS| Treasury'!L:L, 'Input| BS| Treasury'!$A:$A, A47) +SUMIFS('Input| BS| Capital'!L:L, 'Input| BS| Capital'!$A:$A, A47)+SUMIFS('ALM| BS| Process'!N:N, 'ALM| BS| Process'!$A:$A, A47)</f>
        <v>0</v>
      </c>
      <c r="K47" s="67"/>
      <c r="L47" s="644">
        <f>SUMIFS('Input| BS| RB'!L:L, 'Input| BS| RB'!$A:$A, A47) +SUMIFS('Input| BS| CMB'!L:L, 'Input| BS| CMB'!$A:$A, A47) +SUMIFS('Input| BS| IB'!L:L, 'Input| BS| IB'!$A:$A, A47) +SUMIFS('Input| BS| TT Thẻ'!L:L, 'Input| BS| TT Thẻ'!$A:$A, A47)+SUMIFS('Input | BS| CIB'!L:L, 'Input | BS| CIB'!$A:$A, A47) +SUMIFS('Input| BS| Treasury'!L:L, 'Input| BS| Treasury'!$A:$A, A47) +SUMIFS('Input| BS| Capital'!L:L, 'Input| BS| Capital'!$A:$A, A47)+SUMIFS('ALM| BS| Process'!P:P, 'ALM| BS| Process'!$A:$A, A47)</f>
        <v>0</v>
      </c>
      <c r="M47" s="419"/>
      <c r="N47" s="635" t="s">
        <v>451</v>
      </c>
    </row>
    <row r="48" spans="1:14" x14ac:dyDescent="0.3">
      <c r="A48" s="9">
        <v>48</v>
      </c>
      <c r="B48" s="9"/>
      <c r="C48" s="14"/>
      <c r="D48" s="814" t="s">
        <v>36</v>
      </c>
      <c r="E48" s="546"/>
      <c r="F48" s="546"/>
      <c r="G48" s="546"/>
      <c r="H48" s="815">
        <f>SUMIFS('Input| BS| RB'!I:I, 'Input| BS| RB'!$A:$A, A48) +SUMIFS('Input| BS| CMB'!I:I, 'Input| BS| CMB'!$A:$A, A48) +SUMIFS('Input| BS| IB'!I:I, 'Input| BS| IB'!$A:$A, A48) +SUMIFS('Input| BS| TT Thẻ'!I:I, 'Input| BS| TT Thẻ'!$A:$A, A48)+SUMIFS('Input | BS| CIB'!I:I, 'Input | BS| CIB'!$A:$A, A48) +SUMIFS('Input| BS| Treasury'!I:I, 'Input| BS| Treasury'!$A:$A, A48) +SUMIFS('Input| BS| Capital'!I:I, 'Input| BS| Capital'!$A:$A, A48)+SUMIFS('ALM| BS| Process'!I:I, 'ALM| BS| Process'!$A:$A, A48)</f>
        <v>173998.27099999998</v>
      </c>
      <c r="I48" s="816">
        <f>SUMIFS('Input| BS| RB'!J:J, 'Input| BS| RB'!$A:$A, A48) +SUMIFS('Input| BS| CMB'!J:J, 'Input| BS| CMB'!$A:$A, A48) +SUMIFS('Input| BS| IB'!J:J, 'Input| BS| IB'!$A:$A, A48) +SUMIFS('Input| BS| TT Thẻ'!J:J, 'Input| BS| TT Thẻ'!$A:$A, A48)+SUMIFS('Input | BS| CIB'!J:J, 'Input | BS| CIB'!$A:$A, A48) +SUMIFS('Input| BS| Treasury'!J:J, 'Input| BS| Treasury'!$A:$A, A48) +SUMIFS('Input| BS| Capital'!J:J, 'Input| BS| Capital'!$A:$A, A48)+SUMIFS('ALM| BS| Process'!J:J, 'ALM| BS| Process'!$A:$A, A48)</f>
        <v>173998.27099999998</v>
      </c>
      <c r="J48" s="817">
        <f>SUMIFS('Input| BS| RB'!L:L, 'Input| BS| RB'!$A:$A, A48) +SUMIFS('Input| BS| CMB'!L:L, 'Input| BS| CMB'!$A:$A, A48) +SUMIFS('Input| BS| IB'!L:L, 'Input| BS| IB'!$A:$A, A48) +SUMIFS('Input| BS| TT Thẻ'!L:L, 'Input| BS| TT Thẻ'!$A:$A, A48)+SUMIFS('Input | BS| CIB'!L:L, 'Input | BS| CIB'!$A:$A, A48) +SUMIFS('Input| BS| Treasury'!L:L, 'Input| BS| Treasury'!$A:$A, A48) +SUMIFS('Input| BS| Capital'!L:L, 'Input| BS| Capital'!$A:$A, A48)+SUMIFS('ALM| BS| Process'!N:N, 'ALM| BS| Process'!$A:$A, A48)</f>
        <v>173998.27099999998</v>
      </c>
      <c r="K48" s="67"/>
      <c r="L48" s="642">
        <f>SUMIFS('Input| BS| RB'!L:L, 'Input| BS| RB'!$A:$A, A48) +SUMIFS('Input| BS| CMB'!L:L, 'Input| BS| CMB'!$A:$A, A48) +SUMIFS('Input| BS| IB'!L:L, 'Input| BS| IB'!$A:$A, A48) +SUMIFS('Input| BS| TT Thẻ'!L:L, 'Input| BS| TT Thẻ'!$A:$A, A48)+SUMIFS('Input | BS| CIB'!L:L, 'Input | BS| CIB'!$A:$A, A48) +SUMIFS('Input| BS| Treasury'!L:L, 'Input| BS| Treasury'!$A:$A, A48) +SUMIFS('Input| BS| Capital'!L:L, 'Input| BS| Capital'!$A:$A, A48)+SUMIFS('ALM| BS| Process'!P:P, 'ALM| BS| Process'!$A:$A, A48)</f>
        <v>173998.27099999998</v>
      </c>
      <c r="M48" s="419"/>
      <c r="N48" s="635" t="s">
        <v>451</v>
      </c>
    </row>
    <row r="49" spans="1:14" x14ac:dyDescent="0.3">
      <c r="A49" s="9">
        <v>49</v>
      </c>
      <c r="B49" s="9"/>
      <c r="C49" s="18"/>
      <c r="D49" s="546"/>
      <c r="E49" s="546" t="s">
        <v>37</v>
      </c>
      <c r="F49" s="546"/>
      <c r="G49" s="546"/>
      <c r="H49" s="829">
        <f>SUMIFS('Input| BS| RB'!I:I, 'Input| BS| RB'!$A:$A, A49) +SUMIFS('Input| BS| CMB'!I:I, 'Input| BS| CMB'!$A:$A, A49) +SUMIFS('Input| BS| IB'!I:I, 'Input| BS| IB'!$A:$A, A49) +SUMIFS('Input| BS| TT Thẻ'!I:I, 'Input| BS| TT Thẻ'!$A:$A, A49)+SUMIFS('Input | BS| CIB'!I:I, 'Input | BS| CIB'!$A:$A, A49) +SUMIFS('Input| BS| Treasury'!I:I, 'Input| BS| Treasury'!$A:$A, A49) +SUMIFS('Input| BS| Capital'!I:I, 'Input| BS| Capital'!$A:$A, A49)+SUMIFS('ALM| BS| Process'!I:I, 'ALM| BS| Process'!$A:$A, A49)</f>
        <v>164092.87700000001</v>
      </c>
      <c r="I49" s="830">
        <f>SUMIFS('Input| BS| RB'!J:J, 'Input| BS| RB'!$A:$A, A49) +SUMIFS('Input| BS| CMB'!J:J, 'Input| BS| CMB'!$A:$A, A49) +SUMIFS('Input| BS| IB'!J:J, 'Input| BS| IB'!$A:$A, A49) +SUMIFS('Input| BS| TT Thẻ'!J:J, 'Input| BS| TT Thẻ'!$A:$A, A49)+SUMIFS('Input | BS| CIB'!J:J, 'Input | BS| CIB'!$A:$A, A49) +SUMIFS('Input| BS| Treasury'!J:J, 'Input| BS| Treasury'!$A:$A, A49) +SUMIFS('Input| BS| Capital'!J:J, 'Input| BS| Capital'!$A:$A, A49)+SUMIFS('ALM| BS| Process'!J:J, 'ALM| BS| Process'!$A:$A, A49)</f>
        <v>164092.87700000001</v>
      </c>
      <c r="J49" s="831">
        <f>SUMIFS('Input| BS| RB'!L:L, 'Input| BS| RB'!$A:$A, A49) +SUMIFS('Input| BS| CMB'!L:L, 'Input| BS| CMB'!$A:$A, A49) +SUMIFS('Input| BS| IB'!L:L, 'Input| BS| IB'!$A:$A, A49) +SUMIFS('Input| BS| TT Thẻ'!L:L, 'Input| BS| TT Thẻ'!$A:$A, A49)+SUMIFS('Input | BS| CIB'!L:L, 'Input | BS| CIB'!$A:$A, A49) +SUMIFS('Input| BS| Treasury'!L:L, 'Input| BS| Treasury'!$A:$A, A49) +SUMIFS('Input| BS| Capital'!L:L, 'Input| BS| Capital'!$A:$A, A49)+SUMIFS('ALM| BS| Process'!N:N, 'ALM| BS| Process'!$A:$A, A49)</f>
        <v>164092.87700000001</v>
      </c>
      <c r="K49" s="67"/>
      <c r="L49" s="646">
        <f>SUMIFS('Input| BS| RB'!L:L, 'Input| BS| RB'!$A:$A, A49) +SUMIFS('Input| BS| CMB'!L:L, 'Input| BS| CMB'!$A:$A, A49) +SUMIFS('Input| BS| IB'!L:L, 'Input| BS| IB'!$A:$A, A49) +SUMIFS('Input| BS| TT Thẻ'!L:L, 'Input| BS| TT Thẻ'!$A:$A, A49)+SUMIFS('Input | BS| CIB'!L:L, 'Input | BS| CIB'!$A:$A, A49) +SUMIFS('Input| BS| Treasury'!L:L, 'Input| BS| Treasury'!$A:$A, A49) +SUMIFS('Input| BS| Capital'!L:L, 'Input| BS| Capital'!$A:$A, A49)+SUMIFS('ALM| BS| Process'!P:P, 'ALM| BS| Process'!$A:$A, A49)</f>
        <v>164092.87700000001</v>
      </c>
      <c r="M49" s="419"/>
      <c r="N49" s="635" t="s">
        <v>451</v>
      </c>
    </row>
    <row r="50" spans="1:14" s="30" customFormat="1" outlineLevel="1" x14ac:dyDescent="0.3">
      <c r="A50" s="9">
        <v>50</v>
      </c>
      <c r="B50" s="9"/>
      <c r="C50" s="29"/>
      <c r="D50" s="835"/>
      <c r="E50" s="835"/>
      <c r="F50" s="835"/>
      <c r="G50" s="835"/>
      <c r="H50" s="836">
        <f>SUMIFS('Input| BS| RB'!I:I, 'Input| BS| RB'!$A:$A, A50) +SUMIFS('Input| BS| CMB'!I:I, 'Input| BS| CMB'!$A:$A, A50) +SUMIFS('Input| BS| IB'!I:I, 'Input| BS| IB'!$A:$A, A50) +SUMIFS('Input| BS| TT Thẻ'!I:I, 'Input| BS| TT Thẻ'!$A:$A, A50)+SUMIFS('Input | BS| CIB'!I:I, 'Input | BS| CIB'!$A:$A, A50) +SUMIFS('Input| BS| Treasury'!I:I, 'Input| BS| Treasury'!$A:$A, A50) +SUMIFS('Input| BS| Capital'!I:I, 'Input| BS| Capital'!$A:$A, A50)+SUMIFS('ALM| BS| Process'!I:I, 'ALM| BS| Process'!$A:$A, A50)</f>
        <v>164092.87700000001</v>
      </c>
      <c r="I50" s="837">
        <f>SUMIFS('Input| BS| RB'!J:J, 'Input| BS| RB'!$A:$A, A50) +SUMIFS('Input| BS| CMB'!J:J, 'Input| BS| CMB'!$A:$A, A50) +SUMIFS('Input| BS| IB'!J:J, 'Input| BS| IB'!$A:$A, A50) +SUMIFS('Input| BS| TT Thẻ'!J:J, 'Input| BS| TT Thẻ'!$A:$A, A50)+SUMIFS('Input | BS| CIB'!J:J, 'Input | BS| CIB'!$A:$A, A50) +SUMIFS('Input| BS| Treasury'!J:J, 'Input| BS| Treasury'!$A:$A, A50) +SUMIFS('Input| BS| Capital'!J:J, 'Input| BS| Capital'!$A:$A, A50)+SUMIFS('ALM| BS| Process'!J:J, 'ALM| BS| Process'!$A:$A, A50)</f>
        <v>164092.87700000001</v>
      </c>
      <c r="J50" s="838">
        <f>SUMIFS('Input| BS| RB'!L:L, 'Input| BS| RB'!$A:$A, A50) +SUMIFS('Input| BS| CMB'!L:L, 'Input| BS| CMB'!$A:$A, A50) +SUMIFS('Input| BS| IB'!L:L, 'Input| BS| IB'!$A:$A, A50) +SUMIFS('Input| BS| TT Thẻ'!L:L, 'Input| BS| TT Thẻ'!$A:$A, A50)+SUMIFS('Input | BS| CIB'!L:L, 'Input | BS| CIB'!$A:$A, A50) +SUMIFS('Input| BS| Treasury'!L:L, 'Input| BS| Treasury'!$A:$A, A50) +SUMIFS('Input| BS| Capital'!L:L, 'Input| BS| Capital'!$A:$A, A50)+SUMIFS('ALM| BS| Process'!N:N, 'ALM| BS| Process'!$A:$A, A50)</f>
        <v>32818.575400000002</v>
      </c>
      <c r="K50" s="67"/>
      <c r="L50" s="647">
        <f>SUMIFS('Input| BS| RB'!L:L, 'Input| BS| RB'!$A:$A, A50) +SUMIFS('Input| BS| CMB'!L:L, 'Input| BS| CMB'!$A:$A, A50) +SUMIFS('Input| BS| IB'!L:L, 'Input| BS| IB'!$A:$A, A50) +SUMIFS('Input| BS| TT Thẻ'!L:L, 'Input| BS| TT Thẻ'!$A:$A, A50)+SUMIFS('Input | BS| CIB'!L:L, 'Input | BS| CIB'!$A:$A, A50) +SUMIFS('Input| BS| Treasury'!L:L, 'Input| BS| Treasury'!$A:$A, A50) +SUMIFS('Input| BS| Capital'!L:L, 'Input| BS| Capital'!$A:$A, A50)+SUMIFS('ALM| BS| Process'!P:P, 'ALM| BS| Process'!$A:$A, A50)</f>
        <v>32818.575400000002</v>
      </c>
      <c r="M50" s="419"/>
      <c r="N50" s="635" t="s">
        <v>451</v>
      </c>
    </row>
    <row r="51" spans="1:14" s="30" customFormat="1" outlineLevel="1" x14ac:dyDescent="0.3">
      <c r="A51" s="9">
        <v>51</v>
      </c>
      <c r="B51" s="9"/>
      <c r="C51" s="29"/>
      <c r="D51" s="835"/>
      <c r="E51" s="835"/>
      <c r="F51" s="835"/>
      <c r="G51" s="835"/>
      <c r="H51" s="836">
        <f>SUMIFS('Input| BS| RB'!I:I, 'Input| BS| RB'!$A:$A, A51) +SUMIFS('Input| BS| CMB'!I:I, 'Input| BS| CMB'!$A:$A, A51) +SUMIFS('Input| BS| IB'!I:I, 'Input| BS| IB'!$A:$A, A51) +SUMIFS('Input| BS| TT Thẻ'!I:I, 'Input| BS| TT Thẻ'!$A:$A, A51)+SUMIFS('Input | BS| CIB'!I:I, 'Input | BS| CIB'!$A:$A, A51) +SUMIFS('Input| BS| Treasury'!I:I, 'Input| BS| Treasury'!$A:$A, A51) +SUMIFS('Input| BS| Capital'!I:I, 'Input| BS| Capital'!$A:$A, A51)+SUMIFS('ALM| BS| Process'!I:I, 'ALM| BS| Process'!$A:$A, A51)</f>
        <v>0</v>
      </c>
      <c r="I51" s="837">
        <f>SUMIFS('Input| BS| RB'!J:J, 'Input| BS| RB'!$A:$A, A51) +SUMIFS('Input| BS| CMB'!J:J, 'Input| BS| CMB'!$A:$A, A51) +SUMIFS('Input| BS| IB'!J:J, 'Input| BS| IB'!$A:$A, A51) +SUMIFS('Input| BS| TT Thẻ'!J:J, 'Input| BS| TT Thẻ'!$A:$A, A51)+SUMIFS('Input | BS| CIB'!J:J, 'Input | BS| CIB'!$A:$A, A51) +SUMIFS('Input| BS| Treasury'!J:J, 'Input| BS| Treasury'!$A:$A, A51) +SUMIFS('Input| BS| Capital'!J:J, 'Input| BS| Capital'!$A:$A, A51)+SUMIFS('ALM| BS| Process'!J:J, 'ALM| BS| Process'!$A:$A, A51)</f>
        <v>0</v>
      </c>
      <c r="J51" s="838">
        <f>SUMIFS('Input| BS| RB'!L:L, 'Input| BS| RB'!$A:$A, A51) +SUMIFS('Input| BS| CMB'!L:L, 'Input| BS| CMB'!$A:$A, A51) +SUMIFS('Input| BS| IB'!L:L, 'Input| BS| IB'!$A:$A, A51) +SUMIFS('Input| BS| TT Thẻ'!L:L, 'Input| BS| TT Thẻ'!$A:$A, A51)+SUMIFS('Input | BS| CIB'!L:L, 'Input | BS| CIB'!$A:$A, A51) +SUMIFS('Input| BS| Treasury'!L:L, 'Input| BS| Treasury'!$A:$A, A51) +SUMIFS('Input| BS| Capital'!L:L, 'Input| BS| Capital'!$A:$A, A51)+SUMIFS('ALM| BS| Process'!N:N, 'ALM| BS| Process'!$A:$A, A51)</f>
        <v>0</v>
      </c>
      <c r="K51" s="67"/>
      <c r="L51" s="647">
        <f>SUMIFS('Input| BS| RB'!L:L, 'Input| BS| RB'!$A:$A, A51) +SUMIFS('Input| BS| CMB'!L:L, 'Input| BS| CMB'!$A:$A, A51) +SUMIFS('Input| BS| IB'!L:L, 'Input| BS| IB'!$A:$A, A51) +SUMIFS('Input| BS| TT Thẻ'!L:L, 'Input| BS| TT Thẻ'!$A:$A, A51)+SUMIFS('Input | BS| CIB'!L:L, 'Input | BS| CIB'!$A:$A, A51) +SUMIFS('Input| BS| Treasury'!L:L, 'Input| BS| Treasury'!$A:$A, A51) +SUMIFS('Input| BS| Capital'!L:L, 'Input| BS| Capital'!$A:$A, A51)+SUMIFS('ALM| BS| Process'!P:P, 'ALM| BS| Process'!$A:$A, A51)</f>
        <v>0</v>
      </c>
      <c r="M51" s="419"/>
      <c r="N51" s="635" t="s">
        <v>451</v>
      </c>
    </row>
    <row r="52" spans="1:14" x14ac:dyDescent="0.3">
      <c r="A52" s="9">
        <v>52</v>
      </c>
      <c r="B52" s="9"/>
      <c r="C52" s="18"/>
      <c r="D52" s="546"/>
      <c r="E52" s="546" t="s">
        <v>38</v>
      </c>
      <c r="F52" s="546"/>
      <c r="G52" s="546"/>
      <c r="H52" s="829">
        <f>SUMIFS('Input| BS| RB'!I:I, 'Input| BS| RB'!$A:$A, A52) +SUMIFS('Input| BS| CMB'!I:I, 'Input| BS| CMB'!$A:$A, A52) +SUMIFS('Input| BS| IB'!I:I, 'Input| BS| IB'!$A:$A, A52) +SUMIFS('Input| BS| TT Thẻ'!I:I, 'Input| BS| TT Thẻ'!$A:$A, A52)+SUMIFS('Input | BS| CIB'!I:I, 'Input | BS| CIB'!$A:$A, A52) +SUMIFS('Input| BS| Treasury'!I:I, 'Input| BS| Treasury'!$A:$A, A52) +SUMIFS('Input| BS| Capital'!I:I, 'Input| BS| Capital'!$A:$A, A52)+SUMIFS('ALM| BS| Process'!I:I, 'ALM| BS| Process'!$A:$A, A52)</f>
        <v>9905.3940000000002</v>
      </c>
      <c r="I52" s="830">
        <f>SUMIFS('Input| BS| RB'!J:J, 'Input| BS| RB'!$A:$A, A52) +SUMIFS('Input| BS| CMB'!J:J, 'Input| BS| CMB'!$A:$A, A52) +SUMIFS('Input| BS| IB'!J:J, 'Input| BS| IB'!$A:$A, A52) +SUMIFS('Input| BS| TT Thẻ'!J:J, 'Input| BS| TT Thẻ'!$A:$A, A52)+SUMIFS('Input | BS| CIB'!J:J, 'Input | BS| CIB'!$A:$A, A52) +SUMIFS('Input| BS| Treasury'!J:J, 'Input| BS| Treasury'!$A:$A, A52) +SUMIFS('Input| BS| Capital'!J:J, 'Input| BS| Capital'!$A:$A, A52)+SUMIFS('ALM| BS| Process'!J:J, 'ALM| BS| Process'!$A:$A, A52)</f>
        <v>9905.3940000000002</v>
      </c>
      <c r="J52" s="831">
        <f>SUMIFS('Input| BS| RB'!L:L, 'Input| BS| RB'!$A:$A, A52) +SUMIFS('Input| BS| CMB'!L:L, 'Input| BS| CMB'!$A:$A, A52) +SUMIFS('Input| BS| IB'!L:L, 'Input| BS| IB'!$A:$A, A52) +SUMIFS('Input| BS| TT Thẻ'!L:L, 'Input| BS| TT Thẻ'!$A:$A, A52)+SUMIFS('Input | BS| CIB'!L:L, 'Input | BS| CIB'!$A:$A, A52) +SUMIFS('Input| BS| Treasury'!L:L, 'Input| BS| Treasury'!$A:$A, A52) +SUMIFS('Input| BS| Capital'!L:L, 'Input| BS| Capital'!$A:$A, A52)+SUMIFS('ALM| BS| Process'!N:N, 'ALM| BS| Process'!$A:$A, A52)</f>
        <v>9905.3940000000002</v>
      </c>
      <c r="K52" s="67"/>
      <c r="L52" s="646">
        <f>SUMIFS('Input| BS| RB'!L:L, 'Input| BS| RB'!$A:$A, A52) +SUMIFS('Input| BS| CMB'!L:L, 'Input| BS| CMB'!$A:$A, A52) +SUMIFS('Input| BS| IB'!L:L, 'Input| BS| IB'!$A:$A, A52) +SUMIFS('Input| BS| TT Thẻ'!L:L, 'Input| BS| TT Thẻ'!$A:$A, A52)+SUMIFS('Input | BS| CIB'!L:L, 'Input | BS| CIB'!$A:$A, A52) +SUMIFS('Input| BS| Treasury'!L:L, 'Input| BS| Treasury'!$A:$A, A52) +SUMIFS('Input| BS| Capital'!L:L, 'Input| BS| Capital'!$A:$A, A52)+SUMIFS('ALM| BS| Process'!P:P, 'ALM| BS| Process'!$A:$A, A52)</f>
        <v>9905.3940000000002</v>
      </c>
      <c r="M52" s="419"/>
      <c r="N52" s="635" t="s">
        <v>451</v>
      </c>
    </row>
    <row r="53" spans="1:14" x14ac:dyDescent="0.3">
      <c r="A53" s="9">
        <v>53</v>
      </c>
      <c r="B53" s="9"/>
      <c r="C53" s="14"/>
      <c r="D53" s="814" t="s">
        <v>39</v>
      </c>
      <c r="E53" s="546"/>
      <c r="F53" s="546"/>
      <c r="G53" s="546"/>
      <c r="H53" s="824">
        <f>SUMIFS('Input| BS| RB'!I:I, 'Input| BS| RB'!$A:$A, A53) +SUMIFS('Input| BS| CMB'!I:I, 'Input| BS| CMB'!$A:$A, A53) +SUMIFS('Input| BS| IB'!I:I, 'Input| BS| IB'!$A:$A, A53) +SUMIFS('Input| BS| TT Thẻ'!I:I, 'Input| BS| TT Thẻ'!$A:$A, A53)+SUMIFS('Input | BS| CIB'!I:I, 'Input | BS| CIB'!$A:$A, A53) +SUMIFS('Input| BS| Treasury'!I:I, 'Input| BS| Treasury'!$A:$A, A53) +SUMIFS('Input| BS| Capital'!I:I, 'Input| BS| Capital'!$A:$A, A53)+SUMIFS('ALM| BS| Process'!I:I, 'ALM| BS| Process'!$A:$A, A53)</f>
        <v>-1576.2889399999997</v>
      </c>
      <c r="I53" s="825">
        <f>SUMIFS('Input| BS| RB'!J:J, 'Input| BS| RB'!$A:$A, A53) +SUMIFS('Input| BS| CMB'!J:J, 'Input| BS| CMB'!$A:$A, A53) +SUMIFS('Input| BS| IB'!J:J, 'Input| BS| IB'!$A:$A, A53) +SUMIFS('Input| BS| TT Thẻ'!J:J, 'Input| BS| TT Thẻ'!$A:$A, A53)+SUMIFS('Input | BS| CIB'!J:J, 'Input | BS| CIB'!$A:$A, A53) +SUMIFS('Input| BS| Treasury'!J:J, 'Input| BS| Treasury'!$A:$A, A53) +SUMIFS('Input| BS| Capital'!J:J, 'Input| BS| Capital'!$A:$A, A53)+SUMIFS('ALM| BS| Process'!J:J, 'ALM| BS| Process'!$A:$A, A53)</f>
        <v>-1576.2889399999997</v>
      </c>
      <c r="J53" s="826">
        <f>SUMIFS('Input| BS| RB'!L:L, 'Input| BS| RB'!$A:$A, A53) +SUMIFS('Input| BS| CMB'!L:L, 'Input| BS| CMB'!$A:$A, A53) +SUMIFS('Input| BS| IB'!L:L, 'Input| BS| IB'!$A:$A, A53) +SUMIFS('Input| BS| TT Thẻ'!L:L, 'Input| BS| TT Thẻ'!$A:$A, A53)+SUMIFS('Input | BS| CIB'!L:L, 'Input | BS| CIB'!$A:$A, A53) +SUMIFS('Input| BS| Treasury'!L:L, 'Input| BS| Treasury'!$A:$A, A53) +SUMIFS('Input| BS| Capital'!L:L, 'Input| BS| Capital'!$A:$A, A53)+SUMIFS('ALM| BS| Process'!N:N, 'ALM| BS| Process'!$A:$A, A53)</f>
        <v>-1576.2889399999997</v>
      </c>
      <c r="K53" s="67"/>
      <c r="L53" s="645">
        <f>SUMIFS('Input| BS| RB'!L:L, 'Input| BS| RB'!$A:$A, A53) +SUMIFS('Input| BS| CMB'!L:L, 'Input| BS| CMB'!$A:$A, A53) +SUMIFS('Input| BS| IB'!L:L, 'Input| BS| IB'!$A:$A, A53) +SUMIFS('Input| BS| TT Thẻ'!L:L, 'Input| BS| TT Thẻ'!$A:$A, A53)+SUMIFS('Input | BS| CIB'!L:L, 'Input | BS| CIB'!$A:$A, A53) +SUMIFS('Input| BS| Treasury'!L:L, 'Input| BS| Treasury'!$A:$A, A53) +SUMIFS('Input| BS| Capital'!L:L, 'Input| BS| Capital'!$A:$A, A53)+SUMIFS('ALM| BS| Process'!P:P, 'ALM| BS| Process'!$A:$A, A53)</f>
        <v>-1576.2889399999997</v>
      </c>
      <c r="M53" s="419"/>
      <c r="N53" s="635" t="s">
        <v>451</v>
      </c>
    </row>
    <row r="54" spans="1:14" x14ac:dyDescent="0.3">
      <c r="A54" s="9">
        <v>54</v>
      </c>
      <c r="B54" s="9"/>
      <c r="C54" s="18"/>
      <c r="D54" s="546"/>
      <c r="E54" s="546" t="s">
        <v>40</v>
      </c>
      <c r="F54" s="546"/>
      <c r="G54" s="546"/>
      <c r="H54" s="829">
        <f>SUMIFS('Input| BS| RB'!I:I, 'Input| BS| RB'!$A:$A, A54) +SUMIFS('Input| BS| CMB'!I:I, 'Input| BS| CMB'!$A:$A, A54) +SUMIFS('Input| BS| IB'!I:I, 'Input| BS| IB'!$A:$A, A54) +SUMIFS('Input| BS| TT Thẻ'!I:I, 'Input| BS| TT Thẻ'!$A:$A, A54)+SUMIFS('Input | BS| CIB'!I:I, 'Input | BS| CIB'!$A:$A, A54) +SUMIFS('Input| BS| Treasury'!I:I, 'Input| BS| Treasury'!$A:$A, A54) +SUMIFS('Input| BS| Capital'!I:I, 'Input| BS| Capital'!$A:$A, A54)+SUMIFS('ALM| BS| Process'!I:I, 'ALM| BS| Process'!$A:$A, A54)</f>
        <v>-1544.6889999999999</v>
      </c>
      <c r="I54" s="830">
        <f>SUMIFS('Input| BS| RB'!J:J, 'Input| BS| RB'!$A:$A, A54) +SUMIFS('Input| BS| CMB'!J:J, 'Input| BS| CMB'!$A:$A, A54) +SUMIFS('Input| BS| IB'!J:J, 'Input| BS| IB'!$A:$A, A54) +SUMIFS('Input| BS| TT Thẻ'!J:J, 'Input| BS| TT Thẻ'!$A:$A, A54)+SUMIFS('Input | BS| CIB'!J:J, 'Input | BS| CIB'!$A:$A, A54) +SUMIFS('Input| BS| Treasury'!J:J, 'Input| BS| Treasury'!$A:$A, A54) +SUMIFS('Input| BS| Capital'!J:J, 'Input| BS| Capital'!$A:$A, A54)+SUMIFS('ALM| BS| Process'!J:J, 'ALM| BS| Process'!$A:$A, A54)</f>
        <v>-1544.6889999999999</v>
      </c>
      <c r="J54" s="831">
        <f>SUMIFS('Input| BS| RB'!L:L, 'Input| BS| RB'!$A:$A, A54) +SUMIFS('Input| BS| CMB'!L:L, 'Input| BS| CMB'!$A:$A, A54) +SUMIFS('Input| BS| IB'!L:L, 'Input| BS| IB'!$A:$A, A54) +SUMIFS('Input| BS| TT Thẻ'!L:L, 'Input| BS| TT Thẻ'!$A:$A, A54)+SUMIFS('Input | BS| CIB'!L:L, 'Input | BS| CIB'!$A:$A, A54) +SUMIFS('Input| BS| Treasury'!L:L, 'Input| BS| Treasury'!$A:$A, A54) +SUMIFS('Input| BS| Capital'!L:L, 'Input| BS| Capital'!$A:$A, A54)+SUMIFS('ALM| BS| Process'!N:N, 'ALM| BS| Process'!$A:$A, A54)</f>
        <v>-1544.6889999999999</v>
      </c>
      <c r="K54" s="67"/>
      <c r="L54" s="646">
        <f>SUMIFS('Input| BS| RB'!L:L, 'Input| BS| RB'!$A:$A, A54) +SUMIFS('Input| BS| CMB'!L:L, 'Input| BS| CMB'!$A:$A, A54) +SUMIFS('Input| BS| IB'!L:L, 'Input| BS| IB'!$A:$A, A54) +SUMIFS('Input| BS| TT Thẻ'!L:L, 'Input| BS| TT Thẻ'!$A:$A, A54)+SUMIFS('Input | BS| CIB'!L:L, 'Input | BS| CIB'!$A:$A, A54) +SUMIFS('Input| BS| Treasury'!L:L, 'Input| BS| Treasury'!$A:$A, A54) +SUMIFS('Input| BS| Capital'!L:L, 'Input| BS| Capital'!$A:$A, A54)+SUMIFS('ALM| BS| Process'!P:P, 'ALM| BS| Process'!$A:$A, A54)</f>
        <v>-1544.6889999999999</v>
      </c>
      <c r="M54" s="419"/>
      <c r="N54" s="635" t="s">
        <v>451</v>
      </c>
    </row>
    <row r="55" spans="1:14" x14ac:dyDescent="0.3">
      <c r="A55" s="9">
        <v>55</v>
      </c>
      <c r="B55" s="86"/>
      <c r="C55" s="18"/>
      <c r="D55" s="546"/>
      <c r="E55" s="546"/>
      <c r="F55" s="546" t="s">
        <v>41</v>
      </c>
      <c r="G55" s="546"/>
      <c r="H55" s="829">
        <f>SUMIFS('Input| BS| RB'!I:I, 'Input| BS| RB'!$A:$A, A55) +SUMIFS('Input| BS| CMB'!I:I, 'Input| BS| CMB'!$A:$A, A55) +SUMIFS('Input| BS| IB'!I:I, 'Input| BS| IB'!$A:$A, A55) +SUMIFS('Input| BS| TT Thẻ'!I:I, 'Input| BS| TT Thẻ'!$A:$A, A55)+SUMIFS('Input | BS| CIB'!I:I, 'Input | BS| CIB'!$A:$A, A55) +SUMIFS('Input| BS| Treasury'!I:I, 'Input| BS| Treasury'!$A:$A, A55) +SUMIFS('Input| BS| Capital'!I:I, 'Input| BS| Capital'!$A:$A, A55)+SUMIFS('ALM| BS| Process'!I:I, 'ALM| BS| Process'!$A:$A, A55)</f>
        <v>-1544.6889999999999</v>
      </c>
      <c r="I55" s="830">
        <f>SUMIFS('Input| BS| RB'!J:J, 'Input| BS| RB'!$A:$A, A55) +SUMIFS('Input| BS| CMB'!J:J, 'Input| BS| CMB'!$A:$A, A55) +SUMIFS('Input| BS| IB'!J:J, 'Input| BS| IB'!$A:$A, A55) +SUMIFS('Input| BS| TT Thẻ'!J:J, 'Input| BS| TT Thẻ'!$A:$A, A55)+SUMIFS('Input | BS| CIB'!J:J, 'Input | BS| CIB'!$A:$A, A55) +SUMIFS('Input| BS| Treasury'!J:J, 'Input| BS| Treasury'!$A:$A, A55) +SUMIFS('Input| BS| Capital'!J:J, 'Input| BS| Capital'!$A:$A, A55)+SUMIFS('ALM| BS| Process'!J:J, 'ALM| BS| Process'!$A:$A, A55)</f>
        <v>-1544.6889999999999</v>
      </c>
      <c r="J55" s="831">
        <f>SUMIFS('Input| BS| RB'!L:L, 'Input| BS| RB'!$A:$A, A55) +SUMIFS('Input| BS| CMB'!L:L, 'Input| BS| CMB'!$A:$A, A55) +SUMIFS('Input| BS| IB'!L:L, 'Input| BS| IB'!$A:$A, A55) +SUMIFS('Input| BS| TT Thẻ'!L:L, 'Input| BS| TT Thẻ'!$A:$A, A55)+SUMIFS('Input | BS| CIB'!L:L, 'Input | BS| CIB'!$A:$A, A55) +SUMIFS('Input| BS| Treasury'!L:L, 'Input| BS| Treasury'!$A:$A, A55) +SUMIFS('Input| BS| Capital'!L:L, 'Input| BS| Capital'!$A:$A, A55)+SUMIFS('ALM| BS| Process'!N:N, 'ALM| BS| Process'!$A:$A, A55)</f>
        <v>-1544.6889999999999</v>
      </c>
      <c r="K55" s="67"/>
      <c r="L55" s="646">
        <f>SUMIFS('Input| BS| RB'!L:L, 'Input| BS| RB'!$A:$A, A55) +SUMIFS('Input| BS| CMB'!L:L, 'Input| BS| CMB'!$A:$A, A55) +SUMIFS('Input| BS| IB'!L:L, 'Input| BS| IB'!$A:$A, A55) +SUMIFS('Input| BS| TT Thẻ'!L:L, 'Input| BS| TT Thẻ'!$A:$A, A55)+SUMIFS('Input | BS| CIB'!L:L, 'Input | BS| CIB'!$A:$A, A55) +SUMIFS('Input| BS| Treasury'!L:L, 'Input| BS| Treasury'!$A:$A, A55) +SUMIFS('Input| BS| Capital'!L:L, 'Input| BS| Capital'!$A:$A, A55)+SUMIFS('ALM| BS| Process'!P:P, 'ALM| BS| Process'!$A:$A, A55)</f>
        <v>-1544.6889999999999</v>
      </c>
      <c r="M55" s="419"/>
      <c r="N55" s="635" t="s">
        <v>451</v>
      </c>
    </row>
    <row r="56" spans="1:14" s="30" customFormat="1" x14ac:dyDescent="0.3">
      <c r="A56" s="9">
        <v>56</v>
      </c>
      <c r="B56" s="9"/>
      <c r="C56" s="29"/>
      <c r="D56" s="835"/>
      <c r="E56" s="835"/>
      <c r="F56" s="835" t="s">
        <v>42</v>
      </c>
      <c r="G56" s="835"/>
      <c r="H56" s="829">
        <f>SUMIFS('Input| BS| RB'!I:I, 'Input| BS| RB'!$A:$A, A56) +SUMIFS('Input| BS| CMB'!I:I, 'Input| BS| CMB'!$A:$A, A56) +SUMIFS('Input| BS| IB'!I:I, 'Input| BS| IB'!$A:$A, A56) +SUMIFS('Input| BS| TT Thẻ'!I:I, 'Input| BS| TT Thẻ'!$A:$A, A56)+SUMIFS('Input | BS| CIB'!I:I, 'Input | BS| CIB'!$A:$A, A56) +SUMIFS('Input| BS| Treasury'!I:I, 'Input| BS| Treasury'!$A:$A, A56) +SUMIFS('Input| BS| Capital'!I:I, 'Input| BS| Capital'!$A:$A, A56)+SUMIFS('ALM| BS| Process'!I:I, 'ALM| BS| Process'!$A:$A, A56)</f>
        <v>0</v>
      </c>
      <c r="I56" s="830">
        <f>SUMIFS('Input| BS| RB'!J:J, 'Input| BS| RB'!$A:$A, A56) +SUMIFS('Input| BS| CMB'!J:J, 'Input| BS| CMB'!$A:$A, A56) +SUMIFS('Input| BS| IB'!J:J, 'Input| BS| IB'!$A:$A, A56) +SUMIFS('Input| BS| TT Thẻ'!J:J, 'Input| BS| TT Thẻ'!$A:$A, A56)+SUMIFS('Input | BS| CIB'!J:J, 'Input | BS| CIB'!$A:$A, A56) +SUMIFS('Input| BS| Treasury'!J:J, 'Input| BS| Treasury'!$A:$A, A56) +SUMIFS('Input| BS| Capital'!J:J, 'Input| BS| Capital'!$A:$A, A56)+SUMIFS('ALM| BS| Process'!J:J, 'ALM| BS| Process'!$A:$A, A56)</f>
        <v>0</v>
      </c>
      <c r="J56" s="831">
        <f>SUMIFS('Input| BS| RB'!L:L, 'Input| BS| RB'!$A:$A, A56) +SUMIFS('Input| BS| CMB'!L:L, 'Input| BS| CMB'!$A:$A, A56) +SUMIFS('Input| BS| IB'!L:L, 'Input| BS| IB'!$A:$A, A56) +SUMIFS('Input| BS| TT Thẻ'!L:L, 'Input| BS| TT Thẻ'!$A:$A, A56)+SUMIFS('Input | BS| CIB'!L:L, 'Input | BS| CIB'!$A:$A, A56) +SUMIFS('Input| BS| Treasury'!L:L, 'Input| BS| Treasury'!$A:$A, A56) +SUMIFS('Input| BS| Capital'!L:L, 'Input| BS| Capital'!$A:$A, A56)+SUMIFS('ALM| BS| Process'!N:N, 'ALM| BS| Process'!$A:$A, A56)</f>
        <v>0</v>
      </c>
      <c r="K56" s="67"/>
      <c r="L56" s="646">
        <f>SUMIFS('Input| BS| RB'!L:L, 'Input| BS| RB'!$A:$A, A56) +SUMIFS('Input| BS| CMB'!L:L, 'Input| BS| CMB'!$A:$A, A56) +SUMIFS('Input| BS| IB'!L:L, 'Input| BS| IB'!$A:$A, A56) +SUMIFS('Input| BS| TT Thẻ'!L:L, 'Input| BS| TT Thẻ'!$A:$A, A56)+SUMIFS('Input | BS| CIB'!L:L, 'Input | BS| CIB'!$A:$A, A56) +SUMIFS('Input| BS| Treasury'!L:L, 'Input| BS| Treasury'!$A:$A, A56) +SUMIFS('Input| BS| Capital'!L:L, 'Input| BS| Capital'!$A:$A, A56)+SUMIFS('ALM| BS| Process'!P:P, 'ALM| BS| Process'!$A:$A, A56)</f>
        <v>0</v>
      </c>
      <c r="M56" s="419"/>
      <c r="N56" s="635" t="s">
        <v>451</v>
      </c>
    </row>
    <row r="57" spans="1:14" x14ac:dyDescent="0.3">
      <c r="A57" s="9">
        <v>57</v>
      </c>
      <c r="B57" s="9"/>
      <c r="C57" s="18"/>
      <c r="D57" s="546"/>
      <c r="E57" s="546" t="s">
        <v>43</v>
      </c>
      <c r="F57" s="546"/>
      <c r="G57" s="546"/>
      <c r="H57" s="829">
        <f>SUMIFS('Input| BS| RB'!I:I, 'Input| BS| RB'!$A:$A, A57) +SUMIFS('Input| BS| CMB'!I:I, 'Input| BS| CMB'!$A:$A, A57) +SUMIFS('Input| BS| IB'!I:I, 'Input| BS| IB'!$A:$A, A57) +SUMIFS('Input| BS| TT Thẻ'!I:I, 'Input| BS| TT Thẻ'!$A:$A, A57)+SUMIFS('Input | BS| CIB'!I:I, 'Input | BS| CIB'!$A:$A, A57) +SUMIFS('Input| BS| Treasury'!I:I, 'Input| BS| Treasury'!$A:$A, A57) +SUMIFS('Input| BS| Capital'!I:I, 'Input| BS| Capital'!$A:$A, A57)+SUMIFS('ALM| BS| Process'!I:I, 'ALM| BS| Process'!$A:$A, A57)</f>
        <v>-31.599940000000004</v>
      </c>
      <c r="I57" s="830">
        <f>SUMIFS('Input| BS| RB'!J:J, 'Input| BS| RB'!$A:$A, A57) +SUMIFS('Input| BS| CMB'!J:J, 'Input| BS| CMB'!$A:$A, A57) +SUMIFS('Input| BS| IB'!J:J, 'Input| BS| IB'!$A:$A, A57) +SUMIFS('Input| BS| TT Thẻ'!J:J, 'Input| BS| TT Thẻ'!$A:$A, A57)+SUMIFS('Input | BS| CIB'!J:J, 'Input | BS| CIB'!$A:$A, A57) +SUMIFS('Input| BS| Treasury'!J:J, 'Input| BS| Treasury'!$A:$A, A57) +SUMIFS('Input| BS| Capital'!J:J, 'Input| BS| Capital'!$A:$A, A57)+SUMIFS('ALM| BS| Process'!J:J, 'ALM| BS| Process'!$A:$A, A57)</f>
        <v>-31.599940000000004</v>
      </c>
      <c r="J57" s="831">
        <f>SUMIFS('Input| BS| RB'!L:L, 'Input| BS| RB'!$A:$A, A57) +SUMIFS('Input| BS| CMB'!L:L, 'Input| BS| CMB'!$A:$A, A57) +SUMIFS('Input| BS| IB'!L:L, 'Input| BS| IB'!$A:$A, A57) +SUMIFS('Input| BS| TT Thẻ'!L:L, 'Input| BS| TT Thẻ'!$A:$A, A57)+SUMIFS('Input | BS| CIB'!L:L, 'Input | BS| CIB'!$A:$A, A57) +SUMIFS('Input| BS| Treasury'!L:L, 'Input| BS| Treasury'!$A:$A, A57) +SUMIFS('Input| BS| Capital'!L:L, 'Input| BS| Capital'!$A:$A, A57)+SUMIFS('ALM| BS| Process'!N:N, 'ALM| BS| Process'!$A:$A, A57)</f>
        <v>-31.599940000000004</v>
      </c>
      <c r="K57" s="67"/>
      <c r="L57" s="646">
        <f>SUMIFS('Input| BS| RB'!L:L, 'Input| BS| RB'!$A:$A, A57) +SUMIFS('Input| BS| CMB'!L:L, 'Input| BS| CMB'!$A:$A, A57) +SUMIFS('Input| BS| IB'!L:L, 'Input| BS| IB'!$A:$A, A57) +SUMIFS('Input| BS| TT Thẻ'!L:L, 'Input| BS| TT Thẻ'!$A:$A, A57)+SUMIFS('Input | BS| CIB'!L:L, 'Input | BS| CIB'!$A:$A, A57) +SUMIFS('Input| BS| Treasury'!L:L, 'Input| BS| Treasury'!$A:$A, A57) +SUMIFS('Input| BS| Capital'!L:L, 'Input| BS| Capital'!$A:$A, A57)+SUMIFS('ALM| BS| Process'!P:P, 'ALM| BS| Process'!$A:$A, A57)</f>
        <v>-31.599940000000004</v>
      </c>
      <c r="M57" s="419"/>
      <c r="N57" s="635" t="s">
        <v>451</v>
      </c>
    </row>
    <row r="58" spans="1:14" s="30" customFormat="1" x14ac:dyDescent="0.3">
      <c r="A58" s="9">
        <v>58</v>
      </c>
      <c r="B58" s="9"/>
      <c r="C58" s="29"/>
      <c r="D58" s="835"/>
      <c r="E58" s="835"/>
      <c r="F58" s="835" t="s">
        <v>44</v>
      </c>
      <c r="G58" s="835"/>
      <c r="H58" s="836">
        <f>SUMIFS('Input| BS| RB'!I:I, 'Input| BS| RB'!$A:$A, A58) +SUMIFS('Input| BS| CMB'!I:I, 'Input| BS| CMB'!$A:$A, A58) +SUMIFS('Input| BS| IB'!I:I, 'Input| BS| IB'!$A:$A, A58) +SUMIFS('Input| BS| TT Thẻ'!I:I, 'Input| BS| TT Thẻ'!$A:$A, A58)+SUMIFS('Input | BS| CIB'!I:I, 'Input | BS| CIB'!$A:$A, A58) +SUMIFS('Input| BS| Treasury'!I:I, 'Input| BS| Treasury'!$A:$A, A58) +SUMIFS('Input| BS| Capital'!I:I, 'Input| BS| Capital'!$A:$A, A58)+SUMIFS('ALM| BS| Process'!I:I, 'ALM| BS| Process'!$A:$A, A58)</f>
        <v>-31.599940000000004</v>
      </c>
      <c r="I58" s="837">
        <f>SUMIFS('Input| BS| RB'!J:J, 'Input| BS| RB'!$A:$A, A58) +SUMIFS('Input| BS| CMB'!J:J, 'Input| BS| CMB'!$A:$A, A58) +SUMIFS('Input| BS| IB'!J:J, 'Input| BS| IB'!$A:$A, A58) +SUMIFS('Input| BS| TT Thẻ'!J:J, 'Input| BS| TT Thẻ'!$A:$A, A58)+SUMIFS('Input | BS| CIB'!J:J, 'Input | BS| CIB'!$A:$A, A58) +SUMIFS('Input| BS| Treasury'!J:J, 'Input| BS| Treasury'!$A:$A, A58) +SUMIFS('Input| BS| Capital'!J:J, 'Input| BS| Capital'!$A:$A, A58)+SUMIFS('ALM| BS| Process'!J:J, 'ALM| BS| Process'!$A:$A, A58)</f>
        <v>-31.599940000000004</v>
      </c>
      <c r="J58" s="838">
        <f>SUMIFS('Input| BS| RB'!L:L, 'Input| BS| RB'!$A:$A, A58) +SUMIFS('Input| BS| CMB'!L:L, 'Input| BS| CMB'!$A:$A, A58) +SUMIFS('Input| BS| IB'!L:L, 'Input| BS| IB'!$A:$A, A58) +SUMIFS('Input| BS| TT Thẻ'!L:L, 'Input| BS| TT Thẻ'!$A:$A, A58)+SUMIFS('Input | BS| CIB'!L:L, 'Input | BS| CIB'!$A:$A, A58) +SUMIFS('Input| BS| Treasury'!L:L, 'Input| BS| Treasury'!$A:$A, A58) +SUMIFS('Input| BS| Capital'!L:L, 'Input| BS| Capital'!$A:$A, A58)+SUMIFS('ALM| BS| Process'!N:N, 'ALM| BS| Process'!$A:$A, A58)</f>
        <v>-31.599940000000004</v>
      </c>
      <c r="K58" s="67"/>
      <c r="L58" s="647">
        <f>SUMIFS('Input| BS| RB'!L:L, 'Input| BS| RB'!$A:$A, A58) +SUMIFS('Input| BS| CMB'!L:L, 'Input| BS| CMB'!$A:$A, A58) +SUMIFS('Input| BS| IB'!L:L, 'Input| BS| IB'!$A:$A, A58) +SUMIFS('Input| BS| TT Thẻ'!L:L, 'Input| BS| TT Thẻ'!$A:$A, A58)+SUMIFS('Input | BS| CIB'!L:L, 'Input | BS| CIB'!$A:$A, A58) +SUMIFS('Input| BS| Treasury'!L:L, 'Input| BS| Treasury'!$A:$A, A58) +SUMIFS('Input| BS| Capital'!L:L, 'Input| BS| Capital'!$A:$A, A58)+SUMIFS('ALM| BS| Process'!P:P, 'ALM| BS| Process'!$A:$A, A58)</f>
        <v>-31.599940000000004</v>
      </c>
      <c r="M58" s="419"/>
      <c r="N58" s="635" t="s">
        <v>451</v>
      </c>
    </row>
    <row r="59" spans="1:14" x14ac:dyDescent="0.3">
      <c r="A59" s="9">
        <v>59</v>
      </c>
      <c r="B59" s="9"/>
      <c r="C59" s="18"/>
      <c r="D59" s="546"/>
      <c r="E59" s="546"/>
      <c r="F59" s="546" t="s">
        <v>45</v>
      </c>
      <c r="G59" s="546"/>
      <c r="H59" s="829">
        <f>SUMIFS('Input| BS| RB'!I:I, 'Input| BS| RB'!$A:$A, A59) +SUMIFS('Input| BS| CMB'!I:I, 'Input| BS| CMB'!$A:$A, A59) +SUMIFS('Input| BS| IB'!I:I, 'Input| BS| IB'!$A:$A, A59) +SUMIFS('Input| BS| TT Thẻ'!I:I, 'Input| BS| TT Thẻ'!$A:$A, A59)+SUMIFS('Input | BS| CIB'!I:I, 'Input | BS| CIB'!$A:$A, A59) +SUMIFS('Input| BS| Treasury'!I:I, 'Input| BS| Treasury'!$A:$A, A59) +SUMIFS('Input| BS| Capital'!I:I, 'Input| BS| Capital'!$A:$A, A59)+SUMIFS('ALM| BS| Process'!I:I, 'ALM| BS| Process'!$A:$A, A59)</f>
        <v>0</v>
      </c>
      <c r="I59" s="830">
        <f>SUMIFS('Input| BS| RB'!J:J, 'Input| BS| RB'!$A:$A, A59) +SUMIFS('Input| BS| CMB'!J:J, 'Input| BS| CMB'!$A:$A, A59) +SUMIFS('Input| BS| IB'!J:J, 'Input| BS| IB'!$A:$A, A59) +SUMIFS('Input| BS| TT Thẻ'!J:J, 'Input| BS| TT Thẻ'!$A:$A, A59)+SUMIFS('Input | BS| CIB'!J:J, 'Input | BS| CIB'!$A:$A, A59) +SUMIFS('Input| BS| Treasury'!J:J, 'Input| BS| Treasury'!$A:$A, A59) +SUMIFS('Input| BS| Capital'!J:J, 'Input| BS| Capital'!$A:$A, A59)+SUMIFS('ALM| BS| Process'!J:J, 'ALM| BS| Process'!$A:$A, A59)</f>
        <v>0</v>
      </c>
      <c r="J59" s="831">
        <f>SUMIFS('Input| BS| RB'!L:L, 'Input| BS| RB'!$A:$A, A59) +SUMIFS('Input| BS| CMB'!L:L, 'Input| BS| CMB'!$A:$A, A59) +SUMIFS('Input| BS| IB'!L:L, 'Input| BS| IB'!$A:$A, A59) +SUMIFS('Input| BS| TT Thẻ'!L:L, 'Input| BS| TT Thẻ'!$A:$A, A59)+SUMIFS('Input | BS| CIB'!L:L, 'Input | BS| CIB'!$A:$A, A59) +SUMIFS('Input| BS| Treasury'!L:L, 'Input| BS| Treasury'!$A:$A, A59) +SUMIFS('Input| BS| Capital'!L:L, 'Input| BS| Capital'!$A:$A, A59)+SUMIFS('ALM| BS| Process'!N:N, 'ALM| BS| Process'!$A:$A, A59)</f>
        <v>0</v>
      </c>
      <c r="K59" s="67"/>
      <c r="L59" s="646">
        <f>SUMIFS('Input| BS| RB'!L:L, 'Input| BS| RB'!$A:$A, A59) +SUMIFS('Input| BS| CMB'!L:L, 'Input| BS| CMB'!$A:$A, A59) +SUMIFS('Input| BS| IB'!L:L, 'Input| BS| IB'!$A:$A, A59) +SUMIFS('Input| BS| TT Thẻ'!L:L, 'Input| BS| TT Thẻ'!$A:$A, A59)+SUMIFS('Input | BS| CIB'!L:L, 'Input | BS| CIB'!$A:$A, A59) +SUMIFS('Input| BS| Treasury'!L:L, 'Input| BS| Treasury'!$A:$A, A59) +SUMIFS('Input| BS| Capital'!L:L, 'Input| BS| Capital'!$A:$A, A59)+SUMIFS('ALM| BS| Process'!P:P, 'ALM| BS| Process'!$A:$A, A59)</f>
        <v>0</v>
      </c>
      <c r="M59" s="419"/>
      <c r="N59" s="635" t="s">
        <v>451</v>
      </c>
    </row>
    <row r="60" spans="1:14" x14ac:dyDescent="0.3">
      <c r="A60" s="9">
        <v>60</v>
      </c>
      <c r="B60" s="9"/>
      <c r="C60" s="18"/>
      <c r="D60" s="546"/>
      <c r="E60" s="546" t="s">
        <v>46</v>
      </c>
      <c r="F60" s="546"/>
      <c r="G60" s="546"/>
      <c r="H60" s="829">
        <f>SUMIFS('Input| BS| RB'!I:I, 'Input| BS| RB'!$A:$A, A60) +SUMIFS('Input| BS| CMB'!I:I, 'Input| BS| CMB'!$A:$A, A60) +SUMIFS('Input| BS| IB'!I:I, 'Input| BS| IB'!$A:$A, A60) +SUMIFS('Input| BS| TT Thẻ'!I:I, 'Input| BS| TT Thẻ'!$A:$A, A60)+SUMIFS('Input | BS| CIB'!I:I, 'Input | BS| CIB'!$A:$A, A60) +SUMIFS('Input| BS| Treasury'!I:I, 'Input| BS| Treasury'!$A:$A, A60) +SUMIFS('Input| BS| Capital'!I:I, 'Input| BS| Capital'!$A:$A, A60)+SUMIFS('ALM| BS| Process'!I:I, 'ALM| BS| Process'!$A:$A, A60)</f>
        <v>0</v>
      </c>
      <c r="I60" s="830">
        <f>SUMIFS('Input| BS| RB'!J:J, 'Input| BS| RB'!$A:$A, A60) +SUMIFS('Input| BS| CMB'!J:J, 'Input| BS| CMB'!$A:$A, A60) +SUMIFS('Input| BS| IB'!J:J, 'Input| BS| IB'!$A:$A, A60) +SUMIFS('Input| BS| TT Thẻ'!J:J, 'Input| BS| TT Thẻ'!$A:$A, A60)+SUMIFS('Input | BS| CIB'!J:J, 'Input | BS| CIB'!$A:$A, A60) +SUMIFS('Input| BS| Treasury'!J:J, 'Input| BS| Treasury'!$A:$A, A60) +SUMIFS('Input| BS| Capital'!J:J, 'Input| BS| Capital'!$A:$A, A60)+SUMIFS('ALM| BS| Process'!J:J, 'ALM| BS| Process'!$A:$A, A60)</f>
        <v>0</v>
      </c>
      <c r="J60" s="831">
        <f>SUMIFS('Input| BS| RB'!L:L, 'Input| BS| RB'!$A:$A, A60) +SUMIFS('Input| BS| CMB'!L:L, 'Input| BS| CMB'!$A:$A, A60) +SUMIFS('Input| BS| IB'!L:L, 'Input| BS| IB'!$A:$A, A60) +SUMIFS('Input| BS| TT Thẻ'!L:L, 'Input| BS| TT Thẻ'!$A:$A, A60)+SUMIFS('Input | BS| CIB'!L:L, 'Input | BS| CIB'!$A:$A, A60) +SUMIFS('Input| BS| Treasury'!L:L, 'Input| BS| Treasury'!$A:$A, A60) +SUMIFS('Input| BS| Capital'!L:L, 'Input| BS| Capital'!$A:$A, A60)+SUMIFS('ALM| BS| Process'!N:N, 'ALM| BS| Process'!$A:$A, A60)</f>
        <v>0</v>
      </c>
      <c r="K60" s="67"/>
      <c r="L60" s="646">
        <f>SUMIFS('Input| BS| RB'!L:L, 'Input| BS| RB'!$A:$A, A60) +SUMIFS('Input| BS| CMB'!L:L, 'Input| BS| CMB'!$A:$A, A60) +SUMIFS('Input| BS| IB'!L:L, 'Input| BS| IB'!$A:$A, A60) +SUMIFS('Input| BS| TT Thẻ'!L:L, 'Input| BS| TT Thẻ'!$A:$A, A60)+SUMIFS('Input | BS| CIB'!L:L, 'Input | BS| CIB'!$A:$A, A60) +SUMIFS('Input| BS| Treasury'!L:L, 'Input| BS| Treasury'!$A:$A, A60) +SUMIFS('Input| BS| Capital'!L:L, 'Input| BS| Capital'!$A:$A, A60)+SUMIFS('ALM| BS| Process'!P:P, 'ALM| BS| Process'!$A:$A, A60)</f>
        <v>0</v>
      </c>
      <c r="M60" s="419"/>
      <c r="N60" s="635" t="s">
        <v>451</v>
      </c>
    </row>
    <row r="61" spans="1:14" s="31" customFormat="1" x14ac:dyDescent="0.3">
      <c r="A61" s="9">
        <v>61</v>
      </c>
      <c r="B61" s="9"/>
      <c r="C61" s="76"/>
      <c r="D61" s="819" t="s">
        <v>47</v>
      </c>
      <c r="E61" s="819"/>
      <c r="F61" s="839"/>
      <c r="G61" s="839"/>
      <c r="H61" s="820">
        <f>SUMIFS('Input| BS| RB'!I:I, 'Input| BS| RB'!$A:$A, A61) +SUMIFS('Input| BS| CMB'!I:I, 'Input| BS| CMB'!$A:$A, A61) +SUMIFS('Input| BS| IB'!I:I, 'Input| BS| IB'!$A:$A, A61) +SUMIFS('Input| BS| TT Thẻ'!I:I, 'Input| BS| TT Thẻ'!$A:$A, A61)+SUMIFS('Input | BS| CIB'!I:I, 'Input | BS| CIB'!$A:$A, A61) +SUMIFS('Input| BS| Treasury'!I:I, 'Input| BS| Treasury'!$A:$A, A61) +SUMIFS('Input| BS| Capital'!I:I, 'Input| BS| Capital'!$A:$A, A61)+SUMIFS('ALM| BS| Process'!I:I, 'ALM| BS| Process'!$A:$A, A61)</f>
        <v>172421.98206000001</v>
      </c>
      <c r="I61" s="821">
        <f>SUMIFS('Input| BS| RB'!J:J, 'Input| BS| RB'!$A:$A, A61) +SUMIFS('Input| BS| CMB'!J:J, 'Input| BS| CMB'!$A:$A, A61) +SUMIFS('Input| BS| IB'!J:J, 'Input| BS| IB'!$A:$A, A61) +SUMIFS('Input| BS| TT Thẻ'!J:J, 'Input| BS| TT Thẻ'!$A:$A, A61)+SUMIFS('Input | BS| CIB'!J:J, 'Input | BS| CIB'!$A:$A, A61) +SUMIFS('Input| BS| Treasury'!J:J, 'Input| BS| Treasury'!$A:$A, A61) +SUMIFS('Input| BS| Capital'!J:J, 'Input| BS| Capital'!$A:$A, A61)+SUMIFS('ALM| BS| Process'!J:J, 'ALM| BS| Process'!$A:$A, A61)</f>
        <v>172421.98206000001</v>
      </c>
      <c r="J61" s="822">
        <f>SUMIFS('Input| BS| RB'!L:L, 'Input| BS| RB'!$A:$A, A61) +SUMIFS('Input| BS| CMB'!L:L, 'Input| BS| CMB'!$A:$A, A61) +SUMIFS('Input| BS| IB'!L:L, 'Input| BS| IB'!$A:$A, A61) +SUMIFS('Input| BS| TT Thẻ'!L:L, 'Input| BS| TT Thẻ'!$A:$A, A61)+SUMIFS('Input | BS| CIB'!L:L, 'Input | BS| CIB'!$A:$A, A61) +SUMIFS('Input| BS| Treasury'!L:L, 'Input| BS| Treasury'!$A:$A, A61) +SUMIFS('Input| BS| Capital'!L:L, 'Input| BS| Capital'!$A:$A, A61)+SUMIFS('ALM| BS| Process'!N:N, 'ALM| BS| Process'!$A:$A, A61)</f>
        <v>172421.98206000001</v>
      </c>
      <c r="K61" s="67"/>
      <c r="L61" s="643">
        <f>SUMIFS('Input| BS| RB'!L:L, 'Input| BS| RB'!$A:$A, A61) +SUMIFS('Input| BS| CMB'!L:L, 'Input| BS| CMB'!$A:$A, A61) +SUMIFS('Input| BS| IB'!L:L, 'Input| BS| IB'!$A:$A, A61) +SUMIFS('Input| BS| TT Thẻ'!L:L, 'Input| BS| TT Thẻ'!$A:$A, A61)+SUMIFS('Input | BS| CIB'!L:L, 'Input | BS| CIB'!$A:$A, A61) +SUMIFS('Input| BS| Treasury'!L:L, 'Input| BS| Treasury'!$A:$A, A61) +SUMIFS('Input| BS| Capital'!L:L, 'Input| BS| Capital'!$A:$A, A61)+SUMIFS('ALM| BS| Process'!P:P, 'ALM| BS| Process'!$A:$A, A61)</f>
        <v>172421.98206000001</v>
      </c>
      <c r="M61" s="419" t="s">
        <v>428</v>
      </c>
      <c r="N61" s="635" t="s">
        <v>451</v>
      </c>
    </row>
    <row r="62" spans="1:14" x14ac:dyDescent="0.3">
      <c r="A62" s="9">
        <v>62</v>
      </c>
      <c r="B62" s="9"/>
      <c r="C62" s="11" t="s">
        <v>48</v>
      </c>
      <c r="D62" s="808" t="s">
        <v>49</v>
      </c>
      <c r="E62" s="808"/>
      <c r="F62" s="808"/>
      <c r="G62" s="808"/>
      <c r="H62" s="20">
        <f>SUMIFS('Input| BS| RB'!I:I, 'Input| BS| RB'!$A:$A, A62) +SUMIFS('Input| BS| CMB'!I:I, 'Input| BS| CMB'!$A:$A, A62) +SUMIFS('Input| BS| IB'!I:I, 'Input| BS| IB'!$A:$A, A62) +SUMIFS('Input| BS| TT Thẻ'!I:I, 'Input| BS| TT Thẻ'!$A:$A, A62)+SUMIFS('Input | BS| CIB'!I:I, 'Input | BS| CIB'!$A:$A, A62) +SUMIFS('Input| BS| Treasury'!I:I, 'Input| BS| Treasury'!$A:$A, A62) +SUMIFS('Input| BS| Capital'!I:I, 'Input| BS| Capital'!$A:$A, A62)+SUMIFS('ALM| BS| Process'!I:I, 'ALM| BS| Process'!$A:$A, A62)</f>
        <v>0</v>
      </c>
      <c r="I62" s="20">
        <f>SUMIFS('Input| BS| RB'!J:J, 'Input| BS| RB'!$A:$A, A62) +SUMIFS('Input| BS| CMB'!J:J, 'Input| BS| CMB'!$A:$A, A62) +SUMIFS('Input| BS| IB'!J:J, 'Input| BS| IB'!$A:$A, A62) +SUMIFS('Input| BS| TT Thẻ'!J:J, 'Input| BS| TT Thẻ'!$A:$A, A62)+SUMIFS('Input | BS| CIB'!J:J, 'Input | BS| CIB'!$A:$A, A62) +SUMIFS('Input| BS| Treasury'!J:J, 'Input| BS| Treasury'!$A:$A, A62) +SUMIFS('Input| BS| Capital'!J:J, 'Input| BS| Capital'!$A:$A, A62)+SUMIFS('ALM| BS| Process'!J:J, 'ALM| BS| Process'!$A:$A, A62)</f>
        <v>0</v>
      </c>
      <c r="J62" s="69">
        <f>SUMIFS('Input| BS| RB'!L:L, 'Input| BS| RB'!$A:$A, A62) +SUMIFS('Input| BS| CMB'!L:L, 'Input| BS| CMB'!$A:$A, A62) +SUMIFS('Input| BS| IB'!L:L, 'Input| BS| IB'!$A:$A, A62) +SUMIFS('Input| BS| TT Thẻ'!L:L, 'Input| BS| TT Thẻ'!$A:$A, A62)+SUMIFS('Input | BS| CIB'!L:L, 'Input | BS| CIB'!$A:$A, A62) +SUMIFS('Input| BS| Treasury'!L:L, 'Input| BS| Treasury'!$A:$A, A62) +SUMIFS('Input| BS| Capital'!L:L, 'Input| BS| Capital'!$A:$A, A62)+SUMIFS('ALM| BS| Process'!N:N, 'ALM| BS| Process'!$A:$A, A62)</f>
        <v>0</v>
      </c>
      <c r="K62" s="67"/>
      <c r="L62" s="644">
        <f>SUMIFS('Input| BS| RB'!L:L, 'Input| BS| RB'!$A:$A, A62) +SUMIFS('Input| BS| CMB'!L:L, 'Input| BS| CMB'!$A:$A, A62) +SUMIFS('Input| BS| IB'!L:L, 'Input| BS| IB'!$A:$A, A62) +SUMIFS('Input| BS| TT Thẻ'!L:L, 'Input| BS| TT Thẻ'!$A:$A, A62)+SUMIFS('Input | BS| CIB'!L:L, 'Input | BS| CIB'!$A:$A, A62) +SUMIFS('Input| BS| Treasury'!L:L, 'Input| BS| Treasury'!$A:$A, A62) +SUMIFS('Input| BS| Capital'!L:L, 'Input| BS| Capital'!$A:$A, A62)+SUMIFS('ALM| BS| Process'!P:P, 'ALM| BS| Process'!$A:$A, A62)</f>
        <v>0</v>
      </c>
      <c r="M62" s="419"/>
      <c r="N62" s="635" t="s">
        <v>451</v>
      </c>
    </row>
    <row r="63" spans="1:14" x14ac:dyDescent="0.3">
      <c r="A63" s="9">
        <v>63</v>
      </c>
      <c r="B63" s="9"/>
      <c r="C63" s="14"/>
      <c r="D63" s="814" t="s">
        <v>50</v>
      </c>
      <c r="E63" s="814"/>
      <c r="F63" s="546"/>
      <c r="G63" s="546"/>
      <c r="H63" s="829">
        <f>SUMIFS('Input| BS| RB'!I:I, 'Input| BS| RB'!$A:$A, A63) +SUMIFS('Input| BS| CMB'!I:I, 'Input| BS| CMB'!$A:$A, A63) +SUMIFS('Input| BS| IB'!I:I, 'Input| BS| IB'!$A:$A, A63) +SUMIFS('Input| BS| TT Thẻ'!I:I, 'Input| BS| TT Thẻ'!$A:$A, A63)+SUMIFS('Input | BS| CIB'!I:I, 'Input | BS| CIB'!$A:$A, A63) +SUMIFS('Input| BS| Treasury'!I:I, 'Input| BS| Treasury'!$A:$A, A63) +SUMIFS('Input| BS| Capital'!I:I, 'Input| BS| Capital'!$A:$A, A63)+SUMIFS('ALM| BS| Process'!I:I, 'ALM| BS| Process'!$A:$A, A63)</f>
        <v>151.5</v>
      </c>
      <c r="I63" s="830">
        <f>SUMIFS('Input| BS| RB'!J:J, 'Input| BS| RB'!$A:$A, A63) +SUMIFS('Input| BS| CMB'!J:J, 'Input| BS| CMB'!$A:$A, A63) +SUMIFS('Input| BS| IB'!J:J, 'Input| BS| IB'!$A:$A, A63) +SUMIFS('Input| BS| TT Thẻ'!J:J, 'Input| BS| TT Thẻ'!$A:$A, A63)+SUMIFS('Input | BS| CIB'!J:J, 'Input | BS| CIB'!$A:$A, A63) +SUMIFS('Input| BS| Treasury'!J:J, 'Input| BS| Treasury'!$A:$A, A63) +SUMIFS('Input| BS| Capital'!J:J, 'Input| BS| Capital'!$A:$A, A63)+SUMIFS('ALM| BS| Process'!J:J, 'ALM| BS| Process'!$A:$A, A63)</f>
        <v>153.01500000000001</v>
      </c>
      <c r="J63" s="831">
        <f>SUMIFS('Input| BS| RB'!L:L, 'Input| BS| RB'!$A:$A, A63) +SUMIFS('Input| BS| CMB'!L:L, 'Input| BS| CMB'!$A:$A, A63) +SUMIFS('Input| BS| IB'!L:L, 'Input| BS| IB'!$A:$A, A63) +SUMIFS('Input| BS| TT Thẻ'!L:L, 'Input| BS| TT Thẻ'!$A:$A, A63)+SUMIFS('Input | BS| CIB'!L:L, 'Input | BS| CIB'!$A:$A, A63) +SUMIFS('Input| BS| Treasury'!L:L, 'Input| BS| Treasury'!$A:$A, A63) +SUMIFS('Input| BS| Capital'!L:L, 'Input| BS| Capital'!$A:$A, A63)+SUMIFS('ALM| BS| Process'!N:N, 'ALM| BS| Process'!$A:$A, A63)</f>
        <v>0</v>
      </c>
      <c r="K63" s="67"/>
      <c r="L63" s="646">
        <f>SUMIFS('Input| BS| RB'!L:L, 'Input| BS| RB'!$A:$A, A63) +SUMIFS('Input| BS| CMB'!L:L, 'Input| BS| CMB'!$A:$A, A63) +SUMIFS('Input| BS| IB'!L:L, 'Input| BS| IB'!$A:$A, A63) +SUMIFS('Input| BS| TT Thẻ'!L:L, 'Input| BS| TT Thẻ'!$A:$A, A63)+SUMIFS('Input | BS| CIB'!L:L, 'Input | BS| CIB'!$A:$A, A63) +SUMIFS('Input| BS| Treasury'!L:L, 'Input| BS| Treasury'!$A:$A, A63) +SUMIFS('Input| BS| Capital'!L:L, 'Input| BS| Capital'!$A:$A, A63)+SUMIFS('ALM| BS| Process'!P:P, 'ALM| BS| Process'!$A:$A, A63)</f>
        <v>0</v>
      </c>
      <c r="M63" s="419" t="s">
        <v>431</v>
      </c>
      <c r="N63" s="635" t="s">
        <v>451</v>
      </c>
    </row>
    <row r="64" spans="1:14" x14ac:dyDescent="0.3">
      <c r="A64" s="9">
        <v>64</v>
      </c>
      <c r="B64" s="9"/>
      <c r="C64" s="14"/>
      <c r="D64" s="814" t="s">
        <v>51</v>
      </c>
      <c r="E64" s="814"/>
      <c r="F64" s="546"/>
      <c r="G64" s="546"/>
      <c r="H64" s="824">
        <f>SUMIFS('Input| BS| RB'!I:I, 'Input| BS| RB'!$A:$A, A64) +SUMIFS('Input| BS| CMB'!I:I, 'Input| BS| CMB'!$A:$A, A64) +SUMIFS('Input| BS| IB'!I:I, 'Input| BS| IB'!$A:$A, A64) +SUMIFS('Input| BS| TT Thẻ'!I:I, 'Input| BS| TT Thẻ'!$A:$A, A64)+SUMIFS('Input | BS| CIB'!I:I, 'Input | BS| CIB'!$A:$A, A64) +SUMIFS('Input| BS| Treasury'!I:I, 'Input| BS| Treasury'!$A:$A, A64) +SUMIFS('Input| BS| Capital'!I:I, 'Input| BS| Capital'!$A:$A, A64)+SUMIFS('ALM| BS| Process'!I:I, 'ALM| BS| Process'!$A:$A, A64)</f>
        <v>1019.535</v>
      </c>
      <c r="I64" s="825">
        <f>SUMIFS('Input| BS| RB'!J:J, 'Input| BS| RB'!$A:$A, A64) +SUMIFS('Input| BS| CMB'!J:J, 'Input| BS| CMB'!$A:$A, A64) +SUMIFS('Input| BS| IB'!J:J, 'Input| BS| IB'!$A:$A, A64) +SUMIFS('Input| BS| TT Thẻ'!J:J, 'Input| BS| TT Thẻ'!$A:$A, A64)+SUMIFS('Input | BS| CIB'!J:J, 'Input | BS| CIB'!$A:$A, A64) +SUMIFS('Input| BS| Treasury'!J:J, 'Input| BS| Treasury'!$A:$A, A64) +SUMIFS('Input| BS| Capital'!J:J, 'Input| BS| Capital'!$A:$A, A64)+SUMIFS('ALM| BS| Process'!J:J, 'ALM| BS| Process'!$A:$A, A64)</f>
        <v>1019.535</v>
      </c>
      <c r="J64" s="826">
        <f>SUMIFS('Input| BS| RB'!L:L, 'Input| BS| RB'!$A:$A, A64) +SUMIFS('Input| BS| CMB'!L:L, 'Input| BS| CMB'!$A:$A, A64) +SUMIFS('Input| BS| IB'!L:L, 'Input| BS| IB'!$A:$A, A64) +SUMIFS('Input| BS| TT Thẻ'!L:L, 'Input| BS| TT Thẻ'!$A:$A, A64)+SUMIFS('Input | BS| CIB'!L:L, 'Input | BS| CIB'!$A:$A, A64) +SUMIFS('Input| BS| Treasury'!L:L, 'Input| BS| Treasury'!$A:$A, A64) +SUMIFS('Input| BS| Capital'!L:L, 'Input| BS| Capital'!$A:$A, A64)+SUMIFS('ALM| BS| Process'!N:N, 'ALM| BS| Process'!$A:$A, A64)</f>
        <v>1019.535</v>
      </c>
      <c r="K64" s="67"/>
      <c r="L64" s="645">
        <f>SUMIFS('Input| BS| RB'!L:L, 'Input| BS| RB'!$A:$A, A64) +SUMIFS('Input| BS| CMB'!L:L, 'Input| BS| CMB'!$A:$A, A64) +SUMIFS('Input| BS| IB'!L:L, 'Input| BS| IB'!$A:$A, A64) +SUMIFS('Input| BS| TT Thẻ'!L:L, 'Input| BS| TT Thẻ'!$A:$A, A64)+SUMIFS('Input | BS| CIB'!L:L, 'Input | BS| CIB'!$A:$A, A64) +SUMIFS('Input| BS| Treasury'!L:L, 'Input| BS| Treasury'!$A:$A, A64) +SUMIFS('Input| BS| Capital'!L:L, 'Input| BS| Capital'!$A:$A, A64)+SUMIFS('ALM| BS| Process'!P:P, 'ALM| BS| Process'!$A:$A, A64)</f>
        <v>1019.535</v>
      </c>
      <c r="M64" s="419" t="s">
        <v>430</v>
      </c>
      <c r="N64" s="635" t="s">
        <v>451</v>
      </c>
    </row>
    <row r="65" spans="1:15" x14ac:dyDescent="0.3">
      <c r="A65" s="9">
        <v>65</v>
      </c>
      <c r="B65" s="9"/>
      <c r="C65" s="14"/>
      <c r="D65" s="814"/>
      <c r="E65" s="818" t="s">
        <v>52</v>
      </c>
      <c r="F65" s="546"/>
      <c r="G65" s="546"/>
      <c r="H65" s="824">
        <f>SUMIFS('Input| BS| RB'!I:I, 'Input| BS| RB'!$A:$A, A65) +SUMIFS('Input| BS| CMB'!I:I, 'Input| BS| CMB'!$A:$A, A65) +SUMIFS('Input| BS| IB'!I:I, 'Input| BS| IB'!$A:$A, A65) +SUMIFS('Input| BS| TT Thẻ'!I:I, 'Input| BS| TT Thẻ'!$A:$A, A65)+SUMIFS('Input | BS| CIB'!I:I, 'Input | BS| CIB'!$A:$A, A65) +SUMIFS('Input| BS| Treasury'!I:I, 'Input| BS| Treasury'!$A:$A, A65) +SUMIFS('Input| BS| Capital'!I:I, 'Input| BS| Capital'!$A:$A, A65)+SUMIFS('ALM| BS| Process'!I:I, 'ALM| BS| Process'!$A:$A, A65)</f>
        <v>566.32899999999995</v>
      </c>
      <c r="I65" s="825">
        <f>SUMIFS('Input| BS| RB'!J:J, 'Input| BS| RB'!$A:$A, A65) +SUMIFS('Input| BS| CMB'!J:J, 'Input| BS| CMB'!$A:$A, A65) +SUMIFS('Input| BS| IB'!J:J, 'Input| BS| IB'!$A:$A, A65) +SUMIFS('Input| BS| TT Thẻ'!J:J, 'Input| BS| TT Thẻ'!$A:$A, A65)+SUMIFS('Input | BS| CIB'!J:J, 'Input | BS| CIB'!$A:$A, A65) +SUMIFS('Input| BS| Treasury'!J:J, 'Input| BS| Treasury'!$A:$A, A65) +SUMIFS('Input| BS| Capital'!J:J, 'Input| BS| Capital'!$A:$A, A65)+SUMIFS('ALM| BS| Process'!J:J, 'ALM| BS| Process'!$A:$A, A65)</f>
        <v>566.32899999999995</v>
      </c>
      <c r="J65" s="826">
        <f>SUMIFS('Input| BS| RB'!L:L, 'Input| BS| RB'!$A:$A, A65) +SUMIFS('Input| BS| CMB'!L:L, 'Input| BS| CMB'!$A:$A, A65) +SUMIFS('Input| BS| IB'!L:L, 'Input| BS| IB'!$A:$A, A65) +SUMIFS('Input| BS| TT Thẻ'!L:L, 'Input| BS| TT Thẻ'!$A:$A, A65)+SUMIFS('Input | BS| CIB'!L:L, 'Input | BS| CIB'!$A:$A, A65) +SUMIFS('Input| BS| Treasury'!L:L, 'Input| BS| Treasury'!$A:$A, A65) +SUMIFS('Input| BS| Capital'!L:L, 'Input| BS| Capital'!$A:$A, A65)+SUMIFS('ALM| BS| Process'!N:N, 'ALM| BS| Process'!$A:$A, A65)</f>
        <v>566.32899999999995</v>
      </c>
      <c r="K65" s="67"/>
      <c r="L65" s="645">
        <f>SUMIFS('Input| BS| RB'!L:L, 'Input| BS| RB'!$A:$A, A65) +SUMIFS('Input| BS| CMB'!L:L, 'Input| BS| CMB'!$A:$A, A65) +SUMIFS('Input| BS| IB'!L:L, 'Input| BS| IB'!$A:$A, A65) +SUMIFS('Input| BS| TT Thẻ'!L:L, 'Input| BS| TT Thẻ'!$A:$A, A65)+SUMIFS('Input | BS| CIB'!L:L, 'Input | BS| CIB'!$A:$A, A65) +SUMIFS('Input| BS| Treasury'!L:L, 'Input| BS| Treasury'!$A:$A, A65) +SUMIFS('Input| BS| Capital'!L:L, 'Input| BS| Capital'!$A:$A, A65)+SUMIFS('ALM| BS| Process'!P:P, 'ALM| BS| Process'!$A:$A, A65)</f>
        <v>566.32899999999995</v>
      </c>
      <c r="M65" s="419"/>
      <c r="N65" s="635" t="s">
        <v>451</v>
      </c>
    </row>
    <row r="66" spans="1:15" x14ac:dyDescent="0.3">
      <c r="A66" s="9">
        <v>66</v>
      </c>
      <c r="B66" s="9"/>
      <c r="C66" s="14"/>
      <c r="D66" s="814"/>
      <c r="E66" s="546"/>
      <c r="F66" s="818" t="s">
        <v>53</v>
      </c>
      <c r="G66" s="818"/>
      <c r="H66" s="829">
        <f>SUMIFS('Input| BS| RB'!I:I, 'Input| BS| RB'!$A:$A, A66) +SUMIFS('Input| BS| CMB'!I:I, 'Input| BS| CMB'!$A:$A, A66) +SUMIFS('Input| BS| IB'!I:I, 'Input| BS| IB'!$A:$A, A66) +SUMIFS('Input| BS| TT Thẻ'!I:I, 'Input| BS| TT Thẻ'!$A:$A, A66)+SUMIFS('Input | BS| CIB'!I:I, 'Input | BS| CIB'!$A:$A, A66) +SUMIFS('Input| BS| Treasury'!I:I, 'Input| BS| Treasury'!$A:$A, A66) +SUMIFS('Input| BS| Capital'!I:I, 'Input| BS| Capital'!$A:$A, A66)+SUMIFS('ALM| BS| Process'!I:I, 'ALM| BS| Process'!$A:$A, A66)</f>
        <v>1218.425</v>
      </c>
      <c r="I66" s="830">
        <f>SUMIFS('Input| BS| RB'!J:J, 'Input| BS| RB'!$A:$A, A66) +SUMIFS('Input| BS| CMB'!J:J, 'Input| BS| CMB'!$A:$A, A66) +SUMIFS('Input| BS| IB'!J:J, 'Input| BS| IB'!$A:$A, A66) +SUMIFS('Input| BS| TT Thẻ'!J:J, 'Input| BS| TT Thẻ'!$A:$A, A66)+SUMIFS('Input | BS| CIB'!J:J, 'Input | BS| CIB'!$A:$A, A66) +SUMIFS('Input| BS| Treasury'!J:J, 'Input| BS| Treasury'!$A:$A, A66) +SUMIFS('Input| BS| Capital'!J:J, 'Input| BS| Capital'!$A:$A, A66)+SUMIFS('ALM| BS| Process'!J:J, 'ALM| BS| Process'!$A:$A, A66)</f>
        <v>1218.425</v>
      </c>
      <c r="J66" s="831">
        <f>SUMIFS('Input| BS| RB'!L:L, 'Input| BS| RB'!$A:$A, A66) +SUMIFS('Input| BS| CMB'!L:L, 'Input| BS| CMB'!$A:$A, A66) +SUMIFS('Input| BS| IB'!L:L, 'Input| BS| IB'!$A:$A, A66) +SUMIFS('Input| BS| TT Thẻ'!L:L, 'Input| BS| TT Thẻ'!$A:$A, A66)+SUMIFS('Input | BS| CIB'!L:L, 'Input | BS| CIB'!$A:$A, A66) +SUMIFS('Input| BS| Treasury'!L:L, 'Input| BS| Treasury'!$A:$A, A66) +SUMIFS('Input| BS| Capital'!L:L, 'Input| BS| Capital'!$A:$A, A66)+SUMIFS('ALM| BS| Process'!N:N, 'ALM| BS| Process'!$A:$A, A66)</f>
        <v>1218.425</v>
      </c>
      <c r="K66" s="67"/>
      <c r="L66" s="646">
        <f>SUMIFS('Input| BS| RB'!L:L, 'Input| BS| RB'!$A:$A, A66) +SUMIFS('Input| BS| CMB'!L:L, 'Input| BS| CMB'!$A:$A, A66) +SUMIFS('Input| BS| IB'!L:L, 'Input| BS| IB'!$A:$A, A66) +SUMIFS('Input| BS| TT Thẻ'!L:L, 'Input| BS| TT Thẻ'!$A:$A, A66)+SUMIFS('Input | BS| CIB'!L:L, 'Input | BS| CIB'!$A:$A, A66) +SUMIFS('Input| BS| Treasury'!L:L, 'Input| BS| Treasury'!$A:$A, A66) +SUMIFS('Input| BS| Capital'!L:L, 'Input| BS| Capital'!$A:$A, A66)+SUMIFS('ALM| BS| Process'!P:P, 'ALM| BS| Process'!$A:$A, A66)</f>
        <v>1218.425</v>
      </c>
      <c r="M66" s="419"/>
      <c r="N66" s="635" t="s">
        <v>451</v>
      </c>
    </row>
    <row r="67" spans="1:15" x14ac:dyDescent="0.3">
      <c r="A67" s="9">
        <v>67</v>
      </c>
      <c r="B67" s="9"/>
      <c r="C67" s="14"/>
      <c r="D67" s="814"/>
      <c r="E67" s="546"/>
      <c r="F67" s="818" t="s">
        <v>54</v>
      </c>
      <c r="G67" s="818"/>
      <c r="H67" s="829">
        <f>SUMIFS('Input| BS| RB'!I:I, 'Input| BS| RB'!$A:$A, A67) +SUMIFS('Input| BS| CMB'!I:I, 'Input| BS| CMB'!$A:$A, A67) +SUMIFS('Input| BS| IB'!I:I, 'Input| BS| IB'!$A:$A, A67) +SUMIFS('Input| BS| TT Thẻ'!I:I, 'Input| BS| TT Thẻ'!$A:$A, A67)+SUMIFS('Input | BS| CIB'!I:I, 'Input | BS| CIB'!$A:$A, A67) +SUMIFS('Input| BS| Treasury'!I:I, 'Input| BS| Treasury'!$A:$A, A67) +SUMIFS('Input| BS| Capital'!I:I, 'Input| BS| Capital'!$A:$A, A67)+SUMIFS('ALM| BS| Process'!I:I, 'ALM| BS| Process'!$A:$A, A67)</f>
        <v>-652.096</v>
      </c>
      <c r="I67" s="830">
        <f>SUMIFS('Input| BS| RB'!J:J, 'Input| BS| RB'!$A:$A, A67) +SUMIFS('Input| BS| CMB'!J:J, 'Input| BS| CMB'!$A:$A, A67) +SUMIFS('Input| BS| IB'!J:J, 'Input| BS| IB'!$A:$A, A67) +SUMIFS('Input| BS| TT Thẻ'!J:J, 'Input| BS| TT Thẻ'!$A:$A, A67)+SUMIFS('Input | BS| CIB'!J:J, 'Input | BS| CIB'!$A:$A, A67) +SUMIFS('Input| BS| Treasury'!J:J, 'Input| BS| Treasury'!$A:$A, A67) +SUMIFS('Input| BS| Capital'!J:J, 'Input| BS| Capital'!$A:$A, A67)+SUMIFS('ALM| BS| Process'!J:J, 'ALM| BS| Process'!$A:$A, A67)</f>
        <v>-652.096</v>
      </c>
      <c r="J67" s="831">
        <f>SUMIFS('Input| BS| RB'!L:L, 'Input| BS| RB'!$A:$A, A67) +SUMIFS('Input| BS| CMB'!L:L, 'Input| BS| CMB'!$A:$A, A67) +SUMIFS('Input| BS| IB'!L:L, 'Input| BS| IB'!$A:$A, A67) +SUMIFS('Input| BS| TT Thẻ'!L:L, 'Input| BS| TT Thẻ'!$A:$A, A67)+SUMIFS('Input | BS| CIB'!L:L, 'Input | BS| CIB'!$A:$A, A67) +SUMIFS('Input| BS| Treasury'!L:L, 'Input| BS| Treasury'!$A:$A, A67) +SUMIFS('Input| BS| Capital'!L:L, 'Input| BS| Capital'!$A:$A, A67)+SUMIFS('ALM| BS| Process'!N:N, 'ALM| BS| Process'!$A:$A, A67)</f>
        <v>-652.096</v>
      </c>
      <c r="K67" s="67"/>
      <c r="L67" s="646">
        <f>SUMIFS('Input| BS| RB'!L:L, 'Input| BS| RB'!$A:$A, A67) +SUMIFS('Input| BS| CMB'!L:L, 'Input| BS| CMB'!$A:$A, A67) +SUMIFS('Input| BS| IB'!L:L, 'Input| BS| IB'!$A:$A, A67) +SUMIFS('Input| BS| TT Thẻ'!L:L, 'Input| BS| TT Thẻ'!$A:$A, A67)+SUMIFS('Input | BS| CIB'!L:L, 'Input | BS| CIB'!$A:$A, A67) +SUMIFS('Input| BS| Treasury'!L:L, 'Input| BS| Treasury'!$A:$A, A67) +SUMIFS('Input| BS| Capital'!L:L, 'Input| BS| Capital'!$A:$A, A67)+SUMIFS('ALM| BS| Process'!P:P, 'ALM| BS| Process'!$A:$A, A67)</f>
        <v>-652.096</v>
      </c>
      <c r="M67" s="419"/>
      <c r="N67" s="635" t="s">
        <v>451</v>
      </c>
    </row>
    <row r="68" spans="1:15" x14ac:dyDescent="0.3">
      <c r="A68" s="9">
        <v>68</v>
      </c>
      <c r="B68" s="9"/>
      <c r="C68" s="14"/>
      <c r="D68" s="814"/>
      <c r="E68" s="818" t="s">
        <v>55</v>
      </c>
      <c r="F68" s="546"/>
      <c r="G68" s="546"/>
      <c r="H68" s="824">
        <f>SUMIFS('Input| BS| RB'!I:I, 'Input| BS| RB'!$A:$A, A68) +SUMIFS('Input| BS| CMB'!I:I, 'Input| BS| CMB'!$A:$A, A68) +SUMIFS('Input| BS| IB'!I:I, 'Input| BS| IB'!$A:$A, A68) +SUMIFS('Input| BS| TT Thẻ'!I:I, 'Input| BS| TT Thẻ'!$A:$A, A68)+SUMIFS('Input | BS| CIB'!I:I, 'Input | BS| CIB'!$A:$A, A68) +SUMIFS('Input| BS| Treasury'!I:I, 'Input| BS| Treasury'!$A:$A, A68) +SUMIFS('Input| BS| Capital'!I:I, 'Input| BS| Capital'!$A:$A, A68)+SUMIFS('ALM| BS| Process'!I:I, 'ALM| BS| Process'!$A:$A, A68)</f>
        <v>453.20600000000002</v>
      </c>
      <c r="I68" s="825">
        <f>SUMIFS('Input| BS| RB'!J:J, 'Input| BS| RB'!$A:$A, A68) +SUMIFS('Input| BS| CMB'!J:J, 'Input| BS| CMB'!$A:$A, A68) +SUMIFS('Input| BS| IB'!J:J, 'Input| BS| IB'!$A:$A, A68) +SUMIFS('Input| BS| TT Thẻ'!J:J, 'Input| BS| TT Thẻ'!$A:$A, A68)+SUMIFS('Input | BS| CIB'!J:J, 'Input | BS| CIB'!$A:$A, A68) +SUMIFS('Input| BS| Treasury'!J:J, 'Input| BS| Treasury'!$A:$A, A68) +SUMIFS('Input| BS| Capital'!J:J, 'Input| BS| Capital'!$A:$A, A68)+SUMIFS('ALM| BS| Process'!J:J, 'ALM| BS| Process'!$A:$A, A68)</f>
        <v>453.20600000000002</v>
      </c>
      <c r="J68" s="826">
        <f>SUMIFS('Input| BS| RB'!L:L, 'Input| BS| RB'!$A:$A, A68) +SUMIFS('Input| BS| CMB'!L:L, 'Input| BS| CMB'!$A:$A, A68) +SUMIFS('Input| BS| IB'!L:L, 'Input| BS| IB'!$A:$A, A68) +SUMIFS('Input| BS| TT Thẻ'!L:L, 'Input| BS| TT Thẻ'!$A:$A, A68)+SUMIFS('Input | BS| CIB'!L:L, 'Input | BS| CIB'!$A:$A, A68) +SUMIFS('Input| BS| Treasury'!L:L, 'Input| BS| Treasury'!$A:$A, A68) +SUMIFS('Input| BS| Capital'!L:L, 'Input| BS| Capital'!$A:$A, A68)+SUMIFS('ALM| BS| Process'!N:N, 'ALM| BS| Process'!$A:$A, A68)</f>
        <v>453.20600000000002</v>
      </c>
      <c r="K68" s="67"/>
      <c r="L68" s="645">
        <f>SUMIFS('Input| BS| RB'!L:L, 'Input| BS| RB'!$A:$A, A68) +SUMIFS('Input| BS| CMB'!L:L, 'Input| BS| CMB'!$A:$A, A68) +SUMIFS('Input| BS| IB'!L:L, 'Input| BS| IB'!$A:$A, A68) +SUMIFS('Input| BS| TT Thẻ'!L:L, 'Input| BS| TT Thẻ'!$A:$A, A68)+SUMIFS('Input | BS| CIB'!L:L, 'Input | BS| CIB'!$A:$A, A68) +SUMIFS('Input| BS| Treasury'!L:L, 'Input| BS| Treasury'!$A:$A, A68) +SUMIFS('Input| BS| Capital'!L:L, 'Input| BS| Capital'!$A:$A, A68)+SUMIFS('ALM| BS| Process'!P:P, 'ALM| BS| Process'!$A:$A, A68)</f>
        <v>453.20600000000002</v>
      </c>
      <c r="M68" s="419"/>
      <c r="N68" s="635" t="s">
        <v>451</v>
      </c>
    </row>
    <row r="69" spans="1:15" x14ac:dyDescent="0.3">
      <c r="A69" s="9">
        <v>69</v>
      </c>
      <c r="B69" s="9"/>
      <c r="C69" s="14"/>
      <c r="D69" s="814"/>
      <c r="E69" s="546"/>
      <c r="F69" s="818" t="s">
        <v>53</v>
      </c>
      <c r="G69" s="818"/>
      <c r="H69" s="840">
        <f>SUMIFS('Input| BS| RB'!I:I, 'Input| BS| RB'!$A:$A, A69) +SUMIFS('Input| BS| CMB'!I:I, 'Input| BS| CMB'!$A:$A, A69) +SUMIFS('Input| BS| IB'!I:I, 'Input| BS| IB'!$A:$A, A69) +SUMIFS('Input| BS| TT Thẻ'!I:I, 'Input| BS| TT Thẻ'!$A:$A, A69)+SUMIFS('Input | BS| CIB'!I:I, 'Input | BS| CIB'!$A:$A, A69) +SUMIFS('Input| BS| Treasury'!I:I, 'Input| BS| Treasury'!$A:$A, A69) +SUMIFS('Input| BS| Capital'!I:I, 'Input| BS| Capital'!$A:$A, A69)+SUMIFS('ALM| BS| Process'!I:I, 'ALM| BS| Process'!$A:$A, A69)</f>
        <v>642.33900000000006</v>
      </c>
      <c r="I69" s="841">
        <f>SUMIFS('Input| BS| RB'!J:J, 'Input| BS| RB'!$A:$A, A69) +SUMIFS('Input| BS| CMB'!J:J, 'Input| BS| CMB'!$A:$A, A69) +SUMIFS('Input| BS| IB'!J:J, 'Input| BS| IB'!$A:$A, A69) +SUMIFS('Input| BS| TT Thẻ'!J:J, 'Input| BS| TT Thẻ'!$A:$A, A69)+SUMIFS('Input | BS| CIB'!J:J, 'Input | BS| CIB'!$A:$A, A69) +SUMIFS('Input| BS| Treasury'!J:J, 'Input| BS| Treasury'!$A:$A, A69) +SUMIFS('Input| BS| Capital'!J:J, 'Input| BS| Capital'!$A:$A, A69)+SUMIFS('ALM| BS| Process'!J:J, 'ALM| BS| Process'!$A:$A, A69)</f>
        <v>642.33900000000006</v>
      </c>
      <c r="J69" s="842">
        <f>SUMIFS('Input| BS| RB'!L:L, 'Input| BS| RB'!$A:$A, A69) +SUMIFS('Input| BS| CMB'!L:L, 'Input| BS| CMB'!$A:$A, A69) +SUMIFS('Input| BS| IB'!L:L, 'Input| BS| IB'!$A:$A, A69) +SUMIFS('Input| BS| TT Thẻ'!L:L, 'Input| BS| TT Thẻ'!$A:$A, A69)+SUMIFS('Input | BS| CIB'!L:L, 'Input | BS| CIB'!$A:$A, A69) +SUMIFS('Input| BS| Treasury'!L:L, 'Input| BS| Treasury'!$A:$A, A69) +SUMIFS('Input| BS| Capital'!L:L, 'Input| BS| Capital'!$A:$A, A69)+SUMIFS('ALM| BS| Process'!N:N, 'ALM| BS| Process'!$A:$A, A69)</f>
        <v>642.33900000000006</v>
      </c>
      <c r="K69" s="67"/>
      <c r="L69" s="648">
        <f>SUMIFS('Input| BS| RB'!L:L, 'Input| BS| RB'!$A:$A, A69) +SUMIFS('Input| BS| CMB'!L:L, 'Input| BS| CMB'!$A:$A, A69) +SUMIFS('Input| BS| IB'!L:L, 'Input| BS| IB'!$A:$A, A69) +SUMIFS('Input| BS| TT Thẻ'!L:L, 'Input| BS| TT Thẻ'!$A:$A, A69)+SUMIFS('Input | BS| CIB'!L:L, 'Input | BS| CIB'!$A:$A, A69) +SUMIFS('Input| BS| Treasury'!L:L, 'Input| BS| Treasury'!$A:$A, A69) +SUMIFS('Input| BS| Capital'!L:L, 'Input| BS| Capital'!$A:$A, A69)+SUMIFS('ALM| BS| Process'!P:P, 'ALM| BS| Process'!$A:$A, A69)</f>
        <v>642.33900000000006</v>
      </c>
      <c r="M69" s="419"/>
      <c r="N69" s="635" t="s">
        <v>451</v>
      </c>
    </row>
    <row r="70" spans="1:15" x14ac:dyDescent="0.3">
      <c r="A70" s="9">
        <v>70</v>
      </c>
      <c r="B70" s="9"/>
      <c r="C70" s="14"/>
      <c r="D70" s="814"/>
      <c r="E70" s="814"/>
      <c r="F70" s="818" t="s">
        <v>54</v>
      </c>
      <c r="G70" s="818"/>
      <c r="H70" s="840">
        <f>SUMIFS('Input| BS| RB'!I:I, 'Input| BS| RB'!$A:$A, A70) +SUMIFS('Input| BS| CMB'!I:I, 'Input| BS| CMB'!$A:$A, A70) +SUMIFS('Input| BS| IB'!I:I, 'Input| BS| IB'!$A:$A, A70) +SUMIFS('Input| BS| TT Thẻ'!I:I, 'Input| BS| TT Thẻ'!$A:$A, A70)+SUMIFS('Input | BS| CIB'!I:I, 'Input | BS| CIB'!$A:$A, A70) +SUMIFS('Input| BS| Treasury'!I:I, 'Input| BS| Treasury'!$A:$A, A70) +SUMIFS('Input| BS| Capital'!I:I, 'Input| BS| Capital'!$A:$A, A70)+SUMIFS('ALM| BS| Process'!I:I, 'ALM| BS| Process'!$A:$A, A70)</f>
        <v>-189.13300000000001</v>
      </c>
      <c r="I70" s="841">
        <f>SUMIFS('Input| BS| RB'!J:J, 'Input| BS| RB'!$A:$A, A70) +SUMIFS('Input| BS| CMB'!J:J, 'Input| BS| CMB'!$A:$A, A70) +SUMIFS('Input| BS| IB'!J:J, 'Input| BS| IB'!$A:$A, A70) +SUMIFS('Input| BS| TT Thẻ'!J:J, 'Input| BS| TT Thẻ'!$A:$A, A70)+SUMIFS('Input | BS| CIB'!J:J, 'Input | BS| CIB'!$A:$A, A70) +SUMIFS('Input| BS| Treasury'!J:J, 'Input| BS| Treasury'!$A:$A, A70) +SUMIFS('Input| BS| Capital'!J:J, 'Input| BS| Capital'!$A:$A, A70)+SUMIFS('ALM| BS| Process'!J:J, 'ALM| BS| Process'!$A:$A, A70)</f>
        <v>-189.13300000000001</v>
      </c>
      <c r="J70" s="842">
        <f>SUMIFS('Input| BS| RB'!L:L, 'Input| BS| RB'!$A:$A, A70) +SUMIFS('Input| BS| CMB'!L:L, 'Input| BS| CMB'!$A:$A, A70) +SUMIFS('Input| BS| IB'!L:L, 'Input| BS| IB'!$A:$A, A70) +SUMIFS('Input| BS| TT Thẻ'!L:L, 'Input| BS| TT Thẻ'!$A:$A, A70)+SUMIFS('Input | BS| CIB'!L:L, 'Input | BS| CIB'!$A:$A, A70) +SUMIFS('Input| BS| Treasury'!L:L, 'Input| BS| Treasury'!$A:$A, A70) +SUMIFS('Input| BS| Capital'!L:L, 'Input| BS| Capital'!$A:$A, A70)+SUMIFS('ALM| BS| Process'!N:N, 'ALM| BS| Process'!$A:$A, A70)</f>
        <v>-189.13300000000001</v>
      </c>
      <c r="K70" s="67"/>
      <c r="L70" s="648">
        <f>SUMIFS('Input| BS| RB'!L:L, 'Input| BS| RB'!$A:$A, A70) +SUMIFS('Input| BS| CMB'!L:L, 'Input| BS| CMB'!$A:$A, A70) +SUMIFS('Input| BS| IB'!L:L, 'Input| BS| IB'!$A:$A, A70) +SUMIFS('Input| BS| TT Thẻ'!L:L, 'Input| BS| TT Thẻ'!$A:$A, A70)+SUMIFS('Input | BS| CIB'!L:L, 'Input | BS| CIB'!$A:$A, A70) +SUMIFS('Input| BS| Treasury'!L:L, 'Input| BS| Treasury'!$A:$A, A70) +SUMIFS('Input| BS| Capital'!L:L, 'Input| BS| Capital'!$A:$A, A70)+SUMIFS('ALM| BS| Process'!P:P, 'ALM| BS| Process'!$A:$A, A70)</f>
        <v>-189.13300000000001</v>
      </c>
      <c r="M70" s="419"/>
      <c r="N70" s="635" t="s">
        <v>451</v>
      </c>
    </row>
    <row r="71" spans="1:15" x14ac:dyDescent="0.3">
      <c r="A71" s="9">
        <v>71</v>
      </c>
      <c r="B71" s="9"/>
      <c r="C71" s="14"/>
      <c r="D71" s="814" t="s">
        <v>56</v>
      </c>
      <c r="E71" s="814"/>
      <c r="F71" s="546"/>
      <c r="G71" s="546"/>
      <c r="H71" s="824">
        <f>SUMIFS('Input| BS| RB'!I:I, 'Input| BS| RB'!$A:$A, A71) +SUMIFS('Input| BS| CMB'!I:I, 'Input| BS| CMB'!$A:$A, A71) +SUMIFS('Input| BS| IB'!I:I, 'Input| BS| IB'!$A:$A, A71) +SUMIFS('Input| BS| TT Thẻ'!I:I, 'Input| BS| TT Thẻ'!$A:$A, A71)+SUMIFS('Input | BS| CIB'!I:I, 'Input | BS| CIB'!$A:$A, A71) +SUMIFS('Input| BS| Treasury'!I:I, 'Input| BS| Treasury'!$A:$A, A71) +SUMIFS('Input| BS| Capital'!I:I, 'Input| BS| Capital'!$A:$A, A71)+SUMIFS('ALM| BS| Process'!I:I, 'ALM| BS| Process'!$A:$A, A71)</f>
        <v>14273.977499999999</v>
      </c>
      <c r="I71" s="825">
        <f>SUMIFS('Input| BS| RB'!J:J, 'Input| BS| RB'!$A:$A, A71) +SUMIFS('Input| BS| CMB'!J:J, 'Input| BS| CMB'!$A:$A, A71) +SUMIFS('Input| BS| IB'!J:J, 'Input| BS| IB'!$A:$A, A71) +SUMIFS('Input| BS| TT Thẻ'!J:J, 'Input| BS| TT Thẻ'!$A:$A, A71)+SUMIFS('Input | BS| CIB'!J:J, 'Input | BS| CIB'!$A:$A, A71) +SUMIFS('Input| BS| Treasury'!J:J, 'Input| BS| Treasury'!$A:$A, A71) +SUMIFS('Input| BS| Capital'!J:J, 'Input| BS| Capital'!$A:$A, A71)+SUMIFS('ALM| BS| Process'!J:J, 'ALM| BS| Process'!$A:$A, A71)</f>
        <v>14351.977499999999</v>
      </c>
      <c r="J71" s="826">
        <f>SUMIFS('Input| BS| RB'!L:L, 'Input| BS| RB'!$A:$A, A71) +SUMIFS('Input| BS| CMB'!L:L, 'Input| BS| CMB'!$A:$A, A71) +SUMIFS('Input| BS| IB'!L:L, 'Input| BS| IB'!$A:$A, A71) +SUMIFS('Input| BS| TT Thẻ'!L:L, 'Input| BS| TT Thẻ'!$A:$A, A71)+SUMIFS('Input | BS| CIB'!L:L, 'Input | BS| CIB'!$A:$A, A71) +SUMIFS('Input| BS| Treasury'!L:L, 'Input| BS| Treasury'!$A:$A, A71) +SUMIFS('Input| BS| Capital'!L:L, 'Input| BS| Capital'!$A:$A, A71)+SUMIFS('ALM| BS| Process'!N:N, 'ALM| BS| Process'!$A:$A, A71)</f>
        <v>14363.999427721759</v>
      </c>
      <c r="K71" s="67"/>
      <c r="L71" s="645">
        <f>SUMIFS('Input| BS| RB'!L:L, 'Input| BS| RB'!$A:$A, A71) +SUMIFS('Input| BS| CMB'!L:L, 'Input| BS| CMB'!$A:$A, A71) +SUMIFS('Input| BS| IB'!L:L, 'Input| BS| IB'!$A:$A, A71) +SUMIFS('Input| BS| TT Thẻ'!L:L, 'Input| BS| TT Thẻ'!$A:$A, A71)+SUMIFS('Input | BS| CIB'!L:L, 'Input | BS| CIB'!$A:$A, A71) +SUMIFS('Input| BS| Treasury'!L:L, 'Input| BS| Treasury'!$A:$A, A71) +SUMIFS('Input| BS| Capital'!L:L, 'Input| BS| Capital'!$A:$A, A71)+SUMIFS('ALM| BS| Process'!P:P, 'ALM| BS| Process'!$A:$A, A71)</f>
        <v>14363.999427721759</v>
      </c>
      <c r="M71" s="419"/>
      <c r="N71" s="635" t="s">
        <v>451</v>
      </c>
    </row>
    <row r="72" spans="1:15" x14ac:dyDescent="0.3">
      <c r="A72" s="9">
        <v>72</v>
      </c>
      <c r="B72" s="9"/>
      <c r="C72" s="18"/>
      <c r="D72" s="546"/>
      <c r="E72" s="546" t="s">
        <v>57</v>
      </c>
      <c r="F72" s="546"/>
      <c r="G72" s="546"/>
      <c r="H72" s="829">
        <f>SUMIFS('Input| BS| RB'!I:I, 'Input| BS| RB'!$A:$A, A72) +SUMIFS('Input| BS| CMB'!I:I, 'Input| BS| CMB'!$A:$A, A72) +SUMIFS('Input| BS| IB'!I:I, 'Input| BS| IB'!$A:$A, A72) +SUMIFS('Input| BS| TT Thẻ'!I:I, 'Input| BS| TT Thẻ'!$A:$A, A72)+SUMIFS('Input | BS| CIB'!I:I, 'Input | BS| CIB'!$A:$A, A72) +SUMIFS('Input| BS| Treasury'!I:I, 'Input| BS| Treasury'!$A:$A, A72) +SUMIFS('Input| BS| Capital'!I:I, 'Input| BS| Capital'!$A:$A, A72)+SUMIFS('ALM| BS| Process'!I:I, 'ALM| BS| Process'!$A:$A, A72)</f>
        <v>10261.169900000001</v>
      </c>
      <c r="I72" s="830">
        <f>SUMIFS('Input| BS| RB'!J:J, 'Input| BS| RB'!$A:$A, A72) +SUMIFS('Input| BS| CMB'!J:J, 'Input| BS| CMB'!$A:$A, A72) +SUMIFS('Input| BS| IB'!J:J, 'Input| BS| IB'!$A:$A, A72) +SUMIFS('Input| BS| TT Thẻ'!J:J, 'Input| BS| TT Thẻ'!$A:$A, A72)+SUMIFS('Input | BS| CIB'!J:J, 'Input | BS| CIB'!$A:$A, A72) +SUMIFS('Input| BS| Treasury'!J:J, 'Input| BS| Treasury'!$A:$A, A72) +SUMIFS('Input| BS| Capital'!J:J, 'Input| BS| Capital'!$A:$A, A72)+SUMIFS('ALM| BS| Process'!J:J, 'ALM| BS| Process'!$A:$A, A72)</f>
        <v>10311.169900000001</v>
      </c>
      <c r="J72" s="831">
        <f>SUMIFS('Input| BS| RB'!L:L, 'Input| BS| RB'!$A:$A, A72) +SUMIFS('Input| BS| CMB'!L:L, 'Input| BS| CMB'!$A:$A, A72) +SUMIFS('Input| BS| IB'!L:L, 'Input| BS| IB'!$A:$A, A72) +SUMIFS('Input| BS| TT Thẻ'!L:L, 'Input| BS| TT Thẻ'!$A:$A, A72)+SUMIFS('Input | BS| CIB'!L:L, 'Input | BS| CIB'!$A:$A, A72) +SUMIFS('Input| BS| Treasury'!L:L, 'Input| BS| Treasury'!$A:$A, A72) +SUMIFS('Input| BS| Capital'!L:L, 'Input| BS| Capital'!$A:$A, A72)+SUMIFS('ALM| BS| Process'!N:N, 'ALM| BS| Process'!$A:$A, A72)</f>
        <v>10315.169900000001</v>
      </c>
      <c r="K72" s="67"/>
      <c r="L72" s="646">
        <f>SUMIFS('Input| BS| RB'!L:L, 'Input| BS| RB'!$A:$A, A72) +SUMIFS('Input| BS| CMB'!L:L, 'Input| BS| CMB'!$A:$A, A72) +SUMIFS('Input| BS| IB'!L:L, 'Input| BS| IB'!$A:$A, A72) +SUMIFS('Input| BS| TT Thẻ'!L:L, 'Input| BS| TT Thẻ'!$A:$A, A72)+SUMIFS('Input | BS| CIB'!L:L, 'Input | BS| CIB'!$A:$A, A72) +SUMIFS('Input| BS| Treasury'!L:L, 'Input| BS| Treasury'!$A:$A, A72) +SUMIFS('Input| BS| Capital'!L:L, 'Input| BS| Capital'!$A:$A, A72)+SUMIFS('ALM| BS| Process'!P:P, 'ALM| BS| Process'!$A:$A, A72)</f>
        <v>10315.169900000001</v>
      </c>
      <c r="M72" s="419" t="s">
        <v>430</v>
      </c>
      <c r="N72" s="635" t="s">
        <v>451</v>
      </c>
    </row>
    <row r="73" spans="1:15" x14ac:dyDescent="0.3">
      <c r="A73" s="9">
        <v>73</v>
      </c>
      <c r="B73" s="9"/>
      <c r="C73" s="18"/>
      <c r="D73" s="546"/>
      <c r="E73" s="546" t="s">
        <v>58</v>
      </c>
      <c r="F73" s="546"/>
      <c r="G73" s="546"/>
      <c r="H73" s="829">
        <f>SUMIFS('Input| BS| RB'!I:I, 'Input| BS| RB'!$A:$A, A73) +SUMIFS('Input| BS| CMB'!I:I, 'Input| BS| CMB'!$A:$A, A73) +SUMIFS('Input| BS| IB'!I:I, 'Input| BS| IB'!$A:$A, A73) +SUMIFS('Input| BS| TT Thẻ'!I:I, 'Input| BS| TT Thẻ'!$A:$A, A73)+SUMIFS('Input | BS| CIB'!I:I, 'Input | BS| CIB'!$A:$A, A73) +SUMIFS('Input| BS| Treasury'!I:I, 'Input| BS| Treasury'!$A:$A, A73) +SUMIFS('Input| BS| Capital'!I:I, 'Input| BS| Capital'!$A:$A, A73)+SUMIFS('ALM| BS| Process'!I:I, 'ALM| BS| Process'!$A:$A, A73)</f>
        <v>2610.1619999999998</v>
      </c>
      <c r="I73" s="830">
        <f>SUMIFS('Input| BS| RB'!J:J, 'Input| BS| RB'!$A:$A, A73) +SUMIFS('Input| BS| CMB'!J:J, 'Input| BS| CMB'!$A:$A, A73) +SUMIFS('Input| BS| IB'!J:J, 'Input| BS| IB'!$A:$A, A73) +SUMIFS('Input| BS| TT Thẻ'!J:J, 'Input| BS| TT Thẻ'!$A:$A, A73)+SUMIFS('Input | BS| CIB'!J:J, 'Input | BS| CIB'!$A:$A, A73) +SUMIFS('Input| BS| Treasury'!J:J, 'Input| BS| Treasury'!$A:$A, A73) +SUMIFS('Input| BS| Capital'!J:J, 'Input| BS| Capital'!$A:$A, A73)+SUMIFS('ALM| BS| Process'!J:J, 'ALM| BS| Process'!$A:$A, A73)</f>
        <v>2610.1619999999998</v>
      </c>
      <c r="J73" s="831">
        <f>SUMIFS('Input| BS| RB'!L:L, 'Input| BS| RB'!$A:$A, A73) +SUMIFS('Input| BS| CMB'!L:L, 'Input| BS| CMB'!$A:$A, A73) +SUMIFS('Input| BS| IB'!L:L, 'Input| BS| IB'!$A:$A, A73) +SUMIFS('Input| BS| TT Thẻ'!L:L, 'Input| BS| TT Thẻ'!$A:$A, A73)+SUMIFS('Input | BS| CIB'!L:L, 'Input | BS| CIB'!$A:$A, A73) +SUMIFS('Input| BS| Treasury'!L:L, 'Input| BS| Treasury'!$A:$A, A73) +SUMIFS('Input| BS| Capital'!L:L, 'Input| BS| Capital'!$A:$A, A73)+SUMIFS('ALM| BS| Process'!N:N, 'ALM| BS| Process'!$A:$A, A73)</f>
        <v>2618.0817152</v>
      </c>
      <c r="K73" s="67"/>
      <c r="L73" s="646">
        <f>SUMIFS('Input| BS| RB'!L:L, 'Input| BS| RB'!$A:$A, A73) +SUMIFS('Input| BS| CMB'!L:L, 'Input| BS| CMB'!$A:$A, A73) +SUMIFS('Input| BS| IB'!L:L, 'Input| BS| IB'!$A:$A, A73) +SUMIFS('Input| BS| TT Thẻ'!L:L, 'Input| BS| TT Thẻ'!$A:$A, A73)+SUMIFS('Input | BS| CIB'!L:L, 'Input | BS| CIB'!$A:$A, A73) +SUMIFS('Input| BS| Treasury'!L:L, 'Input| BS| Treasury'!$A:$A, A73) +SUMIFS('Input| BS| Capital'!L:L, 'Input| BS| Capital'!$A:$A, A73)+SUMIFS('ALM| BS| Process'!P:P, 'ALM| BS| Process'!$A:$A, A73)</f>
        <v>2618.0817152</v>
      </c>
      <c r="M73" s="419" t="s">
        <v>430</v>
      </c>
      <c r="N73" s="635" t="s">
        <v>451</v>
      </c>
    </row>
    <row r="74" spans="1:15" x14ac:dyDescent="0.3">
      <c r="A74" s="9">
        <v>74</v>
      </c>
      <c r="B74" s="9"/>
      <c r="C74" s="18"/>
      <c r="D74" s="546"/>
      <c r="E74" s="546" t="s">
        <v>59</v>
      </c>
      <c r="F74" s="546"/>
      <c r="G74" s="546"/>
      <c r="H74" s="829">
        <f>SUMIFS('Input| BS| RB'!I:I, 'Input| BS| RB'!$A:$A, A74) +SUMIFS('Input| BS| CMB'!I:I, 'Input| BS| CMB'!$A:$A, A74) +SUMIFS('Input| BS| IB'!I:I, 'Input| BS| IB'!$A:$A, A74) +SUMIFS('Input| BS| TT Thẻ'!I:I, 'Input| BS| TT Thẻ'!$A:$A, A74)+SUMIFS('Input | BS| CIB'!I:I, 'Input | BS| CIB'!$A:$A, A74) +SUMIFS('Input| BS| Treasury'!I:I, 'Input| BS| Treasury'!$A:$A, A74) +SUMIFS('Input| BS| Capital'!I:I, 'Input| BS| Capital'!$A:$A, A74)+SUMIFS('ALM| BS| Process'!I:I, 'ALM| BS| Process'!$A:$A, A74)</f>
        <v>0</v>
      </c>
      <c r="I74" s="830">
        <f>SUMIFS('Input| BS| RB'!J:J, 'Input| BS| RB'!$A:$A, A74) +SUMIFS('Input| BS| CMB'!J:J, 'Input| BS| CMB'!$A:$A, A74) +SUMIFS('Input| BS| IB'!J:J, 'Input| BS| IB'!$A:$A, A74) +SUMIFS('Input| BS| TT Thẻ'!J:J, 'Input| BS| TT Thẻ'!$A:$A, A74)+SUMIFS('Input | BS| CIB'!J:J, 'Input | BS| CIB'!$A:$A, A74) +SUMIFS('Input| BS| Treasury'!J:J, 'Input| BS| Treasury'!$A:$A, A74) +SUMIFS('Input| BS| Capital'!J:J, 'Input| BS| Capital'!$A:$A, A74)+SUMIFS('ALM| BS| Process'!J:J, 'ALM| BS| Process'!$A:$A, A74)</f>
        <v>0</v>
      </c>
      <c r="J74" s="831">
        <f>SUMIFS('Input| BS| RB'!L:L, 'Input| BS| RB'!$A:$A, A74) +SUMIFS('Input| BS| CMB'!L:L, 'Input| BS| CMB'!$A:$A, A74) +SUMIFS('Input| BS| IB'!L:L, 'Input| BS| IB'!$A:$A, A74) +SUMIFS('Input| BS| TT Thẻ'!L:L, 'Input| BS| TT Thẻ'!$A:$A, A74)+SUMIFS('Input | BS| CIB'!L:L, 'Input | BS| CIB'!$A:$A, A74) +SUMIFS('Input| BS| Treasury'!L:L, 'Input| BS| Treasury'!$A:$A, A74) +SUMIFS('Input| BS| Capital'!L:L, 'Input| BS| Capital'!$A:$A, A74)+SUMIFS('ALM| BS| Process'!N:N, 'ALM| BS| Process'!$A:$A, A74)</f>
        <v>0</v>
      </c>
      <c r="K74" s="67"/>
      <c r="L74" s="646">
        <f>SUMIFS('Input| BS| RB'!L:L, 'Input| BS| RB'!$A:$A, A74) +SUMIFS('Input| BS| CMB'!L:L, 'Input| BS| CMB'!$A:$A, A74) +SUMIFS('Input| BS| IB'!L:L, 'Input| BS| IB'!$A:$A, A74) +SUMIFS('Input| BS| TT Thẻ'!L:L, 'Input| BS| TT Thẻ'!$A:$A, A74)+SUMIFS('Input | BS| CIB'!L:L, 'Input | BS| CIB'!$A:$A, A74) +SUMIFS('Input| BS| Treasury'!L:L, 'Input| BS| Treasury'!$A:$A, A74) +SUMIFS('Input| BS| Capital'!L:L, 'Input| BS| Capital'!$A:$A, A74)+SUMIFS('ALM| BS| Process'!P:P, 'ALM| BS| Process'!$A:$A, A74)</f>
        <v>0</v>
      </c>
      <c r="M74" s="419" t="s">
        <v>430</v>
      </c>
      <c r="N74" s="635" t="s">
        <v>451</v>
      </c>
    </row>
    <row r="75" spans="1:15" x14ac:dyDescent="0.3">
      <c r="A75" s="9">
        <v>75</v>
      </c>
      <c r="B75" s="9"/>
      <c r="C75" s="18"/>
      <c r="D75" s="546"/>
      <c r="E75" s="843" t="s">
        <v>60</v>
      </c>
      <c r="F75" s="843"/>
      <c r="G75" s="814"/>
      <c r="H75" s="829">
        <f>SUMIFS('Input| BS| RB'!I:I, 'Input| BS| RB'!$A:$A, A75) +SUMIFS('Input| BS| CMB'!I:I, 'Input| BS| CMB'!$A:$A, A75) +SUMIFS('Input| BS| IB'!I:I, 'Input| BS| IB'!$A:$A, A75) +SUMIFS('Input| BS| TT Thẻ'!I:I, 'Input| BS| TT Thẻ'!$A:$A, A75)+SUMIFS('Input | BS| CIB'!I:I, 'Input | BS| CIB'!$A:$A, A75) +SUMIFS('Input| BS| Treasury'!I:I, 'Input| BS| Treasury'!$A:$A, A75) +SUMIFS('Input| BS| Capital'!I:I, 'Input| BS| Capital'!$A:$A, A75)+SUMIFS('ALM| BS| Process'!I:I, 'ALM| BS| Process'!$A:$A, A75)</f>
        <v>3568.8806</v>
      </c>
      <c r="I75" s="830">
        <f>SUMIFS('Input| BS| RB'!J:J, 'Input| BS| RB'!$A:$A, A75) +SUMIFS('Input| BS| CMB'!J:J, 'Input| BS| CMB'!$A:$A, A75) +SUMIFS('Input| BS| IB'!J:J, 'Input| BS| IB'!$A:$A, A75) +SUMIFS('Input| BS| TT Thẻ'!J:J, 'Input| BS| TT Thẻ'!$A:$A, A75)+SUMIFS('Input | BS| CIB'!J:J, 'Input | BS| CIB'!$A:$A, A75) +SUMIFS('Input| BS| Treasury'!J:J, 'Input| BS| Treasury'!$A:$A, A75) +SUMIFS('Input| BS| Capital'!J:J, 'Input| BS| Capital'!$A:$A, A75)+SUMIFS('ALM| BS| Process'!J:J, 'ALM| BS| Process'!$A:$A, A75)</f>
        <v>3598.8806</v>
      </c>
      <c r="J75" s="831">
        <f>SUMIFS('Input| BS| RB'!L:L, 'Input| BS| RB'!$A:$A, A75) +SUMIFS('Input| BS| CMB'!L:L, 'Input| BS| CMB'!$A:$A, A75) +SUMIFS('Input| BS| IB'!L:L, 'Input| BS| IB'!$A:$A, A75) +SUMIFS('Input| BS| TT Thẻ'!L:L, 'Input| BS| TT Thẻ'!$A:$A, A75)+SUMIFS('Input | BS| CIB'!L:L, 'Input | BS| CIB'!$A:$A, A75) +SUMIFS('Input| BS| Treasury'!L:L, 'Input| BS| Treasury'!$A:$A, A75) +SUMIFS('Input| BS| Capital'!L:L, 'Input| BS| Capital'!$A:$A, A75)+SUMIFS('ALM| BS| Process'!N:N, 'ALM| BS| Process'!$A:$A, A75)</f>
        <v>3600.8806</v>
      </c>
      <c r="K75" s="67"/>
      <c r="L75" s="646">
        <f>SUMIFS('Input| BS| RB'!L:L, 'Input| BS| RB'!$A:$A, A75) +SUMIFS('Input| BS| CMB'!L:L, 'Input| BS| CMB'!$A:$A, A75) +SUMIFS('Input| BS| IB'!L:L, 'Input| BS| IB'!$A:$A, A75) +SUMIFS('Input| BS| TT Thẻ'!L:L, 'Input| BS| TT Thẻ'!$A:$A, A75)+SUMIFS('Input | BS| CIB'!L:L, 'Input | BS| CIB'!$A:$A, A75) +SUMIFS('Input| BS| Treasury'!L:L, 'Input| BS| Treasury'!$A:$A, A75) +SUMIFS('Input| BS| Capital'!L:L, 'Input| BS| Capital'!$A:$A, A75)+SUMIFS('ALM| BS| Process'!P:P, 'ALM| BS| Process'!$A:$A, A75)</f>
        <v>3600.8806</v>
      </c>
      <c r="M75" s="419" t="s">
        <v>428</v>
      </c>
      <c r="N75" s="635" t="s">
        <v>451</v>
      </c>
    </row>
    <row r="76" spans="1:15" x14ac:dyDescent="0.3">
      <c r="A76" s="9">
        <v>76</v>
      </c>
      <c r="B76" s="9"/>
      <c r="C76" s="18"/>
      <c r="D76" s="546"/>
      <c r="E76" s="843" t="s">
        <v>61</v>
      </c>
      <c r="F76" s="843"/>
      <c r="G76" s="814"/>
      <c r="H76" s="829">
        <f>SUMIFS('Input| BS| RB'!I:I, 'Input| BS| RB'!$A:$A, A76) +SUMIFS('Input| BS| CMB'!I:I, 'Input| BS| CMB'!$A:$A, A76) +SUMIFS('Input| BS| IB'!I:I, 'Input| BS| IB'!$A:$A, A76) +SUMIFS('Input| BS| TT Thẻ'!I:I, 'Input| BS| TT Thẻ'!$A:$A, A76)+SUMIFS('Input | BS| CIB'!I:I, 'Input | BS| CIB'!$A:$A, A76) +SUMIFS('Input| BS| Treasury'!I:I, 'Input| BS| Treasury'!$A:$A, A76) +SUMIFS('Input| BS| Capital'!I:I, 'Input| BS| Capital'!$A:$A, A76)+SUMIFS('ALM| BS| Process'!I:I, 'ALM| BS| Process'!$A:$A, A76)</f>
        <v>-2123.4906000000001</v>
      </c>
      <c r="I76" s="830">
        <f>SUMIFS('Input| BS| RB'!J:J, 'Input| BS| RB'!$A:$A, A76) +SUMIFS('Input| BS| CMB'!J:J, 'Input| BS| CMB'!$A:$A, A76) +SUMIFS('Input| BS| IB'!J:J, 'Input| BS| IB'!$A:$A, A76) +SUMIFS('Input| BS| TT Thẻ'!J:J, 'Input| BS| TT Thẻ'!$A:$A, A76)+SUMIFS('Input | BS| CIB'!J:J, 'Input | BS| CIB'!$A:$A, A76) +SUMIFS('Input| BS| Treasury'!J:J, 'Input| BS| Treasury'!$A:$A, A76) +SUMIFS('Input| BS| Capital'!J:J, 'Input| BS| Capital'!$A:$A, A76)+SUMIFS('ALM| BS| Process'!J:J, 'ALM| BS| Process'!$A:$A, A76)</f>
        <v>-2123.4906000000001</v>
      </c>
      <c r="J76" s="831">
        <f>SUMIFS('Input| BS| RB'!L:L, 'Input| BS| RB'!$A:$A, A76) +SUMIFS('Input| BS| CMB'!L:L, 'Input| BS| CMB'!$A:$A, A76) +SUMIFS('Input| BS| IB'!L:L, 'Input| BS| IB'!$A:$A, A76) +SUMIFS('Input| BS| TT Thẻ'!L:L, 'Input| BS| TT Thẻ'!$A:$A, A76)+SUMIFS('Input | BS| CIB'!L:L, 'Input | BS| CIB'!$A:$A, A76) +SUMIFS('Input| BS| Treasury'!L:L, 'Input| BS| Treasury'!$A:$A, A76) +SUMIFS('Input| BS| Capital'!L:L, 'Input| BS| Capital'!$A:$A, A76)+SUMIFS('ALM| BS| Process'!N:N, 'ALM| BS| Process'!$A:$A, A76)</f>
        <v>-2123.4906000000001</v>
      </c>
      <c r="K76" s="67"/>
      <c r="L76" s="646">
        <f>SUMIFS('Input| BS| RB'!L:L, 'Input| BS| RB'!$A:$A, A76) +SUMIFS('Input| BS| CMB'!L:L, 'Input| BS| CMB'!$A:$A, A76) +SUMIFS('Input| BS| IB'!L:L, 'Input| BS| IB'!$A:$A, A76) +SUMIFS('Input| BS| TT Thẻ'!L:L, 'Input| BS| TT Thẻ'!$A:$A, A76)+SUMIFS('Input | BS| CIB'!L:L, 'Input | BS| CIB'!$A:$A, A76) +SUMIFS('Input| BS| Treasury'!L:L, 'Input| BS| Treasury'!$A:$A, A76) +SUMIFS('Input| BS| Capital'!L:L, 'Input| BS| Capital'!$A:$A, A76)+SUMIFS('ALM| BS| Process'!P:P, 'ALM| BS| Process'!$A:$A, A76)</f>
        <v>-2123.4906000000001</v>
      </c>
      <c r="M76" s="419" t="s">
        <v>430</v>
      </c>
      <c r="N76" s="635" t="s">
        <v>451</v>
      </c>
    </row>
    <row r="77" spans="1:15" x14ac:dyDescent="0.3">
      <c r="A77" s="9">
        <v>77</v>
      </c>
      <c r="B77" s="9"/>
      <c r="C77" s="18"/>
      <c r="D77" s="546"/>
      <c r="E77" s="818" t="s">
        <v>62</v>
      </c>
      <c r="F77" s="546"/>
      <c r="G77" s="546"/>
      <c r="H77" s="829">
        <f>SUMIFS('Input| BS| RB'!I:I, 'Input| BS| RB'!$A:$A, A77) +SUMIFS('Input| BS| CMB'!I:I, 'Input| BS| CMB'!$A:$A, A77) +SUMIFS('Input| BS| IB'!I:I, 'Input| BS| IB'!$A:$A, A77) +SUMIFS('Input| BS| TT Thẻ'!I:I, 'Input| BS| TT Thẻ'!$A:$A, A77)+SUMIFS('Input | BS| CIB'!I:I, 'Input | BS| CIB'!$A:$A, A77) +SUMIFS('Input| BS| Treasury'!I:I, 'Input| BS| Treasury'!$A:$A, A77) +SUMIFS('Input| BS| Capital'!I:I, 'Input| BS| Capital'!$A:$A, A77)+SUMIFS('ALM| BS| Process'!I:I, 'ALM| BS| Process'!$A:$A, A77)</f>
        <v>-42.744400000000006</v>
      </c>
      <c r="I77" s="830">
        <f>SUMIFS('Input| BS| RB'!J:J, 'Input| BS| RB'!$A:$A, A77) +SUMIFS('Input| BS| CMB'!J:J, 'Input| BS| CMB'!$A:$A, A77) +SUMIFS('Input| BS| IB'!J:J, 'Input| BS| IB'!$A:$A, A77) +SUMIFS('Input| BS| TT Thẻ'!J:J, 'Input| BS| TT Thẻ'!$A:$A, A77)+SUMIFS('Input | BS| CIB'!J:J, 'Input | BS| CIB'!$A:$A, A77) +SUMIFS('Input| BS| Treasury'!J:J, 'Input| BS| Treasury'!$A:$A, A77) +SUMIFS('Input| BS| Capital'!J:J, 'Input| BS| Capital'!$A:$A, A77)+SUMIFS('ALM| BS| Process'!J:J, 'ALM| BS| Process'!$A:$A, A77)</f>
        <v>-44.744400000000006</v>
      </c>
      <c r="J77" s="831">
        <f>SUMIFS('Input| BS| RB'!L:L, 'Input| BS| RB'!$A:$A, A77) +SUMIFS('Input| BS| CMB'!L:L, 'Input| BS| CMB'!$A:$A, A77) +SUMIFS('Input| BS| IB'!L:L, 'Input| BS| IB'!$A:$A, A77) +SUMIFS('Input| BS| TT Thẻ'!L:L, 'Input| BS| TT Thẻ'!$A:$A, A77)+SUMIFS('Input | BS| CIB'!L:L, 'Input | BS| CIB'!$A:$A, A77) +SUMIFS('Input| BS| Treasury'!L:L, 'Input| BS| Treasury'!$A:$A, A77) +SUMIFS('Input| BS| Capital'!L:L, 'Input| BS| Capital'!$A:$A, A77)+SUMIFS('ALM| BS| Process'!N:N, 'ALM| BS| Process'!$A:$A, A77)</f>
        <v>-46.642187478240004</v>
      </c>
      <c r="K77" s="67"/>
      <c r="L77" s="646">
        <f>SUMIFS('Input| BS| RB'!L:L, 'Input| BS| RB'!$A:$A, A77) +SUMIFS('Input| BS| CMB'!L:L, 'Input| BS| CMB'!$A:$A, A77) +SUMIFS('Input| BS| IB'!L:L, 'Input| BS| IB'!$A:$A, A77) +SUMIFS('Input| BS| TT Thẻ'!L:L, 'Input| BS| TT Thẻ'!$A:$A, A77)+SUMIFS('Input | BS| CIB'!L:L, 'Input | BS| CIB'!$A:$A, A77) +SUMIFS('Input| BS| Treasury'!L:L, 'Input| BS| Treasury'!$A:$A, A77) +SUMIFS('Input| BS| Capital'!L:L, 'Input| BS| Capital'!$A:$A, A77)+SUMIFS('ALM| BS| Process'!P:P, 'ALM| BS| Process'!$A:$A, A77)</f>
        <v>-46.642187478240004</v>
      </c>
      <c r="M77" s="419" t="s">
        <v>430</v>
      </c>
      <c r="N77" s="635" t="s">
        <v>451</v>
      </c>
    </row>
    <row r="78" spans="1:15" s="31" customFormat="1" x14ac:dyDescent="0.3">
      <c r="A78" s="9">
        <v>78</v>
      </c>
      <c r="B78" s="9"/>
      <c r="C78" s="76"/>
      <c r="D78" s="819" t="s">
        <v>63</v>
      </c>
      <c r="E78" s="819"/>
      <c r="F78" s="839"/>
      <c r="G78" s="839"/>
      <c r="H78" s="820">
        <f>SUMIFS('Input| BS| RB'!I:I, 'Input| BS| RB'!$A:$A, A78) +SUMIFS('Input| BS| CMB'!I:I, 'Input| BS| CMB'!$A:$A, A78) +SUMIFS('Input| BS| IB'!I:I, 'Input| BS| IB'!$A:$A, A78) +SUMIFS('Input| BS| TT Thẻ'!I:I, 'Input| BS| TT Thẻ'!$A:$A, A78)+SUMIFS('Input | BS| CIB'!I:I, 'Input | BS| CIB'!$A:$A, A78) +SUMIFS('Input| BS| Treasury'!I:I, 'Input| BS| Treasury'!$A:$A, A78) +SUMIFS('Input| BS| Capital'!I:I, 'Input| BS| Capital'!$A:$A, A78)+SUMIFS('ALM| BS| Process'!I:I, 'ALM| BS| Process'!$A:$A, A78)</f>
        <v>15445.012499999999</v>
      </c>
      <c r="I78" s="821">
        <f>SUMIFS('Input| BS| RB'!J:J, 'Input| BS| RB'!$A:$A, A78) +SUMIFS('Input| BS| CMB'!J:J, 'Input| BS| CMB'!$A:$A, A78) +SUMIFS('Input| BS| IB'!J:J, 'Input| BS| IB'!$A:$A, A78) +SUMIFS('Input| BS| TT Thẻ'!J:J, 'Input| BS| TT Thẻ'!$A:$A, A78)+SUMIFS('Input | BS| CIB'!J:J, 'Input | BS| CIB'!$A:$A, A78) +SUMIFS('Input| BS| Treasury'!J:J, 'Input| BS| Treasury'!$A:$A, A78) +SUMIFS('Input| BS| Capital'!J:J, 'Input| BS| Capital'!$A:$A, A78)+SUMIFS('ALM| BS| Process'!J:J, 'ALM| BS| Process'!$A:$A, A78)</f>
        <v>15524.527499999998</v>
      </c>
      <c r="J78" s="822">
        <f>SUMIFS('Input| BS| RB'!L:L, 'Input| BS| RB'!$A:$A, A78) +SUMIFS('Input| BS| CMB'!L:L, 'Input| BS| CMB'!$A:$A, A78) +SUMIFS('Input| BS| IB'!L:L, 'Input| BS| IB'!$A:$A, A78) +SUMIFS('Input| BS| TT Thẻ'!L:L, 'Input| BS| TT Thẻ'!$A:$A, A78)+SUMIFS('Input | BS| CIB'!L:L, 'Input | BS| CIB'!$A:$A, A78) +SUMIFS('Input| BS| Treasury'!L:L, 'Input| BS| Treasury'!$A:$A, A78) +SUMIFS('Input| BS| Capital'!L:L, 'Input| BS| Capital'!$A:$A, A78)+SUMIFS('ALM| BS| Process'!N:N, 'ALM| BS| Process'!$A:$A, A78)</f>
        <v>15383.534427721759</v>
      </c>
      <c r="K78" s="67"/>
      <c r="L78" s="643">
        <f>SUMIFS('Input| BS| RB'!L:L, 'Input| BS| RB'!$A:$A, A78) +SUMIFS('Input| BS| CMB'!L:L, 'Input| BS| CMB'!$A:$A, A78) +SUMIFS('Input| BS| IB'!L:L, 'Input| BS| IB'!$A:$A, A78) +SUMIFS('Input| BS| TT Thẻ'!L:L, 'Input| BS| TT Thẻ'!$A:$A, A78)+SUMIFS('Input | BS| CIB'!L:L, 'Input | BS| CIB'!$A:$A, A78) +SUMIFS('Input| BS| Treasury'!L:L, 'Input| BS| Treasury'!$A:$A, A78) +SUMIFS('Input| BS| Capital'!L:L, 'Input| BS| Capital'!$A:$A, A78)+SUMIFS('ALM| BS| Process'!P:P, 'ALM| BS| Process'!$A:$A, A78)</f>
        <v>15383.534427721759</v>
      </c>
      <c r="M78" s="419"/>
      <c r="N78" s="635" t="s">
        <v>451</v>
      </c>
    </row>
    <row r="79" spans="1:15" x14ac:dyDescent="0.3">
      <c r="A79" s="9">
        <v>79</v>
      </c>
      <c r="B79" s="649"/>
      <c r="C79" s="44"/>
      <c r="D79" s="45" t="s">
        <v>64</v>
      </c>
      <c r="E79" s="45"/>
      <c r="F79" s="45"/>
      <c r="G79" s="45"/>
      <c r="H79" s="186">
        <f>SUMIFS('Input| BS| RB'!I:I, 'Input| BS| RB'!$A:$A, A79) +SUMIFS('Input| BS| CMB'!I:I, 'Input| BS| CMB'!$A:$A, A79) +SUMIFS('Input| BS| IB'!I:I, 'Input| BS| IB'!$A:$A, A79) +SUMIFS('Input| BS| TT Thẻ'!I:I, 'Input| BS| TT Thẻ'!$A:$A, A79)+SUMIFS('Input | BS| CIB'!I:I, 'Input | BS| CIB'!$A:$A, A79) +SUMIFS('Input| BS| Treasury'!I:I, 'Input| BS| Treasury'!$A:$A, A79) +SUMIFS('Input| BS| Capital'!I:I, 'Input| BS| Capital'!$A:$A, A79)+SUMIFS('ALM| BS| Process'!I:I, 'ALM| BS| Process'!$A:$A, A79)</f>
        <v>286944.46879999997</v>
      </c>
      <c r="I79" s="186">
        <f>SUMIFS('Input| BS| RB'!J:J, 'Input| BS| RB'!$A:$A, A79) +SUMIFS('Input| BS| CMB'!J:J, 'Input| BS| CMB'!$A:$A, A79) +SUMIFS('Input| BS| IB'!J:J, 'Input| BS| IB'!$A:$A, A79) +SUMIFS('Input| BS| TT Thẻ'!J:J, 'Input| BS| TT Thẻ'!$A:$A, A79)+SUMIFS('Input | BS| CIB'!J:J, 'Input | BS| CIB'!$A:$A, A79) +SUMIFS('Input| BS| Treasury'!J:J, 'Input| BS| Treasury'!$A:$A, A79) +SUMIFS('Input| BS| Capital'!J:J, 'Input| BS| Capital'!$A:$A, A79)+SUMIFS('ALM| BS| Process'!J:J, 'ALM| BS| Process'!$A:$A, A79)</f>
        <v>296465.48379999999</v>
      </c>
      <c r="J79" s="211">
        <f>SUMIFS('Input| BS| RB'!L:L, 'Input| BS| RB'!$A:$A, A79) +SUMIFS('Input| BS| CMB'!L:L, 'Input| BS| CMB'!$A:$A, A79) +SUMIFS('Input| BS| IB'!L:L, 'Input| BS| IB'!$A:$A, A79) +SUMIFS('Input| BS| TT Thẻ'!L:L, 'Input| BS| TT Thẻ'!$A:$A, A79)+SUMIFS('Input | BS| CIB'!L:L, 'Input | BS| CIB'!$A:$A, A79) +SUMIFS('Input| BS| Treasury'!L:L, 'Input| BS| Treasury'!$A:$A, A79) +SUMIFS('Input| BS| Capital'!L:L, 'Input| BS| Capital'!$A:$A, A79)+SUMIFS('ALM| BS| Process'!N:N, 'ALM| BS| Process'!$A:$A, A79)</f>
        <v>308583.20549439674</v>
      </c>
      <c r="K79" s="67"/>
      <c r="L79" s="418">
        <f ca="1">SUMIFS('Input| BS| RB'!L:L, 'Input| BS| RB'!$A:$A, A79) +SUMIFS('Input| BS| CMB'!L:L, 'Input| BS| CMB'!$A:$A, A79) +SUMIFS('Input| BS| IB'!L:L, 'Input| BS| IB'!$A:$A, A79) +SUMIFS('Input| BS| TT Thẻ'!L:L, 'Input| BS| TT Thẻ'!$A:$A, A79)+SUMIFS('Input | BS| CIB'!L:L, 'Input | BS| CIB'!$A:$A, A79) +SUMIFS('Input| BS| Treasury'!L:L, 'Input| BS| Treasury'!$A:$A, A79) +SUMIFS('Input| BS| Capital'!L:L, 'Input| BS| Capital'!$A:$A, A79)+SUMIFS('ALM| BS| Process'!P:P, 'ALM| BS| Process'!$A:$A, A79)</f>
        <v>362044.98470238538</v>
      </c>
      <c r="M79" s="419"/>
      <c r="N79" s="635" t="s">
        <v>451</v>
      </c>
    </row>
    <row r="80" spans="1:15" x14ac:dyDescent="0.3">
      <c r="A80" s="9">
        <v>80</v>
      </c>
      <c r="B80" s="9"/>
      <c r="H80" s="421">
        <f>SUMIFS('Input| BS| RB'!I:I, 'Input| BS| RB'!$A:$A, A80) +SUMIFS('Input| BS| CMB'!I:I, 'Input| BS| CMB'!$A:$A, A80) +SUMIFS('Input| BS| IB'!I:I, 'Input| BS| IB'!$A:$A, A80) +SUMIFS('Input| BS| TT Thẻ'!I:I, 'Input| BS| TT Thẻ'!$A:$A, A80)+SUMIFS('Input | BS| CIB'!I:I, 'Input | BS| CIB'!$A:$A, A80) +SUMIFS('Input| BS| Treasury'!I:I, 'Input| BS| Treasury'!$A:$A, A80) +SUMIFS('Input| BS| Capital'!I:I, 'Input| BS| Capital'!$A:$A, A80)+SUMIFS('ALM| BS| Process'!I:I, 'ALM| BS| Process'!$A:$A, A80)</f>
        <v>0</v>
      </c>
      <c r="I80" s="421">
        <f>SUMIFS('Input| BS| RB'!J:J, 'Input| BS| RB'!$A:$A, A80) +SUMIFS('Input| BS| CMB'!J:J, 'Input| BS| CMB'!$A:$A, A80) +SUMIFS('Input| BS| IB'!J:J, 'Input| BS| IB'!$A:$A, A80) +SUMIFS('Input| BS| TT Thẻ'!J:J, 'Input| BS| TT Thẻ'!$A:$A, A80)+SUMIFS('Input | BS| CIB'!J:J, 'Input | BS| CIB'!$A:$A, A80) +SUMIFS('Input| BS| Treasury'!J:J, 'Input| BS| Treasury'!$A:$A, A80) +SUMIFS('Input| BS| Capital'!J:J, 'Input| BS| Capital'!$A:$A, A80)+SUMIFS('ALM| BS| Process'!J:J, 'ALM| BS| Process'!$A:$A, A80)</f>
        <v>0</v>
      </c>
      <c r="J80" s="421">
        <f>SUMIFS('Input| BS| RB'!L:L, 'Input| BS| RB'!$A:$A, A80) +SUMIFS('Input| BS| CMB'!L:L, 'Input| BS| CMB'!$A:$A, A80) +SUMIFS('Input| BS| IB'!L:L, 'Input| BS| IB'!$A:$A, A80) +SUMIFS('Input| BS| TT Thẻ'!L:L, 'Input| BS| TT Thẻ'!$A:$A, A80)+SUMIFS('Input | BS| CIB'!L:L, 'Input | BS| CIB'!$A:$A, A80) +SUMIFS('Input| BS| Treasury'!L:L, 'Input| BS| Treasury'!$A:$A, A80) +SUMIFS('Input| BS| Capital'!L:L, 'Input| BS| Capital'!$A:$A, A80)+SUMIFS('ALM| BS| Process'!N:N, 'ALM| BS| Process'!$A:$A, A80)</f>
        <v>0</v>
      </c>
      <c r="K80" s="422"/>
      <c r="L80" s="421">
        <f>SUMIFS('Input| BS| RB'!L:L, 'Input| BS| RB'!$A:$A, A80) +SUMIFS('Input| BS| CMB'!L:L, 'Input| BS| CMB'!$A:$A, A80) +SUMIFS('Input| BS| IB'!L:L, 'Input| BS| IB'!$A:$A, A80) +SUMIFS('Input| BS| TT Thẻ'!L:L, 'Input| BS| TT Thẻ'!$A:$A, A80)+SUMIFS('Input | BS| CIB'!L:L, 'Input | BS| CIB'!$A:$A, A80) +SUMIFS('Input| BS| Treasury'!L:L, 'Input| BS| Treasury'!$A:$A, A80) +SUMIFS('Input| BS| Capital'!L:L, 'Input| BS| Capital'!$A:$A, A80)+SUMIFS('ALM| BS| Process'!P:P, 'ALM| BS| Process'!$A:$A, A80)</f>
        <v>0</v>
      </c>
      <c r="M80" s="419"/>
      <c r="N80" s="635"/>
      <c r="O80" s="423"/>
    </row>
    <row r="81" spans="1:16" x14ac:dyDescent="0.3">
      <c r="A81" s="9">
        <v>81</v>
      </c>
      <c r="B81" s="9"/>
      <c r="C81" s="36" t="s">
        <v>65</v>
      </c>
      <c r="D81" s="37" t="s">
        <v>66</v>
      </c>
      <c r="E81" s="37"/>
      <c r="F81" s="37"/>
      <c r="G81" s="37"/>
      <c r="H81" s="844">
        <f>SUMIFS('Input| BS| RB'!I:I, 'Input| BS| RB'!$A:$A, A81) +SUMIFS('Input| BS| CMB'!I:I, 'Input| BS| CMB'!$A:$A, A81) +SUMIFS('Input| BS| IB'!I:I, 'Input| BS| IB'!$A:$A, A81) +SUMIFS('Input| BS| TT Thẻ'!I:I, 'Input| BS| TT Thẻ'!$A:$A, A81)+SUMIFS('Input | BS| CIB'!I:I, 'Input | BS| CIB'!$A:$A, A81) +SUMIFS('Input| BS| Treasury'!I:I, 'Input| BS| Treasury'!$A:$A, A81) +SUMIFS('Input| BS| Capital'!I:I, 'Input| BS| Capital'!$A:$A, A81)+SUMIFS('ALM| BS| Process'!I:I, 'ALM| BS| Process'!$A:$A, A81)</f>
        <v>0</v>
      </c>
      <c r="I81" s="844">
        <f>SUMIFS('Input| BS| RB'!J:J, 'Input| BS| RB'!$A:$A, A81) +SUMIFS('Input| BS| CMB'!J:J, 'Input| BS| CMB'!$A:$A, A81) +SUMIFS('Input| BS| IB'!J:J, 'Input| BS| IB'!$A:$A, A81) +SUMIFS('Input| BS| TT Thẻ'!J:J, 'Input| BS| TT Thẻ'!$A:$A, A81)+SUMIFS('Input | BS| CIB'!J:J, 'Input | BS| CIB'!$A:$A, A81) +SUMIFS('Input| BS| Treasury'!J:J, 'Input| BS| Treasury'!$A:$A, A81) +SUMIFS('Input| BS| Capital'!J:J, 'Input| BS| Capital'!$A:$A, A81)+SUMIFS('ALM| BS| Process'!J:J, 'ALM| BS| Process'!$A:$A, A81)</f>
        <v>0</v>
      </c>
      <c r="J81" s="845">
        <f>SUMIFS('Input| BS| RB'!L:L, 'Input| BS| RB'!$A:$A, A81) +SUMIFS('Input| BS| CMB'!L:L, 'Input| BS| CMB'!$A:$A, A81) +SUMIFS('Input| BS| IB'!L:L, 'Input| BS| IB'!$A:$A, A81) +SUMIFS('Input| BS| TT Thẻ'!L:L, 'Input| BS| TT Thẻ'!$A:$A, A81)+SUMIFS('Input | BS| CIB'!L:L, 'Input | BS| CIB'!$A:$A, A81) +SUMIFS('Input| BS| Treasury'!L:L, 'Input| BS| Treasury'!$A:$A, A81) +SUMIFS('Input| BS| Capital'!L:L, 'Input| BS| Capital'!$A:$A, A81)+SUMIFS('ALM| BS| Process'!N:N, 'ALM| BS| Process'!$A:$A, A81)</f>
        <v>0</v>
      </c>
      <c r="K81" s="67"/>
      <c r="L81" s="644">
        <f>SUMIFS('Input| BS| RB'!L:L, 'Input| BS| RB'!$A:$A, A81) +SUMIFS('Input| BS| CMB'!L:L, 'Input| BS| CMB'!$A:$A, A81) +SUMIFS('Input| BS| IB'!L:L, 'Input| BS| IB'!$A:$A, A81) +SUMIFS('Input| BS| TT Thẻ'!L:L, 'Input| BS| TT Thẻ'!$A:$A, A81)+SUMIFS('Input | BS| CIB'!L:L, 'Input | BS| CIB'!$A:$A, A81) +SUMIFS('Input| BS| Treasury'!L:L, 'Input| BS| Treasury'!$A:$A, A81) +SUMIFS('Input| BS| Capital'!L:L, 'Input| BS| Capital'!$A:$A, A81)+SUMIFS('ALM| BS| Process'!P:P, 'ALM| BS| Process'!$A:$A, A81)</f>
        <v>0</v>
      </c>
      <c r="M81" s="419"/>
      <c r="N81" s="635"/>
    </row>
    <row r="82" spans="1:16" x14ac:dyDescent="0.3">
      <c r="A82" s="9">
        <v>82</v>
      </c>
      <c r="B82" s="9"/>
      <c r="C82" s="14"/>
      <c r="D82" s="814" t="s">
        <v>67</v>
      </c>
      <c r="E82" s="814"/>
      <c r="F82" s="546"/>
      <c r="G82" s="546"/>
      <c r="H82" s="824">
        <f>SUMIFS('Input| BS| RB'!I:I, 'Input| BS| RB'!$A:$A, A82) +SUMIFS('Input| BS| CMB'!I:I, 'Input| BS| CMB'!$A:$A, A82) +SUMIFS('Input| BS| IB'!I:I, 'Input| BS| IB'!$A:$A, A82) +SUMIFS('Input| BS| TT Thẻ'!I:I, 'Input| BS| TT Thẻ'!$A:$A, A82)+SUMIFS('Input | BS| CIB'!I:I, 'Input | BS| CIB'!$A:$A, A82) +SUMIFS('Input| BS| Treasury'!I:I, 'Input| BS| Treasury'!$A:$A, A82) +SUMIFS('Input| BS| Capital'!I:I, 'Input| BS| Capital'!$A:$A, A82)+SUMIFS('ALM| BS| Process'!I:I, 'ALM| BS| Process'!$A:$A, A82)</f>
        <v>174639.64499999999</v>
      </c>
      <c r="I82" s="825">
        <f>SUMIFS('Input| BS| RB'!J:J, 'Input| BS| RB'!$A:$A, A82) +SUMIFS('Input| BS| CMB'!J:J, 'Input| BS| CMB'!$A:$A, A82) +SUMIFS('Input| BS| IB'!J:J, 'Input| BS| IB'!$A:$A, A82) +SUMIFS('Input| BS| TT Thẻ'!J:J, 'Input| BS| TT Thẻ'!$A:$A, A82)+SUMIFS('Input | BS| CIB'!J:J, 'Input | BS| CIB'!$A:$A, A82) +SUMIFS('Input| BS| Treasury'!J:J, 'Input| BS| Treasury'!$A:$A, A82) +SUMIFS('Input| BS| Capital'!J:J, 'Input| BS| Capital'!$A:$A, A82)+SUMIFS('ALM| BS| Process'!J:J, 'ALM| BS| Process'!$A:$A, A82)</f>
        <v>174639.64499999999</v>
      </c>
      <c r="J82" s="826">
        <f>SUMIFS('Input| BS| RB'!L:L, 'Input| BS| RB'!$A:$A, A82) +SUMIFS('Input| BS| CMB'!L:L, 'Input| BS| CMB'!$A:$A, A82) +SUMIFS('Input| BS| IB'!L:L, 'Input| BS| IB'!$A:$A, A82) +SUMIFS('Input| BS| TT Thẻ'!L:L, 'Input| BS| TT Thẻ'!$A:$A, A82)+SUMIFS('Input | BS| CIB'!L:L, 'Input | BS| CIB'!$A:$A, A82) +SUMIFS('Input| BS| Treasury'!L:L, 'Input| BS| Treasury'!$A:$A, A82) +SUMIFS('Input| BS| Capital'!L:L, 'Input| BS| Capital'!$A:$A, A82)+SUMIFS('ALM| BS| Process'!N:N, 'ALM| BS| Process'!$A:$A, A82)</f>
        <v>174639.64499999999</v>
      </c>
      <c r="K82" s="67"/>
      <c r="L82" s="645">
        <f>SUMIFS('Input| BS| RB'!L:L, 'Input| BS| RB'!$A:$A, A82) +SUMIFS('Input| BS| CMB'!L:L, 'Input| BS| CMB'!$A:$A, A82) +SUMIFS('Input| BS| IB'!L:L, 'Input| BS| IB'!$A:$A, A82) +SUMIFS('Input| BS| TT Thẻ'!L:L, 'Input| BS| TT Thẻ'!$A:$A, A82)+SUMIFS('Input | BS| CIB'!L:L, 'Input | BS| CIB'!$A:$A, A82) +SUMIFS('Input| BS| Treasury'!L:L, 'Input| BS| Treasury'!$A:$A, A82) +SUMIFS('Input| BS| Capital'!L:L, 'Input| BS| Capital'!$A:$A, A82)+SUMIFS('ALM| BS| Process'!P:P, 'ALM| BS| Process'!$A:$A, A82)</f>
        <v>174639.64499999999</v>
      </c>
      <c r="M82" s="419" t="s">
        <v>428</v>
      </c>
      <c r="N82" s="635" t="s">
        <v>452</v>
      </c>
      <c r="P82" s="46"/>
    </row>
    <row r="83" spans="1:16" x14ac:dyDescent="0.3">
      <c r="A83" s="9">
        <v>83</v>
      </c>
      <c r="B83" s="9"/>
      <c r="C83" s="18"/>
      <c r="D83" s="546"/>
      <c r="E83" s="818" t="s">
        <v>68</v>
      </c>
      <c r="F83" s="546"/>
      <c r="G83" s="546"/>
      <c r="H83" s="829">
        <f>SUMIFS('Input| BS| RB'!I:I, 'Input| BS| RB'!$A:$A, A83) +SUMIFS('Input| BS| CMB'!I:I, 'Input| BS| CMB'!$A:$A, A83) +SUMIFS('Input| BS| IB'!I:I, 'Input| BS| IB'!$A:$A, A83) +SUMIFS('Input| BS| TT Thẻ'!I:I, 'Input| BS| TT Thẻ'!$A:$A, A83)+SUMIFS('Input | BS| CIB'!I:I, 'Input | BS| CIB'!$A:$A, A83) +SUMIFS('Input| BS| Treasury'!I:I, 'Input| BS| Treasury'!$A:$A, A83) +SUMIFS('Input| BS| Capital'!I:I, 'Input| BS| Capital'!$A:$A, A83)+SUMIFS('ALM| BS| Process'!I:I, 'ALM| BS| Process'!$A:$A, A83)</f>
        <v>21678.857999999997</v>
      </c>
      <c r="I83" s="830">
        <f>SUMIFS('Input| BS| RB'!J:J, 'Input| BS| RB'!$A:$A, A83) +SUMIFS('Input| BS| CMB'!J:J, 'Input| BS| CMB'!$A:$A, A83) +SUMIFS('Input| BS| IB'!J:J, 'Input| BS| IB'!$A:$A, A83) +SUMIFS('Input| BS| TT Thẻ'!J:J, 'Input| BS| TT Thẻ'!$A:$A, A83)+SUMIFS('Input | BS| CIB'!J:J, 'Input | BS| CIB'!$A:$A, A83) +SUMIFS('Input| BS| Treasury'!J:J, 'Input| BS| Treasury'!$A:$A, A83) +SUMIFS('Input| BS| Capital'!J:J, 'Input| BS| Capital'!$A:$A, A83)+SUMIFS('ALM| BS| Process'!J:J, 'ALM| BS| Process'!$A:$A, A83)</f>
        <v>21678.857999999997</v>
      </c>
      <c r="J83" s="831">
        <f>SUMIFS('Input| BS| RB'!L:L, 'Input| BS| RB'!$A:$A, A83) +SUMIFS('Input| BS| CMB'!L:L, 'Input| BS| CMB'!$A:$A, A83) +SUMIFS('Input| BS| IB'!L:L, 'Input| BS| IB'!$A:$A, A83) +SUMIFS('Input| BS| TT Thẻ'!L:L, 'Input| BS| TT Thẻ'!$A:$A, A83)+SUMIFS('Input | BS| CIB'!L:L, 'Input | BS| CIB'!$A:$A, A83) +SUMIFS('Input| BS| Treasury'!L:L, 'Input| BS| Treasury'!$A:$A, A83) +SUMIFS('Input| BS| Capital'!L:L, 'Input| BS| Capital'!$A:$A, A83)+SUMIFS('ALM| BS| Process'!N:N, 'ALM| BS| Process'!$A:$A, A83)</f>
        <v>21678.857999999997</v>
      </c>
      <c r="K83" s="67"/>
      <c r="L83" s="646">
        <f>SUMIFS('Input| BS| RB'!L:L, 'Input| BS| RB'!$A:$A, A83) +SUMIFS('Input| BS| CMB'!L:L, 'Input| BS| CMB'!$A:$A, A83) +SUMIFS('Input| BS| IB'!L:L, 'Input| BS| IB'!$A:$A, A83) +SUMIFS('Input| BS| TT Thẻ'!L:L, 'Input| BS| TT Thẻ'!$A:$A, A83)+SUMIFS('Input | BS| CIB'!L:L, 'Input | BS| CIB'!$A:$A, A83) +SUMIFS('Input| BS| Treasury'!L:L, 'Input| BS| Treasury'!$A:$A, A83) +SUMIFS('Input| BS| Capital'!L:L, 'Input| BS| Capital'!$A:$A, A83)+SUMIFS('ALM| BS| Process'!P:P, 'ALM| BS| Process'!$A:$A, A83)</f>
        <v>21678.857999999997</v>
      </c>
      <c r="M83" s="419"/>
      <c r="N83" s="635" t="s">
        <v>452</v>
      </c>
    </row>
    <row r="84" spans="1:16" x14ac:dyDescent="0.3">
      <c r="A84" s="9">
        <v>84</v>
      </c>
      <c r="B84" s="9"/>
      <c r="C84" s="18"/>
      <c r="D84" s="546"/>
      <c r="E84" s="818" t="s">
        <v>69</v>
      </c>
      <c r="F84" s="546"/>
      <c r="G84" s="546"/>
      <c r="H84" s="829">
        <f>SUMIFS('Input| BS| RB'!I:I, 'Input| BS| RB'!$A:$A, A84) +SUMIFS('Input| BS| CMB'!I:I, 'Input| BS| CMB'!$A:$A, A84) +SUMIFS('Input| BS| IB'!I:I, 'Input| BS| IB'!$A:$A, A84) +SUMIFS('Input| BS| TT Thẻ'!I:I, 'Input| BS| TT Thẻ'!$A:$A, A84)+SUMIFS('Input | BS| CIB'!I:I, 'Input | BS| CIB'!$A:$A, A84) +SUMIFS('Input| BS| Treasury'!I:I, 'Input| BS| Treasury'!$A:$A, A84) +SUMIFS('Input| BS| Capital'!I:I, 'Input| BS| Capital'!$A:$A, A84)+SUMIFS('ALM| BS| Process'!I:I, 'ALM| BS| Process'!$A:$A, A84)</f>
        <v>152960.78700000001</v>
      </c>
      <c r="I84" s="830">
        <f>SUMIFS('Input| BS| RB'!J:J, 'Input| BS| RB'!$A:$A, A84) +SUMIFS('Input| BS| CMB'!J:J, 'Input| BS| CMB'!$A:$A, A84) +SUMIFS('Input| BS| IB'!J:J, 'Input| BS| IB'!$A:$A, A84) +SUMIFS('Input| BS| TT Thẻ'!J:J, 'Input| BS| TT Thẻ'!$A:$A, A84)+SUMIFS('Input | BS| CIB'!J:J, 'Input | BS| CIB'!$A:$A, A84) +SUMIFS('Input| BS| Treasury'!J:J, 'Input| BS| Treasury'!$A:$A, A84) +SUMIFS('Input| BS| Capital'!J:J, 'Input| BS| Capital'!$A:$A, A84)+SUMIFS('ALM| BS| Process'!J:J, 'ALM| BS| Process'!$A:$A, A84)</f>
        <v>152960.78700000001</v>
      </c>
      <c r="J84" s="831">
        <f>SUMIFS('Input| BS| RB'!L:L, 'Input| BS| RB'!$A:$A, A84) +SUMIFS('Input| BS| CMB'!L:L, 'Input| BS| CMB'!$A:$A, A84) +SUMIFS('Input| BS| IB'!L:L, 'Input| BS| IB'!$A:$A, A84) +SUMIFS('Input| BS| TT Thẻ'!L:L, 'Input| BS| TT Thẻ'!$A:$A, A84)+SUMIFS('Input | BS| CIB'!L:L, 'Input | BS| CIB'!$A:$A, A84) +SUMIFS('Input| BS| Treasury'!L:L, 'Input| BS| Treasury'!$A:$A, A84) +SUMIFS('Input| BS| Capital'!L:L, 'Input| BS| Capital'!$A:$A, A84)+SUMIFS('ALM| BS| Process'!N:N, 'ALM| BS| Process'!$A:$A, A84)</f>
        <v>152960.78700000001</v>
      </c>
      <c r="K84" s="67"/>
      <c r="L84" s="646">
        <f>SUMIFS('Input| BS| RB'!L:L, 'Input| BS| RB'!$A:$A, A84) +SUMIFS('Input| BS| CMB'!L:L, 'Input| BS| CMB'!$A:$A, A84) +SUMIFS('Input| BS| IB'!L:L, 'Input| BS| IB'!$A:$A, A84) +SUMIFS('Input| BS| TT Thẻ'!L:L, 'Input| BS| TT Thẻ'!$A:$A, A84)+SUMIFS('Input | BS| CIB'!L:L, 'Input | BS| CIB'!$A:$A, A84) +SUMIFS('Input| BS| Treasury'!L:L, 'Input| BS| Treasury'!$A:$A, A84) +SUMIFS('Input| BS| Capital'!L:L, 'Input| BS| Capital'!$A:$A, A84)+SUMIFS('ALM| BS| Process'!P:P, 'ALM| BS| Process'!$A:$A, A84)</f>
        <v>152960.78700000001</v>
      </c>
      <c r="M84" s="419"/>
      <c r="N84" s="635" t="s">
        <v>452</v>
      </c>
    </row>
    <row r="85" spans="1:16" x14ac:dyDescent="0.3">
      <c r="A85" s="9">
        <v>85</v>
      </c>
      <c r="B85" s="9"/>
      <c r="C85" s="14"/>
      <c r="D85" s="814" t="s">
        <v>70</v>
      </c>
      <c r="E85" s="846"/>
      <c r="F85" s="546"/>
      <c r="G85" s="546"/>
      <c r="H85" s="824">
        <f>SUMIFS('Input| BS| RB'!I:I, 'Input| BS| RB'!$A:$A, A85) +SUMIFS('Input| BS| CMB'!I:I, 'Input| BS| CMB'!$A:$A, A85) +SUMIFS('Input| BS| IB'!I:I, 'Input| BS| IB'!$A:$A, A85) +SUMIFS('Input| BS| TT Thẻ'!I:I, 'Input| BS| TT Thẻ'!$A:$A, A85)+SUMIFS('Input | BS| CIB'!I:I, 'Input | BS| CIB'!$A:$A, A85) +SUMIFS('Input| BS| Treasury'!I:I, 'Input| BS| Treasury'!$A:$A, A85) +SUMIFS('Input| BS| Capital'!I:I, 'Input| BS| Capital'!$A:$A, A85)+SUMIFS('ALM| BS| Process'!I:I, 'ALM| BS| Process'!$A:$A, A85)</f>
        <v>27504.257000000001</v>
      </c>
      <c r="I85" s="825">
        <f>SUMIFS('Input| BS| RB'!J:J, 'Input| BS| RB'!$A:$A, A85) +SUMIFS('Input| BS| CMB'!J:J, 'Input| BS| CMB'!$A:$A, A85) +SUMIFS('Input| BS| IB'!J:J, 'Input| BS| IB'!$A:$A, A85) +SUMIFS('Input| BS| TT Thẻ'!J:J, 'Input| BS| TT Thẻ'!$A:$A, A85)+SUMIFS('Input | BS| CIB'!J:J, 'Input | BS| CIB'!$A:$A, A85) +SUMIFS('Input| BS| Treasury'!J:J, 'Input| BS| Treasury'!$A:$A, A85) +SUMIFS('Input| BS| Capital'!J:J, 'Input| BS| Capital'!$A:$A, A85)+SUMIFS('ALM| BS| Process'!J:J, 'ALM| BS| Process'!$A:$A, A85)</f>
        <v>27504.257000000001</v>
      </c>
      <c r="J85" s="826">
        <f>SUMIFS('Input| BS| RB'!L:L, 'Input| BS| RB'!$A:$A, A85) +SUMIFS('Input| BS| CMB'!L:L, 'Input| BS| CMB'!$A:$A, A85) +SUMIFS('Input| BS| IB'!L:L, 'Input| BS| IB'!$A:$A, A85) +SUMIFS('Input| BS| TT Thẻ'!L:L, 'Input| BS| TT Thẻ'!$A:$A, A85)+SUMIFS('Input | BS| CIB'!L:L, 'Input | BS| CIB'!$A:$A, A85) +SUMIFS('Input| BS| Treasury'!L:L, 'Input| BS| Treasury'!$A:$A, A85) +SUMIFS('Input| BS| Capital'!L:L, 'Input| BS| Capital'!$A:$A, A85)+SUMIFS('ALM| BS| Process'!N:N, 'ALM| BS| Process'!$A:$A, A85)</f>
        <v>27504.257000000001</v>
      </c>
      <c r="K85" s="67"/>
      <c r="L85" s="645">
        <f>SUMIFS('Input| BS| RB'!L:L, 'Input| BS| RB'!$A:$A, A85) +SUMIFS('Input| BS| CMB'!L:L, 'Input| BS| CMB'!$A:$A, A85) +SUMIFS('Input| BS| IB'!L:L, 'Input| BS| IB'!$A:$A, A85) +SUMIFS('Input| BS| TT Thẻ'!L:L, 'Input| BS| TT Thẻ'!$A:$A, A85)+SUMIFS('Input | BS| CIB'!L:L, 'Input | BS| CIB'!$A:$A, A85) +SUMIFS('Input| BS| Treasury'!L:L, 'Input| BS| Treasury'!$A:$A, A85) +SUMIFS('Input| BS| Capital'!L:L, 'Input| BS| Capital'!$A:$A, A85)+SUMIFS('ALM| BS| Process'!P:P, 'ALM| BS| Process'!$A:$A, A85)</f>
        <v>27504.257000000001</v>
      </c>
      <c r="M85" s="419" t="s">
        <v>428</v>
      </c>
      <c r="N85" s="635" t="s">
        <v>452</v>
      </c>
    </row>
    <row r="86" spans="1:16" x14ac:dyDescent="0.3">
      <c r="A86" s="9">
        <v>86</v>
      </c>
      <c r="B86" s="9"/>
      <c r="C86" s="14"/>
      <c r="D86" s="847"/>
      <c r="E86" s="546" t="s">
        <v>71</v>
      </c>
      <c r="F86" s="546"/>
      <c r="G86" s="546"/>
      <c r="H86" s="829">
        <f>SUMIFS('Input| BS| RB'!I:I, 'Input| BS| RB'!$A:$A, A86) +SUMIFS('Input| BS| CMB'!I:I, 'Input| BS| CMB'!$A:$A, A86) +SUMIFS('Input| BS| IB'!I:I, 'Input| BS| IB'!$A:$A, A86) +SUMIFS('Input| BS| TT Thẻ'!I:I, 'Input| BS| TT Thẻ'!$A:$A, A86)+SUMIFS('Input | BS| CIB'!I:I, 'Input | BS| CIB'!$A:$A, A86) +SUMIFS('Input| BS| Treasury'!I:I, 'Input| BS| Treasury'!$A:$A, A86) +SUMIFS('Input| BS| Capital'!I:I, 'Input| BS| Capital'!$A:$A, A86)+SUMIFS('ALM| BS| Process'!I:I, 'ALM| BS| Process'!$A:$A, A86)</f>
        <v>0</v>
      </c>
      <c r="I86" s="830">
        <f>SUMIFS('Input| BS| RB'!J:J, 'Input| BS| RB'!$A:$A, A86) +SUMIFS('Input| BS| CMB'!J:J, 'Input| BS| CMB'!$A:$A, A86) +SUMIFS('Input| BS| IB'!J:J, 'Input| BS| IB'!$A:$A, A86) +SUMIFS('Input| BS| TT Thẻ'!J:J, 'Input| BS| TT Thẻ'!$A:$A, A86)+SUMIFS('Input | BS| CIB'!J:J, 'Input | BS| CIB'!$A:$A, A86) +SUMIFS('Input| BS| Treasury'!J:J, 'Input| BS| Treasury'!$A:$A, A86) +SUMIFS('Input| BS| Capital'!J:J, 'Input| BS| Capital'!$A:$A, A86)+SUMIFS('ALM| BS| Process'!J:J, 'ALM| BS| Process'!$A:$A, A86)</f>
        <v>0</v>
      </c>
      <c r="J86" s="831">
        <f>SUMIFS('Input| BS| RB'!L:L, 'Input| BS| RB'!$A:$A, A86) +SUMIFS('Input| BS| CMB'!L:L, 'Input| BS| CMB'!$A:$A, A86) +SUMIFS('Input| BS| IB'!L:L, 'Input| BS| IB'!$A:$A, A86) +SUMIFS('Input| BS| TT Thẻ'!L:L, 'Input| BS| TT Thẻ'!$A:$A, A86)+SUMIFS('Input | BS| CIB'!L:L, 'Input | BS| CIB'!$A:$A, A86) +SUMIFS('Input| BS| Treasury'!L:L, 'Input| BS| Treasury'!$A:$A, A86) +SUMIFS('Input| BS| Capital'!L:L, 'Input| BS| Capital'!$A:$A, A86)+SUMIFS('ALM| BS| Process'!N:N, 'ALM| BS| Process'!$A:$A, A86)</f>
        <v>0</v>
      </c>
      <c r="K86" s="67"/>
      <c r="L86" s="646">
        <f>SUMIFS('Input| BS| RB'!L:L, 'Input| BS| RB'!$A:$A, A86) +SUMIFS('Input| BS| CMB'!L:L, 'Input| BS| CMB'!$A:$A, A86) +SUMIFS('Input| BS| IB'!L:L, 'Input| BS| IB'!$A:$A, A86) +SUMIFS('Input| BS| TT Thẻ'!L:L, 'Input| BS| TT Thẻ'!$A:$A, A86)+SUMIFS('Input | BS| CIB'!L:L, 'Input | BS| CIB'!$A:$A, A86) +SUMIFS('Input| BS| Treasury'!L:L, 'Input| BS| Treasury'!$A:$A, A86) +SUMIFS('Input| BS| Capital'!L:L, 'Input| BS| Capital'!$A:$A, A86)+SUMIFS('ALM| BS| Process'!P:P, 'ALM| BS| Process'!$A:$A, A86)</f>
        <v>0</v>
      </c>
      <c r="M86" s="419"/>
      <c r="N86" s="635" t="s">
        <v>452</v>
      </c>
    </row>
    <row r="87" spans="1:16" x14ac:dyDescent="0.3">
      <c r="A87" s="9">
        <v>87</v>
      </c>
      <c r="B87" s="9"/>
      <c r="C87" s="14"/>
      <c r="D87" s="847"/>
      <c r="E87" s="546" t="s">
        <v>72</v>
      </c>
      <c r="F87" s="546"/>
      <c r="G87" s="546"/>
      <c r="H87" s="829">
        <f>SUMIFS('Input| BS| RB'!I:I, 'Input| BS| RB'!$A:$A, A87) +SUMIFS('Input| BS| CMB'!I:I, 'Input| BS| CMB'!$A:$A, A87) +SUMIFS('Input| BS| IB'!I:I, 'Input| BS| IB'!$A:$A, A87) +SUMIFS('Input| BS| TT Thẻ'!I:I, 'Input| BS| TT Thẻ'!$A:$A, A87)+SUMIFS('Input | BS| CIB'!I:I, 'Input | BS| CIB'!$A:$A, A87) +SUMIFS('Input| BS| Treasury'!I:I, 'Input| BS| Treasury'!$A:$A, A87) +SUMIFS('Input| BS| Capital'!I:I, 'Input| BS| Capital'!$A:$A, A87)+SUMIFS('ALM| BS| Process'!I:I, 'ALM| BS| Process'!$A:$A, A87)</f>
        <v>27504.257000000001</v>
      </c>
      <c r="I87" s="830">
        <f>SUMIFS('Input| BS| RB'!J:J, 'Input| BS| RB'!$A:$A, A87) +SUMIFS('Input| BS| CMB'!J:J, 'Input| BS| CMB'!$A:$A, A87) +SUMIFS('Input| BS| IB'!J:J, 'Input| BS| IB'!$A:$A, A87) +SUMIFS('Input| BS| TT Thẻ'!J:J, 'Input| BS| TT Thẻ'!$A:$A, A87)+SUMIFS('Input | BS| CIB'!J:J, 'Input | BS| CIB'!$A:$A, A87) +SUMIFS('Input| BS| Treasury'!J:J, 'Input| BS| Treasury'!$A:$A, A87) +SUMIFS('Input| BS| Capital'!J:J, 'Input| BS| Capital'!$A:$A, A87)+SUMIFS('ALM| BS| Process'!J:J, 'ALM| BS| Process'!$A:$A, A87)</f>
        <v>27504.257000000001</v>
      </c>
      <c r="J87" s="831">
        <f>SUMIFS('Input| BS| RB'!L:L, 'Input| BS| RB'!$A:$A, A87) +SUMIFS('Input| BS| CMB'!L:L, 'Input| BS| CMB'!$A:$A, A87) +SUMIFS('Input| BS| IB'!L:L, 'Input| BS| IB'!$A:$A, A87) +SUMIFS('Input| BS| TT Thẻ'!L:L, 'Input| BS| TT Thẻ'!$A:$A, A87)+SUMIFS('Input | BS| CIB'!L:L, 'Input | BS| CIB'!$A:$A, A87) +SUMIFS('Input| BS| Treasury'!L:L, 'Input| BS| Treasury'!$A:$A, A87) +SUMIFS('Input| BS| Capital'!L:L, 'Input| BS| Capital'!$A:$A, A87)+SUMIFS('ALM| BS| Process'!N:N, 'ALM| BS| Process'!$A:$A, A87)</f>
        <v>27504.257000000001</v>
      </c>
      <c r="K87" s="67"/>
      <c r="L87" s="646">
        <f>SUMIFS('Input| BS| RB'!L:L, 'Input| BS| RB'!$A:$A, A87) +SUMIFS('Input| BS| CMB'!L:L, 'Input| BS| CMB'!$A:$A, A87) +SUMIFS('Input| BS| IB'!L:L, 'Input| BS| IB'!$A:$A, A87) +SUMIFS('Input| BS| TT Thẻ'!L:L, 'Input| BS| TT Thẻ'!$A:$A, A87)+SUMIFS('Input | BS| CIB'!L:L, 'Input | BS| CIB'!$A:$A, A87) +SUMIFS('Input| BS| Treasury'!L:L, 'Input| BS| Treasury'!$A:$A, A87) +SUMIFS('Input| BS| Capital'!L:L, 'Input| BS| Capital'!$A:$A, A87)+SUMIFS('ALM| BS| Process'!P:P, 'ALM| BS| Process'!$A:$A, A87)</f>
        <v>27504.257000000001</v>
      </c>
      <c r="M87" s="419"/>
      <c r="N87" s="635" t="s">
        <v>452</v>
      </c>
    </row>
    <row r="88" spans="1:16" x14ac:dyDescent="0.3">
      <c r="A88" s="9">
        <v>88</v>
      </c>
      <c r="B88" s="9"/>
      <c r="C88" s="14"/>
      <c r="D88" s="814" t="s">
        <v>73</v>
      </c>
      <c r="E88" s="814"/>
      <c r="F88" s="546"/>
      <c r="G88" s="546"/>
      <c r="H88" s="824">
        <f>SUMIFS('Input| BS| RB'!I:I, 'Input| BS| RB'!$A:$A, A88) +SUMIFS('Input| BS| CMB'!I:I, 'Input| BS| CMB'!$A:$A, A88) +SUMIFS('Input| BS| IB'!I:I, 'Input| BS| IB'!$A:$A, A88) +SUMIFS('Input| BS| TT Thẻ'!I:I, 'Input| BS| TT Thẻ'!$A:$A, A88)+SUMIFS('Input | BS| CIB'!I:I, 'Input | BS| CIB'!$A:$A, A88) +SUMIFS('Input| BS| Treasury'!I:I, 'Input| BS| Treasury'!$A:$A, A88) +SUMIFS('Input| BS| Capital'!I:I, 'Input| BS| Capital'!$A:$A, A88)+SUMIFS('ALM| BS| Process'!I:I, 'ALM| BS| Process'!$A:$A, A88)</f>
        <v>3037.163</v>
      </c>
      <c r="I88" s="825">
        <f>SUMIFS('Input| BS| RB'!J:J, 'Input| BS| RB'!$A:$A, A88) +SUMIFS('Input| BS| CMB'!J:J, 'Input| BS| CMB'!$A:$A, A88) +SUMIFS('Input| BS| IB'!J:J, 'Input| BS| IB'!$A:$A, A88) +SUMIFS('Input| BS| TT Thẻ'!J:J, 'Input| BS| TT Thẻ'!$A:$A, A88)+SUMIFS('Input | BS| CIB'!J:J, 'Input | BS| CIB'!$A:$A, A88) +SUMIFS('Input| BS| Treasury'!J:J, 'Input| BS| Treasury'!$A:$A, A88) +SUMIFS('Input| BS| Capital'!J:J, 'Input| BS| Capital'!$A:$A, A88)+SUMIFS('ALM| BS| Process'!J:J, 'ALM| BS| Process'!$A:$A, A88)</f>
        <v>3037.163</v>
      </c>
      <c r="J88" s="826">
        <f>SUMIFS('Input| BS| RB'!L:L, 'Input| BS| RB'!$A:$A, A88) +SUMIFS('Input| BS| CMB'!L:L, 'Input| BS| CMB'!$A:$A, A88) +SUMIFS('Input| BS| IB'!L:L, 'Input| BS| IB'!$A:$A, A88) +SUMIFS('Input| BS| TT Thẻ'!L:L, 'Input| BS| TT Thẻ'!$A:$A, A88)+SUMIFS('Input | BS| CIB'!L:L, 'Input | BS| CIB'!$A:$A, A88) +SUMIFS('Input| BS| Treasury'!L:L, 'Input| BS| Treasury'!$A:$A, A88) +SUMIFS('Input| BS| Capital'!L:L, 'Input| BS| Capital'!$A:$A, A88)+SUMIFS('ALM| BS| Process'!N:N, 'ALM| BS| Process'!$A:$A, A88)</f>
        <v>3037.163</v>
      </c>
      <c r="K88" s="67"/>
      <c r="L88" s="645">
        <f>SUMIFS('Input| BS| RB'!L:L, 'Input| BS| RB'!$A:$A, A88) +SUMIFS('Input| BS| CMB'!L:L, 'Input| BS| CMB'!$A:$A, A88) +SUMIFS('Input| BS| IB'!L:L, 'Input| BS| IB'!$A:$A, A88) +SUMIFS('Input| BS| TT Thẻ'!L:L, 'Input| BS| TT Thẻ'!$A:$A, A88)+SUMIFS('Input | BS| CIB'!L:L, 'Input | BS| CIB'!$A:$A, A88) +SUMIFS('Input| BS| Treasury'!L:L, 'Input| BS| Treasury'!$A:$A, A88) +SUMIFS('Input| BS| Capital'!L:L, 'Input| BS| Capital'!$A:$A, A88)+SUMIFS('ALM| BS| Process'!P:P, 'ALM| BS| Process'!$A:$A, A88)</f>
        <v>3037.163</v>
      </c>
      <c r="M88" s="419" t="s">
        <v>428</v>
      </c>
      <c r="N88" s="635" t="s">
        <v>452</v>
      </c>
    </row>
    <row r="89" spans="1:16" s="31" customFormat="1" x14ac:dyDescent="0.3">
      <c r="A89" s="9">
        <v>89</v>
      </c>
      <c r="B89" s="9"/>
      <c r="C89" s="76"/>
      <c r="D89" s="819" t="s">
        <v>74</v>
      </c>
      <c r="E89" s="819"/>
      <c r="F89" s="839"/>
      <c r="G89" s="839"/>
      <c r="H89" s="820">
        <f>SUMIFS('Input| BS| RB'!I:I, 'Input| BS| RB'!$A:$A, A89) +SUMIFS('Input| BS| CMB'!I:I, 'Input| BS| CMB'!$A:$A, A89) +SUMIFS('Input| BS| IB'!I:I, 'Input| BS| IB'!$A:$A, A89) +SUMIFS('Input| BS| TT Thẻ'!I:I, 'Input| BS| TT Thẻ'!$A:$A, A89)+SUMIFS('Input | BS| CIB'!I:I, 'Input | BS| CIB'!$A:$A, A89) +SUMIFS('Input| BS| Treasury'!I:I, 'Input| BS| Treasury'!$A:$A, A89) +SUMIFS('Input| BS| Capital'!I:I, 'Input| BS| Capital'!$A:$A, A89)+SUMIFS('ALM| BS| Process'!I:I, 'ALM| BS| Process'!$A:$A, A89)</f>
        <v>205181.06499999997</v>
      </c>
      <c r="I89" s="821">
        <f>SUMIFS('Input| BS| RB'!J:J, 'Input| BS| RB'!$A:$A, A89) +SUMIFS('Input| BS| CMB'!J:J, 'Input| BS| CMB'!$A:$A, A89) +SUMIFS('Input| BS| IB'!J:J, 'Input| BS| IB'!$A:$A, A89) +SUMIFS('Input| BS| TT Thẻ'!J:J, 'Input| BS| TT Thẻ'!$A:$A, A89)+SUMIFS('Input | BS| CIB'!J:J, 'Input | BS| CIB'!$A:$A, A89) +SUMIFS('Input| BS| Treasury'!J:J, 'Input| BS| Treasury'!$A:$A, A89) +SUMIFS('Input| BS| Capital'!J:J, 'Input| BS| Capital'!$A:$A, A89)+SUMIFS('ALM| BS| Process'!J:J, 'ALM| BS| Process'!$A:$A, A89)</f>
        <v>205181.06499999997</v>
      </c>
      <c r="J89" s="822">
        <f>SUMIFS('Input| BS| RB'!L:L, 'Input| BS| RB'!$A:$A, A89) +SUMIFS('Input| BS| CMB'!L:L, 'Input| BS| CMB'!$A:$A, A89) +SUMIFS('Input| BS| IB'!L:L, 'Input| BS| IB'!$A:$A, A89) +SUMIFS('Input| BS| TT Thẻ'!L:L, 'Input| BS| TT Thẻ'!$A:$A, A89)+SUMIFS('Input | BS| CIB'!L:L, 'Input | BS| CIB'!$A:$A, A89) +SUMIFS('Input| BS| Treasury'!L:L, 'Input| BS| Treasury'!$A:$A, A89) +SUMIFS('Input| BS| Capital'!L:L, 'Input| BS| Capital'!$A:$A, A89)+SUMIFS('ALM| BS| Process'!N:N, 'ALM| BS| Process'!$A:$A, A89)</f>
        <v>205181.06499999997</v>
      </c>
      <c r="K89" s="67"/>
      <c r="L89" s="643">
        <f>SUMIFS('Input| BS| RB'!L:L, 'Input| BS| RB'!$A:$A, A89) +SUMIFS('Input| BS| CMB'!L:L, 'Input| BS| CMB'!$A:$A, A89) +SUMIFS('Input| BS| IB'!L:L, 'Input| BS| IB'!$A:$A, A89) +SUMIFS('Input| BS| TT Thẻ'!L:L, 'Input| BS| TT Thẻ'!$A:$A, A89)+SUMIFS('Input | BS| CIB'!L:L, 'Input | BS| CIB'!$A:$A, A89) +SUMIFS('Input| BS| Treasury'!L:L, 'Input| BS| Treasury'!$A:$A, A89) +SUMIFS('Input| BS| Capital'!L:L, 'Input| BS| Capital'!$A:$A, A89)+SUMIFS('ALM| BS| Process'!P:P, 'ALM| BS| Process'!$A:$A, A89)</f>
        <v>205181.06499999997</v>
      </c>
      <c r="M89" s="419"/>
      <c r="N89" s="635" t="s">
        <v>452</v>
      </c>
    </row>
    <row r="90" spans="1:16" x14ac:dyDescent="0.3">
      <c r="A90" s="9">
        <v>90</v>
      </c>
      <c r="B90" s="9"/>
      <c r="C90" s="11" t="s">
        <v>75</v>
      </c>
      <c r="D90" s="808" t="s">
        <v>76</v>
      </c>
      <c r="E90" s="808"/>
      <c r="F90" s="808"/>
      <c r="G90" s="808"/>
      <c r="H90" s="20">
        <f>SUMIFS('Input| BS| RB'!I:I, 'Input| BS| RB'!$A:$A, A90) +SUMIFS('Input| BS| CMB'!I:I, 'Input| BS| CMB'!$A:$A, A90) +SUMIFS('Input| BS| IB'!I:I, 'Input| BS| IB'!$A:$A, A90) +SUMIFS('Input| BS| TT Thẻ'!I:I, 'Input| BS| TT Thẻ'!$A:$A, A90)+SUMIFS('Input | BS| CIB'!I:I, 'Input | BS| CIB'!$A:$A, A90) +SUMIFS('Input| BS| Treasury'!I:I, 'Input| BS| Treasury'!$A:$A, A90) +SUMIFS('Input| BS| Capital'!I:I, 'Input| BS| Capital'!$A:$A, A90)+SUMIFS('ALM| BS| Process'!I:I, 'ALM| BS| Process'!$A:$A, A90)</f>
        <v>0</v>
      </c>
      <c r="I90" s="20">
        <f>SUMIFS('Input| BS| RB'!J:J, 'Input| BS| RB'!$A:$A, A90) +SUMIFS('Input| BS| CMB'!J:J, 'Input| BS| CMB'!$A:$A, A90) +SUMIFS('Input| BS| IB'!J:J, 'Input| BS| IB'!$A:$A, A90) +SUMIFS('Input| BS| TT Thẻ'!J:J, 'Input| BS| TT Thẻ'!$A:$A, A90)+SUMIFS('Input | BS| CIB'!J:J, 'Input | BS| CIB'!$A:$A, A90) +SUMIFS('Input| BS| Treasury'!J:J, 'Input| BS| Treasury'!$A:$A, A90) +SUMIFS('Input| BS| Capital'!J:J, 'Input| BS| Capital'!$A:$A, A90)+SUMIFS('ALM| BS| Process'!J:J, 'ALM| BS| Process'!$A:$A, A90)</f>
        <v>0</v>
      </c>
      <c r="J90" s="69">
        <f>SUMIFS('Input| BS| RB'!L:L, 'Input| BS| RB'!$A:$A, A90) +SUMIFS('Input| BS| CMB'!L:L, 'Input| BS| CMB'!$A:$A, A90) +SUMIFS('Input| BS| IB'!L:L, 'Input| BS| IB'!$A:$A, A90) +SUMIFS('Input| BS| TT Thẻ'!L:L, 'Input| BS| TT Thẻ'!$A:$A, A90)+SUMIFS('Input | BS| CIB'!L:L, 'Input | BS| CIB'!$A:$A, A90) +SUMIFS('Input| BS| Treasury'!L:L, 'Input| BS| Treasury'!$A:$A, A90) +SUMIFS('Input| BS| Capital'!L:L, 'Input| BS| Capital'!$A:$A, A90)+SUMIFS('ALM| BS| Process'!N:N, 'ALM| BS| Process'!$A:$A, A90)</f>
        <v>0</v>
      </c>
      <c r="K90" s="67"/>
      <c r="L90" s="644">
        <f>SUMIFS('Input| BS| RB'!L:L, 'Input| BS| RB'!$A:$A, A90) +SUMIFS('Input| BS| CMB'!L:L, 'Input| BS| CMB'!$A:$A, A90) +SUMIFS('Input| BS| IB'!L:L, 'Input| BS| IB'!$A:$A, A90) +SUMIFS('Input| BS| TT Thẻ'!L:L, 'Input| BS| TT Thẻ'!$A:$A, A90)+SUMIFS('Input | BS| CIB'!L:L, 'Input | BS| CIB'!$A:$A, A90) +SUMIFS('Input| BS| Treasury'!L:L, 'Input| BS| Treasury'!$A:$A, A90) +SUMIFS('Input| BS| Capital'!L:L, 'Input| BS| Capital'!$A:$A, A90)+SUMIFS('ALM| BS| Process'!P:P, 'ALM| BS| Process'!$A:$A, A90)</f>
        <v>0</v>
      </c>
      <c r="M90" s="419"/>
      <c r="N90" s="635" t="s">
        <v>452</v>
      </c>
    </row>
    <row r="91" spans="1:16" x14ac:dyDescent="0.3">
      <c r="A91" s="9">
        <v>91</v>
      </c>
      <c r="B91" s="194"/>
      <c r="C91" s="39"/>
      <c r="D91" s="848" t="s">
        <v>77</v>
      </c>
      <c r="E91" s="848"/>
      <c r="F91" s="832"/>
      <c r="G91" s="832"/>
      <c r="H91" s="824">
        <f>SUMIFS('Input| BS| RB'!I:I, 'Input| BS| RB'!$A:$A, A91) +SUMIFS('Input| BS| CMB'!I:I, 'Input| BS| CMB'!$A:$A, A91) +SUMIFS('Input| BS| IB'!I:I, 'Input| BS| IB'!$A:$A, A91) +SUMIFS('Input| BS| TT Thẻ'!I:I, 'Input| BS| TT Thẻ'!$A:$A, A91)+SUMIFS('Input | BS| CIB'!I:I, 'Input | BS| CIB'!$A:$A, A91) +SUMIFS('Input| BS| Treasury'!I:I, 'Input| BS| Treasury'!$A:$A, A91) +SUMIFS('Input| BS| Capital'!I:I, 'Input| BS| Capital'!$A:$A, A91)+SUMIFS('ALM| BS| Process'!I:I, 'ALM| BS| Process'!$A:$A, A91)</f>
        <v>80218.333199999994</v>
      </c>
      <c r="I91" s="825">
        <f>SUMIFS('Input| BS| RB'!J:J, 'Input| BS| RB'!$A:$A, A91) +SUMIFS('Input| BS| CMB'!J:J, 'Input| BS| CMB'!$A:$A, A91) +SUMIFS('Input| BS| IB'!J:J, 'Input| BS| IB'!$A:$A, A91) +SUMIFS('Input| BS| TT Thẻ'!J:J, 'Input| BS| TT Thẻ'!$A:$A, A91)+SUMIFS('Input | BS| CIB'!J:J, 'Input | BS| CIB'!$A:$A, A91) +SUMIFS('Input| BS| Treasury'!J:J, 'Input| BS| Treasury'!$A:$A, A91) +SUMIFS('Input| BS| Capital'!J:J, 'Input| BS| Capital'!$A:$A, A91)+SUMIFS('ALM| BS| Process'!J:J, 'ALM| BS| Process'!$A:$A, A91)</f>
        <v>86768.333199999994</v>
      </c>
      <c r="J91" s="826">
        <f>SUMIFS('Input| BS| RB'!L:L, 'Input| BS| RB'!$A:$A, A91) +SUMIFS('Input| BS| CMB'!L:L, 'Input| BS| CMB'!$A:$A, A91) +SUMIFS('Input| BS| IB'!L:L, 'Input| BS| IB'!$A:$A, A91) +SUMIFS('Input| BS| TT Thẻ'!L:L, 'Input| BS| TT Thẻ'!$A:$A, A91)+SUMIFS('Input | BS| CIB'!L:L, 'Input | BS| CIB'!$A:$A, A91) +SUMIFS('Input| BS| Treasury'!L:L, 'Input| BS| Treasury'!$A:$A, A91) +SUMIFS('Input| BS| Capital'!L:L, 'Input| BS| Capital'!$A:$A, A91)+SUMIFS('ALM| BS| Process'!N:N, 'ALM| BS| Process'!$A:$A, A91)</f>
        <v>88613.518799999991</v>
      </c>
      <c r="K91" s="67"/>
      <c r="L91" s="645">
        <f ca="1">SUMIFS('Input| BS| RB'!L:L, 'Input| BS| RB'!$A:$A, A91) +SUMIFS('Input| BS| CMB'!L:L, 'Input| BS| CMB'!$A:$A, A91) +SUMIFS('Input| BS| IB'!L:L, 'Input| BS| IB'!$A:$A, A91) +SUMIFS('Input| BS| TT Thẻ'!L:L, 'Input| BS| TT Thẻ'!$A:$A, A91)+SUMIFS('Input | BS| CIB'!L:L, 'Input | BS| CIB'!$A:$A, A91) +SUMIFS('Input| BS| Treasury'!L:L, 'Input| BS| Treasury'!$A:$A, A91) +SUMIFS('Input| BS| Capital'!L:L, 'Input| BS| Capital'!$A:$A, A91)+SUMIFS('ALM| BS| Process'!P:P, 'ALM| BS| Process'!$A:$A, A91)</f>
        <v>88613.518799999991</v>
      </c>
      <c r="M91" s="419"/>
      <c r="N91" s="635" t="s">
        <v>452</v>
      </c>
    </row>
    <row r="92" spans="1:16" x14ac:dyDescent="0.3">
      <c r="A92" s="9">
        <v>92</v>
      </c>
      <c r="B92" s="9"/>
      <c r="C92" s="18"/>
      <c r="D92" s="546"/>
      <c r="E92" s="818" t="s">
        <v>78</v>
      </c>
      <c r="F92" s="546"/>
      <c r="G92" s="546"/>
      <c r="H92" s="811">
        <f>SUMIFS('Input| BS| RB'!I:I, 'Input| BS| RB'!$A:$A, A92) +SUMIFS('Input| BS| CMB'!I:I, 'Input| BS| CMB'!$A:$A, A92) +SUMIFS('Input| BS| IB'!I:I, 'Input| BS| IB'!$A:$A, A92) +SUMIFS('Input| BS| TT Thẻ'!I:I, 'Input| BS| TT Thẻ'!$A:$A, A92)+SUMIFS('Input | BS| CIB'!I:I, 'Input | BS| CIB'!$A:$A, A92) +SUMIFS('Input| BS| Treasury'!I:I, 'Input| BS| Treasury'!$A:$A, A92) +SUMIFS('Input| BS| Capital'!I:I, 'Input| BS| Capital'!$A:$A, A92)+SUMIFS('ALM| BS| Process'!I:I, 'ALM| BS| Process'!$A:$A, A92)</f>
        <v>32825.049599999998</v>
      </c>
      <c r="I92" s="812">
        <f>SUMIFS('Input| BS| RB'!J:J, 'Input| BS| RB'!$A:$A, A92) +SUMIFS('Input| BS| CMB'!J:J, 'Input| BS| CMB'!$A:$A, A92) +SUMIFS('Input| BS| IB'!J:J, 'Input| BS| IB'!$A:$A, A92) +SUMIFS('Input| BS| TT Thẻ'!J:J, 'Input| BS| TT Thẻ'!$A:$A, A92)+SUMIFS('Input | BS| CIB'!J:J, 'Input | BS| CIB'!$A:$A, A92) +SUMIFS('Input| BS| Treasury'!J:J, 'Input| BS| Treasury'!$A:$A, A92) +SUMIFS('Input| BS| Capital'!J:J, 'Input| BS| Capital'!$A:$A, A92)+SUMIFS('ALM| BS| Process'!J:J, 'ALM| BS| Process'!$A:$A, A92)</f>
        <v>34225.049599999998</v>
      </c>
      <c r="J92" s="813">
        <f>SUMIFS('Input| BS| RB'!L:L, 'Input| BS| RB'!$A:$A, A92) +SUMIFS('Input| BS| CMB'!L:L, 'Input| BS| CMB'!$A:$A, A92) +SUMIFS('Input| BS| IB'!L:L, 'Input| BS| IB'!$A:$A, A92) +SUMIFS('Input| BS| TT Thẻ'!L:L, 'Input| BS| TT Thẻ'!$A:$A, A92)+SUMIFS('Input | BS| CIB'!L:L, 'Input | BS| CIB'!$A:$A, A92) +SUMIFS('Input| BS| Treasury'!L:L, 'Input| BS| Treasury'!$A:$A, A92) +SUMIFS('Input| BS| Capital'!L:L, 'Input| BS| Capital'!$A:$A, A92)+SUMIFS('ALM| BS| Process'!N:N, 'ALM| BS| Process'!$A:$A, A92)</f>
        <v>29499.735199999999</v>
      </c>
      <c r="K92" s="67"/>
      <c r="L92" s="641">
        <f>SUMIFS('Input| BS| RB'!L:L, 'Input| BS| RB'!$A:$A, A92) +SUMIFS('Input| BS| CMB'!L:L, 'Input| BS| CMB'!$A:$A, A92) +SUMIFS('Input| BS| IB'!L:L, 'Input| BS| IB'!$A:$A, A92) +SUMIFS('Input| BS| TT Thẻ'!L:L, 'Input| BS| TT Thẻ'!$A:$A, A92)+SUMIFS('Input | BS| CIB'!L:L, 'Input | BS| CIB'!$A:$A, A92) +SUMIFS('Input| BS| Treasury'!L:L, 'Input| BS| Treasury'!$A:$A, A92) +SUMIFS('Input| BS| Capital'!L:L, 'Input| BS| Capital'!$A:$A, A92)+SUMIFS('ALM| BS| Process'!P:P, 'ALM| BS| Process'!$A:$A, A92)</f>
        <v>29499.735199999999</v>
      </c>
      <c r="M92" s="419"/>
      <c r="N92" s="635" t="s">
        <v>452</v>
      </c>
    </row>
    <row r="93" spans="1:16" x14ac:dyDescent="0.3">
      <c r="A93" s="9">
        <v>93</v>
      </c>
      <c r="B93" s="9"/>
      <c r="C93" s="18"/>
      <c r="D93" s="546"/>
      <c r="E93" s="818"/>
      <c r="F93" s="546" t="s">
        <v>79</v>
      </c>
      <c r="G93" s="546"/>
      <c r="H93" s="829">
        <f>SUMIFS('Input| BS| RB'!I:I, 'Input| BS| RB'!$A:$A, A93) +SUMIFS('Input| BS| CMB'!I:I, 'Input| BS| CMB'!$A:$A, A93) +SUMIFS('Input| BS| IB'!I:I, 'Input| BS| IB'!$A:$A, A93) +SUMIFS('Input| BS| TT Thẻ'!I:I, 'Input| BS| TT Thẻ'!$A:$A, A93)+SUMIFS('Input | BS| CIB'!I:I, 'Input | BS| CIB'!$A:$A, A93) +SUMIFS('Input| BS| Treasury'!I:I, 'Input| BS| Treasury'!$A:$A, A93) +SUMIFS('Input| BS| Capital'!I:I, 'Input| BS| Capital'!$A:$A, A93)+SUMIFS('ALM| BS| Process'!I:I, 'ALM| BS| Process'!$A:$A, A93)</f>
        <v>1985.4208000000001</v>
      </c>
      <c r="I93" s="830">
        <f>SUMIFS('Input| BS| RB'!J:J, 'Input| BS| RB'!$A:$A, A93) +SUMIFS('Input| BS| CMB'!J:J, 'Input| BS| CMB'!$A:$A, A93) +SUMIFS('Input| BS| IB'!J:J, 'Input| BS| IB'!$A:$A, A93) +SUMIFS('Input| BS| TT Thẻ'!J:J, 'Input| BS| TT Thẻ'!$A:$A, A93)+SUMIFS('Input | BS| CIB'!J:J, 'Input | BS| CIB'!$A:$A, A93) +SUMIFS('Input| BS| Treasury'!J:J, 'Input| BS| Treasury'!$A:$A, A93) +SUMIFS('Input| BS| Capital'!J:J, 'Input| BS| Capital'!$A:$A, A93)+SUMIFS('ALM| BS| Process'!J:J, 'ALM| BS| Process'!$A:$A, A93)</f>
        <v>1985.4208000000001</v>
      </c>
      <c r="J93" s="831">
        <f>SUMIFS('Input| BS| RB'!L:L, 'Input| BS| RB'!$A:$A, A93) +SUMIFS('Input| BS| CMB'!L:L, 'Input| BS| CMB'!$A:$A, A93) +SUMIFS('Input| BS| IB'!L:L, 'Input| BS| IB'!$A:$A, A93) +SUMIFS('Input| BS| TT Thẻ'!L:L, 'Input| BS| TT Thẻ'!$A:$A, A93)+SUMIFS('Input | BS| CIB'!L:L, 'Input | BS| CIB'!$A:$A, A93) +SUMIFS('Input| BS| Treasury'!L:L, 'Input| BS| Treasury'!$A:$A, A93) +SUMIFS('Input| BS| Capital'!L:L, 'Input| BS| Capital'!$A:$A, A93)+SUMIFS('ALM| BS| Process'!N:N, 'ALM| BS| Process'!$A:$A, A93)</f>
        <v>1985.4208000000001</v>
      </c>
      <c r="K93" s="67"/>
      <c r="L93" s="646">
        <f>SUMIFS('Input| BS| RB'!L:L, 'Input| BS| RB'!$A:$A, A93) +SUMIFS('Input| BS| CMB'!L:L, 'Input| BS| CMB'!$A:$A, A93) +SUMIFS('Input| BS| IB'!L:L, 'Input| BS| IB'!$A:$A, A93) +SUMIFS('Input| BS| TT Thẻ'!L:L, 'Input| BS| TT Thẻ'!$A:$A, A93)+SUMIFS('Input | BS| CIB'!L:L, 'Input | BS| CIB'!$A:$A, A93) +SUMIFS('Input| BS| Treasury'!L:L, 'Input| BS| Treasury'!$A:$A, A93) +SUMIFS('Input| BS| Capital'!L:L, 'Input| BS| Capital'!$A:$A, A93)+SUMIFS('ALM| BS| Process'!P:P, 'ALM| BS| Process'!$A:$A, A93)</f>
        <v>1985.4208000000001</v>
      </c>
      <c r="M93" s="419" t="s">
        <v>431</v>
      </c>
      <c r="N93" s="635" t="s">
        <v>452</v>
      </c>
    </row>
    <row r="94" spans="1:16" x14ac:dyDescent="0.3">
      <c r="A94" s="9">
        <v>94</v>
      </c>
      <c r="B94" s="9"/>
      <c r="C94" s="18"/>
      <c r="D94" s="546"/>
      <c r="E94" s="818"/>
      <c r="F94" s="546" t="s">
        <v>80</v>
      </c>
      <c r="G94" s="546"/>
      <c r="H94" s="829">
        <f>SUMIFS('Input| BS| RB'!I:I, 'Input| BS| RB'!$A:$A, A94) +SUMIFS('Input| BS| CMB'!I:I, 'Input| BS| CMB'!$A:$A, A94) +SUMIFS('Input| BS| IB'!I:I, 'Input| BS| IB'!$A:$A, A94) +SUMIFS('Input| BS| TT Thẻ'!I:I, 'Input| BS| TT Thẻ'!$A:$A, A94)+SUMIFS('Input | BS| CIB'!I:I, 'Input | BS| CIB'!$A:$A, A94) +SUMIFS('Input| BS| Treasury'!I:I, 'Input| BS| Treasury'!$A:$A, A94) +SUMIFS('Input| BS| Capital'!I:I, 'Input| BS| Capital'!$A:$A, A94)+SUMIFS('ALM| BS| Process'!I:I, 'ALM| BS| Process'!$A:$A, A94)</f>
        <v>30839.628799999999</v>
      </c>
      <c r="I94" s="830">
        <f>SUMIFS('Input| BS| RB'!J:J, 'Input| BS| RB'!$A:$A, A94) +SUMIFS('Input| BS| CMB'!J:J, 'Input| BS| CMB'!$A:$A, A94) +SUMIFS('Input| BS| IB'!J:J, 'Input| BS| IB'!$A:$A, A94) +SUMIFS('Input| BS| TT Thẻ'!J:J, 'Input| BS| TT Thẻ'!$A:$A, A94)+SUMIFS('Input | BS| CIB'!J:J, 'Input | BS| CIB'!$A:$A, A94) +SUMIFS('Input| BS| Treasury'!J:J, 'Input| BS| Treasury'!$A:$A, A94) +SUMIFS('Input| BS| Capital'!J:J, 'Input| BS| Capital'!$A:$A, A94)+SUMIFS('ALM| BS| Process'!J:J, 'ALM| BS| Process'!$A:$A, A94)</f>
        <v>32239.628799999999</v>
      </c>
      <c r="J94" s="831">
        <f>SUMIFS('Input| BS| RB'!L:L, 'Input| BS| RB'!$A:$A, A94) +SUMIFS('Input| BS| CMB'!L:L, 'Input| BS| CMB'!$A:$A, A94) +SUMIFS('Input| BS| IB'!L:L, 'Input| BS| IB'!$A:$A, A94) +SUMIFS('Input| BS| TT Thẻ'!L:L, 'Input| BS| TT Thẻ'!$A:$A, A94)+SUMIFS('Input | BS| CIB'!L:L, 'Input | BS| CIB'!$A:$A, A94) +SUMIFS('Input| BS| Treasury'!L:L, 'Input| BS| Treasury'!$A:$A, A94) +SUMIFS('Input| BS| Capital'!L:L, 'Input| BS| Capital'!$A:$A, A94)+SUMIFS('ALM| BS| Process'!N:N, 'ALM| BS| Process'!$A:$A, A94)</f>
        <v>27514.314399999999</v>
      </c>
      <c r="K94" s="67"/>
      <c r="L94" s="646">
        <f>SUMIFS('Input| BS| RB'!L:L, 'Input| BS| RB'!$A:$A, A94) +SUMIFS('Input| BS| CMB'!L:L, 'Input| BS| CMB'!$A:$A, A94) +SUMIFS('Input| BS| IB'!L:L, 'Input| BS| IB'!$A:$A, A94) +SUMIFS('Input| BS| TT Thẻ'!L:L, 'Input| BS| TT Thẻ'!$A:$A, A94)+SUMIFS('Input | BS| CIB'!L:L, 'Input | BS| CIB'!$A:$A, A94) +SUMIFS('Input| BS| Treasury'!L:L, 'Input| BS| Treasury'!$A:$A, A94) +SUMIFS('Input| BS| Capital'!L:L, 'Input| BS| Capital'!$A:$A, A94)+SUMIFS('ALM| BS| Process'!P:P, 'ALM| BS| Process'!$A:$A, A94)</f>
        <v>27514.314399999999</v>
      </c>
      <c r="M94" s="419" t="s">
        <v>431</v>
      </c>
      <c r="N94" s="635" t="s">
        <v>452</v>
      </c>
    </row>
    <row r="95" spans="1:16" x14ac:dyDescent="0.3">
      <c r="A95" s="9">
        <v>95</v>
      </c>
      <c r="B95" s="9"/>
      <c r="C95" s="18"/>
      <c r="D95" s="546"/>
      <c r="E95" s="818" t="s">
        <v>81</v>
      </c>
      <c r="F95" s="546"/>
      <c r="G95" s="546"/>
      <c r="H95" s="829">
        <f>SUMIFS('Input| BS| RB'!I:I, 'Input| BS| RB'!$A:$A, A95) +SUMIFS('Input| BS| CMB'!I:I, 'Input| BS| CMB'!$A:$A, A95) +SUMIFS('Input| BS| IB'!I:I, 'Input| BS| IB'!$A:$A, A95) +SUMIFS('Input| BS| TT Thẻ'!I:I, 'Input| BS| TT Thẻ'!$A:$A, A95)+SUMIFS('Input | BS| CIB'!I:I, 'Input | BS| CIB'!$A:$A, A95) +SUMIFS('Input| BS| Treasury'!I:I, 'Input| BS| Treasury'!$A:$A, A95) +SUMIFS('Input| BS| Capital'!I:I, 'Input| BS| Capital'!$A:$A, A95)+SUMIFS('ALM| BS| Process'!I:I, 'ALM| BS| Process'!$A:$A, A95)</f>
        <v>43994.402999999998</v>
      </c>
      <c r="I95" s="830">
        <f>SUMIFS('Input| BS| RB'!J:J, 'Input| BS| RB'!$A:$A, A95) +SUMIFS('Input| BS| CMB'!J:J, 'Input| BS| CMB'!$A:$A, A95) +SUMIFS('Input| BS| IB'!J:J, 'Input| BS| IB'!$A:$A, A95) +SUMIFS('Input| BS| TT Thẻ'!J:J, 'Input| BS| TT Thẻ'!$A:$A, A95)+SUMIFS('Input | BS| CIB'!J:J, 'Input | BS| CIB'!$A:$A, A95) +SUMIFS('Input| BS| Treasury'!J:J, 'Input| BS| Treasury'!$A:$A, A95) +SUMIFS('Input| BS| Capital'!J:J, 'Input| BS| Capital'!$A:$A, A95)+SUMIFS('ALM| BS| Process'!J:J, 'ALM| BS| Process'!$A:$A, A95)</f>
        <v>49144.402999999998</v>
      </c>
      <c r="J95" s="831">
        <f>SUMIFS('Input| BS| RB'!L:L, 'Input| BS| RB'!$A:$A, A95) +SUMIFS('Input| BS| CMB'!L:L, 'Input| BS| CMB'!$A:$A, A95) +SUMIFS('Input| BS| IB'!L:L, 'Input| BS| IB'!$A:$A, A95) +SUMIFS('Input| BS| TT Thẻ'!L:L, 'Input| BS| TT Thẻ'!$A:$A, A95)+SUMIFS('Input | BS| CIB'!L:L, 'Input | BS| CIB'!$A:$A, A95) +SUMIFS('Input| BS| Treasury'!L:L, 'Input| BS| Treasury'!$A:$A, A95) +SUMIFS('Input| BS| Capital'!L:L, 'Input| BS| Capital'!$A:$A, A95)+SUMIFS('ALM| BS| Process'!N:N, 'ALM| BS| Process'!$A:$A, A95)</f>
        <v>28057.402999999998</v>
      </c>
      <c r="K95" s="543">
        <f ca="1">IF(J79&lt;J119, 0, J119-J79)</f>
        <v>0</v>
      </c>
      <c r="L95" s="646">
        <f ca="1">SUMIFS('Input| BS| RB'!L:L, 'Input| BS| RB'!$A:$A, A95) +SUMIFS('Input| BS| CMB'!L:L, 'Input| BS| CMB'!$A:$A, A95) +SUMIFS('Input| BS| IB'!L:L, 'Input| BS| IB'!$A:$A, A95) +SUMIFS('Input| BS| TT Thẻ'!L:L, 'Input| BS| TT Thẻ'!$A:$A, A95)+SUMIFS('Input | BS| CIB'!L:L, 'Input | BS| CIB'!$A:$A, A95) +SUMIFS('Input| BS| Treasury'!L:L, 'Input| BS| Treasury'!$A:$A, A95) +SUMIFS('Input| BS| Capital'!L:L, 'Input| BS| Capital'!$A:$A, A95)+SUMIFS('ALM| BS| Process'!P:P, 'ALM| BS| Process'!$A:$A, A95)</f>
        <v>28057.402999999998</v>
      </c>
      <c r="M95" s="419" t="s">
        <v>431</v>
      </c>
      <c r="N95" s="635" t="s">
        <v>452</v>
      </c>
    </row>
    <row r="96" spans="1:16" x14ac:dyDescent="0.3">
      <c r="A96" s="9">
        <v>96</v>
      </c>
      <c r="B96" s="9"/>
      <c r="C96" s="18"/>
      <c r="D96" s="546"/>
      <c r="E96" s="818" t="s">
        <v>82</v>
      </c>
      <c r="F96" s="546"/>
      <c r="G96" s="546"/>
      <c r="H96" s="829">
        <f>SUMIFS('Input| BS| RB'!I:I, 'Input| BS| RB'!$A:$A, A96) +SUMIFS('Input| BS| CMB'!I:I, 'Input| BS| CMB'!$A:$A, A96) +SUMIFS('Input| BS| IB'!I:I, 'Input| BS| IB'!$A:$A, A96) +SUMIFS('Input| BS| TT Thẻ'!I:I, 'Input| BS| TT Thẻ'!$A:$A, A96)+SUMIFS('Input | BS| CIB'!I:I, 'Input | BS| CIB'!$A:$A, A96) +SUMIFS('Input| BS| Treasury'!I:I, 'Input| BS| Treasury'!$A:$A, A96) +SUMIFS('Input| BS| Capital'!I:I, 'Input| BS| Capital'!$A:$A, A96)+SUMIFS('ALM| BS| Process'!I:I, 'ALM| BS| Process'!$A:$A, A96)</f>
        <v>0</v>
      </c>
      <c r="I96" s="830">
        <f>SUMIFS('Input| BS| RB'!J:J, 'Input| BS| RB'!$A:$A, A96) +SUMIFS('Input| BS| CMB'!J:J, 'Input| BS| CMB'!$A:$A, A96) +SUMIFS('Input| BS| IB'!J:J, 'Input| BS| IB'!$A:$A, A96) +SUMIFS('Input| BS| TT Thẻ'!J:J, 'Input| BS| TT Thẻ'!$A:$A, A96)+SUMIFS('Input | BS| CIB'!J:J, 'Input | BS| CIB'!$A:$A, A96) +SUMIFS('Input| BS| Treasury'!J:J, 'Input| BS| Treasury'!$A:$A, A96) +SUMIFS('Input| BS| Capital'!J:J, 'Input| BS| Capital'!$A:$A, A96)+SUMIFS('ALM| BS| Process'!J:J, 'ALM| BS| Process'!$A:$A, A96)</f>
        <v>0</v>
      </c>
      <c r="J96" s="831">
        <f>SUMIFS('Input| BS| RB'!L:L, 'Input| BS| RB'!$A:$A, A96) +SUMIFS('Input| BS| CMB'!L:L, 'Input| BS| CMB'!$A:$A, A96) +SUMIFS('Input| BS| IB'!L:L, 'Input| BS| IB'!$A:$A, A96) +SUMIFS('Input| BS| TT Thẻ'!L:L, 'Input| BS| TT Thẻ'!$A:$A, A96)+SUMIFS('Input | BS| CIB'!L:L, 'Input | BS| CIB'!$A:$A, A96) +SUMIFS('Input| BS| Treasury'!L:L, 'Input| BS| Treasury'!$A:$A, A96) +SUMIFS('Input| BS| Capital'!L:L, 'Input| BS| Capital'!$A:$A, A96)+SUMIFS('ALM| BS| Process'!N:N, 'ALM| BS| Process'!$A:$A, A96)</f>
        <v>11063</v>
      </c>
      <c r="K96" s="67"/>
      <c r="L96" s="646">
        <f>SUMIFS('Input| BS| RB'!L:L, 'Input| BS| RB'!$A:$A, A96) +SUMIFS('Input| BS| CMB'!L:L, 'Input| BS| CMB'!$A:$A, A96) +SUMIFS('Input| BS| IB'!L:L, 'Input| BS| IB'!$A:$A, A96) +SUMIFS('Input| BS| TT Thẻ'!L:L, 'Input| BS| TT Thẻ'!$A:$A, A96)+SUMIFS('Input | BS| CIB'!L:L, 'Input | BS| CIB'!$A:$A, A96) +SUMIFS('Input| BS| Treasury'!L:L, 'Input| BS| Treasury'!$A:$A, A96) +SUMIFS('Input| BS| Capital'!L:L, 'Input| BS| Capital'!$A:$A, A96)+SUMIFS('ALM| BS| Process'!P:P, 'ALM| BS| Process'!$A:$A, A96)</f>
        <v>11063</v>
      </c>
      <c r="M96" s="419" t="s">
        <v>431</v>
      </c>
      <c r="N96" s="635" t="s">
        <v>452</v>
      </c>
    </row>
    <row r="97" spans="1:14" x14ac:dyDescent="0.3">
      <c r="A97" s="9">
        <v>97</v>
      </c>
      <c r="B97" s="9"/>
      <c r="C97" s="18"/>
      <c r="D97" s="546"/>
      <c r="E97" s="849" t="s">
        <v>83</v>
      </c>
      <c r="F97" s="546"/>
      <c r="G97" s="546"/>
      <c r="H97" s="829">
        <f>SUMIFS('Input| BS| RB'!I:I, 'Input| BS| RB'!$A:$A, A97) +SUMIFS('Input| BS| CMB'!I:I, 'Input| BS| CMB'!$A:$A, A97) +SUMIFS('Input| BS| IB'!I:I, 'Input| BS| IB'!$A:$A, A97) +SUMIFS('Input| BS| TT Thẻ'!I:I, 'Input| BS| TT Thẻ'!$A:$A, A97)+SUMIFS('Input | BS| CIB'!I:I, 'Input | BS| CIB'!$A:$A, A97) +SUMIFS('Input| BS| Treasury'!I:I, 'Input| BS| Treasury'!$A:$A, A97) +SUMIFS('Input| BS| Capital'!I:I, 'Input| BS| Capital'!$A:$A, A97)+SUMIFS('ALM| BS| Process'!I:I, 'ALM| BS| Process'!$A:$A, A97)</f>
        <v>3398.8806</v>
      </c>
      <c r="I97" s="830">
        <f>SUMIFS('Input| BS| RB'!J:J, 'Input| BS| RB'!$A:$A, A97) +SUMIFS('Input| BS| CMB'!J:J, 'Input| BS| CMB'!$A:$A, A97) +SUMIFS('Input| BS| IB'!J:J, 'Input| BS| IB'!$A:$A, A97) +SUMIFS('Input| BS| TT Thẻ'!J:J, 'Input| BS| TT Thẻ'!$A:$A, A97)+SUMIFS('Input | BS| CIB'!J:J, 'Input | BS| CIB'!$A:$A, A97) +SUMIFS('Input| BS| Treasury'!J:J, 'Input| BS| Treasury'!$A:$A, A97) +SUMIFS('Input| BS| Capital'!J:J, 'Input| BS| Capital'!$A:$A, A97)+SUMIFS('ALM| BS| Process'!J:J, 'ALM| BS| Process'!$A:$A, A97)</f>
        <v>3398.8806</v>
      </c>
      <c r="J97" s="831">
        <f>SUMIFS('Input| BS| RB'!L:L, 'Input| BS| RB'!$A:$A, A97) +SUMIFS('Input| BS| CMB'!L:L, 'Input| BS| CMB'!$A:$A, A97) +SUMIFS('Input| BS| IB'!L:L, 'Input| BS| IB'!$A:$A, A97) +SUMIFS('Input| BS| TT Thẻ'!L:L, 'Input| BS| TT Thẻ'!$A:$A, A97)+SUMIFS('Input | BS| CIB'!L:L, 'Input | BS| CIB'!$A:$A, A97) +SUMIFS('Input| BS| Treasury'!L:L, 'Input| BS| Treasury'!$A:$A, A97) +SUMIFS('Input| BS| Capital'!L:L, 'Input| BS| Capital'!$A:$A, A97)+SUMIFS('ALM| BS| Process'!N:N, 'ALM| BS| Process'!$A:$A, A97)</f>
        <v>19993.3806</v>
      </c>
      <c r="K97" s="67"/>
      <c r="L97" s="646">
        <f>SUMIFS('Input| BS| RB'!L:L, 'Input| BS| RB'!$A:$A, A97) +SUMIFS('Input| BS| CMB'!L:L, 'Input| BS| CMB'!$A:$A, A97) +SUMIFS('Input| BS| IB'!L:L, 'Input| BS| IB'!$A:$A, A97) +SUMIFS('Input| BS| TT Thẻ'!L:L, 'Input| BS| TT Thẻ'!$A:$A, A97)+SUMIFS('Input | BS| CIB'!L:L, 'Input | BS| CIB'!$A:$A, A97) +SUMIFS('Input| BS| Treasury'!L:L, 'Input| BS| Treasury'!$A:$A, A97) +SUMIFS('Input| BS| Capital'!L:L, 'Input| BS| Capital'!$A:$A, A97)+SUMIFS('ALM| BS| Process'!P:P, 'ALM| BS| Process'!$A:$A, A97)</f>
        <v>19993.3806</v>
      </c>
      <c r="M97" s="419" t="s">
        <v>428</v>
      </c>
      <c r="N97" s="635" t="s">
        <v>452</v>
      </c>
    </row>
    <row r="98" spans="1:14" x14ac:dyDescent="0.3">
      <c r="A98" s="9">
        <v>98</v>
      </c>
      <c r="B98" s="9"/>
      <c r="C98" s="14"/>
      <c r="D98" s="814" t="s">
        <v>84</v>
      </c>
      <c r="E98" s="814"/>
      <c r="F98" s="546"/>
      <c r="G98" s="546"/>
      <c r="H98" s="824">
        <f>SUMIFS('Input| BS| RB'!I:I, 'Input| BS| RB'!$A:$A, A98) +SUMIFS('Input| BS| CMB'!I:I, 'Input| BS| CMB'!$A:$A, A98) +SUMIFS('Input| BS| IB'!I:I, 'Input| BS| IB'!$A:$A, A98) +SUMIFS('Input| BS| TT Thẻ'!I:I, 'Input| BS| TT Thẻ'!$A:$A, A98)+SUMIFS('Input | BS| CIB'!I:I, 'Input | BS| CIB'!$A:$A, A98) +SUMIFS('Input| BS| Treasury'!I:I, 'Input| BS| Treasury'!$A:$A, A98) +SUMIFS('Input| BS| Capital'!I:I, 'Input| BS| Capital'!$A:$A, A98)+SUMIFS('ALM| BS| Process'!I:I, 'ALM| BS| Process'!$A:$A, A98)</f>
        <v>142.77099999999999</v>
      </c>
      <c r="I98" s="825">
        <f>SUMIFS('Input| BS| RB'!J:J, 'Input| BS| RB'!$A:$A, A98) +SUMIFS('Input| BS| CMB'!J:J, 'Input| BS| CMB'!$A:$A, A98) +SUMIFS('Input| BS| IB'!J:J, 'Input| BS| IB'!$A:$A, A98) +SUMIFS('Input| BS| TT Thẻ'!J:J, 'Input| BS| TT Thẻ'!$A:$A, A98)+SUMIFS('Input | BS| CIB'!J:J, 'Input | BS| CIB'!$A:$A, A98) +SUMIFS('Input| BS| Treasury'!J:J, 'Input| BS| Treasury'!$A:$A, A98) +SUMIFS('Input| BS| Capital'!J:J, 'Input| BS| Capital'!$A:$A, A98)+SUMIFS('ALM| BS| Process'!J:J, 'ALM| BS| Process'!$A:$A, A98)</f>
        <v>142.77099999999999</v>
      </c>
      <c r="J98" s="826">
        <f>SUMIFS('Input| BS| RB'!L:L, 'Input| BS| RB'!$A:$A, A98) +SUMIFS('Input| BS| CMB'!L:L, 'Input| BS| CMB'!$A:$A, A98) +SUMIFS('Input| BS| IB'!L:L, 'Input| BS| IB'!$A:$A, A98) +SUMIFS('Input| BS| TT Thẻ'!L:L, 'Input| BS| TT Thẻ'!$A:$A, A98)+SUMIFS('Input | BS| CIB'!L:L, 'Input | BS| CIB'!$A:$A, A98) +SUMIFS('Input| BS| Treasury'!L:L, 'Input| BS| Treasury'!$A:$A, A98) +SUMIFS('Input| BS| Capital'!L:L, 'Input| BS| Capital'!$A:$A, A98)+SUMIFS('ALM| BS| Process'!N:N, 'ALM| BS| Process'!$A:$A, A98)</f>
        <v>11205.771000000001</v>
      </c>
      <c r="K98" s="67"/>
      <c r="L98" s="645">
        <f>SUMIFS('Input| BS| RB'!L:L, 'Input| BS| RB'!$A:$A, A98) +SUMIFS('Input| BS| CMB'!L:L, 'Input| BS| CMB'!$A:$A, A98) +SUMIFS('Input| BS| IB'!L:L, 'Input| BS| IB'!$A:$A, A98) +SUMIFS('Input| BS| TT Thẻ'!L:L, 'Input| BS| TT Thẻ'!$A:$A, A98)+SUMIFS('Input | BS| CIB'!L:L, 'Input | BS| CIB'!$A:$A, A98) +SUMIFS('Input| BS| Treasury'!L:L, 'Input| BS| Treasury'!$A:$A, A98) +SUMIFS('Input| BS| Capital'!L:L, 'Input| BS| Capital'!$A:$A, A98)+SUMIFS('ALM| BS| Process'!P:P, 'ALM| BS| Process'!$A:$A, A98)</f>
        <v>11205.771000000001</v>
      </c>
      <c r="M98" s="419" t="s">
        <v>431</v>
      </c>
      <c r="N98" s="635" t="s">
        <v>452</v>
      </c>
    </row>
    <row r="99" spans="1:14" x14ac:dyDescent="0.3">
      <c r="A99" s="9">
        <v>99</v>
      </c>
      <c r="B99" s="9"/>
      <c r="C99" s="43"/>
      <c r="D99" s="850" t="s">
        <v>50</v>
      </c>
      <c r="E99" s="850"/>
      <c r="F99" s="546"/>
      <c r="G99" s="546"/>
      <c r="H99" s="824">
        <f>SUMIFS('Input| BS| RB'!I:I, 'Input| BS| RB'!$A:$A, A99) +SUMIFS('Input| BS| CMB'!I:I, 'Input| BS| CMB'!$A:$A, A99) +SUMIFS('Input| BS| IB'!I:I, 'Input| BS| IB'!$A:$A, A99) +SUMIFS('Input| BS| TT Thẻ'!I:I, 'Input| BS| TT Thẻ'!$A:$A, A99)+SUMIFS('Input | BS| CIB'!I:I, 'Input | BS| CIB'!$A:$A, A99) +SUMIFS('Input| BS| Treasury'!I:I, 'Input| BS| Treasury'!$A:$A, A99) +SUMIFS('Input| BS| Capital'!I:I, 'Input| BS| Capital'!$A:$A, A99)+SUMIFS('ALM| BS| Process'!I:I, 'ALM| BS| Process'!$A:$A, A99)</f>
        <v>340.27249999999998</v>
      </c>
      <c r="I99" s="825">
        <f>SUMIFS('Input| BS| RB'!J:J, 'Input| BS| RB'!$A:$A, A99) +SUMIFS('Input| BS| CMB'!J:J, 'Input| BS| CMB'!$A:$A, A99) +SUMIFS('Input| BS| IB'!J:J, 'Input| BS| IB'!$A:$A, A99) +SUMIFS('Input| BS| TT Thẻ'!J:J, 'Input| BS| TT Thẻ'!$A:$A, A99)+SUMIFS('Input | BS| CIB'!J:J, 'Input | BS| CIB'!$A:$A, A99) +SUMIFS('Input| BS| Treasury'!J:J, 'Input| BS| Treasury'!$A:$A, A99) +SUMIFS('Input| BS| Capital'!J:J, 'Input| BS| Capital'!$A:$A, A99)+SUMIFS('ALM| BS| Process'!J:J, 'ALM| BS| Process'!$A:$A, A99)</f>
        <v>400.27249999999998</v>
      </c>
      <c r="J99" s="826">
        <f>SUMIFS('Input| BS| RB'!L:L, 'Input| BS| RB'!$A:$A, A99) +SUMIFS('Input| BS| CMB'!L:L, 'Input| BS| CMB'!$A:$A, A99) +SUMIFS('Input| BS| IB'!L:L, 'Input| BS| IB'!$A:$A, A99) +SUMIFS('Input| BS| TT Thẻ'!L:L, 'Input| BS| TT Thẻ'!$A:$A, A99)+SUMIFS('Input | BS| CIB'!L:L, 'Input | BS| CIB'!$A:$A, A99) +SUMIFS('Input| BS| Treasury'!L:L, 'Input| BS| Treasury'!$A:$A, A99) +SUMIFS('Input| BS| Capital'!L:L, 'Input| BS| Capital'!$A:$A, A99)+SUMIFS('ALM| BS| Process'!N:N, 'ALM| BS| Process'!$A:$A, A99)</f>
        <v>653.42250000000001</v>
      </c>
      <c r="K99" s="67"/>
      <c r="L99" s="645">
        <f>SUMIFS('Input| BS| RB'!L:L, 'Input| BS| RB'!$A:$A, A99) +SUMIFS('Input| BS| CMB'!L:L, 'Input| BS| CMB'!$A:$A, A99) +SUMIFS('Input| BS| IB'!L:L, 'Input| BS| IB'!$A:$A, A99) +SUMIFS('Input| BS| TT Thẻ'!L:L, 'Input| BS| TT Thẻ'!$A:$A, A99)+SUMIFS('Input | BS| CIB'!L:L, 'Input | BS| CIB'!$A:$A, A99) +SUMIFS('Input| BS| Treasury'!L:L, 'Input| BS| Treasury'!$A:$A, A99) +SUMIFS('Input| BS| Capital'!L:L, 'Input| BS| Capital'!$A:$A, A99)+SUMIFS('ALM| BS| Process'!P:P, 'ALM| BS| Process'!$A:$A, A99)</f>
        <v>653.42250000000001</v>
      </c>
      <c r="M99" s="419" t="s">
        <v>431</v>
      </c>
      <c r="N99" s="635" t="s">
        <v>452</v>
      </c>
    </row>
    <row r="100" spans="1:14" x14ac:dyDescent="0.3">
      <c r="A100" s="9">
        <v>100</v>
      </c>
      <c r="B100" s="9"/>
      <c r="C100" s="14"/>
      <c r="D100" s="814" t="s">
        <v>85</v>
      </c>
      <c r="E100" s="814"/>
      <c r="F100" s="546"/>
      <c r="G100" s="546"/>
      <c r="H100" s="824">
        <f>SUMIFS('Input| BS| RB'!I:I, 'Input| BS| RB'!$A:$A, A100) +SUMIFS('Input| BS| CMB'!I:I, 'Input| BS| CMB'!$A:$A, A100) +SUMIFS('Input| BS| IB'!I:I, 'Input| BS| IB'!$A:$A, A100) +SUMIFS('Input| BS| TT Thẻ'!I:I, 'Input| BS| TT Thẻ'!$A:$A, A100)+SUMIFS('Input | BS| CIB'!I:I, 'Input | BS| CIB'!$A:$A, A100) +SUMIFS('Input| BS| Treasury'!I:I, 'Input| BS| Treasury'!$A:$A, A100) +SUMIFS('Input| BS| Capital'!I:I, 'Input| BS| Capital'!$A:$A, A100)+SUMIFS('ALM| BS| Process'!I:I, 'ALM| BS| Process'!$A:$A, A100)</f>
        <v>5137.4193999999998</v>
      </c>
      <c r="I100" s="825">
        <f>SUMIFS('Input| BS| RB'!J:J, 'Input| BS| RB'!$A:$A, A100) +SUMIFS('Input| BS| CMB'!J:J, 'Input| BS| CMB'!$A:$A, A100) +SUMIFS('Input| BS| IB'!J:J, 'Input| BS| IB'!$A:$A, A100) +SUMIFS('Input| BS| TT Thẻ'!J:J, 'Input| BS| TT Thẻ'!$A:$A, A100)+SUMIFS('Input | BS| CIB'!J:J, 'Input | BS| CIB'!$A:$A, A100) +SUMIFS('Input| BS| Treasury'!J:J, 'Input| BS| Treasury'!$A:$A, A100) +SUMIFS('Input| BS| Capital'!J:J, 'Input| BS| Capital'!$A:$A, A100)+SUMIFS('ALM| BS| Process'!J:J, 'ALM| BS| Process'!$A:$A, A100)</f>
        <v>5117.4193999999998</v>
      </c>
      <c r="J100" s="826">
        <f>SUMIFS('Input| BS| RB'!L:L, 'Input| BS| RB'!$A:$A, A100) +SUMIFS('Input| BS| CMB'!L:L, 'Input| BS| CMB'!$A:$A, A100) +SUMIFS('Input| BS| IB'!L:L, 'Input| BS| IB'!$A:$A, A100) +SUMIFS('Input| BS| TT Thẻ'!L:L, 'Input| BS| TT Thẻ'!$A:$A, A100)+SUMIFS('Input | BS| CIB'!L:L, 'Input | BS| CIB'!$A:$A, A100) +SUMIFS('Input| BS| Treasury'!L:L, 'Input| BS| Treasury'!$A:$A, A100) +SUMIFS('Input| BS| Capital'!L:L, 'Input| BS| Capital'!$A:$A, A100)+SUMIFS('ALM| BS| Process'!N:N, 'ALM| BS| Process'!$A:$A, A100)</f>
        <v>5033.4923843000006</v>
      </c>
      <c r="K100" s="67"/>
      <c r="L100" s="645">
        <f>SUMIFS('Input| BS| RB'!L:L, 'Input| BS| RB'!$A:$A, A100) +SUMIFS('Input| BS| CMB'!L:L, 'Input| BS| CMB'!$A:$A, A100) +SUMIFS('Input| BS| IB'!L:L, 'Input| BS| IB'!$A:$A, A100) +SUMIFS('Input| BS| TT Thẻ'!L:L, 'Input| BS| TT Thẻ'!$A:$A, A100)+SUMIFS('Input | BS| CIB'!L:L, 'Input | BS| CIB'!$A:$A, A100) +SUMIFS('Input| BS| Treasury'!L:L, 'Input| BS| Treasury'!$A:$A, A100) +SUMIFS('Input| BS| Capital'!L:L, 'Input| BS| Capital'!$A:$A, A100)+SUMIFS('ALM| BS| Process'!P:P, 'ALM| BS| Process'!$A:$A, A100)</f>
        <v>5033.4923843000006</v>
      </c>
      <c r="M100" s="419" t="s">
        <v>430</v>
      </c>
      <c r="N100" s="635" t="s">
        <v>452</v>
      </c>
    </row>
    <row r="101" spans="1:14" x14ac:dyDescent="0.3">
      <c r="A101" s="9">
        <v>101</v>
      </c>
      <c r="B101" s="9"/>
      <c r="C101" s="18"/>
      <c r="D101" s="546"/>
      <c r="E101" s="546" t="s">
        <v>86</v>
      </c>
      <c r="F101" s="546"/>
      <c r="G101" s="546"/>
      <c r="H101" s="829">
        <f>SUMIFS('Input| BS| RB'!I:I, 'Input| BS| RB'!$A:$A, A101) +SUMIFS('Input| BS| CMB'!I:I, 'Input| BS| CMB'!$A:$A, A101) +SUMIFS('Input| BS| IB'!I:I, 'Input| BS| IB'!$A:$A, A101) +SUMIFS('Input| BS| TT Thẻ'!I:I, 'Input| BS| TT Thẻ'!$A:$A, A101)+SUMIFS('Input | BS| CIB'!I:I, 'Input | BS| CIB'!$A:$A, A101) +SUMIFS('Input| BS| Treasury'!I:I, 'Input| BS| Treasury'!$A:$A, A101) +SUMIFS('Input| BS| Capital'!I:I, 'Input| BS| Capital'!$A:$A, A101)+SUMIFS('ALM| BS| Process'!I:I, 'ALM| BS| Process'!$A:$A, A101)</f>
        <v>3866.7591000000002</v>
      </c>
      <c r="I101" s="830">
        <f>SUMIFS('Input| BS| RB'!J:J, 'Input| BS| RB'!$A:$A, A101) +SUMIFS('Input| BS| CMB'!J:J, 'Input| BS| CMB'!$A:$A, A101) +SUMIFS('Input| BS| IB'!J:J, 'Input| BS| IB'!$A:$A, A101) +SUMIFS('Input| BS| TT Thẻ'!J:J, 'Input| BS| TT Thẻ'!$A:$A, A101)+SUMIFS('Input | BS| CIB'!J:J, 'Input | BS| CIB'!$A:$A, A101) +SUMIFS('Input| BS| Treasury'!J:J, 'Input| BS| Treasury'!$A:$A, A101) +SUMIFS('Input| BS| Capital'!J:J, 'Input| BS| Capital'!$A:$A, A101)+SUMIFS('ALM| BS| Process'!J:J, 'ALM| BS| Process'!$A:$A, A101)</f>
        <v>3866.7591000000002</v>
      </c>
      <c r="J101" s="831">
        <f>SUMIFS('Input| BS| RB'!L:L, 'Input| BS| RB'!$A:$A, A101) +SUMIFS('Input| BS| CMB'!L:L, 'Input| BS| CMB'!$A:$A, A101) +SUMIFS('Input| BS| IB'!L:L, 'Input| BS| IB'!$A:$A, A101) +SUMIFS('Input| BS| TT Thẻ'!L:L, 'Input| BS| TT Thẻ'!$A:$A, A101)+SUMIFS('Input | BS| CIB'!L:L, 'Input | BS| CIB'!$A:$A, A101) +SUMIFS('Input| BS| Treasury'!L:L, 'Input| BS| Treasury'!$A:$A, A101) +SUMIFS('Input| BS| Capital'!L:L, 'Input| BS| Capital'!$A:$A, A101)+SUMIFS('ALM| BS| Process'!N:N, 'ALM| BS| Process'!$A:$A, A101)</f>
        <v>3788.3411865000003</v>
      </c>
      <c r="K101" s="67"/>
      <c r="L101" s="646">
        <f>SUMIFS('Input| BS| RB'!L:L, 'Input| BS| RB'!$A:$A, A101) +SUMIFS('Input| BS| CMB'!L:L, 'Input| BS| CMB'!$A:$A, A101) +SUMIFS('Input| BS| IB'!L:L, 'Input| BS| IB'!$A:$A, A101) +SUMIFS('Input| BS| TT Thẻ'!L:L, 'Input| BS| TT Thẻ'!$A:$A, A101)+SUMIFS('Input | BS| CIB'!L:L, 'Input | BS| CIB'!$A:$A, A101) +SUMIFS('Input| BS| Treasury'!L:L, 'Input| BS| Treasury'!$A:$A, A101) +SUMIFS('Input| BS| Capital'!L:L, 'Input| BS| Capital'!$A:$A, A101)+SUMIFS('ALM| BS| Process'!P:P, 'ALM| BS| Process'!$A:$A, A101)</f>
        <v>3788.3411865000003</v>
      </c>
      <c r="M101" s="419"/>
      <c r="N101" s="635" t="s">
        <v>452</v>
      </c>
    </row>
    <row r="102" spans="1:14" x14ac:dyDescent="0.3">
      <c r="A102" s="9">
        <v>102</v>
      </c>
      <c r="B102" s="9"/>
      <c r="C102" s="18"/>
      <c r="D102" s="546"/>
      <c r="E102" s="546" t="s">
        <v>87</v>
      </c>
      <c r="F102" s="546"/>
      <c r="G102" s="546"/>
      <c r="H102" s="829">
        <f>SUMIFS('Input| BS| RB'!I:I, 'Input| BS| RB'!$A:$A, A102) +SUMIFS('Input| BS| CMB'!I:I, 'Input| BS| CMB'!$A:$A, A102) +SUMIFS('Input| BS| IB'!I:I, 'Input| BS| IB'!$A:$A, A102) +SUMIFS('Input| BS| TT Thẻ'!I:I, 'Input| BS| TT Thẻ'!$A:$A, A102)+SUMIFS('Input | BS| CIB'!I:I, 'Input | BS| CIB'!$A:$A, A102) +SUMIFS('Input| BS| Treasury'!I:I, 'Input| BS| Treasury'!$A:$A, A102) +SUMIFS('Input| BS| Capital'!I:I, 'Input| BS| Capital'!$A:$A, A102)+SUMIFS('ALM| BS| Process'!I:I, 'ALM| BS| Process'!$A:$A, A102)</f>
        <v>4.1976000000000004</v>
      </c>
      <c r="I102" s="830">
        <f>SUMIFS('Input| BS| RB'!J:J, 'Input| BS| RB'!$A:$A, A102) +SUMIFS('Input| BS| CMB'!J:J, 'Input| BS| CMB'!$A:$A, A102) +SUMIFS('Input| BS| IB'!J:J, 'Input| BS| IB'!$A:$A, A102) +SUMIFS('Input| BS| TT Thẻ'!J:J, 'Input| BS| TT Thẻ'!$A:$A, A102)+SUMIFS('Input | BS| CIB'!J:J, 'Input | BS| CIB'!$A:$A, A102) +SUMIFS('Input| BS| Treasury'!J:J, 'Input| BS| Treasury'!$A:$A, A102) +SUMIFS('Input| BS| Capital'!J:J, 'Input| BS| Capital'!$A:$A, A102)+SUMIFS('ALM| BS| Process'!J:J, 'ALM| BS| Process'!$A:$A, A102)</f>
        <v>4.1976000000000004</v>
      </c>
      <c r="J102" s="831">
        <f>SUMIFS('Input| BS| RB'!L:L, 'Input| BS| RB'!$A:$A, A102) +SUMIFS('Input| BS| CMB'!L:L, 'Input| BS| CMB'!$A:$A, A102) +SUMIFS('Input| BS| IB'!L:L, 'Input| BS| IB'!$A:$A, A102) +SUMIFS('Input| BS| TT Thẻ'!L:L, 'Input| BS| TT Thẻ'!$A:$A, A102)+SUMIFS('Input | BS| CIB'!L:L, 'Input | BS| CIB'!$A:$A, A102) +SUMIFS('Input| BS| Treasury'!L:L, 'Input| BS| Treasury'!$A:$A, A102) +SUMIFS('Input| BS| Capital'!L:L, 'Input| BS| Capital'!$A:$A, A102)+SUMIFS('ALM| BS| Process'!N:N, 'ALM| BS| Process'!$A:$A, A102)</f>
        <v>4.1978331999999998</v>
      </c>
      <c r="K102" s="67"/>
      <c r="L102" s="646">
        <f>SUMIFS('Input| BS| RB'!L:L, 'Input| BS| RB'!$A:$A, A102) +SUMIFS('Input| BS| CMB'!L:L, 'Input| BS| CMB'!$A:$A, A102) +SUMIFS('Input| BS| IB'!L:L, 'Input| BS| IB'!$A:$A, A102) +SUMIFS('Input| BS| TT Thẻ'!L:L, 'Input| BS| TT Thẻ'!$A:$A, A102)+SUMIFS('Input | BS| CIB'!L:L, 'Input | BS| CIB'!$A:$A, A102) +SUMIFS('Input| BS| Treasury'!L:L, 'Input| BS| Treasury'!$A:$A, A102) +SUMIFS('Input| BS| Capital'!L:L, 'Input| BS| Capital'!$A:$A, A102)+SUMIFS('ALM| BS| Process'!P:P, 'ALM| BS| Process'!$A:$A, A102)</f>
        <v>4.1978331999999998</v>
      </c>
      <c r="M102" s="419"/>
      <c r="N102" s="635" t="s">
        <v>452</v>
      </c>
    </row>
    <row r="103" spans="1:14" x14ac:dyDescent="0.3">
      <c r="A103" s="9">
        <v>103</v>
      </c>
      <c r="B103" s="9"/>
      <c r="C103" s="18"/>
      <c r="D103" s="546"/>
      <c r="E103" s="546" t="s">
        <v>88</v>
      </c>
      <c r="F103" s="546"/>
      <c r="G103" s="546"/>
      <c r="H103" s="829">
        <f>SUMIFS('Input| BS| RB'!I:I, 'Input| BS| RB'!$A:$A, A103) +SUMIFS('Input| BS| CMB'!I:I, 'Input| BS| CMB'!$A:$A, A103) +SUMIFS('Input| BS| IB'!I:I, 'Input| BS| IB'!$A:$A, A103) +SUMIFS('Input| BS| TT Thẻ'!I:I, 'Input| BS| TT Thẻ'!$A:$A, A103)+SUMIFS('Input | BS| CIB'!I:I, 'Input | BS| CIB'!$A:$A, A103) +SUMIFS('Input| BS| Treasury'!I:I, 'Input| BS| Treasury'!$A:$A, A103) +SUMIFS('Input| BS| Capital'!I:I, 'Input| BS| Capital'!$A:$A, A103)+SUMIFS('ALM| BS| Process'!I:I, 'ALM| BS| Process'!$A:$A, A103)</f>
        <v>1266.4626999999998</v>
      </c>
      <c r="I103" s="830">
        <f>SUMIFS('Input| BS| RB'!J:J, 'Input| BS| RB'!$A:$A, A103) +SUMIFS('Input| BS| CMB'!J:J, 'Input| BS| CMB'!$A:$A, A103) +SUMIFS('Input| BS| IB'!J:J, 'Input| BS| IB'!$A:$A, A103) +SUMIFS('Input| BS| TT Thẻ'!J:J, 'Input| BS| TT Thẻ'!$A:$A, A103)+SUMIFS('Input | BS| CIB'!J:J, 'Input | BS| CIB'!$A:$A, A103) +SUMIFS('Input| BS| Treasury'!J:J, 'Input| BS| Treasury'!$A:$A, A103) +SUMIFS('Input| BS| Capital'!J:J, 'Input| BS| Capital'!$A:$A, A103)+SUMIFS('ALM| BS| Process'!J:J, 'ALM| BS| Process'!$A:$A, A103)</f>
        <v>1246.4626999999998</v>
      </c>
      <c r="J103" s="831">
        <f>SUMIFS('Input| BS| RB'!L:L, 'Input| BS| RB'!$A:$A, A103) +SUMIFS('Input| BS| CMB'!L:L, 'Input| BS| CMB'!$A:$A, A103) +SUMIFS('Input| BS| IB'!L:L, 'Input| BS| IB'!$A:$A, A103) +SUMIFS('Input| BS| TT Thẻ'!L:L, 'Input| BS| TT Thẻ'!$A:$A, A103)+SUMIFS('Input | BS| CIB'!L:L, 'Input | BS| CIB'!$A:$A, A103) +SUMIFS('Input| BS| Treasury'!L:L, 'Input| BS| Treasury'!$A:$A, A103) +SUMIFS('Input| BS| Capital'!L:L, 'Input| BS| Capital'!$A:$A, A103)+SUMIFS('ALM| BS| Process'!N:N, 'ALM| BS| Process'!$A:$A, A103)</f>
        <v>1240.9533646</v>
      </c>
      <c r="K103" s="67"/>
      <c r="L103" s="646">
        <f>SUMIFS('Input| BS| RB'!L:L, 'Input| BS| RB'!$A:$A, A103) +SUMIFS('Input| BS| CMB'!L:L, 'Input| BS| CMB'!$A:$A, A103) +SUMIFS('Input| BS| IB'!L:L, 'Input| BS| IB'!$A:$A, A103) +SUMIFS('Input| BS| TT Thẻ'!L:L, 'Input| BS| TT Thẻ'!$A:$A, A103)+SUMIFS('Input | BS| CIB'!L:L, 'Input | BS| CIB'!$A:$A, A103) +SUMIFS('Input| BS| Treasury'!L:L, 'Input| BS| Treasury'!$A:$A, A103) +SUMIFS('Input| BS| Capital'!L:L, 'Input| BS| Capital'!$A:$A, A103)+SUMIFS('ALM| BS| Process'!P:P, 'ALM| BS| Process'!$A:$A, A103)</f>
        <v>1240.9533646</v>
      </c>
      <c r="M103" s="419"/>
      <c r="N103" s="635" t="s">
        <v>452</v>
      </c>
    </row>
    <row r="104" spans="1:14" s="28" customFormat="1" x14ac:dyDescent="0.3">
      <c r="A104" s="9">
        <v>104</v>
      </c>
      <c r="B104" s="9"/>
      <c r="C104" s="76"/>
      <c r="D104" s="819" t="s">
        <v>89</v>
      </c>
      <c r="E104" s="819"/>
      <c r="F104" s="819"/>
      <c r="G104" s="819"/>
      <c r="H104" s="820">
        <f>SUMIFS('Input| BS| RB'!I:I, 'Input| BS| RB'!$A:$A, A104) +SUMIFS('Input| BS| CMB'!I:I, 'Input| BS| CMB'!$A:$A, A104) +SUMIFS('Input| BS| IB'!I:I, 'Input| BS| IB'!$A:$A, A104) +SUMIFS('Input| BS| TT Thẻ'!I:I, 'Input| BS| TT Thẻ'!$A:$A, A104)+SUMIFS('Input | BS| CIB'!I:I, 'Input | BS| CIB'!$A:$A, A104) +SUMIFS('Input| BS| Treasury'!I:I, 'Input| BS| Treasury'!$A:$A, A104) +SUMIFS('Input| BS| Capital'!I:I, 'Input| BS| Capital'!$A:$A, A104)+SUMIFS('ALM| BS| Process'!I:I, 'ALM| BS| Process'!$A:$A, A104)</f>
        <v>85838.796100000007</v>
      </c>
      <c r="I104" s="821">
        <f>SUMIFS('Input| BS| RB'!J:J, 'Input| BS| RB'!$A:$A, A104) +SUMIFS('Input| BS| CMB'!J:J, 'Input| BS| CMB'!$A:$A, A104) +SUMIFS('Input| BS| IB'!J:J, 'Input| BS| IB'!$A:$A, A104) +SUMIFS('Input| BS| TT Thẻ'!J:J, 'Input| BS| TT Thẻ'!$A:$A, A104)+SUMIFS('Input | BS| CIB'!J:J, 'Input | BS| CIB'!$A:$A, A104) +SUMIFS('Input| BS| Treasury'!J:J, 'Input| BS| Treasury'!$A:$A, A104) +SUMIFS('Input| BS| Capital'!J:J, 'Input| BS| Capital'!$A:$A, A104)+SUMIFS('ALM| BS| Process'!J:J, 'ALM| BS| Process'!$A:$A, A104)</f>
        <v>92428.796100000007</v>
      </c>
      <c r="J104" s="822">
        <f>SUMIFS('Input| BS| RB'!L:L, 'Input| BS| RB'!$A:$A, A104) +SUMIFS('Input| BS| CMB'!L:L, 'Input| BS| CMB'!$A:$A, A104) +SUMIFS('Input| BS| IB'!L:L, 'Input| BS| IB'!$A:$A, A104) +SUMIFS('Input| BS| TT Thẻ'!L:L, 'Input| BS| TT Thẻ'!$A:$A, A104)+SUMIFS('Input | BS| CIB'!L:L, 'Input | BS| CIB'!$A:$A, A104) +SUMIFS('Input| BS| Treasury'!L:L, 'Input| BS| Treasury'!$A:$A, A104) +SUMIFS('Input| BS| Capital'!L:L, 'Input| BS| Capital'!$A:$A, A104)+SUMIFS('ALM| BS| Process'!N:N, 'ALM| BS| Process'!$A:$A, A104)</f>
        <v>105506.20468429998</v>
      </c>
      <c r="K104" s="67"/>
      <c r="L104" s="643">
        <f ca="1">SUMIFS('Input| BS| RB'!L:L, 'Input| BS| RB'!$A:$A, A104) +SUMIFS('Input| BS| CMB'!L:L, 'Input| BS| CMB'!$A:$A, A104) +SUMIFS('Input| BS| IB'!L:L, 'Input| BS| IB'!$A:$A, A104) +SUMIFS('Input| BS| TT Thẻ'!L:L, 'Input| BS| TT Thẻ'!$A:$A, A104)+SUMIFS('Input | BS| CIB'!L:L, 'Input | BS| CIB'!$A:$A, A104) +SUMIFS('Input| BS| Treasury'!L:L, 'Input| BS| Treasury'!$A:$A, A104) +SUMIFS('Input| BS| Capital'!L:L, 'Input| BS| Capital'!$A:$A, A104)+SUMIFS('ALM| BS| Process'!P:P, 'ALM| BS| Process'!$A:$A, A104)</f>
        <v>105506.20468429998</v>
      </c>
      <c r="M104" s="419"/>
      <c r="N104" s="635" t="s">
        <v>452</v>
      </c>
    </row>
    <row r="105" spans="1:14" s="28" customFormat="1" x14ac:dyDescent="0.3">
      <c r="A105" s="9">
        <v>105</v>
      </c>
      <c r="B105" s="9"/>
      <c r="C105" s="76"/>
      <c r="D105" s="819" t="s">
        <v>90</v>
      </c>
      <c r="E105" s="819"/>
      <c r="F105" s="819"/>
      <c r="G105" s="819"/>
      <c r="H105" s="820">
        <f>SUMIFS('Input| BS| RB'!I:I, 'Input| BS| RB'!$A:$A, A105) +SUMIFS('Input| BS| CMB'!I:I, 'Input| BS| CMB'!$A:$A, A105) +SUMIFS('Input| BS| IB'!I:I, 'Input| BS| IB'!$A:$A, A105) +SUMIFS('Input| BS| TT Thẻ'!I:I, 'Input| BS| TT Thẻ'!$A:$A, A105)+SUMIFS('Input | BS| CIB'!I:I, 'Input | BS| CIB'!$A:$A, A105) +SUMIFS('Input| BS| Treasury'!I:I, 'Input| BS| Treasury'!$A:$A, A105) +SUMIFS('Input| BS| Capital'!I:I, 'Input| BS| Capital'!$A:$A, A105)+SUMIFS('ALM| BS| Process'!I:I, 'ALM| BS| Process'!$A:$A, A105)</f>
        <v>291019.86109999998</v>
      </c>
      <c r="I105" s="821">
        <f>SUMIFS('Input| BS| RB'!J:J, 'Input| BS| RB'!$A:$A, A105) +SUMIFS('Input| BS| CMB'!J:J, 'Input| BS| CMB'!$A:$A, A105) +SUMIFS('Input| BS| IB'!J:J, 'Input| BS| IB'!$A:$A, A105) +SUMIFS('Input| BS| TT Thẻ'!J:J, 'Input| BS| TT Thẻ'!$A:$A, A105)+SUMIFS('Input | BS| CIB'!J:J, 'Input | BS| CIB'!$A:$A, A105) +SUMIFS('Input| BS| Treasury'!J:J, 'Input| BS| Treasury'!$A:$A, A105) +SUMIFS('Input| BS| Capital'!J:J, 'Input| BS| Capital'!$A:$A, A105)+SUMIFS('ALM| BS| Process'!J:J, 'ALM| BS| Process'!$A:$A, A105)</f>
        <v>297609.86109999998</v>
      </c>
      <c r="J105" s="822">
        <f>SUMIFS('Input| BS| RB'!L:L, 'Input| BS| RB'!$A:$A, A105) +SUMIFS('Input| BS| CMB'!L:L, 'Input| BS| CMB'!$A:$A, A105) +SUMIFS('Input| BS| IB'!L:L, 'Input| BS| IB'!$A:$A, A105) +SUMIFS('Input| BS| TT Thẻ'!L:L, 'Input| BS| TT Thẻ'!$A:$A, A105)+SUMIFS('Input | BS| CIB'!L:L, 'Input | BS| CIB'!$A:$A, A105) +SUMIFS('Input| BS| Treasury'!L:L, 'Input| BS| Treasury'!$A:$A, A105) +SUMIFS('Input| BS| Capital'!L:L, 'Input| BS| Capital'!$A:$A, A105)+SUMIFS('ALM| BS| Process'!N:N, 'ALM| BS| Process'!$A:$A, A105)</f>
        <v>310687.2696843</v>
      </c>
      <c r="K105" s="67"/>
      <c r="L105" s="643">
        <f ca="1">SUMIFS('Input| BS| RB'!L:L, 'Input| BS| RB'!$A:$A, A105) +SUMIFS('Input| BS| CMB'!L:L, 'Input| BS| CMB'!$A:$A, A105) +SUMIFS('Input| BS| IB'!L:L, 'Input| BS| IB'!$A:$A, A105) +SUMIFS('Input| BS| TT Thẻ'!L:L, 'Input| BS| TT Thẻ'!$A:$A, A105)+SUMIFS('Input | BS| CIB'!L:L, 'Input | BS| CIB'!$A:$A, A105) +SUMIFS('Input| BS| Treasury'!L:L, 'Input| BS| Treasury'!$A:$A, A105) +SUMIFS('Input| BS| Capital'!L:L, 'Input| BS| Capital'!$A:$A, A105)+SUMIFS('ALM| BS| Process'!P:P, 'ALM| BS| Process'!$A:$A, A105)</f>
        <v>310687.2696843</v>
      </c>
      <c r="M105" s="419"/>
      <c r="N105" s="635" t="s">
        <v>452</v>
      </c>
    </row>
    <row r="106" spans="1:14" x14ac:dyDescent="0.3">
      <c r="A106" s="9">
        <v>106</v>
      </c>
      <c r="B106" s="9"/>
      <c r="C106" s="11" t="s">
        <v>91</v>
      </c>
      <c r="D106" s="808" t="s">
        <v>92</v>
      </c>
      <c r="E106" s="808"/>
      <c r="F106" s="808"/>
      <c r="G106" s="808"/>
      <c r="H106" s="20">
        <f>SUMIFS('Input| BS| RB'!I:I, 'Input| BS| RB'!$A:$A, A106) +SUMIFS('Input| BS| CMB'!I:I, 'Input| BS| CMB'!$A:$A, A106) +SUMIFS('Input| BS| IB'!I:I, 'Input| BS| IB'!$A:$A, A106) +SUMIFS('Input| BS| TT Thẻ'!I:I, 'Input| BS| TT Thẻ'!$A:$A, A106)+SUMIFS('Input | BS| CIB'!I:I, 'Input | BS| CIB'!$A:$A, A106) +SUMIFS('Input| BS| Treasury'!I:I, 'Input| BS| Treasury'!$A:$A, A106) +SUMIFS('Input| BS| Capital'!I:I, 'Input| BS| Capital'!$A:$A, A106)+SUMIFS('ALM| BS| Process'!I:I, 'ALM| BS| Process'!$A:$A, A106)</f>
        <v>0</v>
      </c>
      <c r="I106" s="20">
        <f>SUMIFS('Input| BS| RB'!J:J, 'Input| BS| RB'!$A:$A, A106) +SUMIFS('Input| BS| CMB'!J:J, 'Input| BS| CMB'!$A:$A, A106) +SUMIFS('Input| BS| IB'!J:J, 'Input| BS| IB'!$A:$A, A106) +SUMIFS('Input| BS| TT Thẻ'!J:J, 'Input| BS| TT Thẻ'!$A:$A, A106)+SUMIFS('Input | BS| CIB'!J:J, 'Input | BS| CIB'!$A:$A, A106) +SUMIFS('Input| BS| Treasury'!J:J, 'Input| BS| Treasury'!$A:$A, A106) +SUMIFS('Input| BS| Capital'!J:J, 'Input| BS| Capital'!$A:$A, A106)+SUMIFS('ALM| BS| Process'!J:J, 'ALM| BS| Process'!$A:$A, A106)</f>
        <v>0</v>
      </c>
      <c r="J106" s="69">
        <f>SUMIFS('Input| BS| RB'!L:L, 'Input| BS| RB'!$A:$A, A106) +SUMIFS('Input| BS| CMB'!L:L, 'Input| BS| CMB'!$A:$A, A106) +SUMIFS('Input| BS| IB'!L:L, 'Input| BS| IB'!$A:$A, A106) +SUMIFS('Input| BS| TT Thẻ'!L:L, 'Input| BS| TT Thẻ'!$A:$A, A106)+SUMIFS('Input | BS| CIB'!L:L, 'Input | BS| CIB'!$A:$A, A106) +SUMIFS('Input| BS| Treasury'!L:L, 'Input| BS| Treasury'!$A:$A, A106) +SUMIFS('Input| BS| Capital'!L:L, 'Input| BS| Capital'!$A:$A, A106)+SUMIFS('ALM| BS| Process'!N:N, 'ALM| BS| Process'!$A:$A, A106)</f>
        <v>0</v>
      </c>
      <c r="K106" s="67"/>
      <c r="L106" s="644">
        <f>SUMIFS('Input| BS| RB'!L:L, 'Input| BS| RB'!$A:$A, A106) +SUMIFS('Input| BS| CMB'!L:L, 'Input| BS| CMB'!$A:$A, A106) +SUMIFS('Input| BS| IB'!L:L, 'Input| BS| IB'!$A:$A, A106) +SUMIFS('Input| BS| TT Thẻ'!L:L, 'Input| BS| TT Thẻ'!$A:$A, A106)+SUMIFS('Input | BS| CIB'!L:L, 'Input | BS| CIB'!$A:$A, A106) +SUMIFS('Input| BS| Treasury'!L:L, 'Input| BS| Treasury'!$A:$A, A106) +SUMIFS('Input| BS| Capital'!L:L, 'Input| BS| Capital'!$A:$A, A106)+SUMIFS('ALM| BS| Process'!P:P, 'ALM| BS| Process'!$A:$A, A106)</f>
        <v>0</v>
      </c>
      <c r="M106" s="419"/>
      <c r="N106" s="635" t="s">
        <v>452</v>
      </c>
    </row>
    <row r="107" spans="1:14" x14ac:dyDescent="0.3">
      <c r="A107" s="9">
        <v>107</v>
      </c>
      <c r="B107" s="9"/>
      <c r="C107" s="14"/>
      <c r="D107" s="814" t="s">
        <v>93</v>
      </c>
      <c r="E107" s="814"/>
      <c r="F107" s="546"/>
      <c r="G107" s="546"/>
      <c r="H107" s="824">
        <f>SUMIFS('Input| BS| RB'!I:I, 'Input| BS| RB'!$A:$A, A107) +SUMIFS('Input| BS| CMB'!I:I, 'Input| BS| CMB'!$A:$A, A107) +SUMIFS('Input| BS| IB'!I:I, 'Input| BS| IB'!$A:$A, A107) +SUMIFS('Input| BS| TT Thẻ'!I:I, 'Input| BS| TT Thẻ'!$A:$A, A107)+SUMIFS('Input | BS| CIB'!I:I, 'Input | BS| CIB'!$A:$A, A107) +SUMIFS('Input| BS| Treasury'!I:I, 'Input| BS| Treasury'!$A:$A, A107) +SUMIFS('Input| BS| Capital'!I:I, 'Input| BS| Capital'!$A:$A, A107)+SUMIFS('ALM| BS| Process'!I:I, 'ALM| BS| Process'!$A:$A, A107)</f>
        <v>16211.084999999999</v>
      </c>
      <c r="I107" s="825">
        <f>SUMIFS('Input| BS| RB'!J:J, 'Input| BS| RB'!$A:$A, A107) +SUMIFS('Input| BS| CMB'!J:J, 'Input| BS| CMB'!$A:$A, A107) +SUMIFS('Input| BS| IB'!J:J, 'Input| BS| IB'!$A:$A, A107) +SUMIFS('Input| BS| TT Thẻ'!J:J, 'Input| BS| TT Thẻ'!$A:$A, A107)+SUMIFS('Input | BS| CIB'!J:J, 'Input | BS| CIB'!$A:$A, A107) +SUMIFS('Input| BS| Treasury'!J:J, 'Input| BS| Treasury'!$A:$A, A107) +SUMIFS('Input| BS| Capital'!J:J, 'Input| BS| Capital'!$A:$A, A107)+SUMIFS('ALM| BS| Process'!J:J, 'ALM| BS| Process'!$A:$A, A107)</f>
        <v>16211.084999999999</v>
      </c>
      <c r="J107" s="826">
        <f>SUMIFS('Input| BS| RB'!L:L, 'Input| BS| RB'!$A:$A, A107) +SUMIFS('Input| BS| CMB'!L:L, 'Input| BS| CMB'!$A:$A, A107) +SUMIFS('Input| BS| IB'!L:L, 'Input| BS| IB'!$A:$A, A107) +SUMIFS('Input| BS| TT Thẻ'!L:L, 'Input| BS| TT Thẻ'!$A:$A, A107)+SUMIFS('Input | BS| CIB'!L:L, 'Input | BS| CIB'!$A:$A, A107) +SUMIFS('Input| BS| Treasury'!L:L, 'Input| BS| Treasury'!$A:$A, A107) +SUMIFS('Input| BS| Capital'!L:L, 'Input| BS| Capital'!$A:$A, A107)+SUMIFS('ALM| BS| Process'!N:N, 'ALM| BS| Process'!$A:$A, A107)</f>
        <v>16211.084999999999</v>
      </c>
      <c r="K107" s="67"/>
      <c r="L107" s="645">
        <f>SUMIFS('Input| BS| RB'!L:L, 'Input| BS| RB'!$A:$A, A107) +SUMIFS('Input| BS| CMB'!L:L, 'Input| BS| CMB'!$A:$A, A107) +SUMIFS('Input| BS| IB'!L:L, 'Input| BS| IB'!$A:$A, A107) +SUMIFS('Input| BS| TT Thẻ'!L:L, 'Input| BS| TT Thẻ'!$A:$A, A107)+SUMIFS('Input | BS| CIB'!L:L, 'Input | BS| CIB'!$A:$A, A107) +SUMIFS('Input| BS| Treasury'!L:L, 'Input| BS| Treasury'!$A:$A, A107) +SUMIFS('Input| BS| Capital'!L:L, 'Input| BS| Capital'!$A:$A, A107)+SUMIFS('ALM| BS| Process'!P:P, 'ALM| BS| Process'!$A:$A, A107)</f>
        <v>16211.084999999999</v>
      </c>
      <c r="M107" s="419"/>
      <c r="N107" s="635" t="s">
        <v>452</v>
      </c>
    </row>
    <row r="108" spans="1:14" x14ac:dyDescent="0.3">
      <c r="A108" s="9">
        <v>108</v>
      </c>
      <c r="B108" s="9"/>
      <c r="C108" s="14"/>
      <c r="D108" s="814"/>
      <c r="E108" s="546" t="s">
        <v>94</v>
      </c>
      <c r="F108" s="546"/>
      <c r="G108" s="546"/>
      <c r="H108" s="829">
        <f>SUMIFS('Input| BS| RB'!I:I, 'Input| BS| RB'!$A:$A, A108) +SUMIFS('Input| BS| CMB'!I:I, 'Input| BS| CMB'!$A:$A, A108) +SUMIFS('Input| BS| IB'!I:I, 'Input| BS| IB'!$A:$A, A108) +SUMIFS('Input| BS| TT Thẻ'!I:I, 'Input| BS| TT Thẻ'!$A:$A, A108)+SUMIFS('Input | BS| CIB'!I:I, 'Input | BS| CIB'!$A:$A, A108) +SUMIFS('Input| BS| Treasury'!I:I, 'Input| BS| Treasury'!$A:$A, A108) +SUMIFS('Input| BS| Capital'!I:I, 'Input| BS| Capital'!$A:$A, A108)+SUMIFS('ALM| BS| Process'!I:I, 'ALM| BS| Process'!$A:$A, A108)</f>
        <v>16088.487999999999</v>
      </c>
      <c r="I108" s="830">
        <f>SUMIFS('Input| BS| RB'!J:J, 'Input| BS| RB'!$A:$A, A108) +SUMIFS('Input| BS| CMB'!J:J, 'Input| BS| CMB'!$A:$A, A108) +SUMIFS('Input| BS| IB'!J:J, 'Input| BS| IB'!$A:$A, A108) +SUMIFS('Input| BS| TT Thẻ'!J:J, 'Input| BS| TT Thẻ'!$A:$A, A108)+SUMIFS('Input | BS| CIB'!J:J, 'Input | BS| CIB'!$A:$A, A108) +SUMIFS('Input| BS| Treasury'!J:J, 'Input| BS| Treasury'!$A:$A, A108) +SUMIFS('Input| BS| Capital'!J:J, 'Input| BS| Capital'!$A:$A, A108)+SUMIFS('ALM| BS| Process'!J:J, 'ALM| BS| Process'!$A:$A, A108)</f>
        <v>16088.487999999999</v>
      </c>
      <c r="J108" s="831">
        <f>SUMIFS('Input| BS| RB'!L:L, 'Input| BS| RB'!$A:$A, A108) +SUMIFS('Input| BS| CMB'!L:L, 'Input| BS| CMB'!$A:$A, A108) +SUMIFS('Input| BS| IB'!L:L, 'Input| BS| IB'!$A:$A, A108) +SUMIFS('Input| BS| TT Thẻ'!L:L, 'Input| BS| TT Thẻ'!$A:$A, A108)+SUMIFS('Input | BS| CIB'!L:L, 'Input | BS| CIB'!$A:$A, A108) +SUMIFS('Input| BS| Treasury'!L:L, 'Input| BS| Treasury'!$A:$A, A108) +SUMIFS('Input| BS| Capital'!L:L, 'Input| BS| Capital'!$A:$A, A108)+SUMIFS('ALM| BS| Process'!N:N, 'ALM| BS| Process'!$A:$A, A108)</f>
        <v>16088.487999999999</v>
      </c>
      <c r="K108" s="67"/>
      <c r="L108" s="646">
        <f>SUMIFS('Input| BS| RB'!L:L, 'Input| BS| RB'!$A:$A, A108) +SUMIFS('Input| BS| CMB'!L:L, 'Input| BS| CMB'!$A:$A, A108) +SUMIFS('Input| BS| IB'!L:L, 'Input| BS| IB'!$A:$A, A108) +SUMIFS('Input| BS| TT Thẻ'!L:L, 'Input| BS| TT Thẻ'!$A:$A, A108)+SUMIFS('Input | BS| CIB'!L:L, 'Input | BS| CIB'!$A:$A, A108) +SUMIFS('Input| BS| Treasury'!L:L, 'Input| BS| Treasury'!$A:$A, A108) +SUMIFS('Input| BS| Capital'!L:L, 'Input| BS| Capital'!$A:$A, A108)+SUMIFS('ALM| BS| Process'!P:P, 'ALM| BS| Process'!$A:$A, A108)</f>
        <v>16088.487999999999</v>
      </c>
      <c r="M108" s="419"/>
      <c r="N108" s="635" t="s">
        <v>452</v>
      </c>
    </row>
    <row r="109" spans="1:14" x14ac:dyDescent="0.3">
      <c r="A109" s="9">
        <v>109</v>
      </c>
      <c r="B109" s="9"/>
      <c r="C109" s="14"/>
      <c r="D109" s="814"/>
      <c r="E109" s="546" t="s">
        <v>95</v>
      </c>
      <c r="F109" s="546"/>
      <c r="G109" s="546"/>
      <c r="H109" s="829">
        <f>SUMIFS('Input| BS| RB'!I:I, 'Input| BS| RB'!$A:$A, A109) +SUMIFS('Input| BS| CMB'!I:I, 'Input| BS| CMB'!$A:$A, A109) +SUMIFS('Input| BS| IB'!I:I, 'Input| BS| IB'!$A:$A, A109) +SUMIFS('Input| BS| TT Thẻ'!I:I, 'Input| BS| TT Thẻ'!$A:$A, A109)+SUMIFS('Input | BS| CIB'!I:I, 'Input | BS| CIB'!$A:$A, A109) +SUMIFS('Input| BS| Treasury'!I:I, 'Input| BS| Treasury'!$A:$A, A109) +SUMIFS('Input| BS| Capital'!I:I, 'Input| BS| Capital'!$A:$A, A109)+SUMIFS('ALM| BS| Process'!I:I, 'ALM| BS| Process'!$A:$A, A109)</f>
        <v>8.8999999999999996E-2</v>
      </c>
      <c r="I109" s="830">
        <f>SUMIFS('Input| BS| RB'!J:J, 'Input| BS| RB'!$A:$A, A109) +SUMIFS('Input| BS| CMB'!J:J, 'Input| BS| CMB'!$A:$A, A109) +SUMIFS('Input| BS| IB'!J:J, 'Input| BS| IB'!$A:$A, A109) +SUMIFS('Input| BS| TT Thẻ'!J:J, 'Input| BS| TT Thẻ'!$A:$A, A109)+SUMIFS('Input | BS| CIB'!J:J, 'Input | BS| CIB'!$A:$A, A109) +SUMIFS('Input| BS| Treasury'!J:J, 'Input| BS| Treasury'!$A:$A, A109) +SUMIFS('Input| BS| Capital'!J:J, 'Input| BS| Capital'!$A:$A, A109)+SUMIFS('ALM| BS| Process'!J:J, 'ALM| BS| Process'!$A:$A, A109)</f>
        <v>8.8999999999999996E-2</v>
      </c>
      <c r="J109" s="831">
        <f>SUMIFS('Input| BS| RB'!L:L, 'Input| BS| RB'!$A:$A, A109) +SUMIFS('Input| BS| CMB'!L:L, 'Input| BS| CMB'!$A:$A, A109) +SUMIFS('Input| BS| IB'!L:L, 'Input| BS| IB'!$A:$A, A109) +SUMIFS('Input| BS| TT Thẻ'!L:L, 'Input| BS| TT Thẻ'!$A:$A, A109)+SUMIFS('Input | BS| CIB'!L:L, 'Input | BS| CIB'!$A:$A, A109) +SUMIFS('Input| BS| Treasury'!L:L, 'Input| BS| Treasury'!$A:$A, A109) +SUMIFS('Input| BS| Capital'!L:L, 'Input| BS| Capital'!$A:$A, A109)+SUMIFS('ALM| BS| Process'!N:N, 'ALM| BS| Process'!$A:$A, A109)</f>
        <v>8.8999999999999996E-2</v>
      </c>
      <c r="K109" s="67"/>
      <c r="L109" s="646">
        <f>SUMIFS('Input| BS| RB'!L:L, 'Input| BS| RB'!$A:$A, A109) +SUMIFS('Input| BS| CMB'!L:L, 'Input| BS| CMB'!$A:$A, A109) +SUMIFS('Input| BS| IB'!L:L, 'Input| BS| IB'!$A:$A, A109) +SUMIFS('Input| BS| TT Thẻ'!L:L, 'Input| BS| TT Thẻ'!$A:$A, A109)+SUMIFS('Input | BS| CIB'!L:L, 'Input | BS| CIB'!$A:$A, A109) +SUMIFS('Input| BS| Treasury'!L:L, 'Input| BS| Treasury'!$A:$A, A109) +SUMIFS('Input| BS| Capital'!L:L, 'Input| BS| Capital'!$A:$A, A109)+SUMIFS('ALM| BS| Process'!P:P, 'ALM| BS| Process'!$A:$A, A109)</f>
        <v>8.8999999999999996E-2</v>
      </c>
      <c r="M109" s="419"/>
      <c r="N109" s="635" t="s">
        <v>452</v>
      </c>
    </row>
    <row r="110" spans="1:14" x14ac:dyDescent="0.3">
      <c r="A110" s="9">
        <v>110</v>
      </c>
      <c r="B110" s="9"/>
      <c r="C110" s="14"/>
      <c r="D110" s="814"/>
      <c r="E110" s="546" t="s">
        <v>96</v>
      </c>
      <c r="F110" s="546"/>
      <c r="G110" s="546"/>
      <c r="H110" s="829">
        <f>SUMIFS('Input| BS| RB'!I:I, 'Input| BS| RB'!$A:$A, A110) +SUMIFS('Input| BS| CMB'!I:I, 'Input| BS| CMB'!$A:$A, A110) +SUMIFS('Input| BS| IB'!I:I, 'Input| BS| IB'!$A:$A, A110) +SUMIFS('Input| BS| TT Thẻ'!I:I, 'Input| BS| TT Thẻ'!$A:$A, A110)+SUMIFS('Input | BS| CIB'!I:I, 'Input | BS| CIB'!$A:$A, A110) +SUMIFS('Input| BS| Treasury'!I:I, 'Input| BS| Treasury'!$A:$A, A110) +SUMIFS('Input| BS| Capital'!I:I, 'Input| BS| Capital'!$A:$A, A110)+SUMIFS('ALM| BS| Process'!I:I, 'ALM| BS| Process'!$A:$A, A110)</f>
        <v>535.95600000000002</v>
      </c>
      <c r="I110" s="830">
        <f>SUMIFS('Input| BS| RB'!J:J, 'Input| BS| RB'!$A:$A, A110) +SUMIFS('Input| BS| CMB'!J:J, 'Input| BS| CMB'!$A:$A, A110) +SUMIFS('Input| BS| IB'!J:J, 'Input| BS| IB'!$A:$A, A110) +SUMIFS('Input| BS| TT Thẻ'!J:J, 'Input| BS| TT Thẻ'!$A:$A, A110)+SUMIFS('Input | BS| CIB'!J:J, 'Input | BS| CIB'!$A:$A, A110) +SUMIFS('Input| BS| Treasury'!J:J, 'Input| BS| Treasury'!$A:$A, A110) +SUMIFS('Input| BS| Capital'!J:J, 'Input| BS| Capital'!$A:$A, A110)+SUMIFS('ALM| BS| Process'!J:J, 'ALM| BS| Process'!$A:$A, A110)</f>
        <v>535.95600000000002</v>
      </c>
      <c r="J110" s="831">
        <f>SUMIFS('Input| BS| RB'!L:L, 'Input| BS| RB'!$A:$A, A110) +SUMIFS('Input| BS| CMB'!L:L, 'Input| BS| CMB'!$A:$A, A110) +SUMIFS('Input| BS| IB'!L:L, 'Input| BS| IB'!$A:$A, A110) +SUMIFS('Input| BS| TT Thẻ'!L:L, 'Input| BS| TT Thẻ'!$A:$A, A110)+SUMIFS('Input | BS| CIB'!L:L, 'Input | BS| CIB'!$A:$A, A110) +SUMIFS('Input| BS| Treasury'!L:L, 'Input| BS| Treasury'!$A:$A, A110) +SUMIFS('Input| BS| Capital'!L:L, 'Input| BS| Capital'!$A:$A, A110)+SUMIFS('ALM| BS| Process'!N:N, 'ALM| BS| Process'!$A:$A, A110)</f>
        <v>535.95600000000002</v>
      </c>
      <c r="K110" s="67"/>
      <c r="L110" s="646">
        <f>SUMIFS('Input| BS| RB'!L:L, 'Input| BS| RB'!$A:$A, A110) +SUMIFS('Input| BS| CMB'!L:L, 'Input| BS| CMB'!$A:$A, A110) +SUMIFS('Input| BS| IB'!L:L, 'Input| BS| IB'!$A:$A, A110) +SUMIFS('Input| BS| TT Thẻ'!L:L, 'Input| BS| TT Thẻ'!$A:$A, A110)+SUMIFS('Input | BS| CIB'!L:L, 'Input | BS| CIB'!$A:$A, A110) +SUMIFS('Input| BS| Treasury'!L:L, 'Input| BS| Treasury'!$A:$A, A110) +SUMIFS('Input| BS| Capital'!L:L, 'Input| BS| Capital'!$A:$A, A110)+SUMIFS('ALM| BS| Process'!P:P, 'ALM| BS| Process'!$A:$A, A110)</f>
        <v>535.95600000000002</v>
      </c>
      <c r="M110" s="419"/>
      <c r="N110" s="635" t="s">
        <v>452</v>
      </c>
    </row>
    <row r="111" spans="1:14" x14ac:dyDescent="0.3">
      <c r="A111" s="9">
        <v>111</v>
      </c>
      <c r="B111" s="9"/>
      <c r="C111" s="14"/>
      <c r="D111" s="814"/>
      <c r="E111" s="546" t="s">
        <v>97</v>
      </c>
      <c r="F111" s="546"/>
      <c r="G111" s="546"/>
      <c r="H111" s="829">
        <f>SUMIFS('Input| BS| RB'!I:I, 'Input| BS| RB'!$A:$A, A111) +SUMIFS('Input| BS| CMB'!I:I, 'Input| BS| CMB'!$A:$A, A111) +SUMIFS('Input| BS| IB'!I:I, 'Input| BS| IB'!$A:$A, A111) +SUMIFS('Input| BS| TT Thẻ'!I:I, 'Input| BS| TT Thẻ'!$A:$A, A111)+SUMIFS('Input | BS| CIB'!I:I, 'Input | BS| CIB'!$A:$A, A111) +SUMIFS('Input| BS| Treasury'!I:I, 'Input| BS| Treasury'!$A:$A, A111) +SUMIFS('Input| BS| Capital'!I:I, 'Input| BS| Capital'!$A:$A, A111)+SUMIFS('ALM| BS| Process'!I:I, 'ALM| BS| Process'!$A:$A, A111)</f>
        <v>-413.44799999999998</v>
      </c>
      <c r="I111" s="830">
        <f>SUMIFS('Input| BS| RB'!J:J, 'Input| BS| RB'!$A:$A, A111) +SUMIFS('Input| BS| CMB'!J:J, 'Input| BS| CMB'!$A:$A, A111) +SUMIFS('Input| BS| IB'!J:J, 'Input| BS| IB'!$A:$A, A111) +SUMIFS('Input| BS| TT Thẻ'!J:J, 'Input| BS| TT Thẻ'!$A:$A, A111)+SUMIFS('Input | BS| CIB'!J:J, 'Input | BS| CIB'!$A:$A, A111) +SUMIFS('Input| BS| Treasury'!J:J, 'Input| BS| Treasury'!$A:$A, A111) +SUMIFS('Input| BS| Capital'!J:J, 'Input| BS| Capital'!$A:$A, A111)+SUMIFS('ALM| BS| Process'!J:J, 'ALM| BS| Process'!$A:$A, A111)</f>
        <v>-413.44799999999998</v>
      </c>
      <c r="J111" s="831">
        <f>SUMIFS('Input| BS| RB'!L:L, 'Input| BS| RB'!$A:$A, A111) +SUMIFS('Input| BS| CMB'!L:L, 'Input| BS| CMB'!$A:$A, A111) +SUMIFS('Input| BS| IB'!L:L, 'Input| BS| IB'!$A:$A, A111) +SUMIFS('Input| BS| TT Thẻ'!L:L, 'Input| BS| TT Thẻ'!$A:$A, A111)+SUMIFS('Input | BS| CIB'!L:L, 'Input | BS| CIB'!$A:$A, A111) +SUMIFS('Input| BS| Treasury'!L:L, 'Input| BS| Treasury'!$A:$A, A111) +SUMIFS('Input| BS| Capital'!L:L, 'Input| BS| Capital'!$A:$A, A111)+SUMIFS('ALM| BS| Process'!N:N, 'ALM| BS| Process'!$A:$A, A111)</f>
        <v>-413.44799999999998</v>
      </c>
      <c r="K111" s="67"/>
      <c r="L111" s="646">
        <f>SUMIFS('Input| BS| RB'!L:L, 'Input| BS| RB'!$A:$A, A111) +SUMIFS('Input| BS| CMB'!L:L, 'Input| BS| CMB'!$A:$A, A111) +SUMIFS('Input| BS| IB'!L:L, 'Input| BS| IB'!$A:$A, A111) +SUMIFS('Input| BS| TT Thẻ'!L:L, 'Input| BS| TT Thẻ'!$A:$A, A111)+SUMIFS('Input | BS| CIB'!L:L, 'Input | BS| CIB'!$A:$A, A111) +SUMIFS('Input| BS| Treasury'!L:L, 'Input| BS| Treasury'!$A:$A, A111) +SUMIFS('Input| BS| Capital'!L:L, 'Input| BS| Capital'!$A:$A, A111)+SUMIFS('ALM| BS| Process'!P:P, 'ALM| BS| Process'!$A:$A, A111)</f>
        <v>-413.44799999999998</v>
      </c>
      <c r="M111" s="419"/>
      <c r="N111" s="635" t="s">
        <v>452</v>
      </c>
    </row>
    <row r="112" spans="1:14" x14ac:dyDescent="0.3">
      <c r="A112" s="9">
        <v>112</v>
      </c>
      <c r="B112" s="9"/>
      <c r="C112" s="14"/>
      <c r="D112" s="814" t="s">
        <v>98</v>
      </c>
      <c r="E112" s="814"/>
      <c r="F112" s="546"/>
      <c r="G112" s="546"/>
      <c r="H112" s="824">
        <f>SUMIFS('Input| BS| RB'!I:I, 'Input| BS| RB'!$A:$A, A112) +SUMIFS('Input| BS| CMB'!I:I, 'Input| BS| CMB'!$A:$A, A112) +SUMIFS('Input| BS| IB'!I:I, 'Input| BS| IB'!$A:$A, A112) +SUMIFS('Input| BS| TT Thẻ'!I:I, 'Input| BS| TT Thẻ'!$A:$A, A112)+SUMIFS('Input | BS| CIB'!I:I, 'Input | BS| CIB'!$A:$A, A112) +SUMIFS('Input| BS| Treasury'!I:I, 'Input| BS| Treasury'!$A:$A, A112) +SUMIFS('Input| BS| Capital'!I:I, 'Input| BS| Capital'!$A:$A, A112)+SUMIFS('ALM| BS| Process'!I:I, 'ALM| BS| Process'!$A:$A, A112)</f>
        <v>1589.5250000000001</v>
      </c>
      <c r="I112" s="825">
        <f>SUMIFS('Input| BS| RB'!J:J, 'Input| BS| RB'!$A:$A, A112) +SUMIFS('Input| BS| CMB'!J:J, 'Input| BS| CMB'!$A:$A, A112) +SUMIFS('Input| BS| IB'!J:J, 'Input| BS| IB'!$A:$A, A112) +SUMIFS('Input| BS| TT Thẻ'!J:J, 'Input| BS| TT Thẻ'!$A:$A, A112)+SUMIFS('Input | BS| CIB'!J:J, 'Input | BS| CIB'!$A:$A, A112) +SUMIFS('Input| BS| Treasury'!J:J, 'Input| BS| Treasury'!$A:$A, A112) +SUMIFS('Input| BS| Capital'!J:J, 'Input| BS| Capital'!$A:$A, A112)+SUMIFS('ALM| BS| Process'!J:J, 'ALM| BS| Process'!$A:$A, A112)</f>
        <v>1589.5250000000001</v>
      </c>
      <c r="J112" s="826">
        <f>SUMIFS('Input| BS| RB'!L:L, 'Input| BS| RB'!$A:$A, A112) +SUMIFS('Input| BS| CMB'!L:L, 'Input| BS| CMB'!$A:$A, A112) +SUMIFS('Input| BS| IB'!L:L, 'Input| BS| IB'!$A:$A, A112) +SUMIFS('Input| BS| TT Thẻ'!L:L, 'Input| BS| TT Thẻ'!$A:$A, A112)+SUMIFS('Input | BS| CIB'!L:L, 'Input | BS| CIB'!$A:$A, A112) +SUMIFS('Input| BS| Treasury'!L:L, 'Input| BS| Treasury'!$A:$A, A112) +SUMIFS('Input| BS| Capital'!L:L, 'Input| BS| Capital'!$A:$A, A112)+SUMIFS('ALM| BS| Process'!N:N, 'ALM| BS| Process'!$A:$A, A112)</f>
        <v>2128.3060000000005</v>
      </c>
      <c r="K112" s="67"/>
      <c r="L112" s="645">
        <f>SUMIFS('Input| BS| RB'!L:L, 'Input| BS| RB'!$A:$A, A112) +SUMIFS('Input| BS| CMB'!L:L, 'Input| BS| CMB'!$A:$A, A112) +SUMIFS('Input| BS| IB'!L:L, 'Input| BS| IB'!$A:$A, A112) +SUMIFS('Input| BS| TT Thẻ'!L:L, 'Input| BS| TT Thẻ'!$A:$A, A112)+SUMIFS('Input | BS| CIB'!L:L, 'Input | BS| CIB'!$A:$A, A112) +SUMIFS('Input| BS| Treasury'!L:L, 'Input| BS| Treasury'!$A:$A, A112) +SUMIFS('Input| BS| Capital'!L:L, 'Input| BS| Capital'!$A:$A, A112)+SUMIFS('ALM| BS| Process'!P:P, 'ALM| BS| Process'!$A:$A, A112)</f>
        <v>2128.3060000000005</v>
      </c>
      <c r="M112" s="419"/>
      <c r="N112" s="635" t="s">
        <v>452</v>
      </c>
    </row>
    <row r="113" spans="1:14" x14ac:dyDescent="0.3">
      <c r="A113" s="9">
        <v>113</v>
      </c>
      <c r="B113" s="9"/>
      <c r="C113" s="14"/>
      <c r="D113" s="814" t="s">
        <v>99</v>
      </c>
      <c r="E113" s="814"/>
      <c r="F113" s="546"/>
      <c r="G113" s="546"/>
      <c r="H113" s="829">
        <f>SUMIFS('Input| BS| RB'!I:I, 'Input| BS| RB'!$A:$A, A113) +SUMIFS('Input| BS| CMB'!I:I, 'Input| BS| CMB'!$A:$A, A113) +SUMIFS('Input| BS| IB'!I:I, 'Input| BS| IB'!$A:$A, A113) +SUMIFS('Input| BS| TT Thẻ'!I:I, 'Input| BS| TT Thẻ'!$A:$A, A113)+SUMIFS('Input | BS| CIB'!I:I, 'Input | BS| CIB'!$A:$A, A113) +SUMIFS('Input| BS| Treasury'!I:I, 'Input| BS| Treasury'!$A:$A, A113) +SUMIFS('Input| BS| Capital'!I:I, 'Input| BS| Capital'!$A:$A, A113)+SUMIFS('ALM| BS| Process'!I:I, 'ALM| BS| Process'!$A:$A, A113)</f>
        <v>0</v>
      </c>
      <c r="I113" s="830">
        <f>SUMIFS('Input| BS| RB'!J:J, 'Input| BS| RB'!$A:$A, A113) +SUMIFS('Input| BS| CMB'!J:J, 'Input| BS| CMB'!$A:$A, A113) +SUMIFS('Input| BS| IB'!J:J, 'Input| BS| IB'!$A:$A, A113) +SUMIFS('Input| BS| TT Thẻ'!J:J, 'Input| BS| TT Thẻ'!$A:$A, A113)+SUMIFS('Input | BS| CIB'!J:J, 'Input | BS| CIB'!$A:$A, A113) +SUMIFS('Input| BS| Treasury'!J:J, 'Input| BS| Treasury'!$A:$A, A113) +SUMIFS('Input| BS| Capital'!J:J, 'Input| BS| Capital'!$A:$A, A113)+SUMIFS('ALM| BS| Process'!J:J, 'ALM| BS| Process'!$A:$A, A113)</f>
        <v>0</v>
      </c>
      <c r="J113" s="831">
        <f>SUMIFS('Input| BS| RB'!L:L, 'Input| BS| RB'!$A:$A, A113) +SUMIFS('Input| BS| CMB'!L:L, 'Input| BS| CMB'!$A:$A, A113) +SUMIFS('Input| BS| IB'!L:L, 'Input| BS| IB'!$A:$A, A113) +SUMIFS('Input| BS| TT Thẻ'!L:L, 'Input| BS| TT Thẻ'!$A:$A, A113)+SUMIFS('Input | BS| CIB'!L:L, 'Input | BS| CIB'!$A:$A, A113) +SUMIFS('Input| BS| Treasury'!L:L, 'Input| BS| Treasury'!$A:$A, A113) +SUMIFS('Input| BS| Capital'!L:L, 'Input| BS| Capital'!$A:$A, A113)+SUMIFS('ALM| BS| Process'!N:N, 'ALM| BS| Process'!$A:$A, A113)</f>
        <v>0</v>
      </c>
      <c r="K113" s="67"/>
      <c r="L113" s="646">
        <f>SUMIFS('Input| BS| RB'!L:L, 'Input| BS| RB'!$A:$A, A113) +SUMIFS('Input| BS| CMB'!L:L, 'Input| BS| CMB'!$A:$A, A113) +SUMIFS('Input| BS| IB'!L:L, 'Input| BS| IB'!$A:$A, A113) +SUMIFS('Input| BS| TT Thẻ'!L:L, 'Input| BS| TT Thẻ'!$A:$A, A113)+SUMIFS('Input | BS| CIB'!L:L, 'Input | BS| CIB'!$A:$A, A113) +SUMIFS('Input| BS| Treasury'!L:L, 'Input| BS| Treasury'!$A:$A, A113) +SUMIFS('Input| BS| Capital'!L:L, 'Input| BS| Capital'!$A:$A, A113)+SUMIFS('ALM| BS| Process'!P:P, 'ALM| BS| Process'!$A:$A, A113)</f>
        <v>0</v>
      </c>
      <c r="M113" s="419"/>
      <c r="N113" s="635" t="s">
        <v>452</v>
      </c>
    </row>
    <row r="114" spans="1:14" x14ac:dyDescent="0.3">
      <c r="A114" s="9">
        <v>114</v>
      </c>
      <c r="B114" s="9"/>
      <c r="C114" s="14"/>
      <c r="D114" s="814" t="s">
        <v>100</v>
      </c>
      <c r="E114" s="814"/>
      <c r="F114" s="546"/>
      <c r="G114" s="546"/>
      <c r="H114" s="824">
        <f>SUMIFS('Input| BS| RB'!I:I, 'Input| BS| RB'!$A:$A, A114) +SUMIFS('Input| BS| CMB'!I:I, 'Input| BS| CMB'!$A:$A, A114) +SUMIFS('Input| BS| IB'!I:I, 'Input| BS| IB'!$A:$A, A114) +SUMIFS('Input| BS| TT Thẻ'!I:I, 'Input| BS| TT Thẻ'!$A:$A, A114)+SUMIFS('Input | BS| CIB'!I:I, 'Input | BS| CIB'!$A:$A, A114) +SUMIFS('Input| BS| Treasury'!I:I, 'Input| BS| Treasury'!$A:$A, A114) +SUMIFS('Input| BS| Capital'!I:I, 'Input| BS| Capital'!$A:$A, A114)+SUMIFS('ALM| BS| Process'!I:I, 'ALM| BS| Process'!$A:$A, A114)</f>
        <v>10969.886806296345</v>
      </c>
      <c r="I114" s="825">
        <f>SUMIFS('Input| BS| RB'!J:J, 'Input| BS| RB'!$A:$A, A114) +SUMIFS('Input| BS| CMB'!J:J, 'Input| BS| CMB'!$A:$A, A114) +SUMIFS('Input| BS| IB'!J:J, 'Input| BS| IB'!$A:$A, A114) +SUMIFS('Input| BS| TT Thẻ'!J:J, 'Input| BS| TT Thẻ'!$A:$A, A114)+SUMIFS('Input | BS| CIB'!J:J, 'Input | BS| CIB'!$A:$A, A114) +SUMIFS('Input| BS| Treasury'!J:J, 'Input| BS| Treasury'!$A:$A, A114) +SUMIFS('Input| BS| Capital'!J:J, 'Input| BS| Capital'!$A:$A, A114)+SUMIFS('ALM| BS| Process'!J:J, 'ALM| BS| Process'!$A:$A, A114)</f>
        <v>18908.022229547074</v>
      </c>
      <c r="J114" s="826">
        <f ca="1">SUMIFS('Input| BS| RB'!L:L, 'Input| BS| RB'!$A:$A, A114) +SUMIFS('Input| BS| CMB'!L:L, 'Input| BS| CMB'!$A:$A, A114) +SUMIFS('Input| BS| IB'!L:L, 'Input| BS| IB'!$A:$A, A114) +SUMIFS('Input| BS| TT Thẻ'!L:L, 'Input| BS| TT Thẻ'!$A:$A, A114)+SUMIFS('Input | BS| CIB'!L:L, 'Input | BS| CIB'!$A:$A, A114) +SUMIFS('Input| BS| Treasury'!L:L, 'Input| BS| Treasury'!$A:$A, A114) +SUMIFS('Input| BS| Capital'!L:L, 'Input| BS| Capital'!$A:$A, A114)+SUMIFS('ALM| BS| Process'!N:N, 'ALM| BS| Process'!$A:$A, A114)</f>
        <v>26829.899165458704</v>
      </c>
      <c r="K114" s="67"/>
      <c r="L114" s="645">
        <f ca="1">SUMIFS('Input| BS| RB'!L:L, 'Input| BS| RB'!$A:$A, A114) +SUMIFS('Input| BS| CMB'!L:L, 'Input| BS| CMB'!$A:$A, A114) +SUMIFS('Input| BS| IB'!L:L, 'Input| BS| IB'!$A:$A, A114) +SUMIFS('Input| BS| TT Thẻ'!L:L, 'Input| BS| TT Thẻ'!$A:$A, A114)+SUMIFS('Input | BS| CIB'!L:L, 'Input | BS| CIB'!$A:$A, A114) +SUMIFS('Input| BS| Treasury'!L:L, 'Input| BS| Treasury'!$A:$A, A114) +SUMIFS('Input| BS| Capital'!L:L, 'Input| BS| Capital'!$A:$A, A114)+SUMIFS('ALM| BS| Process'!P:P, 'ALM| BS| Process'!$A:$A, A114)</f>
        <v>26829.899165458704</v>
      </c>
      <c r="M114" s="419"/>
      <c r="N114" s="635" t="s">
        <v>452</v>
      </c>
    </row>
    <row r="115" spans="1:14" x14ac:dyDescent="0.3">
      <c r="A115" s="9">
        <v>115</v>
      </c>
      <c r="B115" s="9"/>
      <c r="C115" s="14"/>
      <c r="D115" s="814"/>
      <c r="E115" s="546" t="s">
        <v>101</v>
      </c>
      <c r="F115" s="546"/>
      <c r="G115" s="546"/>
      <c r="H115" s="851">
        <f>SUMIFS('Input| BS| RB'!I:I, 'Input| BS| RB'!$A:$A, A115) +SUMIFS('Input| BS| CMB'!I:I, 'Input| BS| CMB'!$A:$A, A115) +SUMIFS('Input| BS| IB'!I:I, 'Input| BS| IB'!$A:$A, A115) +SUMIFS('Input| BS| TT Thẻ'!I:I, 'Input| BS| TT Thẻ'!$A:$A, A115)+SUMIFS('Input | BS| CIB'!I:I, 'Input | BS| CIB'!$A:$A, A115) +SUMIFS('Input| BS| Treasury'!I:I, 'Input| BS| Treasury'!$A:$A, A115) +SUMIFS('Input| BS| Capital'!I:I, 'Input| BS| Capital'!$A:$A, A115)+SUMIFS('ALM| BS| Process'!I:I, 'ALM| BS| Process'!$A:$A, A115)</f>
        <v>5092.4570000000012</v>
      </c>
      <c r="I115" s="852">
        <f>SUMIFS('Input| BS| RB'!J:J, 'Input| BS| RB'!$A:$A, A115) +SUMIFS('Input| BS| CMB'!J:J, 'Input| BS| CMB'!$A:$A, A115) +SUMIFS('Input| BS| IB'!J:J, 'Input| BS| IB'!$A:$A, A115) +SUMIFS('Input| BS| TT Thẻ'!J:J, 'Input| BS| TT Thẻ'!$A:$A, A115)+SUMIFS('Input | BS| CIB'!J:J, 'Input | BS| CIB'!$A:$A, A115) +SUMIFS('Input| BS| Treasury'!J:J, 'Input| BS| Treasury'!$A:$A, A115) +SUMIFS('Input| BS| Capital'!J:J, 'Input| BS| Capital'!$A:$A, A115)+SUMIFS('ALM| BS| Process'!J:J, 'ALM| BS| Process'!$A:$A, A115)</f>
        <v>10969.886806296345</v>
      </c>
      <c r="J115" s="853">
        <f>SUMIFS('Input| BS| RB'!L:L, 'Input| BS| RB'!$A:$A, A115) +SUMIFS('Input| BS| CMB'!L:L, 'Input| BS| CMB'!$A:$A, A115) +SUMIFS('Input| BS| IB'!L:L, 'Input| BS| IB'!$A:$A, A115) +SUMIFS('Input| BS| TT Thẻ'!L:L, 'Input| BS| TT Thẻ'!$A:$A, A115)+SUMIFS('Input | BS| CIB'!L:L, 'Input | BS| CIB'!$A:$A, A115) +SUMIFS('Input| BS| Treasury'!L:L, 'Input| BS| Treasury'!$A:$A, A115) +SUMIFS('Input| BS| Capital'!L:L, 'Input| BS| Capital'!$A:$A, A115)+SUMIFS('ALM| BS| Process'!N:N, 'ALM| BS| Process'!$A:$A, A115)</f>
        <v>18908.022229547074</v>
      </c>
      <c r="K115" s="716"/>
      <c r="L115" s="646">
        <f>SUMIFS('Input| BS| RB'!L:L, 'Input| BS| RB'!$A:$A, A115) +SUMIFS('Input| BS| CMB'!L:L, 'Input| BS| CMB'!$A:$A, A115) +SUMIFS('Input| BS| IB'!L:L, 'Input| BS| IB'!$A:$A, A115) +SUMIFS('Input| BS| TT Thẻ'!L:L, 'Input| BS| TT Thẻ'!$A:$A, A115)+SUMIFS('Input | BS| CIB'!L:L, 'Input | BS| CIB'!$A:$A, A115) +SUMIFS('Input| BS| Treasury'!L:L, 'Input| BS| Treasury'!$A:$A, A115) +SUMIFS('Input| BS| Capital'!L:L, 'Input| BS| Capital'!$A:$A, A115)+SUMIFS('ALM| BS| Process'!P:P, 'ALM| BS| Process'!$A:$A, A115)</f>
        <v>18908.022229547074</v>
      </c>
      <c r="M115" s="419"/>
      <c r="N115" s="635" t="s">
        <v>452</v>
      </c>
    </row>
    <row r="116" spans="1:14" x14ac:dyDescent="0.3">
      <c r="A116" s="9">
        <v>116</v>
      </c>
      <c r="B116" s="9"/>
      <c r="C116" s="14"/>
      <c r="D116" s="814"/>
      <c r="E116" s="546" t="s">
        <v>102</v>
      </c>
      <c r="F116" s="546"/>
      <c r="G116" s="546"/>
      <c r="H116" s="851">
        <f>SUMIFS('Input| BS| RB'!I:I, 'Input| BS| RB'!$A:$A, A116) +SUMIFS('Input| BS| CMB'!I:I, 'Input| BS| CMB'!$A:$A, A116) +SUMIFS('Input| BS| IB'!I:I, 'Input| BS| IB'!$A:$A, A116) +SUMIFS('Input| BS| TT Thẻ'!I:I, 'Input| BS| TT Thẻ'!$A:$A, A116)+SUMIFS('Input | BS| CIB'!I:I, 'Input | BS| CIB'!$A:$A, A116) +SUMIFS('Input| BS| Treasury'!I:I, 'Input| BS| Treasury'!$A:$A, A116) +SUMIFS('Input| BS| Capital'!I:I, 'Input| BS| Capital'!$A:$A, A116)+SUMIFS('ALM| BS| Process'!I:I, 'ALM| BS| Process'!$A:$A, A116)</f>
        <v>5877.4298062963453</v>
      </c>
      <c r="I116" s="852">
        <f>SUMIFS('Input| BS| RB'!J:J, 'Input| BS| RB'!$A:$A, A116) +SUMIFS('Input| BS| CMB'!J:J, 'Input| BS| CMB'!$A:$A, A116) +SUMIFS('Input| BS| IB'!J:J, 'Input| BS| IB'!$A:$A, A116) +SUMIFS('Input| BS| TT Thẻ'!J:J, 'Input| BS| TT Thẻ'!$A:$A, A116)+SUMIFS('Input | BS| CIB'!J:J, 'Input | BS| CIB'!$A:$A, A116) +SUMIFS('Input| BS| Treasury'!J:J, 'Input| BS| Treasury'!$A:$A, A116) +SUMIFS('Input| BS| Capital'!J:J, 'Input| BS| Capital'!$A:$A, A116)+SUMIFS('ALM| BS| Process'!J:J, 'ALM| BS| Process'!$A:$A, A116)</f>
        <v>7938.1354232507301</v>
      </c>
      <c r="J116" s="853">
        <f ca="1">SUMIFS('Input| BS| RB'!L:L, 'Input| BS| RB'!$A:$A, A116) +SUMIFS('Input| BS| CMB'!L:L, 'Input| BS| CMB'!$A:$A, A116) +SUMIFS('Input| BS| IB'!L:L, 'Input| BS| IB'!$A:$A, A116) +SUMIFS('Input| BS| TT Thẻ'!L:L, 'Input| BS| TT Thẻ'!$A:$A, A116)+SUMIFS('Input | BS| CIB'!L:L, 'Input | BS| CIB'!$A:$A, A116) +SUMIFS('Input| BS| Treasury'!L:L, 'Input| BS| Treasury'!$A:$A, A116) +SUMIFS('Input| BS| Capital'!L:L, 'Input| BS| Capital'!$A:$A, A116)+SUMIFS('ALM| BS| Process'!N:N, 'ALM| BS| Process'!$A:$A, A116)</f>
        <v>7921.8769359116277</v>
      </c>
      <c r="K116" s="716"/>
      <c r="L116" s="646">
        <f ca="1">SUMIFS('Input| BS| RB'!L:L, 'Input| BS| RB'!$A:$A, A116) +SUMIFS('Input| BS| CMB'!L:L, 'Input| BS| CMB'!$A:$A, A116) +SUMIFS('Input| BS| IB'!L:L, 'Input| BS| IB'!$A:$A, A116) +SUMIFS('Input| BS| TT Thẻ'!L:L, 'Input| BS| TT Thẻ'!$A:$A, A116)+SUMIFS('Input | BS| CIB'!L:L, 'Input | BS| CIB'!$A:$A, A116) +SUMIFS('Input| BS| Treasury'!L:L, 'Input| BS| Treasury'!$A:$A, A116) +SUMIFS('Input| BS| Capital'!L:L, 'Input| BS| Capital'!$A:$A, A116)+SUMIFS('ALM| BS| Process'!P:P, 'ALM| BS| Process'!$A:$A, A116)</f>
        <v>7921.8769359116277</v>
      </c>
      <c r="M116" s="419"/>
      <c r="N116" s="635" t="s">
        <v>452</v>
      </c>
    </row>
    <row r="117" spans="1:14" x14ac:dyDescent="0.3">
      <c r="A117" s="9">
        <v>117</v>
      </c>
      <c r="B117" s="9"/>
      <c r="C117" s="14"/>
      <c r="D117" s="814"/>
      <c r="E117" s="546"/>
      <c r="F117" s="546"/>
      <c r="G117" s="546"/>
      <c r="H117" s="829">
        <f>SUMIFS('Input| BS| RB'!I:I, 'Input| BS| RB'!$A:$A, A117) +SUMIFS('Input| BS| CMB'!I:I, 'Input| BS| CMB'!$A:$A, A117) +SUMIFS('Input| BS| IB'!I:I, 'Input| BS| IB'!$A:$A, A117) +SUMIFS('Input| BS| TT Thẻ'!I:I, 'Input| BS| TT Thẻ'!$A:$A, A117)+SUMIFS('Input | BS| CIB'!I:I, 'Input | BS| CIB'!$A:$A, A117) +SUMIFS('Input| BS| Treasury'!I:I, 'Input| BS| Treasury'!$A:$A, A117) +SUMIFS('Input| BS| Capital'!I:I, 'Input| BS| Capital'!$A:$A, A117)+SUMIFS('ALM| BS| Process'!I:I, 'ALM| BS| Process'!$A:$A, A117)</f>
        <v>0</v>
      </c>
      <c r="I117" s="830">
        <f>SUMIFS('Input| BS| RB'!J:J, 'Input| BS| RB'!$A:$A, A117) +SUMIFS('Input| BS| CMB'!J:J, 'Input| BS| CMB'!$A:$A, A117) +SUMIFS('Input| BS| IB'!J:J, 'Input| BS| IB'!$A:$A, A117) +SUMIFS('Input| BS| TT Thẻ'!J:J, 'Input| BS| TT Thẻ'!$A:$A, A117)+SUMIFS('Input | BS| CIB'!J:J, 'Input | BS| CIB'!$A:$A, A117) +SUMIFS('Input| BS| Treasury'!J:J, 'Input| BS| Treasury'!$A:$A, A117) +SUMIFS('Input| BS| Capital'!J:J, 'Input| BS| Capital'!$A:$A, A117)+SUMIFS('ALM| BS| Process'!J:J, 'ALM| BS| Process'!$A:$A, A117)</f>
        <v>0</v>
      </c>
      <c r="J117" s="831">
        <f>SUMIFS('Input| BS| RB'!L:L, 'Input| BS| RB'!$A:$A, A117) +SUMIFS('Input| BS| CMB'!L:L, 'Input| BS| CMB'!$A:$A, A117) +SUMIFS('Input| BS| IB'!L:L, 'Input| BS| IB'!$A:$A, A117) +SUMIFS('Input| BS| TT Thẻ'!L:L, 'Input| BS| TT Thẻ'!$A:$A, A117)+SUMIFS('Input | BS| CIB'!L:L, 'Input | BS| CIB'!$A:$A, A117) +SUMIFS('Input| BS| Treasury'!L:L, 'Input| BS| Treasury'!$A:$A, A117) +SUMIFS('Input| BS| Capital'!L:L, 'Input| BS| Capital'!$A:$A, A117)+SUMIFS('ALM| BS| Process'!N:N, 'ALM| BS| Process'!$A:$A, A117)</f>
        <v>0</v>
      </c>
      <c r="K117" s="67"/>
      <c r="L117" s="646">
        <f>SUMIFS('Input| BS| RB'!L:L, 'Input| BS| RB'!$A:$A, A117) +SUMIFS('Input| BS| CMB'!L:L, 'Input| BS| CMB'!$A:$A, A117) +SUMIFS('Input| BS| IB'!L:L, 'Input| BS| IB'!$A:$A, A117) +SUMIFS('Input| BS| TT Thẻ'!L:L, 'Input| BS| TT Thẻ'!$A:$A, A117)+SUMIFS('Input | BS| CIB'!L:L, 'Input | BS| CIB'!$A:$A, A117) +SUMIFS('Input| BS| Treasury'!L:L, 'Input| BS| Treasury'!$A:$A, A117) +SUMIFS('Input| BS| Capital'!L:L, 'Input| BS| Capital'!$A:$A, A117)+SUMIFS('ALM| BS| Process'!P:P, 'ALM| BS| Process'!$A:$A, A117)</f>
        <v>0</v>
      </c>
      <c r="M117" s="419"/>
      <c r="N117" s="635" t="s">
        <v>452</v>
      </c>
    </row>
    <row r="118" spans="1:14" s="28" customFormat="1" x14ac:dyDescent="0.3">
      <c r="A118" s="9">
        <v>118</v>
      </c>
      <c r="B118" s="9"/>
      <c r="C118" s="76"/>
      <c r="D118" s="819" t="s">
        <v>103</v>
      </c>
      <c r="E118" s="819"/>
      <c r="F118" s="819"/>
      <c r="G118" s="819"/>
      <c r="H118" s="820">
        <f>SUMIFS('Input| BS| RB'!I:I, 'Input| BS| RB'!$A:$A, A118) +SUMIFS('Input| BS| CMB'!I:I, 'Input| BS| CMB'!$A:$A, A118) +SUMIFS('Input| BS| IB'!I:I, 'Input| BS| IB'!$A:$A, A118) +SUMIFS('Input| BS| TT Thẻ'!I:I, 'Input| BS| TT Thẻ'!$A:$A, A118)+SUMIFS('Input | BS| CIB'!I:I, 'Input | BS| CIB'!$A:$A, A118) +SUMIFS('Input| BS| Treasury'!I:I, 'Input| BS| Treasury'!$A:$A, A118) +SUMIFS('Input| BS| Capital'!I:I, 'Input| BS| Capital'!$A:$A, A118)+SUMIFS('ALM| BS| Process'!I:I, 'ALM| BS| Process'!$A:$A, A118)</f>
        <v>28770.496806296345</v>
      </c>
      <c r="I118" s="821">
        <f>SUMIFS('Input| BS| RB'!J:J, 'Input| BS| RB'!$A:$A, A118) +SUMIFS('Input| BS| CMB'!J:J, 'Input| BS| CMB'!$A:$A, A118) +SUMIFS('Input| BS| IB'!J:J, 'Input| BS| IB'!$A:$A, A118) +SUMIFS('Input| BS| TT Thẻ'!J:J, 'Input| BS| TT Thẻ'!$A:$A, A118)+SUMIFS('Input | BS| CIB'!J:J, 'Input | BS| CIB'!$A:$A, A118) +SUMIFS('Input| BS| Treasury'!J:J, 'Input| BS| Treasury'!$A:$A, A118) +SUMIFS('Input| BS| Capital'!J:J, 'Input| BS| Capital'!$A:$A, A118)+SUMIFS('ALM| BS| Process'!J:J, 'ALM| BS| Process'!$A:$A, A118)</f>
        <v>36708.632229547075</v>
      </c>
      <c r="J118" s="822">
        <f ca="1">SUMIFS('Input| BS| RB'!L:L, 'Input| BS| RB'!$A:$A, A118) +SUMIFS('Input| BS| CMB'!L:L, 'Input| BS| CMB'!$A:$A, A118) +SUMIFS('Input| BS| IB'!L:L, 'Input| BS| IB'!$A:$A, A118) +SUMIFS('Input| BS| TT Thẻ'!L:L, 'Input| BS| TT Thẻ'!$A:$A, A118)+SUMIFS('Input | BS| CIB'!L:L, 'Input | BS| CIB'!$A:$A, A118) +SUMIFS('Input| BS| Treasury'!L:L, 'Input| BS| Treasury'!$A:$A, A118) +SUMIFS('Input| BS| Capital'!L:L, 'Input| BS| Capital'!$A:$A, A118)+SUMIFS('ALM| BS| Process'!N:N, 'ALM| BS| Process'!$A:$A, A118)</f>
        <v>51357.715018085408</v>
      </c>
      <c r="K118" s="67"/>
      <c r="L118" s="643">
        <f ca="1">SUMIFS('Input| BS| RB'!L:L, 'Input| BS| RB'!$A:$A, A118) +SUMIFS('Input| BS| CMB'!L:L, 'Input| BS| CMB'!$A:$A, A118) +SUMIFS('Input| BS| IB'!L:L, 'Input| BS| IB'!$A:$A, A118) +SUMIFS('Input| BS| TT Thẻ'!L:L, 'Input| BS| TT Thẻ'!$A:$A, A118)+SUMIFS('Input | BS| CIB'!L:L, 'Input | BS| CIB'!$A:$A, A118) +SUMIFS('Input| BS| Treasury'!L:L, 'Input| BS| Treasury'!$A:$A, A118) +SUMIFS('Input| BS| Capital'!L:L, 'Input| BS| Capital'!$A:$A, A118)+SUMIFS('ALM| BS| Process'!P:P, 'ALM| BS| Process'!$A:$A, A118)</f>
        <v>51357.715018085408</v>
      </c>
      <c r="M118" s="419" t="s">
        <v>430</v>
      </c>
      <c r="N118" s="635" t="s">
        <v>452</v>
      </c>
    </row>
    <row r="119" spans="1:14" x14ac:dyDescent="0.3">
      <c r="A119" s="9">
        <v>119</v>
      </c>
      <c r="B119" s="9" t="s">
        <v>113</v>
      </c>
      <c r="C119" s="104"/>
      <c r="D119" s="105" t="s">
        <v>104</v>
      </c>
      <c r="E119" s="105"/>
      <c r="F119" s="105"/>
      <c r="G119" s="105"/>
      <c r="H119" s="106">
        <f>SUMIFS('Input| BS| RB'!I:I, 'Input| BS| RB'!$A:$A, A119) +SUMIFS('Input| BS| CMB'!I:I, 'Input| BS| CMB'!$A:$A, A119) +SUMIFS('Input| BS| IB'!I:I, 'Input| BS| IB'!$A:$A, A119) +SUMIFS('Input| BS| TT Thẻ'!I:I, 'Input| BS| TT Thẻ'!$A:$A, A119)+SUMIFS('Input | BS| CIB'!I:I, 'Input | BS| CIB'!$A:$A, A119) +SUMIFS('Input| BS| Treasury'!I:I, 'Input| BS| Treasury'!$A:$A, A119) +SUMIFS('Input| BS| Capital'!I:I, 'Input| BS| Capital'!$A:$A, A119)+SUMIFS('ALM| BS| Process'!I:I, 'ALM| BS| Process'!$A:$A, A119)</f>
        <v>319790.35790629633</v>
      </c>
      <c r="I119" s="106">
        <f>SUMIFS('Input| BS| RB'!J:J, 'Input| BS| RB'!$A:$A, A119) +SUMIFS('Input| BS| CMB'!J:J, 'Input| BS| CMB'!$A:$A, A119) +SUMIFS('Input| BS| IB'!J:J, 'Input| BS| IB'!$A:$A, A119) +SUMIFS('Input| BS| TT Thẻ'!J:J, 'Input| BS| TT Thẻ'!$A:$A, A119)+SUMIFS('Input | BS| CIB'!J:J, 'Input | BS| CIB'!$A:$A, A119) +SUMIFS('Input| BS| Treasury'!J:J, 'Input| BS| Treasury'!$A:$A, A119) +SUMIFS('Input| BS| Capital'!J:J, 'Input| BS| Capital'!$A:$A, A119)+SUMIFS('ALM| BS| Process'!J:J, 'ALM| BS| Process'!$A:$A, A119)</f>
        <v>334318.49332954705</v>
      </c>
      <c r="J119" s="107">
        <f ca="1">SUMIFS('Input| BS| RB'!L:L, 'Input| BS| RB'!$A:$A, A119) +SUMIFS('Input| BS| CMB'!L:L, 'Input| BS| CMB'!$A:$A, A119) +SUMIFS('Input| BS| IB'!L:L, 'Input| BS| IB'!$A:$A, A119) +SUMIFS('Input| BS| TT Thẻ'!L:L, 'Input| BS| TT Thẻ'!$A:$A, A119)+SUMIFS('Input | BS| CIB'!L:L, 'Input | BS| CIB'!$A:$A, A119) +SUMIFS('Input| BS| Treasury'!L:L, 'Input| BS| Treasury'!$A:$A, A119) +SUMIFS('Input| BS| Capital'!L:L, 'Input| BS| Capital'!$A:$A, A119)+SUMIFS('ALM| BS| Process'!N:N, 'ALM| BS| Process'!$A:$A, A119)</f>
        <v>362044.98470238538</v>
      </c>
      <c r="K119" s="67"/>
      <c r="L119" s="418">
        <f ca="1">SUMIFS('Input| BS| RB'!L:L, 'Input| BS| RB'!$A:$A, A119) +SUMIFS('Input| BS| CMB'!L:L, 'Input| BS| CMB'!$A:$A, A119) +SUMIFS('Input| BS| IB'!L:L, 'Input| BS| IB'!$A:$A, A119) +SUMIFS('Input| BS| TT Thẻ'!L:L, 'Input| BS| TT Thẻ'!$A:$A, A119)+SUMIFS('Input | BS| CIB'!L:L, 'Input | BS| CIB'!$A:$A, A119) +SUMIFS('Input| BS| Treasury'!L:L, 'Input| BS| Treasury'!$A:$A, A119) +SUMIFS('Input| BS| Capital'!L:L, 'Input| BS| Capital'!$A:$A, A119)+SUMIFS('ALM| BS| Process'!P:P, 'ALM| BS| Process'!$A:$A, A119)</f>
        <v>362044.98470238538</v>
      </c>
      <c r="M119" s="419"/>
      <c r="N119" s="635" t="s">
        <v>452</v>
      </c>
    </row>
    <row r="120" spans="1:14" x14ac:dyDescent="0.3">
      <c r="J120" s="357"/>
      <c r="L120" s="165">
        <f ca="1">L79-L119</f>
        <v>0</v>
      </c>
    </row>
  </sheetData>
  <autoFilter ref="A2:P119" xr:uid="{E1183B3D-5ABC-4078-AB08-5A150775A191}"/>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B342-B8C6-4EA4-A6E8-E554D986664B}">
  <sheetPr>
    <tabColor rgb="FFC00000"/>
  </sheetPr>
  <dimension ref="A1:K255"/>
  <sheetViews>
    <sheetView showGridLines="0" zoomScale="85" zoomScaleNormal="85" workbookViewId="0">
      <pane xSplit="7" ySplit="1" topLeftCell="H148" activePane="bottomRight" state="frozen"/>
      <selection activeCell="K47" sqref="K47"/>
      <selection pane="topRight" activeCell="K47" sqref="K47"/>
      <selection pane="bottomLeft" activeCell="K47" sqref="K47"/>
      <selection pane="bottomRight" activeCell="I157" sqref="I157"/>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7.21875" style="67" customWidth="1"/>
    <col min="9" max="10" width="17.21875" customWidth="1"/>
  </cols>
  <sheetData>
    <row r="1" spans="1:10" x14ac:dyDescent="0.3">
      <c r="C1" s="1" t="s">
        <v>0</v>
      </c>
      <c r="H1" s="786" t="s">
        <v>557</v>
      </c>
      <c r="I1" s="786"/>
      <c r="J1" s="652" t="s">
        <v>515</v>
      </c>
    </row>
    <row r="2" spans="1:10" ht="61.2" x14ac:dyDescent="0.3">
      <c r="A2" s="49" t="s">
        <v>4</v>
      </c>
      <c r="B2" s="49" t="s">
        <v>106</v>
      </c>
      <c r="C2" s="5"/>
      <c r="D2" s="6" t="s">
        <v>116</v>
      </c>
      <c r="E2" s="6"/>
      <c r="F2" s="6"/>
      <c r="G2" s="50"/>
      <c r="H2" s="208">
        <v>2021</v>
      </c>
      <c r="I2" s="208">
        <v>2022</v>
      </c>
      <c r="J2" s="353">
        <v>2023</v>
      </c>
    </row>
    <row r="3" spans="1:10" x14ac:dyDescent="0.3">
      <c r="A3" s="9">
        <v>167</v>
      </c>
      <c r="B3" s="51">
        <v>3</v>
      </c>
      <c r="C3" s="11" t="s">
        <v>6</v>
      </c>
      <c r="D3" s="12" t="s">
        <v>117</v>
      </c>
      <c r="E3" s="13"/>
      <c r="F3" s="13"/>
      <c r="G3" s="13"/>
      <c r="H3" s="589">
        <f>SUMIFS('Input| PL| RB'!I:I, 'Input| PL| RB'!$A:$A, A3)+SUMIFS('Input| PL| CMB'!I:I, 'Input| PL| CMB'!$A:$A, A3)+SUMIFS('Input| PL| IB'!I:I, 'Input| PL| IB'!$A:$A, A3)+SUMIFS('Input| PL| TT Thẻ'!I:I,'Input| PL| TT Thẻ'!$A:$A, A3)+SUMIFS('Input| PL| CIB'!I:I, 'Input| PL| CIB'!$A:$A, A3) +SUMIFS('Input| PL| Treasury'!I:I, 'Input| PL| Treasury'!$A:$A, A3)+SUMIFS('Input| PL| Capital'!I:I, 'Input| PL| Capital'!$A:$A, A3)+SUMIFS('ALM| PL| Process'!I:I, 'ALM| PL| Process'!$A:$A, A3)</f>
        <v>10154.029014452826</v>
      </c>
      <c r="I3" s="589">
        <f>SUMIFS('Input| PL| RB'!J:J, 'Input| PL| RB'!$A:$A, A3)+SUMIFS('Input| PL| CMB'!J:J, 'Input| PL| CMB'!$A:$A, A3)+SUMIFS('Input| PL| IB'!J:J, 'Input| PL| IB'!$A:$A, A3)+SUMIFS('Input| PL| TT Thẻ'!J:J,'Input| PL| TT Thẻ'!$A:$A, A3)+SUMIFS('Input| PL| CIB'!J:J, 'Input| PL| CIB'!$A:$A, A3) +SUMIFS('Input| PL| Treasury'!J:J, 'Input| PL| Treasury'!$A:$A, A3)+SUMIFS('Input| PL| Capital'!J:J, 'Input| PL| Capital'!$A:$A, A3)+SUMIFS('ALM| PL| Process'!J:J, 'ALM| PL| Process'!$A:$A, A3)</f>
        <v>12352.414217888283</v>
      </c>
      <c r="J3" s="589">
        <f ca="1">SUMIFS('Input| PL| RB'!K:K, 'Input| PL| RB'!$A:$A, A3)+SUMIFS('Input| PL| CMB'!K:K, 'Input| PL| CMB'!$A:$A, A3)+SUMIFS('Input| PL| IB'!K:K, 'Input| PL| IB'!$A:$A, A3)+SUMIFS('Input| PL| TT Thẻ'!K:K,'Input| PL| TT Thẻ'!$A:$A, A3)+SUMIFS('Input| PL| CIB'!K:K, 'Input| PL| CIB'!$A:$A, A3) +SUMIFS('Input| PL| Treasury'!K:K, 'Input| PL| Treasury'!$A:$A, A3)+SUMIFS('Input| PL| Capital'!K:K, 'Input| PL| Capital'!$A:$A, A3)+SUMIFS('ALM| PL| Process'!K:K, 'ALM| PL| Process'!$A:$A, A3)</f>
        <v>12515.839882531815</v>
      </c>
    </row>
    <row r="4" spans="1:10" x14ac:dyDescent="0.3">
      <c r="A4" s="51">
        <v>168</v>
      </c>
      <c r="B4" s="51">
        <v>4</v>
      </c>
      <c r="C4" s="53">
        <v>1</v>
      </c>
      <c r="D4" s="111" t="s">
        <v>118</v>
      </c>
      <c r="E4" s="112"/>
      <c r="F4" s="112"/>
      <c r="G4" s="112"/>
      <c r="H4" s="590">
        <f>SUMIFS('Input| PL| RB'!I:I, 'Input| PL| RB'!A:A, A4)+SUMIFS('Input| PL| CMB'!I:I, 'Input| PL| CMB'!A:A, A4)+SUMIFS('Input| PL| IB'!I:I, 'Input| PL| IB'!A:A, A4)+SUMIFS('Input| PL| TT Thẻ'!I:I,'Input| PL| TT Thẻ'!A:A, A4)+SUMIFS('Input| PL| CIB'!I:I, 'Input| PL| CIB'!A:A, A4) +SUMIFS('Input| PL| Treasury'!I:I, 'Input| PL| Treasury'!A:A, A4)+SUMIFS('Input| PL| Capital'!I:I, 'Input| PL| Capital'!A:A, A4)+SUMIFS('ALM| PL| Process'!I:I, 'ALM| PL| Process'!A:A, A4)</f>
        <v>9378.7580160740144</v>
      </c>
      <c r="I4" s="590">
        <f>SUMIFS('Input| PL| RB'!J:J, 'Input| PL| RB'!$A:$A, A4)+SUMIFS('Input| PL| CMB'!J:J, 'Input| PL| CMB'!$A:$A, A4)+SUMIFS('Input| PL| IB'!J:J, 'Input| PL| IB'!$A:$A, A4)+SUMIFS('Input| PL| TT Thẻ'!J:J,'Input| PL| TT Thẻ'!$A:$A, A4)+SUMIFS('Input| PL| CIB'!J:J, 'Input| PL| CIB'!$A:$A, A4) +SUMIFS('Input| PL| Treasury'!J:J, 'Input| PL| Treasury'!$A:$A, A4)+SUMIFS('Input| PL| Capital'!J:J, 'Input| PL| Capital'!$A:$A, A4)+SUMIFS('ALM| PL| Process'!J:J, 'ALM| PL| Process'!$A:$A, A4)</f>
        <v>10279.224674126001</v>
      </c>
      <c r="J4" s="857">
        <f ca="1">SUMIFS('Input| PL| RB'!K:K, 'Input| PL| RB'!$A:$A, A4)+SUMIFS('Input| PL| CMB'!K:K, 'Input| PL| CMB'!$A:$A, A4)+SUMIFS('Input| PL| IB'!K:K, 'Input| PL| IB'!$A:$A, A4)+SUMIFS('Input| PL| TT Thẻ'!K:K,'Input| PL| TT Thẻ'!$A:$A, A4)+SUMIFS('Input| PL| CIB'!K:K, 'Input| PL| CIB'!$A:$A, A4) +SUMIFS('Input| PL| Treasury'!K:K, 'Input| PL| Treasury'!$A:$A, A4)+SUMIFS('Input| PL| Capital'!K:K, 'Input| PL| Capital'!$A:$A, A4)+SUMIFS('ALM| PL| Process'!K:K, 'ALM| PL| Process'!$A:$A, A4)</f>
        <v>11313.118047012667</v>
      </c>
    </row>
    <row r="5" spans="1:10" x14ac:dyDescent="0.3">
      <c r="A5" s="51">
        <v>169</v>
      </c>
      <c r="B5" s="51">
        <v>5</v>
      </c>
      <c r="C5" s="54">
        <v>1.1000000000000001</v>
      </c>
      <c r="D5" s="113"/>
      <c r="E5" s="114" t="s">
        <v>119</v>
      </c>
      <c r="F5" s="115"/>
      <c r="G5" s="113"/>
      <c r="H5" s="723">
        <f>SUMIFS('Input| PL| RB'!I:I, 'Input| PL| RB'!A:A, A5)+SUMIFS('Input| PL| CMB'!I:I, 'Input| PL| CMB'!A:A, A5)+SUMIFS('Input| PL| IB'!I:I, 'Input| PL| IB'!A:A, A5)+SUMIFS('Input| PL| TT Thẻ'!I:I,'Input| PL| TT Thẻ'!A:A, A5)+SUMIFS('Input| PL| CIB'!I:I, 'Input| PL| CIB'!A:A, A5) +SUMIFS('Input| PL| Treasury'!I:I, 'Input| PL| Treasury'!A:A, A5)+SUMIFS('Input| PL| Capital'!I:I, 'Input| PL| Capital'!A:A, A5)+SUMIFS('ALM| PL| Process'!I:I, 'ALM| PL| Process'!A:A, A5)</f>
        <v>6411.096362816219</v>
      </c>
      <c r="I5" s="723">
        <f>SUMIFS('Input| PL| RB'!J:J, 'Input| PL| RB'!$A:$A, A5)+SUMIFS('Input| PL| CMB'!J:J, 'Input| PL| CMB'!$A:$A, A5)+SUMIFS('Input| PL| IB'!J:J, 'Input| PL| IB'!$A:$A, A5)+SUMIFS('Input| PL| TT Thẻ'!J:J,'Input| PL| TT Thẻ'!$A:$A, A5)+SUMIFS('Input| PL| CIB'!J:J, 'Input| PL| CIB'!$A:$A, A5) +SUMIFS('Input| PL| Treasury'!J:J, 'Input| PL| Treasury'!$A:$A, A5)+SUMIFS('Input| PL| Capital'!J:J, 'Input| PL| Capital'!$A:$A, A5)+SUMIFS('ALM| PL| Process'!J:J, 'ALM| PL| Process'!$A:$A, A5)</f>
        <v>6411.096362816219</v>
      </c>
      <c r="J5" s="858">
        <f>SUMIFS('Input| PL| RB'!K:K, 'Input| PL| RB'!$A:$A, A5)+SUMIFS('Input| PL| CMB'!K:K, 'Input| PL| CMB'!$A:$A, A5)+SUMIFS('Input| PL| IB'!K:K, 'Input| PL| IB'!$A:$A, A5)+SUMIFS('Input| PL| TT Thẻ'!K:K,'Input| PL| TT Thẻ'!$A:$A, A5)+SUMIFS('Input| PL| CIB'!K:K, 'Input| PL| CIB'!$A:$A, A5) +SUMIFS('Input| PL| Treasury'!K:K, 'Input| PL| Treasury'!$A:$A, A5)+SUMIFS('Input| PL| Capital'!K:K, 'Input| PL| Capital'!$A:$A, A5)+SUMIFS('ALM| PL| Process'!K:K, 'ALM| PL| Process'!$A:$A, A5)</f>
        <v>6411.096362816219</v>
      </c>
    </row>
    <row r="6" spans="1:10" x14ac:dyDescent="0.3">
      <c r="A6" s="51">
        <v>170</v>
      </c>
      <c r="B6" s="51">
        <v>6</v>
      </c>
      <c r="C6" s="18" t="s">
        <v>120</v>
      </c>
      <c r="D6"/>
      <c r="E6"/>
      <c r="F6" s="116" t="s">
        <v>121</v>
      </c>
      <c r="G6"/>
      <c r="H6" s="859">
        <f>SUMIFS('Input| PL| RB'!I:I, 'Input| PL| RB'!A:A, A6)+SUMIFS('Input| PL| CMB'!I:I, 'Input| PL| CMB'!A:A, A6)+SUMIFS('Input| PL| IB'!I:I, 'Input| PL| IB'!A:A, A6)+SUMIFS('Input| PL| TT Thẻ'!I:I,'Input| PL| TT Thẻ'!A:A, A6)+SUMIFS('Input| PL| CIB'!I:I, 'Input| PL| CIB'!A:A, A6) +SUMIFS('Input| PL| Treasury'!I:I, 'Input| PL| Treasury'!A:A, A6)+SUMIFS('Input| PL| Capital'!I:I, 'Input| PL| Capital'!A:A, A6)+SUMIFS('ALM| PL| Process'!I:I, 'ALM| PL| Process'!A:A, A6)</f>
        <v>5456.0881602500003</v>
      </c>
      <c r="I6" s="860">
        <f>SUMIFS('Input| PL| RB'!J:J, 'Input| PL| RB'!$A:$A, A6)+SUMIFS('Input| PL| CMB'!J:J, 'Input| PL| CMB'!$A:$A, A6)+SUMIFS('Input| PL| IB'!J:J, 'Input| PL| IB'!$A:$A, A6)+SUMIFS('Input| PL| TT Thẻ'!J:J,'Input| PL| TT Thẻ'!$A:$A, A6)+SUMIFS('Input| PL| CIB'!J:J, 'Input| PL| CIB'!$A:$A, A6) +SUMIFS('Input| PL| Treasury'!J:J, 'Input| PL| Treasury'!$A:$A, A6)+SUMIFS('Input| PL| Capital'!J:J, 'Input| PL| Capital'!$A:$A, A6)+SUMIFS('ALM| PL| Process'!J:J, 'ALM| PL| Process'!$A:$A, A6)</f>
        <v>5456.0881602500003</v>
      </c>
      <c r="J6" s="861">
        <f>SUMIFS('Input| PL| RB'!K:K, 'Input| PL| RB'!$A:$A, A6)+SUMIFS('Input| PL| CMB'!K:K, 'Input| PL| CMB'!$A:$A, A6)+SUMIFS('Input| PL| IB'!K:K, 'Input| PL| IB'!$A:$A, A6)+SUMIFS('Input| PL| TT Thẻ'!K:K,'Input| PL| TT Thẻ'!$A:$A, A6)+SUMIFS('Input| PL| CIB'!K:K, 'Input| PL| CIB'!$A:$A, A6) +SUMIFS('Input| PL| Treasury'!K:K, 'Input| PL| Treasury'!$A:$A, A6)+SUMIFS('Input| PL| Capital'!K:K, 'Input| PL| Capital'!$A:$A, A6)+SUMIFS('ALM| PL| Process'!K:K, 'ALM| PL| Process'!$A:$A, A6)</f>
        <v>5456.0881602500003</v>
      </c>
    </row>
    <row r="7" spans="1:10" x14ac:dyDescent="0.3">
      <c r="A7" s="51">
        <v>171</v>
      </c>
      <c r="B7" s="51">
        <v>7</v>
      </c>
      <c r="C7" s="55"/>
      <c r="D7" s="117"/>
      <c r="E7" s="48"/>
      <c r="F7" s="118" t="s">
        <v>122</v>
      </c>
      <c r="G7"/>
      <c r="H7" s="854">
        <f>SUMIFS('Input| PL| RB'!I:I, 'Input| PL| RB'!A:A, A7)+SUMIFS('Input| PL| CMB'!I:I, 'Input| PL| CMB'!A:A, A7)+SUMIFS('Input| PL| IB'!I:I, 'Input| PL| IB'!A:A, A7)+SUMIFS('Input| PL| TT Thẻ'!I:I,'Input| PL| TT Thẻ'!A:A, A7)+SUMIFS('Input| PL| CIB'!I:I, 'Input| PL| CIB'!A:A, A7) +SUMIFS('Input| PL| Treasury'!I:I, 'Input| PL| Treasury'!A:A, A7)+SUMIFS('Input| PL| Capital'!I:I, 'Input| PL| Capital'!A:A, A7)+SUMIFS('ALM| PL| Process'!I:I, 'ALM| PL| Process'!A:A, A7)</f>
        <v>164092.87700000001</v>
      </c>
      <c r="I7" s="855">
        <f>SUMIFS('Input| PL| RB'!J:J, 'Input| PL| RB'!$A:$A, A7)+SUMIFS('Input| PL| CMB'!J:J, 'Input| PL| CMB'!$A:$A, A7)+SUMIFS('Input| PL| IB'!J:J, 'Input| PL| IB'!$A:$A, A7)+SUMIFS('Input| PL| TT Thẻ'!J:J,'Input| PL| TT Thẻ'!$A:$A, A7)+SUMIFS('Input| PL| CIB'!J:J, 'Input| PL| CIB'!$A:$A, A7) +SUMIFS('Input| PL| Treasury'!J:J, 'Input| PL| Treasury'!$A:$A, A7)+SUMIFS('Input| PL| Capital'!J:J, 'Input| PL| Capital'!$A:$A, A7)+SUMIFS('ALM| PL| Process'!J:J, 'ALM| PL| Process'!$A:$A, A7)</f>
        <v>164092.87700000001</v>
      </c>
      <c r="J7" s="856">
        <f>SUMIFS('Input| PL| RB'!K:K, 'Input| PL| RB'!$A:$A, A7)+SUMIFS('Input| PL| CMB'!K:K, 'Input| PL| CMB'!$A:$A, A7)+SUMIFS('Input| PL| IB'!K:K, 'Input| PL| IB'!$A:$A, A7)+SUMIFS('Input| PL| TT Thẻ'!K:K,'Input| PL| TT Thẻ'!$A:$A, A7)+SUMIFS('Input| PL| CIB'!K:K, 'Input| PL| CIB'!$A:$A, A7) +SUMIFS('Input| PL| Treasury'!K:K, 'Input| PL| Treasury'!$A:$A, A7)+SUMIFS('Input| PL| Capital'!K:K, 'Input| PL| Capital'!$A:$A, A7)+SUMIFS('ALM| PL| Process'!K:K, 'ALM| PL| Process'!$A:$A, A7)</f>
        <v>164092.87700000001</v>
      </c>
    </row>
    <row r="8" spans="1:10" x14ac:dyDescent="0.3">
      <c r="A8" s="51">
        <v>172</v>
      </c>
      <c r="B8" s="51">
        <v>8</v>
      </c>
      <c r="C8" s="55"/>
      <c r="D8" s="117"/>
      <c r="E8" s="48"/>
      <c r="F8" s="118" t="s">
        <v>123</v>
      </c>
      <c r="G8"/>
      <c r="H8" s="854">
        <f>SUMIFS('Input| PL| RB'!I:I, 'Input| PL| RB'!A:A, A8)+SUMIFS('Input| PL| CMB'!I:I, 'Input| PL| CMB'!A:A, A8)+SUMIFS('Input| PL| IB'!I:I, 'Input| PL| IB'!A:A, A8)+SUMIFS('Input| PL| TT Thẻ'!I:I,'Input| PL| TT Thẻ'!A:A, A8)+SUMIFS('Input| PL| CIB'!I:I, 'Input| PL| CIB'!A:A, A8) +SUMIFS('Input| PL| Treasury'!I:I, 'Input| PL| Treasury'!A:A, A8)+SUMIFS('Input| PL| Capital'!I:I, 'Input| PL| Capital'!A:A, A8)+SUMIFS('ALM| PL| Process'!I:I, 'ALM| PL| Process'!A:A, A8)</f>
        <v>0.155</v>
      </c>
      <c r="I8" s="855">
        <f>SUMIFS('Input| PL| RB'!J:J, 'Input| PL| RB'!$A:$A, A8)+SUMIFS('Input| PL| CMB'!J:J, 'Input| PL| CMB'!$A:$A, A8)+SUMIFS('Input| PL| IB'!J:J, 'Input| PL| IB'!$A:$A, A8)+SUMIFS('Input| PL| TT Thẻ'!J:J,'Input| PL| TT Thẻ'!$A:$A, A8)+SUMIFS('Input| PL| CIB'!J:J, 'Input| PL| CIB'!$A:$A, A8) +SUMIFS('Input| PL| Treasury'!J:J, 'Input| PL| Treasury'!$A:$A, A8)+SUMIFS('Input| PL| Capital'!J:J, 'Input| PL| Capital'!$A:$A, A8)+SUMIFS('ALM| PL| Process'!J:J, 'ALM| PL| Process'!$A:$A, A8)</f>
        <v>0.155</v>
      </c>
      <c r="J8" s="856">
        <f>SUMIFS('Input| PL| RB'!K:K, 'Input| PL| RB'!$A:$A, A8)+SUMIFS('Input| PL| CMB'!K:K, 'Input| PL| CMB'!$A:$A, A8)+SUMIFS('Input| PL| IB'!K:K, 'Input| PL| IB'!$A:$A, A8)+SUMIFS('Input| PL| TT Thẻ'!K:K,'Input| PL| TT Thẻ'!$A:$A, A8)+SUMIFS('Input| PL| CIB'!K:K, 'Input| PL| CIB'!$A:$A, A8) +SUMIFS('Input| PL| Treasury'!K:K, 'Input| PL| Treasury'!$A:$A, A8)+SUMIFS('Input| PL| Capital'!K:K, 'Input| PL| Capital'!$A:$A, A8)+SUMIFS('ALM| PL| Process'!K:K, 'ALM| PL| Process'!$A:$A, A8)</f>
        <v>0.155</v>
      </c>
    </row>
    <row r="9" spans="1:10" x14ac:dyDescent="0.3">
      <c r="A9" s="51">
        <v>173</v>
      </c>
      <c r="B9" s="51">
        <v>9</v>
      </c>
      <c r="C9" s="55"/>
      <c r="D9" s="117"/>
      <c r="E9" s="48"/>
      <c r="F9" s="117"/>
      <c r="G9" s="118"/>
      <c r="H9" s="854">
        <f>SUMIFS('Input| PL| RB'!I:I, 'Input| PL| RB'!A:A, A9)+SUMIFS('Input| PL| CMB'!I:I, 'Input| PL| CMB'!A:A, A9)+SUMIFS('Input| PL| IB'!I:I, 'Input| PL| IB'!A:A, A9)+SUMIFS('Input| PL| TT Thẻ'!I:I,'Input| PL| TT Thẻ'!A:A, A9)+SUMIFS('Input| PL| CIB'!I:I, 'Input| PL| CIB'!A:A, A9) +SUMIFS('Input| PL| Treasury'!I:I, 'Input| PL| Treasury'!A:A, A9)+SUMIFS('Input| PL| Capital'!I:I, 'Input| PL| Capital'!A:A, A9)+SUMIFS('ALM| PL| Process'!I:I, 'ALM| PL| Process'!A:A, A9)</f>
        <v>0</v>
      </c>
      <c r="I9" s="855">
        <f>SUMIFS('Input| PL| RB'!J:J, 'Input| PL| RB'!$A:$A, A9)+SUMIFS('Input| PL| CMB'!J:J, 'Input| PL| CMB'!$A:$A, A9)+SUMIFS('Input| PL| IB'!J:J, 'Input| PL| IB'!$A:$A, A9)+SUMIFS('Input| PL| TT Thẻ'!J:J,'Input| PL| TT Thẻ'!$A:$A, A9)+SUMIFS('Input| PL| CIB'!J:J, 'Input| PL| CIB'!$A:$A, A9) +SUMIFS('Input| PL| Treasury'!J:J, 'Input| PL| Treasury'!$A:$A, A9)+SUMIFS('Input| PL| Capital'!J:J, 'Input| PL| Capital'!$A:$A, A9)+SUMIFS('ALM| PL| Process'!J:J, 'ALM| PL| Process'!$A:$A, A9)</f>
        <v>0</v>
      </c>
      <c r="J9" s="856">
        <f>SUMIFS('Input| PL| RB'!K:K, 'Input| PL| RB'!$A:$A, A9)+SUMIFS('Input| PL| CMB'!K:K, 'Input| PL| CMB'!$A:$A, A9)+SUMIFS('Input| PL| IB'!K:K, 'Input| PL| IB'!$A:$A, A9)+SUMIFS('Input| PL| TT Thẻ'!K:K,'Input| PL| TT Thẻ'!$A:$A, A9)+SUMIFS('Input| PL| CIB'!K:K, 'Input| PL| CIB'!$A:$A, A9) +SUMIFS('Input| PL| Treasury'!K:K, 'Input| PL| Treasury'!$A:$A, A9)+SUMIFS('Input| PL| Capital'!K:K, 'Input| PL| Capital'!$A:$A, A9)+SUMIFS('ALM| PL| Process'!K:K, 'ALM| PL| Process'!$A:$A, A9)</f>
        <v>0</v>
      </c>
    </row>
    <row r="10" spans="1:10" x14ac:dyDescent="0.3">
      <c r="A10" s="51">
        <v>174</v>
      </c>
      <c r="B10" s="51">
        <v>10</v>
      </c>
      <c r="C10" s="55"/>
      <c r="D10" s="117"/>
      <c r="E10" s="48"/>
      <c r="F10" s="117"/>
      <c r="G10" s="118"/>
      <c r="H10" s="854">
        <f>SUMIFS('Input| PL| RB'!I:I, 'Input| PL| RB'!A:A, A10)+SUMIFS('Input| PL| CMB'!I:I, 'Input| PL| CMB'!A:A, A10)+SUMIFS('Input| PL| IB'!I:I, 'Input| PL| IB'!A:A, A10)+SUMIFS('Input| PL| TT Thẻ'!I:I,'Input| PL| TT Thẻ'!A:A, A10)+SUMIFS('Input| PL| CIB'!I:I, 'Input| PL| CIB'!A:A, A10) +SUMIFS('Input| PL| Treasury'!I:I, 'Input| PL| Treasury'!A:A, A10)+SUMIFS('Input| PL| Capital'!I:I, 'Input| PL| Capital'!A:A, A10)+SUMIFS('ALM| PL| Process'!I:I, 'ALM| PL| Process'!A:A, A10)</f>
        <v>0</v>
      </c>
      <c r="I10" s="855">
        <f>SUMIFS('Input| PL| RB'!J:J, 'Input| PL| RB'!$A:$A, A10)+SUMIFS('Input| PL| CMB'!J:J, 'Input| PL| CMB'!$A:$A, A10)+SUMIFS('Input| PL| IB'!J:J, 'Input| PL| IB'!$A:$A, A10)+SUMIFS('Input| PL| TT Thẻ'!J:J,'Input| PL| TT Thẻ'!$A:$A, A10)+SUMIFS('Input| PL| CIB'!J:J, 'Input| PL| CIB'!$A:$A, A10) +SUMIFS('Input| PL| Treasury'!J:J, 'Input| PL| Treasury'!$A:$A, A10)+SUMIFS('Input| PL| Capital'!J:J, 'Input| PL| Capital'!$A:$A, A10)+SUMIFS('ALM| PL| Process'!J:J, 'ALM| PL| Process'!$A:$A, A10)</f>
        <v>0</v>
      </c>
      <c r="J10" s="856">
        <f>SUMIFS('Input| PL| RB'!K:K, 'Input| PL| RB'!$A:$A, A10)+SUMIFS('Input| PL| CMB'!K:K, 'Input| PL| CMB'!$A:$A, A10)+SUMIFS('Input| PL| IB'!K:K, 'Input| PL| IB'!$A:$A, A10)+SUMIFS('Input| PL| TT Thẻ'!K:K,'Input| PL| TT Thẻ'!$A:$A, A10)+SUMIFS('Input| PL| CIB'!K:K, 'Input| PL| CIB'!$A:$A, A10) +SUMIFS('Input| PL| Treasury'!K:K, 'Input| PL| Treasury'!$A:$A, A10)+SUMIFS('Input| PL| Capital'!K:K, 'Input| PL| Capital'!$A:$A, A10)+SUMIFS('ALM| PL| Process'!K:K, 'ALM| PL| Process'!$A:$A, A10)</f>
        <v>0</v>
      </c>
    </row>
    <row r="11" spans="1:10" x14ac:dyDescent="0.3">
      <c r="A11" s="51">
        <v>175</v>
      </c>
      <c r="B11" s="51">
        <v>11</v>
      </c>
      <c r="C11" s="18" t="s">
        <v>124</v>
      </c>
      <c r="D11"/>
      <c r="E11" s="119"/>
      <c r="F11" s="116" t="s">
        <v>125</v>
      </c>
      <c r="G11"/>
      <c r="H11" s="859">
        <f>SUMIFS('Input| PL| RB'!I:I, 'Input| PL| RB'!A:A, A11)+SUMIFS('Input| PL| CMB'!I:I, 'Input| PL| CMB'!A:A, A11)+SUMIFS('Input| PL| IB'!I:I, 'Input| PL| IB'!A:A, A11)+SUMIFS('Input| PL| TT Thẻ'!I:I,'Input| PL| TT Thẻ'!A:A, A11)+SUMIFS('Input| PL| CIB'!I:I, 'Input| PL| CIB'!A:A, A11) +SUMIFS('Input| PL| Treasury'!I:I, 'Input| PL| Treasury'!A:A, A11)+SUMIFS('Input| PL| Capital'!I:I, 'Input| PL| Capital'!A:A, A11)+SUMIFS('ALM| PL| Process'!I:I, 'ALM| PL| Process'!A:A, A11)</f>
        <v>195.25776375000001</v>
      </c>
      <c r="I11" s="860">
        <f>SUMIFS('Input| PL| RB'!J:J, 'Input| PL| RB'!$A:$A, A11)+SUMIFS('Input| PL| CMB'!J:J, 'Input| PL| CMB'!$A:$A, A11)+SUMIFS('Input| PL| IB'!J:J, 'Input| PL| IB'!$A:$A, A11)+SUMIFS('Input| PL| TT Thẻ'!J:J,'Input| PL| TT Thẻ'!$A:$A, A11)+SUMIFS('Input| PL| CIB'!J:J, 'Input| PL| CIB'!$A:$A, A11) +SUMIFS('Input| PL| Treasury'!J:J, 'Input| PL| Treasury'!$A:$A, A11)+SUMIFS('Input| PL| Capital'!J:J, 'Input| PL| Capital'!$A:$A, A11)+SUMIFS('ALM| PL| Process'!J:J, 'ALM| PL| Process'!$A:$A, A11)</f>
        <v>195.25776375000001</v>
      </c>
      <c r="J11" s="861">
        <f>SUMIFS('Input| PL| RB'!K:K, 'Input| PL| RB'!$A:$A, A11)+SUMIFS('Input| PL| CMB'!K:K, 'Input| PL| CMB'!$A:$A, A11)+SUMIFS('Input| PL| IB'!K:K, 'Input| PL| IB'!$A:$A, A11)+SUMIFS('Input| PL| TT Thẻ'!K:K,'Input| PL| TT Thẻ'!$A:$A, A11)+SUMIFS('Input| PL| CIB'!K:K, 'Input| PL| CIB'!$A:$A, A11) +SUMIFS('Input| PL| Treasury'!K:K, 'Input| PL| Treasury'!$A:$A, A11)+SUMIFS('Input| PL| Capital'!K:K, 'Input| PL| Capital'!$A:$A, A11)+SUMIFS('ALM| PL| Process'!K:K, 'ALM| PL| Process'!$A:$A, A11)</f>
        <v>195.25776375000001</v>
      </c>
    </row>
    <row r="12" spans="1:10" x14ac:dyDescent="0.3">
      <c r="A12" s="51">
        <v>176</v>
      </c>
      <c r="B12" s="51">
        <v>12</v>
      </c>
      <c r="C12" s="55"/>
      <c r="D12" s="117"/>
      <c r="E12" s="48"/>
      <c r="F12" s="118" t="s">
        <v>126</v>
      </c>
      <c r="G12"/>
      <c r="H12" s="854">
        <f>SUMIFS('Input| PL| RB'!I:I, 'Input| PL| RB'!A:A, A12)+SUMIFS('Input| PL| CMB'!I:I, 'Input| PL| CMB'!A:A, A12)+SUMIFS('Input| PL| IB'!I:I, 'Input| PL| IB'!A:A, A12)+SUMIFS('Input| PL| TT Thẻ'!I:I,'Input| PL| TT Thẻ'!A:A, A12)+SUMIFS('Input| PL| CIB'!I:I, 'Input| PL| CIB'!A:A, A12) +SUMIFS('Input| PL| Treasury'!I:I, 'Input| PL| Treasury'!A:A, A12)+SUMIFS('Input| PL| Capital'!I:I, 'Input| PL| Capital'!A:A, A12)+SUMIFS('ALM| PL| Process'!I:I, 'ALM| PL| Process'!A:A, A12)</f>
        <v>2947.2870000000003</v>
      </c>
      <c r="I12" s="855">
        <f>SUMIFS('Input| PL| RB'!J:J, 'Input| PL| RB'!$A:$A, A12)+SUMIFS('Input| PL| CMB'!J:J, 'Input| PL| CMB'!$A:$A, A12)+SUMIFS('Input| PL| IB'!J:J, 'Input| PL| IB'!$A:$A, A12)+SUMIFS('Input| PL| TT Thẻ'!J:J,'Input| PL| TT Thẻ'!$A:$A, A12)+SUMIFS('Input| PL| CIB'!J:J, 'Input| PL| CIB'!$A:$A, A12) +SUMIFS('Input| PL| Treasury'!J:J, 'Input| PL| Treasury'!$A:$A, A12)+SUMIFS('Input| PL| Capital'!J:J, 'Input| PL| Capital'!$A:$A, A12)+SUMIFS('ALM| PL| Process'!J:J, 'ALM| PL| Process'!$A:$A, A12)</f>
        <v>2947.2870000000003</v>
      </c>
      <c r="J12" s="856">
        <f>SUMIFS('Input| PL| RB'!K:K, 'Input| PL| RB'!$A:$A, A12)+SUMIFS('Input| PL| CMB'!K:K, 'Input| PL| CMB'!$A:$A, A12)+SUMIFS('Input| PL| IB'!K:K, 'Input| PL| IB'!$A:$A, A12)+SUMIFS('Input| PL| TT Thẻ'!K:K,'Input| PL| TT Thẻ'!$A:$A, A12)+SUMIFS('Input| PL| CIB'!K:K, 'Input| PL| CIB'!$A:$A, A12) +SUMIFS('Input| PL| Treasury'!K:K, 'Input| PL| Treasury'!$A:$A, A12)+SUMIFS('Input| PL| Capital'!K:K, 'Input| PL| Capital'!$A:$A, A12)+SUMIFS('ALM| PL| Process'!K:K, 'ALM| PL| Process'!$A:$A, A12)</f>
        <v>2947.2870000000003</v>
      </c>
    </row>
    <row r="13" spans="1:10" x14ac:dyDescent="0.3">
      <c r="A13" s="51">
        <v>177</v>
      </c>
      <c r="B13" s="51">
        <v>13</v>
      </c>
      <c r="C13" s="55"/>
      <c r="D13" s="117"/>
      <c r="E13" s="48"/>
      <c r="F13" s="118" t="s">
        <v>127</v>
      </c>
      <c r="G13" t="s">
        <v>128</v>
      </c>
      <c r="H13" s="854">
        <f>SUMIFS('Input| PL| RB'!I:I, 'Input| PL| RB'!A:A, A13)+SUMIFS('Input| PL| CMB'!I:I, 'Input| PL| CMB'!A:A, A13)+SUMIFS('Input| PL| IB'!I:I, 'Input| PL| IB'!A:A, A13)+SUMIFS('Input| PL| TT Thẻ'!I:I,'Input| PL| TT Thẻ'!A:A, A13)+SUMIFS('Input| PL| CIB'!I:I, 'Input| PL| CIB'!A:A, A13) +SUMIFS('Input| PL| Treasury'!I:I, 'Input| PL| Treasury'!A:A, A13)+SUMIFS('Input| PL| Capital'!I:I, 'Input| PL| Capital'!A:A, A13)+SUMIFS('ALM| PL| Process'!I:I, 'ALM| PL| Process'!A:A, A13)</f>
        <v>0.36499999999999999</v>
      </c>
      <c r="I13" s="855">
        <f>SUMIFS('Input| PL| RB'!J:J, 'Input| PL| RB'!$A:$A, A13)+SUMIFS('Input| PL| CMB'!J:J, 'Input| PL| CMB'!$A:$A, A13)+SUMIFS('Input| PL| IB'!J:J, 'Input| PL| IB'!$A:$A, A13)+SUMIFS('Input| PL| TT Thẻ'!J:J,'Input| PL| TT Thẻ'!$A:$A, A13)+SUMIFS('Input| PL| CIB'!J:J, 'Input| PL| CIB'!$A:$A, A13) +SUMIFS('Input| PL| Treasury'!J:J, 'Input| PL| Treasury'!$A:$A, A13)+SUMIFS('Input| PL| Capital'!J:J, 'Input| PL| Capital'!$A:$A, A13)+SUMIFS('ALM| PL| Process'!J:J, 'ALM| PL| Process'!$A:$A, A13)</f>
        <v>0.36499999999999999</v>
      </c>
      <c r="J13" s="862">
        <f>SUMIFS('Input| PL| RB'!K:K, 'Input| PL| RB'!$A:$A, A13)+SUMIFS('Input| PL| CMB'!K:K, 'Input| PL| CMB'!$A:$A, A13)+SUMIFS('Input| PL| IB'!K:K, 'Input| PL| IB'!$A:$A, A13)+SUMIFS('Input| PL| TT Thẻ'!K:K,'Input| PL| TT Thẻ'!$A:$A, A13)+SUMIFS('Input| PL| CIB'!K:K, 'Input| PL| CIB'!$A:$A, A13) +SUMIFS('Input| PL| Treasury'!K:K, 'Input| PL| Treasury'!$A:$A, A13)+SUMIFS('Input| PL| Capital'!K:K, 'Input| PL| Capital'!$A:$A, A13)+SUMIFS('ALM| PL| Process'!K:K, 'ALM| PL| Process'!$A:$A, A13)</f>
        <v>0.36499999999999999</v>
      </c>
    </row>
    <row r="14" spans="1:10" x14ac:dyDescent="0.3">
      <c r="A14" s="51">
        <v>178</v>
      </c>
      <c r="B14" s="51">
        <v>14</v>
      </c>
      <c r="C14" s="18" t="s">
        <v>129</v>
      </c>
      <c r="D14"/>
      <c r="E14" s="119"/>
      <c r="F14" s="116" t="s">
        <v>130</v>
      </c>
      <c r="G14"/>
      <c r="H14" s="859">
        <f>SUMIFS('Input| PL| RB'!I:I, 'Input| PL| RB'!A:A, A14)+SUMIFS('Input| PL| CMB'!I:I, 'Input| PL| CMB'!A:A, A14)+SUMIFS('Input| PL| IB'!I:I, 'Input| PL| IB'!A:A, A14)+SUMIFS('Input| PL| TT Thẻ'!I:I,'Input| PL| TT Thẻ'!A:A, A14)+SUMIFS('Input| PL| CIB'!I:I, 'Input| PL| CIB'!A:A, A14) +SUMIFS('Input| PL| Treasury'!I:I, 'Input| PL| Treasury'!A:A, A14)+SUMIFS('Input| PL| Capital'!I:I, 'Input| PL| Capital'!A:A, A14)+SUMIFS('ALM| PL| Process'!I:I, 'ALM| PL| Process'!A:A, A14)</f>
        <v>123.48397736</v>
      </c>
      <c r="I14" s="860">
        <f>SUMIFS('Input| PL| RB'!J:J, 'Input| PL| RB'!$A:$A, A14)+SUMIFS('Input| PL| CMB'!J:J, 'Input| PL| CMB'!$A:$A, A14)+SUMIFS('Input| PL| IB'!J:J, 'Input| PL| IB'!$A:$A, A14)+SUMIFS('Input| PL| TT Thẻ'!J:J,'Input| PL| TT Thẻ'!$A:$A, A14)+SUMIFS('Input| PL| CIB'!J:J, 'Input| PL| CIB'!$A:$A, A14) +SUMIFS('Input| PL| Treasury'!J:J, 'Input| PL| Treasury'!$A:$A, A14)+SUMIFS('Input| PL| Capital'!J:J, 'Input| PL| Capital'!$A:$A, A14)+SUMIFS('ALM| PL| Process'!J:J, 'ALM| PL| Process'!$A:$A, A14)</f>
        <v>123.48397736</v>
      </c>
      <c r="J14" s="861">
        <f>SUMIFS('Input| PL| RB'!K:K, 'Input| PL| RB'!$A:$A, A14)+SUMIFS('Input| PL| CMB'!K:K, 'Input| PL| CMB'!$A:$A, A14)+SUMIFS('Input| PL| IB'!K:K, 'Input| PL| IB'!$A:$A, A14)+SUMIFS('Input| PL| TT Thẻ'!K:K,'Input| PL| TT Thẻ'!$A:$A, A14)+SUMIFS('Input| PL| CIB'!K:K, 'Input| PL| CIB'!$A:$A, A14) +SUMIFS('Input| PL| Treasury'!K:K, 'Input| PL| Treasury'!$A:$A, A14)+SUMIFS('Input| PL| Capital'!K:K, 'Input| PL| Capital'!$A:$A, A14)+SUMIFS('ALM| PL| Process'!K:K, 'ALM| PL| Process'!$A:$A, A14)</f>
        <v>123.48397736</v>
      </c>
    </row>
    <row r="15" spans="1:10" x14ac:dyDescent="0.3">
      <c r="A15" s="51">
        <v>179</v>
      </c>
      <c r="B15" s="51">
        <v>15</v>
      </c>
      <c r="C15" s="55"/>
      <c r="D15" s="117"/>
      <c r="E15" s="48"/>
      <c r="F15" s="118" t="s">
        <v>131</v>
      </c>
      <c r="G15"/>
      <c r="H15" s="854">
        <f>SUMIFS('Input| PL| RB'!I:I, 'Input| PL| RB'!A:A, A15)+SUMIFS('Input| PL| CMB'!I:I, 'Input| PL| CMB'!A:A, A15)+SUMIFS('Input| PL| IB'!I:I, 'Input| PL| IB'!A:A, A15)+SUMIFS('Input| PL| TT Thẻ'!I:I,'Input| PL| TT Thẻ'!A:A, A15)+SUMIFS('Input| PL| CIB'!I:I, 'Input| PL| CIB'!A:A, A15) +SUMIFS('Input| PL| Treasury'!I:I, 'Input| PL| Treasury'!A:A, A15)+SUMIFS('Input| PL| Capital'!I:I, 'Input| PL| Capital'!A:A, A15)+SUMIFS('ALM| PL| Process'!I:I, 'ALM| PL| Process'!A:A, A15)</f>
        <v>9130.1967199999999</v>
      </c>
      <c r="I15" s="855">
        <f>SUMIFS('Input| PL| RB'!J:J, 'Input| PL| RB'!$A:$A, A15)+SUMIFS('Input| PL| CMB'!J:J, 'Input| PL| CMB'!$A:$A, A15)+SUMIFS('Input| PL| IB'!J:J, 'Input| PL| IB'!$A:$A, A15)+SUMIFS('Input| PL| TT Thẻ'!J:J,'Input| PL| TT Thẻ'!$A:$A, A15)+SUMIFS('Input| PL| CIB'!J:J, 'Input| PL| CIB'!$A:$A, A15) +SUMIFS('Input| PL| Treasury'!J:J, 'Input| PL| Treasury'!$A:$A, A15)+SUMIFS('Input| PL| Capital'!J:J, 'Input| PL| Capital'!$A:$A, A15)+SUMIFS('ALM| PL| Process'!J:J, 'ALM| PL| Process'!$A:$A, A15)</f>
        <v>9130.1967199999999</v>
      </c>
      <c r="J15" s="856">
        <f>SUMIFS('Input| PL| RB'!K:K, 'Input| PL| RB'!$A:$A, A15)+SUMIFS('Input| PL| CMB'!K:K, 'Input| PL| CMB'!$A:$A, A15)+SUMIFS('Input| PL| IB'!K:K, 'Input| PL| IB'!$A:$A, A15)+SUMIFS('Input| PL| TT Thẻ'!K:K,'Input| PL| TT Thẻ'!$A:$A, A15)+SUMIFS('Input| PL| CIB'!K:K, 'Input| PL| CIB'!$A:$A, A15) +SUMIFS('Input| PL| Treasury'!K:K, 'Input| PL| Treasury'!$A:$A, A15)+SUMIFS('Input| PL| Capital'!K:K, 'Input| PL| Capital'!$A:$A, A15)+SUMIFS('ALM| PL| Process'!K:K, 'ALM| PL| Process'!$A:$A, A15)</f>
        <v>9130.1967199999999</v>
      </c>
    </row>
    <row r="16" spans="1:10" x14ac:dyDescent="0.3">
      <c r="A16" s="51">
        <v>180</v>
      </c>
      <c r="B16" s="51">
        <v>16</v>
      </c>
      <c r="C16" s="55"/>
      <c r="D16" s="117"/>
      <c r="E16" s="48"/>
      <c r="F16" s="118" t="s">
        <v>127</v>
      </c>
      <c r="G16" t="s">
        <v>128</v>
      </c>
      <c r="H16" s="854">
        <f>SUMIFS('Input| PL| RB'!I:I, 'Input| PL| RB'!A:A, A16)+SUMIFS('Input| PL| CMB'!I:I, 'Input| PL| CMB'!A:A, A16)+SUMIFS('Input| PL| IB'!I:I, 'Input| PL| IB'!A:A, A16)+SUMIFS('Input| PL| TT Thẻ'!I:I,'Input| PL| TT Thẻ'!A:A, A16)+SUMIFS('Input| PL| CIB'!I:I, 'Input| PL| CIB'!A:A, A16) +SUMIFS('Input| PL| Treasury'!I:I, 'Input| PL| Treasury'!A:A, A16)+SUMIFS('Input| PL| Capital'!I:I, 'Input| PL| Capital'!A:A, A16)+SUMIFS('ALM| PL| Process'!I:I, 'ALM| PL| Process'!A:A, A16)</f>
        <v>6.7000000000000004E-2</v>
      </c>
      <c r="I16" s="855">
        <f>SUMIFS('Input| PL| RB'!J:J, 'Input| PL| RB'!$A:$A, A16)+SUMIFS('Input| PL| CMB'!J:J, 'Input| PL| CMB'!$A:$A, A16)+SUMIFS('Input| PL| IB'!J:J, 'Input| PL| IB'!$A:$A, A16)+SUMIFS('Input| PL| TT Thẻ'!J:J,'Input| PL| TT Thẻ'!$A:$A, A16)+SUMIFS('Input| PL| CIB'!J:J, 'Input| PL| CIB'!$A:$A, A16) +SUMIFS('Input| PL| Treasury'!J:J, 'Input| PL| Treasury'!$A:$A, A16)+SUMIFS('Input| PL| Capital'!J:J, 'Input| PL| Capital'!$A:$A, A16)+SUMIFS('ALM| PL| Process'!J:J, 'ALM| PL| Process'!$A:$A, A16)</f>
        <v>6.7000000000000004E-2</v>
      </c>
      <c r="J16" s="856">
        <f>SUMIFS('Input| PL| RB'!K:K, 'Input| PL| RB'!$A:$A, A16)+SUMIFS('Input| PL| CMB'!K:K, 'Input| PL| CMB'!$A:$A, A16)+SUMIFS('Input| PL| IB'!K:K, 'Input| PL| IB'!$A:$A, A16)+SUMIFS('Input| PL| TT Thẻ'!K:K,'Input| PL| TT Thẻ'!$A:$A, A16)+SUMIFS('Input| PL| CIB'!K:K, 'Input| PL| CIB'!$A:$A, A16) +SUMIFS('Input| PL| Treasury'!K:K, 'Input| PL| Treasury'!$A:$A, A16)+SUMIFS('Input| PL| Capital'!K:K, 'Input| PL| Capital'!$A:$A, A16)+SUMIFS('ALM| PL| Process'!K:K, 'ALM| PL| Process'!$A:$A, A16)</f>
        <v>6.7000000000000004E-2</v>
      </c>
    </row>
    <row r="17" spans="1:10" x14ac:dyDescent="0.3">
      <c r="A17" s="51">
        <v>181</v>
      </c>
      <c r="B17" s="51">
        <v>17</v>
      </c>
      <c r="C17" s="18" t="s">
        <v>132</v>
      </c>
      <c r="D17"/>
      <c r="E17" s="119"/>
      <c r="F17" s="116" t="s">
        <v>133</v>
      </c>
      <c r="G17"/>
      <c r="H17" s="859">
        <f>SUMIFS('Input| PL| RB'!I:I, 'Input| PL| RB'!A:A, A17)+SUMIFS('Input| PL| CMB'!I:I, 'Input| PL| CMB'!A:A, A17)+SUMIFS('Input| PL| IB'!I:I, 'Input| PL| IB'!A:A, A17)+SUMIFS('Input| PL| TT Thẻ'!I:I,'Input| PL| TT Thẻ'!A:A, A17)+SUMIFS('Input| PL| CIB'!I:I, 'Input| PL| CIB'!A:A, A17) +SUMIFS('Input| PL| Treasury'!I:I, 'Input| PL| Treasury'!A:A, A17)+SUMIFS('Input| PL| Capital'!I:I, 'Input| PL| Capital'!A:A, A17)+SUMIFS('ALM| PL| Process'!I:I, 'ALM| PL| Process'!A:A, A17)</f>
        <v>46.340470833136791</v>
      </c>
      <c r="I17" s="860">
        <f>SUMIFS('Input| PL| RB'!J:J, 'Input| PL| RB'!$A:$A, A17)+SUMIFS('Input| PL| CMB'!J:J, 'Input| PL| CMB'!$A:$A, A17)+SUMIFS('Input| PL| IB'!J:J, 'Input| PL| IB'!$A:$A, A17)+SUMIFS('Input| PL| TT Thẻ'!J:J,'Input| PL| TT Thẻ'!$A:$A, A17)+SUMIFS('Input| PL| CIB'!J:J, 'Input| PL| CIB'!$A:$A, A17) +SUMIFS('Input| PL| Treasury'!J:J, 'Input| PL| Treasury'!$A:$A, A17)+SUMIFS('Input| PL| Capital'!J:J, 'Input| PL| Capital'!$A:$A, A17)+SUMIFS('ALM| PL| Process'!J:J, 'ALM| PL| Process'!$A:$A, A17)</f>
        <v>46.340470833136791</v>
      </c>
      <c r="J17" s="861">
        <f>SUMIFS('Input| PL| RB'!K:K, 'Input| PL| RB'!$A:$A, A17)+SUMIFS('Input| PL| CMB'!K:K, 'Input| PL| CMB'!$A:$A, A17)+SUMIFS('Input| PL| IB'!K:K, 'Input| PL| IB'!$A:$A, A17)+SUMIFS('Input| PL| TT Thẻ'!K:K,'Input| PL| TT Thẻ'!$A:$A, A17)+SUMIFS('Input| PL| CIB'!K:K, 'Input| PL| CIB'!$A:$A, A17) +SUMIFS('Input| PL| Treasury'!K:K, 'Input| PL| Treasury'!$A:$A, A17)+SUMIFS('Input| PL| Capital'!K:K, 'Input| PL| Capital'!$A:$A, A17)+SUMIFS('ALM| PL| Process'!K:K, 'ALM| PL| Process'!$A:$A, A17)</f>
        <v>46.340470833136791</v>
      </c>
    </row>
    <row r="18" spans="1:10" x14ac:dyDescent="0.3">
      <c r="A18" s="51">
        <v>182</v>
      </c>
      <c r="B18" s="51">
        <v>18</v>
      </c>
      <c r="C18" s="18" t="s">
        <v>134</v>
      </c>
      <c r="D18"/>
      <c r="E18" s="119"/>
      <c r="F18" s="116" t="s">
        <v>135</v>
      </c>
      <c r="G18"/>
      <c r="H18" s="859">
        <f>SUMIFS('Input| PL| RB'!I:I, 'Input| PL| RB'!A:A, A18)+SUMIFS('Input| PL| CMB'!I:I, 'Input| PL| CMB'!A:A, A18)+SUMIFS('Input| PL| IB'!I:I, 'Input| PL| IB'!A:A, A18)+SUMIFS('Input| PL| TT Thẻ'!I:I,'Input| PL| TT Thẻ'!A:A, A18)+SUMIFS('Input| PL| CIB'!I:I, 'Input| PL| CIB'!A:A, A18) +SUMIFS('Input| PL| Treasury'!I:I, 'Input| PL| Treasury'!A:A, A18)+SUMIFS('Input| PL| Capital'!I:I, 'Input| PL| Capital'!A:A, A18)+SUMIFS('ALM| PL| Process'!I:I, 'ALM| PL| Process'!A:A, A18)</f>
        <v>-74.51070624970518</v>
      </c>
      <c r="I18" s="860">
        <f>SUMIFS('Input| PL| RB'!J:J, 'Input| PL| RB'!$A:$A, A18)+SUMIFS('Input| PL| CMB'!J:J, 'Input| PL| CMB'!$A:$A, A18)+SUMIFS('Input| PL| IB'!J:J, 'Input| PL| IB'!$A:$A, A18)+SUMIFS('Input| PL| TT Thẻ'!J:J,'Input| PL| TT Thẻ'!$A:$A, A18)+SUMIFS('Input| PL| CIB'!J:J, 'Input| PL| CIB'!$A:$A, A18) +SUMIFS('Input| PL| Treasury'!J:J, 'Input| PL| Treasury'!$A:$A, A18)+SUMIFS('Input| PL| Capital'!J:J, 'Input| PL| Capital'!$A:$A, A18)+SUMIFS('ALM| PL| Process'!J:J, 'ALM| PL| Process'!$A:$A, A18)</f>
        <v>-74.51070624970518</v>
      </c>
      <c r="J18" s="861">
        <f>SUMIFS('Input| PL| RB'!K:K, 'Input| PL| RB'!$A:$A, A18)+SUMIFS('Input| PL| CMB'!K:K, 'Input| PL| CMB'!$A:$A, A18)+SUMIFS('Input| PL| IB'!K:K, 'Input| PL| IB'!$A:$A, A18)+SUMIFS('Input| PL| TT Thẻ'!K:K,'Input| PL| TT Thẻ'!$A:$A, A18)+SUMIFS('Input| PL| CIB'!K:K, 'Input| PL| CIB'!$A:$A, A18) +SUMIFS('Input| PL| Treasury'!K:K, 'Input| PL| Treasury'!$A:$A, A18)+SUMIFS('Input| PL| Capital'!K:K, 'Input| PL| Capital'!$A:$A, A18)+SUMIFS('ALM| PL| Process'!K:K, 'ALM| PL| Process'!$A:$A, A18)</f>
        <v>-74.51070624970518</v>
      </c>
    </row>
    <row r="19" spans="1:10" x14ac:dyDescent="0.3">
      <c r="A19" s="51">
        <v>183</v>
      </c>
      <c r="B19" s="51">
        <v>19</v>
      </c>
      <c r="C19" s="18" t="s">
        <v>136</v>
      </c>
      <c r="D19"/>
      <c r="E19" s="119"/>
      <c r="F19" s="116" t="s">
        <v>137</v>
      </c>
      <c r="G19"/>
      <c r="H19" s="859">
        <f>SUMIFS('Input| PL| RB'!I:I, 'Input| PL| RB'!A:A, A19)+SUMIFS('Input| PL| CMB'!I:I, 'Input| PL| CMB'!A:A, A19)+SUMIFS('Input| PL| IB'!I:I, 'Input| PL| IB'!A:A, A19)+SUMIFS('Input| PL| TT Thẻ'!I:I,'Input| PL| TT Thẻ'!A:A, A19)+SUMIFS('Input| PL| CIB'!I:I, 'Input| PL| CIB'!A:A, A19) +SUMIFS('Input| PL| Treasury'!I:I, 'Input| PL| Treasury'!A:A, A19)+SUMIFS('Input| PL| Capital'!I:I, 'Input| PL| Capital'!A:A, A19)+SUMIFS('ALM| PL| Process'!I:I, 'ALM| PL| Process'!A:A, A19)</f>
        <v>699.43669687278873</v>
      </c>
      <c r="I19" s="860">
        <f>SUMIFS('Input| PL| RB'!J:J, 'Input| PL| RB'!$A:$A, A19)+SUMIFS('Input| PL| CMB'!J:J, 'Input| PL| CMB'!$A:$A, A19)+SUMIFS('Input| PL| IB'!J:J, 'Input| PL| IB'!$A:$A, A19)+SUMIFS('Input| PL| TT Thẻ'!J:J,'Input| PL| TT Thẻ'!$A:$A, A19)+SUMIFS('Input| PL| CIB'!J:J, 'Input| PL| CIB'!$A:$A, A19) +SUMIFS('Input| PL| Treasury'!J:J, 'Input| PL| Treasury'!$A:$A, A19)+SUMIFS('Input| PL| Capital'!J:J, 'Input| PL| Capital'!$A:$A, A19)+SUMIFS('ALM| PL| Process'!J:J, 'ALM| PL| Process'!$A:$A, A19)</f>
        <v>699.43669687278873</v>
      </c>
      <c r="J19" s="861">
        <f>SUMIFS('Input| PL| RB'!K:K, 'Input| PL| RB'!$A:$A, A19)+SUMIFS('Input| PL| CMB'!K:K, 'Input| PL| CMB'!$A:$A, A19)+SUMIFS('Input| PL| IB'!K:K, 'Input| PL| IB'!$A:$A, A19)+SUMIFS('Input| PL| TT Thẻ'!K:K,'Input| PL| TT Thẻ'!$A:$A, A19)+SUMIFS('Input| PL| CIB'!K:K, 'Input| PL| CIB'!$A:$A, A19) +SUMIFS('Input| PL| Treasury'!K:K, 'Input| PL| Treasury'!$A:$A, A19)+SUMIFS('Input| PL| Capital'!K:K, 'Input| PL| Capital'!$A:$A, A19)+SUMIFS('ALM| PL| Process'!K:K, 'ALM| PL| Process'!$A:$A, A19)</f>
        <v>699.43669687278873</v>
      </c>
    </row>
    <row r="20" spans="1:10" x14ac:dyDescent="0.3">
      <c r="A20" s="51">
        <v>184</v>
      </c>
      <c r="B20" s="51">
        <v>20</v>
      </c>
      <c r="C20" s="18"/>
      <c r="D20"/>
      <c r="E20" s="119"/>
      <c r="F20" s="118" t="s">
        <v>138</v>
      </c>
      <c r="G20"/>
      <c r="H20" s="863">
        <f>SUMIFS('Input| PL| RB'!I:I, 'Input| PL| RB'!A:A, A20)+SUMIFS('Input| PL| CMB'!I:I, 'Input| PL| CMB'!A:A, A20)+SUMIFS('Input| PL| IB'!I:I, 'Input| PL| IB'!A:A, A20)+SUMIFS('Input| PL| TT Thẻ'!I:I,'Input| PL| TT Thẻ'!A:A, A20)+SUMIFS('Input| PL| CIB'!I:I, 'Input| PL| CIB'!A:A, A20) +SUMIFS('Input| PL| Treasury'!I:I, 'Input| PL| Treasury'!A:A, A20)+SUMIFS('Input| PL| Capital'!I:I, 'Input| PL| Capital'!A:A, A20)+SUMIFS('ALM| PL| Process'!I:I, 'ALM| PL| Process'!A:A, A20)</f>
        <v>408.83029687278878</v>
      </c>
      <c r="I20" s="864">
        <f>SUMIFS('Input| PL| RB'!J:J, 'Input| PL| RB'!$A:$A, A20)+SUMIFS('Input| PL| CMB'!J:J, 'Input| PL| CMB'!$A:$A, A20)+SUMIFS('Input| PL| IB'!J:J, 'Input| PL| IB'!$A:$A, A20)+SUMIFS('Input| PL| TT Thẻ'!J:J,'Input| PL| TT Thẻ'!$A:$A, A20)+SUMIFS('Input| PL| CIB'!J:J, 'Input| PL| CIB'!$A:$A, A20) +SUMIFS('Input| PL| Treasury'!J:J, 'Input| PL| Treasury'!$A:$A, A20)+SUMIFS('Input| PL| Capital'!J:J, 'Input| PL| Capital'!$A:$A, A20)+SUMIFS('ALM| PL| Process'!J:J, 'ALM| PL| Process'!$A:$A, A20)</f>
        <v>408.83029687278878</v>
      </c>
      <c r="J20" s="865">
        <f>SUMIFS('Input| PL| RB'!K:K, 'Input| PL| RB'!$A:$A, A20)+SUMIFS('Input| PL| CMB'!K:K, 'Input| PL| CMB'!$A:$A, A20)+SUMIFS('Input| PL| IB'!K:K, 'Input| PL| IB'!$A:$A, A20)+SUMIFS('Input| PL| TT Thẻ'!K:K,'Input| PL| TT Thẻ'!$A:$A, A20)+SUMIFS('Input| PL| CIB'!K:K, 'Input| PL| CIB'!$A:$A, A20) +SUMIFS('Input| PL| Treasury'!K:K, 'Input| PL| Treasury'!$A:$A, A20)+SUMIFS('Input| PL| Capital'!K:K, 'Input| PL| Capital'!$A:$A, A20)+SUMIFS('ALM| PL| Process'!K:K, 'ALM| PL| Process'!$A:$A, A20)</f>
        <v>408.83029687278878</v>
      </c>
    </row>
    <row r="21" spans="1:10" ht="18" customHeight="1" x14ac:dyDescent="0.3">
      <c r="A21" s="51">
        <v>185</v>
      </c>
      <c r="B21" s="51">
        <v>21</v>
      </c>
      <c r="C21" s="18"/>
      <c r="D21"/>
      <c r="E21" s="119"/>
      <c r="F21" s="118" t="s">
        <v>139</v>
      </c>
      <c r="G21"/>
      <c r="H21" s="863">
        <f>SUMIFS('Input| PL| RB'!I:I, 'Input| PL| RB'!A:A, A21)+SUMIFS('Input| PL| CMB'!I:I, 'Input| PL| CMB'!A:A, A21)+SUMIFS('Input| PL| IB'!I:I, 'Input| PL| IB'!A:A, A21)+SUMIFS('Input| PL| TT Thẻ'!I:I,'Input| PL| TT Thẻ'!A:A, A21)+SUMIFS('Input| PL| CIB'!I:I, 'Input| PL| CIB'!A:A, A21) +SUMIFS('Input| PL| Treasury'!I:I, 'Input| PL| Treasury'!A:A, A21)+SUMIFS('Input| PL| Capital'!I:I, 'Input| PL| Capital'!A:A, A21)+SUMIFS('ALM| PL| Process'!I:I, 'ALM| PL| Process'!A:A, A21)</f>
        <v>290.60639999999989</v>
      </c>
      <c r="I21" s="864">
        <f>SUMIFS('Input| PL| RB'!J:J, 'Input| PL| RB'!$A:$A, A21)+SUMIFS('Input| PL| CMB'!J:J, 'Input| PL| CMB'!$A:$A, A21)+SUMIFS('Input| PL| IB'!J:J, 'Input| PL| IB'!$A:$A, A21)+SUMIFS('Input| PL| TT Thẻ'!J:J,'Input| PL| TT Thẻ'!$A:$A, A21)+SUMIFS('Input| PL| CIB'!J:J, 'Input| PL| CIB'!$A:$A, A21) +SUMIFS('Input| PL| Treasury'!J:J, 'Input| PL| Treasury'!$A:$A, A21)+SUMIFS('Input| PL| Capital'!J:J, 'Input| PL| Capital'!$A:$A, A21)+SUMIFS('ALM| PL| Process'!J:J, 'ALM| PL| Process'!$A:$A, A21)</f>
        <v>290.60639999999989</v>
      </c>
      <c r="J21" s="865">
        <f>SUMIFS('Input| PL| RB'!K:K, 'Input| PL| RB'!$A:$A, A21)+SUMIFS('Input| PL| CMB'!K:K, 'Input| PL| CMB'!$A:$A, A21)+SUMIFS('Input| PL| IB'!K:K, 'Input| PL| IB'!$A:$A, A21)+SUMIFS('Input| PL| TT Thẻ'!K:K,'Input| PL| TT Thẻ'!$A:$A, A21)+SUMIFS('Input| PL| CIB'!K:K, 'Input| PL| CIB'!$A:$A, A21) +SUMIFS('Input| PL| Treasury'!K:K, 'Input| PL| Treasury'!$A:$A, A21)+SUMIFS('Input| PL| Capital'!K:K, 'Input| PL| Capital'!$A:$A, A21)+SUMIFS('ALM| PL| Process'!K:K, 'ALM| PL| Process'!$A:$A, A21)</f>
        <v>290.60639999999989</v>
      </c>
    </row>
    <row r="22" spans="1:10" x14ac:dyDescent="0.3">
      <c r="A22" s="51">
        <v>186</v>
      </c>
      <c r="B22" s="51">
        <v>22</v>
      </c>
      <c r="C22" s="18" t="s">
        <v>140</v>
      </c>
      <c r="D22"/>
      <c r="E22" s="119"/>
      <c r="F22" s="116" t="s">
        <v>141</v>
      </c>
      <c r="G22"/>
      <c r="H22" s="859">
        <f>SUMIFS('Input| PL| RB'!I:I, 'Input| PL| RB'!A:A, A22)+SUMIFS('Input| PL| CMB'!I:I, 'Input| PL| CMB'!A:A, A22)+SUMIFS('Input| PL| IB'!I:I, 'Input| PL| IB'!A:A, A22)+SUMIFS('Input| PL| TT Thẻ'!I:I,'Input| PL| TT Thẻ'!A:A, A22)+SUMIFS('Input| PL| CIB'!I:I, 'Input| PL| CIB'!A:A, A22) +SUMIFS('Input| PL| Treasury'!I:I, 'Input| PL| Treasury'!A:A, A22)+SUMIFS('Input| PL| Capital'!I:I, 'Input| PL| Capital'!A:A, A22)+SUMIFS('ALM| PL| Process'!I:I, 'ALM| PL| Process'!A:A, A22)</f>
        <v>-35</v>
      </c>
      <c r="I22" s="860">
        <f>SUMIFS('Input| PL| RB'!J:J, 'Input| PL| RB'!$A:$A, A22)+SUMIFS('Input| PL| CMB'!J:J, 'Input| PL| CMB'!$A:$A, A22)+SUMIFS('Input| PL| IB'!J:J, 'Input| PL| IB'!$A:$A, A22)+SUMIFS('Input| PL| TT Thẻ'!J:J,'Input| PL| TT Thẻ'!$A:$A, A22)+SUMIFS('Input| PL| CIB'!J:J, 'Input| PL| CIB'!$A:$A, A22) +SUMIFS('Input| PL| Treasury'!J:J, 'Input| PL| Treasury'!$A:$A, A22)+SUMIFS('Input| PL| Capital'!J:J, 'Input| PL| Capital'!$A:$A, A22)+SUMIFS('ALM| PL| Process'!J:J, 'ALM| PL| Process'!$A:$A, A22)</f>
        <v>-35</v>
      </c>
      <c r="J22" s="861">
        <f>SUMIFS('Input| PL| RB'!K:K, 'Input| PL| RB'!$A:$A, A22)+SUMIFS('Input| PL| CMB'!K:K, 'Input| PL| CMB'!$A:$A, A22)+SUMIFS('Input| PL| IB'!K:K, 'Input| PL| IB'!$A:$A, A22)+SUMIFS('Input| PL| TT Thẻ'!K:K,'Input| PL| TT Thẻ'!$A:$A, A22)+SUMIFS('Input| PL| CIB'!K:K, 'Input| PL| CIB'!$A:$A, A22) +SUMIFS('Input| PL| Treasury'!K:K, 'Input| PL| Treasury'!$A:$A, A22)+SUMIFS('Input| PL| Capital'!K:K, 'Input| PL| Capital'!$A:$A, A22)+SUMIFS('ALM| PL| Process'!K:K, 'ALM| PL| Process'!$A:$A, A22)</f>
        <v>-35</v>
      </c>
    </row>
    <row r="23" spans="1:10" x14ac:dyDescent="0.3">
      <c r="A23" s="51">
        <v>187</v>
      </c>
      <c r="B23" s="51">
        <v>23</v>
      </c>
      <c r="C23" s="18"/>
      <c r="D23"/>
      <c r="E23" s="119"/>
      <c r="F23" s="118" t="s">
        <v>142</v>
      </c>
      <c r="G23"/>
      <c r="H23" s="866">
        <f>SUMIFS('Input| PL| RB'!I:I, 'Input| PL| RB'!A:A, A23)+SUMIFS('Input| PL| CMB'!I:I, 'Input| PL| CMB'!A:A, A23)+SUMIFS('Input| PL| IB'!I:I, 'Input| PL| IB'!A:A, A23)+SUMIFS('Input| PL| TT Thẻ'!I:I,'Input| PL| TT Thẻ'!A:A, A23)+SUMIFS('Input| PL| CIB'!I:I, 'Input| PL| CIB'!A:A, A23) +SUMIFS('Input| PL| Treasury'!I:I, 'Input| PL| Treasury'!A:A, A23)+SUMIFS('Input| PL| Capital'!I:I, 'Input| PL| Capital'!A:A, A23)+SUMIFS('ALM| PL| Process'!I:I, 'ALM| PL| Process'!A:A, A23)</f>
        <v>-600</v>
      </c>
      <c r="I23" s="867">
        <f>SUMIFS('Input| PL| RB'!J:J, 'Input| PL| RB'!$A:$A, A23)+SUMIFS('Input| PL| CMB'!J:J, 'Input| PL| CMB'!$A:$A, A23)+SUMIFS('Input| PL| IB'!J:J, 'Input| PL| IB'!$A:$A, A23)+SUMIFS('Input| PL| TT Thẻ'!J:J,'Input| PL| TT Thẻ'!$A:$A, A23)+SUMIFS('Input| PL| CIB'!J:J, 'Input| PL| CIB'!$A:$A, A23) +SUMIFS('Input| PL| Treasury'!J:J, 'Input| PL| Treasury'!$A:$A, A23)+SUMIFS('Input| PL| Capital'!J:J, 'Input| PL| Capital'!$A:$A, A23)+SUMIFS('ALM| PL| Process'!J:J, 'ALM| PL| Process'!$A:$A, A23)</f>
        <v>-600</v>
      </c>
      <c r="J23" s="862">
        <f>SUMIFS('Input| PL| RB'!K:K, 'Input| PL| RB'!$A:$A, A23)+SUMIFS('Input| PL| CMB'!K:K, 'Input| PL| CMB'!$A:$A, A23)+SUMIFS('Input| PL| IB'!K:K, 'Input| PL| IB'!$A:$A, A23)+SUMIFS('Input| PL| TT Thẻ'!K:K,'Input| PL| TT Thẻ'!$A:$A, A23)+SUMIFS('Input| PL| CIB'!K:K, 'Input| PL| CIB'!$A:$A, A23) +SUMIFS('Input| PL| Treasury'!K:K, 'Input| PL| Treasury'!$A:$A, A23)+SUMIFS('Input| PL| Capital'!K:K, 'Input| PL| Capital'!$A:$A, A23)+SUMIFS('ALM| PL| Process'!K:K, 'ALM| PL| Process'!$A:$A, A23)</f>
        <v>-600</v>
      </c>
    </row>
    <row r="24" spans="1:10" x14ac:dyDescent="0.3">
      <c r="A24" s="51">
        <v>188</v>
      </c>
      <c r="B24" s="51">
        <v>24</v>
      </c>
      <c r="C24" s="18"/>
      <c r="D24"/>
      <c r="E24" s="119"/>
      <c r="F24" s="118" t="s">
        <v>127</v>
      </c>
      <c r="G24" t="s">
        <v>128</v>
      </c>
      <c r="H24" s="854">
        <f>SUMIFS('Input| PL| RB'!I:I, 'Input| PL| RB'!A:A, A24)+SUMIFS('Input| PL| CMB'!I:I, 'Input| PL| CMB'!A:A, A24)+SUMIFS('Input| PL| IB'!I:I, 'Input| PL| IB'!A:A, A24)+SUMIFS('Input| PL| TT Thẻ'!I:I,'Input| PL| TT Thẻ'!A:A, A24)+SUMIFS('Input| PL| CIB'!I:I, 'Input| PL| CIB'!A:A, A24) +SUMIFS('Input| PL| Treasury'!I:I, 'Input| PL| Treasury'!A:A, A24)+SUMIFS('Input| PL| Capital'!I:I, 'Input| PL| Capital'!A:A, A24)+SUMIFS('ALM| PL| Process'!I:I, 'ALM| PL| Process'!A:A, A24)</f>
        <v>0.36499999999999999</v>
      </c>
      <c r="I24" s="855">
        <f>SUMIFS('Input| PL| RB'!J:J, 'Input| PL| RB'!$A:$A, A24)+SUMIFS('Input| PL| CMB'!J:J, 'Input| PL| CMB'!$A:$A, A24)+SUMIFS('Input| PL| IB'!J:J, 'Input| PL| IB'!$A:$A, A24)+SUMIFS('Input| PL| TT Thẻ'!J:J,'Input| PL| TT Thẻ'!$A:$A, A24)+SUMIFS('Input| PL| CIB'!J:J, 'Input| PL| CIB'!$A:$A, A24) +SUMIFS('Input| PL| Treasury'!J:J, 'Input| PL| Treasury'!$A:$A, A24)+SUMIFS('Input| PL| Capital'!J:J, 'Input| PL| Capital'!$A:$A, A24)+SUMIFS('ALM| PL| Process'!J:J, 'ALM| PL| Process'!$A:$A, A24)</f>
        <v>0.36499999999999999</v>
      </c>
      <c r="J24" s="856">
        <f>SUMIFS('Input| PL| RB'!K:K, 'Input| PL| RB'!$A:$A, A24)+SUMIFS('Input| PL| CMB'!K:K, 'Input| PL| CMB'!$A:$A, A24)+SUMIFS('Input| PL| IB'!K:K, 'Input| PL| IB'!$A:$A, A24)+SUMIFS('Input| PL| TT Thẻ'!K:K,'Input| PL| TT Thẻ'!$A:$A, A24)+SUMIFS('Input| PL| CIB'!K:K, 'Input| PL| CIB'!$A:$A, A24) +SUMIFS('Input| PL| Treasury'!K:K, 'Input| PL| Treasury'!$A:$A, A24)+SUMIFS('Input| PL| Capital'!K:K, 'Input| PL| Capital'!$A:$A, A24)+SUMIFS('ALM| PL| Process'!K:K, 'ALM| PL| Process'!$A:$A, A24)</f>
        <v>0.36499999999999999</v>
      </c>
    </row>
    <row r="25" spans="1:10" x14ac:dyDescent="0.3">
      <c r="A25" s="51">
        <v>189</v>
      </c>
      <c r="B25" s="51">
        <v>25</v>
      </c>
      <c r="C25" s="54">
        <v>1.2</v>
      </c>
      <c r="D25" s="113"/>
      <c r="E25" s="114" t="s">
        <v>143</v>
      </c>
      <c r="F25" s="115"/>
      <c r="G25" s="113"/>
      <c r="H25" s="723">
        <f>SUMIFS('Input| PL| RB'!I:I, 'Input| PL| RB'!A:A, A25)+SUMIFS('Input| PL| CMB'!I:I, 'Input| PL| CMB'!A:A, A25)+SUMIFS('Input| PL| IB'!I:I, 'Input| PL| IB'!A:A, A25)+SUMIFS('Input| PL| TT Thẻ'!I:I,'Input| PL| TT Thẻ'!A:A, A25)+SUMIFS('Input| PL| CIB'!I:I, 'Input| PL| CIB'!A:A, A25) +SUMIFS('Input| PL| Treasury'!I:I, 'Input| PL| Treasury'!A:A, A25)+SUMIFS('Input| PL| Capital'!I:I, 'Input| PL| Capital'!A:A, A25)+SUMIFS('ALM| PL| Process'!I:I, 'ALM| PL| Process'!A:A, A25)</f>
        <v>1838.5309366278061</v>
      </c>
      <c r="I25" s="723">
        <f>SUMIFS('Input| PL| RB'!J:J, 'Input| PL| RB'!$A:$A, A25)+SUMIFS('Input| PL| CMB'!J:J, 'Input| PL| CMB'!$A:$A, A25)+SUMIFS('Input| PL| IB'!J:J, 'Input| PL| IB'!$A:$A, A25)+SUMIFS('Input| PL| TT Thẻ'!J:J,'Input| PL| TT Thẻ'!$A:$A, A25)+SUMIFS('Input| PL| CIB'!J:J, 'Input| PL| CIB'!$A:$A, A25) +SUMIFS('Input| PL| Treasury'!J:J, 'Input| PL| Treasury'!$A:$A, A25)+SUMIFS('Input| PL| Capital'!J:J, 'Input| PL| Capital'!$A:$A, A25)+SUMIFS('ALM| PL| Process'!J:J, 'ALM| PL| Process'!$A:$A, A25)</f>
        <v>1829.4162412175917</v>
      </c>
      <c r="J25" s="858">
        <f ca="1">SUMIFS('Input| PL| RB'!K:K, 'Input| PL| RB'!$A:$A, A25)+SUMIFS('Input| PL| CMB'!K:K, 'Input| PL| CMB'!$A:$A, A25)+SUMIFS('Input| PL| IB'!K:K, 'Input| PL| IB'!$A:$A, A25)+SUMIFS('Input| PL| TT Thẻ'!K:K,'Input| PL| TT Thẻ'!$A:$A, A25)+SUMIFS('Input| PL| CIB'!K:K, 'Input| PL| CIB'!$A:$A, A25) +SUMIFS('Input| PL| Treasury'!K:K, 'Input| PL| Treasury'!$A:$A, A25)+SUMIFS('Input| PL| Capital'!K:K, 'Input| PL| Capital'!$A:$A, A25)+SUMIFS('ALM| PL| Process'!K:K, 'ALM| PL| Process'!$A:$A, A25)</f>
        <v>2128.5823893270563</v>
      </c>
    </row>
    <row r="26" spans="1:10" x14ac:dyDescent="0.3">
      <c r="A26" s="51">
        <v>190</v>
      </c>
      <c r="B26" s="51">
        <v>26</v>
      </c>
      <c r="C26" s="18" t="s">
        <v>120</v>
      </c>
      <c r="D26"/>
      <c r="E26" s="119"/>
      <c r="F26" s="116" t="s">
        <v>144</v>
      </c>
      <c r="G26"/>
      <c r="H26" s="854">
        <f>SUMIFS('Input| PL| RB'!I:I, 'Input| PL| RB'!A:A, A26)+SUMIFS('Input| PL| CMB'!I:I, 'Input| PL| CMB'!A:A, A26)+SUMIFS('Input| PL| IB'!I:I, 'Input| PL| IB'!A:A, A26)+SUMIFS('Input| PL| TT Thẻ'!I:I,'Input| PL| TT Thẻ'!A:A, A26)+SUMIFS('Input| PL| CIB'!I:I, 'Input| PL| CIB'!A:A, A26) +SUMIFS('Input| PL| Treasury'!I:I, 'Input| PL| Treasury'!A:A, A26)+SUMIFS('Input| PL| Capital'!I:I, 'Input| PL| Capital'!A:A, A26)+SUMIFS('ALM| PL| Process'!I:I, 'ALM| PL| Process'!A:A, A26)</f>
        <v>1484.3161044000001</v>
      </c>
      <c r="I26" s="855">
        <f>SUMIFS('Input| PL| RB'!J:J, 'Input| PL| RB'!$A:$A, A26)+SUMIFS('Input| PL| CMB'!J:J, 'Input| PL| CMB'!$A:$A, A26)+SUMIFS('Input| PL| IB'!J:J, 'Input| PL| IB'!$A:$A, A26)+SUMIFS('Input| PL| TT Thẻ'!J:J,'Input| PL| TT Thẻ'!$A:$A, A26)+SUMIFS('Input| PL| CIB'!J:J, 'Input| PL| CIB'!$A:$A, A26) +SUMIFS('Input| PL| Treasury'!J:J, 'Input| PL| Treasury'!$A:$A, A26)+SUMIFS('Input| PL| Capital'!J:J, 'Input| PL| Capital'!$A:$A, A26)+SUMIFS('ALM| PL| Process'!J:J, 'ALM| PL| Process'!$A:$A, A26)</f>
        <v>1484.3161044000001</v>
      </c>
      <c r="J26" s="856">
        <f>SUMIFS('Input| PL| RB'!K:K, 'Input| PL| RB'!$A:$A, A26)+SUMIFS('Input| PL| CMB'!K:K, 'Input| PL| CMB'!$A:$A, A26)+SUMIFS('Input| PL| IB'!K:K, 'Input| PL| IB'!$A:$A, A26)+SUMIFS('Input| PL| TT Thẻ'!K:K,'Input| PL| TT Thẻ'!$A:$A, A26)+SUMIFS('Input| PL| CIB'!K:K, 'Input| PL| CIB'!$A:$A, A26) +SUMIFS('Input| PL| Treasury'!K:K, 'Input| PL| Treasury'!$A:$A, A26)+SUMIFS('Input| PL| Capital'!K:K, 'Input| PL| Capital'!$A:$A, A26)+SUMIFS('ALM| PL| Process'!K:K, 'ALM| PL| Process'!$A:$A, A26)</f>
        <v>1484.3161044000001</v>
      </c>
    </row>
    <row r="27" spans="1:10" x14ac:dyDescent="0.3">
      <c r="A27" s="51">
        <v>191</v>
      </c>
      <c r="B27" s="51">
        <v>27</v>
      </c>
      <c r="C27" s="55"/>
      <c r="D27" s="117"/>
      <c r="E27" s="48"/>
      <c r="F27" s="118" t="s">
        <v>145</v>
      </c>
      <c r="G27"/>
      <c r="H27" s="854">
        <f>SUMIFS('Input| PL| RB'!I:I, 'Input| PL| RB'!A:A, A27)+SUMIFS('Input| PL| CMB'!I:I, 'Input| PL| CMB'!A:A, A27)+SUMIFS('Input| PL| IB'!I:I, 'Input| PL| IB'!A:A, A27)+SUMIFS('Input| PL| TT Thẻ'!I:I,'Input| PL| TT Thẻ'!A:A, A27)+SUMIFS('Input| PL| CIB'!I:I, 'Input| PL| CIB'!A:A, A27) +SUMIFS('Input| PL| Treasury'!I:I, 'Input| PL| Treasury'!A:A, A27)+SUMIFS('Input| PL| Capital'!I:I, 'Input| PL| Capital'!A:A, A27)+SUMIFS('ALM| PL| Process'!I:I, 'ALM| PL| Process'!A:A, A27)</f>
        <v>159343.56629999998</v>
      </c>
      <c r="I27" s="855">
        <f>SUMIFS('Input| PL| RB'!J:J, 'Input| PL| RB'!$A:$A, A27)+SUMIFS('Input| PL| CMB'!J:J, 'Input| PL| CMB'!$A:$A, A27)+SUMIFS('Input| PL| IB'!J:J, 'Input| PL| IB'!$A:$A, A27)+SUMIFS('Input| PL| TT Thẻ'!J:J,'Input| PL| TT Thẻ'!$A:$A, A27)+SUMIFS('Input| PL| CIB'!J:J, 'Input| PL| CIB'!$A:$A, A27) +SUMIFS('Input| PL| Treasury'!J:J, 'Input| PL| Treasury'!$A:$A, A27)+SUMIFS('Input| PL| Capital'!J:J, 'Input| PL| Capital'!$A:$A, A27)+SUMIFS('ALM| PL| Process'!J:J, 'ALM| PL| Process'!$A:$A, A27)</f>
        <v>159343.56629999998</v>
      </c>
      <c r="J27" s="856">
        <f>SUMIFS('Input| PL| RB'!K:K, 'Input| PL| RB'!$A:$A, A27)+SUMIFS('Input| PL| CMB'!K:K, 'Input| PL| CMB'!$A:$A, A27)+SUMIFS('Input| PL| IB'!K:K, 'Input| PL| IB'!$A:$A, A27)+SUMIFS('Input| PL| TT Thẻ'!K:K,'Input| PL| TT Thẻ'!$A:$A, A27)+SUMIFS('Input| PL| CIB'!K:K, 'Input| PL| CIB'!$A:$A, A27) +SUMIFS('Input| PL| Treasury'!K:K, 'Input| PL| Treasury'!$A:$A, A27)+SUMIFS('Input| PL| Capital'!K:K, 'Input| PL| Capital'!$A:$A, A27)+SUMIFS('ALM| PL| Process'!K:K, 'ALM| PL| Process'!$A:$A, A27)</f>
        <v>159343.56629999998</v>
      </c>
    </row>
    <row r="28" spans="1:10" x14ac:dyDescent="0.3">
      <c r="A28" s="51">
        <v>192</v>
      </c>
      <c r="B28" s="51">
        <v>28</v>
      </c>
      <c r="C28" s="55"/>
      <c r="D28" s="117"/>
      <c r="E28" s="48"/>
      <c r="F28" s="118" t="s">
        <v>146</v>
      </c>
      <c r="G28"/>
      <c r="H28" s="854">
        <f>SUMIFS('Input| PL| RB'!I:I, 'Input| PL| RB'!A:A, A28)+SUMIFS('Input| PL| CMB'!I:I, 'Input| PL| CMB'!A:A, A28)+SUMIFS('Input| PL| IB'!I:I, 'Input| PL| IB'!A:A, A28)+SUMIFS('Input| PL| TT Thẻ'!I:I,'Input| PL| TT Thẻ'!A:A, A28)+SUMIFS('Input| PL| CIB'!I:I, 'Input| PL| CIB'!A:A, A28) +SUMIFS('Input| PL| Treasury'!I:I, 'Input| PL| Treasury'!A:A, A28)+SUMIFS('Input| PL| Capital'!I:I, 'Input| PL| Capital'!A:A, A28)+SUMIFS('ALM| PL| Process'!I:I, 'ALM| PL| Process'!A:A, A28)</f>
        <v>2.6000000000000002E-2</v>
      </c>
      <c r="I28" s="855">
        <f>SUMIFS('Input| PL| RB'!J:J, 'Input| PL| RB'!$A:$A, A28)+SUMIFS('Input| PL| CMB'!J:J, 'Input| PL| CMB'!$A:$A, A28)+SUMIFS('Input| PL| IB'!J:J, 'Input| PL| IB'!$A:$A, A28)+SUMIFS('Input| PL| TT Thẻ'!J:J,'Input| PL| TT Thẻ'!$A:$A, A28)+SUMIFS('Input| PL| CIB'!J:J, 'Input| PL| CIB'!$A:$A, A28) +SUMIFS('Input| PL| Treasury'!J:J, 'Input| PL| Treasury'!$A:$A, A28)+SUMIFS('Input| PL| Capital'!J:J, 'Input| PL| Capital'!$A:$A, A28)+SUMIFS('ALM| PL| Process'!J:J, 'ALM| PL| Process'!$A:$A, A28)</f>
        <v>2.6000000000000002E-2</v>
      </c>
      <c r="J28" s="856">
        <f>SUMIFS('Input| PL| RB'!K:K, 'Input| PL| RB'!$A:$A, A28)+SUMIFS('Input| PL| CMB'!K:K, 'Input| PL| CMB'!$A:$A, A28)+SUMIFS('Input| PL| IB'!K:K, 'Input| PL| IB'!$A:$A, A28)+SUMIFS('Input| PL| TT Thẻ'!K:K,'Input| PL| TT Thẻ'!$A:$A, A28)+SUMIFS('Input| PL| CIB'!K:K, 'Input| PL| CIB'!$A:$A, A28) +SUMIFS('Input| PL| Treasury'!K:K, 'Input| PL| Treasury'!$A:$A, A28)+SUMIFS('Input| PL| Capital'!K:K, 'Input| PL| Capital'!$A:$A, A28)+SUMIFS('ALM| PL| Process'!K:K, 'ALM| PL| Process'!$A:$A, A28)</f>
        <v>2.6000000000000002E-2</v>
      </c>
    </row>
    <row r="29" spans="1:10" x14ac:dyDescent="0.3">
      <c r="A29" s="51">
        <v>193</v>
      </c>
      <c r="B29" s="51">
        <v>29</v>
      </c>
      <c r="C29" s="55"/>
      <c r="D29" s="117"/>
      <c r="E29" s="48"/>
      <c r="F29" s="118" t="s">
        <v>147</v>
      </c>
      <c r="G29" s="118"/>
      <c r="H29" s="854">
        <f>SUMIFS('Input| PL| RB'!I:I, 'Input| PL| RB'!A:A, A29)+SUMIFS('Input| PL| CMB'!I:I, 'Input| PL| CMB'!A:A, A29)+SUMIFS('Input| PL| IB'!I:I, 'Input| PL| IB'!A:A, A29)+SUMIFS('Input| PL| TT Thẻ'!I:I,'Input| PL| TT Thẻ'!A:A, A29)+SUMIFS('Input| PL| CIB'!I:I, 'Input| PL| CIB'!A:A, A29) +SUMIFS('Input| PL| Treasury'!I:I, 'Input| PL| Treasury'!A:A, A29)+SUMIFS('Input| PL| Capital'!I:I, 'Input| PL| Capital'!A:A, A29)+SUMIFS('ALM| PL| Process'!I:I, 'ALM| PL| Process'!A:A, A29)</f>
        <v>152960.78700000001</v>
      </c>
      <c r="I29" s="855">
        <f>SUMIFS('Input| PL| RB'!J:J, 'Input| PL| RB'!$A:$A, A29)+SUMIFS('Input| PL| CMB'!J:J, 'Input| PL| CMB'!$A:$A, A29)+SUMIFS('Input| PL| IB'!J:J, 'Input| PL| IB'!$A:$A, A29)+SUMIFS('Input| PL| TT Thẻ'!J:J,'Input| PL| TT Thẻ'!$A:$A, A29)+SUMIFS('Input| PL| CIB'!J:J, 'Input| PL| CIB'!$A:$A, A29) +SUMIFS('Input| PL| Treasury'!J:J, 'Input| PL| Treasury'!$A:$A, A29)+SUMIFS('Input| PL| Capital'!J:J, 'Input| PL| Capital'!$A:$A, A29)+SUMIFS('ALM| PL| Process'!J:J, 'ALM| PL| Process'!$A:$A, A29)</f>
        <v>152960.78700000001</v>
      </c>
      <c r="J29" s="856">
        <f>SUMIFS('Input| PL| RB'!K:K, 'Input| PL| RB'!$A:$A, A29)+SUMIFS('Input| PL| CMB'!K:K, 'Input| PL| CMB'!$A:$A, A29)+SUMIFS('Input| PL| IB'!K:K, 'Input| PL| IB'!$A:$A, A29)+SUMIFS('Input| PL| TT Thẻ'!K:K,'Input| PL| TT Thẻ'!$A:$A, A29)+SUMIFS('Input| PL| CIB'!K:K, 'Input| PL| CIB'!$A:$A, A29) +SUMIFS('Input| PL| Treasury'!K:K, 'Input| PL| Treasury'!$A:$A, A29)+SUMIFS('Input| PL| Capital'!K:K, 'Input| PL| Capital'!$A:$A, A29)+SUMIFS('ALM| PL| Process'!K:K, 'ALM| PL| Process'!$A:$A, A29)</f>
        <v>152960.78700000001</v>
      </c>
    </row>
    <row r="30" spans="1:10" x14ac:dyDescent="0.3">
      <c r="A30" s="51">
        <v>194</v>
      </c>
      <c r="B30" s="51">
        <v>30</v>
      </c>
      <c r="C30" s="55"/>
      <c r="D30" s="117"/>
      <c r="E30" s="48"/>
      <c r="F30" s="118" t="s">
        <v>148</v>
      </c>
      <c r="G30" s="118"/>
      <c r="H30" s="854">
        <f>SUMIFS('Input| PL| RB'!I:I, 'Input| PL| RB'!A:A, A30)+SUMIFS('Input| PL| CMB'!I:I, 'Input| PL| CMB'!A:A, A30)+SUMIFS('Input| PL| IB'!I:I, 'Input| PL| IB'!A:A, A30)+SUMIFS('Input| PL| TT Thẻ'!I:I,'Input| PL| TT Thẻ'!A:A, A30)+SUMIFS('Input| PL| CIB'!I:I, 'Input| PL| CIB'!A:A, A30) +SUMIFS('Input| PL| Treasury'!I:I, 'Input| PL| Treasury'!A:A, A30)+SUMIFS('Input| PL| Capital'!I:I, 'Input| PL| Capital'!A:A, A30)+SUMIFS('ALM| PL| Process'!I:I, 'ALM| PL| Process'!A:A, A30)</f>
        <v>0</v>
      </c>
      <c r="I30" s="855">
        <f>SUMIFS('Input| PL| RB'!J:J, 'Input| PL| RB'!$A:$A, A30)+SUMIFS('Input| PL| CMB'!J:J, 'Input| PL| CMB'!$A:$A, A30)+SUMIFS('Input| PL| IB'!J:J, 'Input| PL| IB'!$A:$A, A30)+SUMIFS('Input| PL| TT Thẻ'!J:J,'Input| PL| TT Thẻ'!$A:$A, A30)+SUMIFS('Input| PL| CIB'!J:J, 'Input| PL| CIB'!$A:$A, A30) +SUMIFS('Input| PL| Treasury'!J:J, 'Input| PL| Treasury'!$A:$A, A30)+SUMIFS('Input| PL| Capital'!J:J, 'Input| PL| Capital'!$A:$A, A30)+SUMIFS('ALM| PL| Process'!J:J, 'ALM| PL| Process'!$A:$A, A30)</f>
        <v>0</v>
      </c>
      <c r="J30" s="856">
        <f>SUMIFS('Input| PL| RB'!K:K, 'Input| PL| RB'!$A:$A, A30)+SUMIFS('Input| PL| CMB'!K:K, 'Input| PL| CMB'!$A:$A, A30)+SUMIFS('Input| PL| IB'!K:K, 'Input| PL| IB'!$A:$A, A30)+SUMIFS('Input| PL| TT Thẻ'!K:K,'Input| PL| TT Thẻ'!$A:$A, A30)+SUMIFS('Input| PL| CIB'!K:K, 'Input| PL| CIB'!$A:$A, A30) +SUMIFS('Input| PL| Treasury'!K:K, 'Input| PL| Treasury'!$A:$A, A30)+SUMIFS('Input| PL| Capital'!K:K, 'Input| PL| Capital'!$A:$A, A30)+SUMIFS('ALM| PL| Process'!K:K, 'ALM| PL| Process'!$A:$A, A30)</f>
        <v>0</v>
      </c>
    </row>
    <row r="31" spans="1:10" x14ac:dyDescent="0.3">
      <c r="A31" s="51">
        <v>195</v>
      </c>
      <c r="B31" s="51">
        <v>31</v>
      </c>
      <c r="C31" s="18" t="s">
        <v>124</v>
      </c>
      <c r="D31" s="120"/>
      <c r="E31" s="119"/>
      <c r="F31" s="17" t="s">
        <v>149</v>
      </c>
      <c r="G31"/>
      <c r="H31" s="868">
        <f>SUMIFS('Input| PL| RB'!I:I, 'Input| PL| RB'!A:A, A31)+SUMIFS('Input| PL| CMB'!I:I, 'Input| PL| CMB'!A:A, A31)+SUMIFS('Input| PL| IB'!I:I, 'Input| PL| IB'!A:A, A31)+SUMIFS('Input| PL| TT Thẻ'!I:I,'Input| PL| TT Thẻ'!A:A, A31)+SUMIFS('Input| PL| CIB'!I:I, 'Input| PL| CIB'!A:A, A31) +SUMIFS('Input| PL| Treasury'!I:I, 'Input| PL| Treasury'!A:A, A31)+SUMIFS('Input| PL| Capital'!I:I, 'Input| PL| Capital'!A:A, A31)+SUMIFS('ALM| PL| Process'!I:I, 'ALM| PL| Process'!A:A, A31)</f>
        <v>101.76575090000001</v>
      </c>
      <c r="I31" s="869">
        <f>SUMIFS('Input| PL| RB'!J:J, 'Input| PL| RB'!$A:$A, A31)+SUMIFS('Input| PL| CMB'!J:J, 'Input| PL| CMB'!$A:$A, A31)+SUMIFS('Input| PL| IB'!J:J, 'Input| PL| IB'!$A:$A, A31)+SUMIFS('Input| PL| TT Thẻ'!J:J,'Input| PL| TT Thẻ'!$A:$A, A31)+SUMIFS('Input| PL| CIB'!J:J, 'Input| PL| CIB'!$A:$A, A31) +SUMIFS('Input| PL| Treasury'!J:J, 'Input| PL| Treasury'!$A:$A, A31)+SUMIFS('Input| PL| Capital'!J:J, 'Input| PL| Capital'!$A:$A, A31)+SUMIFS('ALM| PL| Process'!J:J, 'ALM| PL| Process'!$A:$A, A31)</f>
        <v>101.76575090000001</v>
      </c>
      <c r="J31" s="870">
        <f>SUMIFS('Input| PL| RB'!K:K, 'Input| PL| RB'!$A:$A, A31)+SUMIFS('Input| PL| CMB'!K:K, 'Input| PL| CMB'!$A:$A, A31)+SUMIFS('Input| PL| IB'!K:K, 'Input| PL| IB'!$A:$A, A31)+SUMIFS('Input| PL| TT Thẻ'!K:K,'Input| PL| TT Thẻ'!$A:$A, A31)+SUMIFS('Input| PL| CIB'!K:K, 'Input| PL| CIB'!$A:$A, A31) +SUMIFS('Input| PL| Treasury'!K:K, 'Input| PL| Treasury'!$A:$A, A31)+SUMIFS('Input| PL| Capital'!K:K, 'Input| PL| Capital'!$A:$A, A31)+SUMIFS('ALM| PL| Process'!K:K, 'ALM| PL| Process'!$A:$A, A31)</f>
        <v>101.76575090000001</v>
      </c>
    </row>
    <row r="32" spans="1:10" x14ac:dyDescent="0.3">
      <c r="A32" s="51">
        <v>196</v>
      </c>
      <c r="B32" s="51">
        <v>32</v>
      </c>
      <c r="C32" s="18"/>
      <c r="D32" s="121"/>
      <c r="E32" s="119"/>
      <c r="F32" s="118" t="s">
        <v>150</v>
      </c>
      <c r="G32"/>
      <c r="H32" s="854">
        <f>SUMIFS('Input| PL| RB'!I:I, 'Input| PL| RB'!A:A, A32)+SUMIFS('Input| PL| CMB'!I:I, 'Input| PL| CMB'!A:A, A32)+SUMIFS('Input| PL| IB'!I:I, 'Input| PL| IB'!A:A, A32)+SUMIFS('Input| PL| TT Thẻ'!I:I,'Input| PL| TT Thẻ'!A:A, A32)+SUMIFS('Input| PL| CIB'!I:I, 'Input| PL| CIB'!A:A, A32) +SUMIFS('Input| PL| Treasury'!I:I, 'Input| PL| Treasury'!A:A, A32)+SUMIFS('Input| PL| Capital'!I:I, 'Input| PL| Capital'!A:A, A32)+SUMIFS('ALM| PL| Process'!I:I, 'ALM| PL| Process'!A:A, A32)</f>
        <v>13752.128500000001</v>
      </c>
      <c r="I32" s="855">
        <f>SUMIFS('Input| PL| RB'!J:J, 'Input| PL| RB'!$A:$A, A32)+SUMIFS('Input| PL| CMB'!J:J, 'Input| PL| CMB'!$A:$A, A32)+SUMIFS('Input| PL| IB'!J:J, 'Input| PL| IB'!$A:$A, A32)+SUMIFS('Input| PL| TT Thẻ'!J:J,'Input| PL| TT Thẻ'!$A:$A, A32)+SUMIFS('Input| PL| CIB'!J:J, 'Input| PL| CIB'!$A:$A, A32) +SUMIFS('Input| PL| Treasury'!J:J, 'Input| PL| Treasury'!$A:$A, A32)+SUMIFS('Input| PL| Capital'!J:J, 'Input| PL| Capital'!$A:$A, A32)+SUMIFS('ALM| PL| Process'!J:J, 'ALM| PL| Process'!$A:$A, A32)</f>
        <v>13752.128500000001</v>
      </c>
      <c r="J32" s="856">
        <f>SUMIFS('Input| PL| RB'!K:K, 'Input| PL| RB'!$A:$A, A32)+SUMIFS('Input| PL| CMB'!K:K, 'Input| PL| CMB'!$A:$A, A32)+SUMIFS('Input| PL| IB'!K:K, 'Input| PL| IB'!$A:$A, A32)+SUMIFS('Input| PL| TT Thẻ'!K:K,'Input| PL| TT Thẻ'!$A:$A, A32)+SUMIFS('Input| PL| CIB'!K:K, 'Input| PL| CIB'!$A:$A, A32) +SUMIFS('Input| PL| Treasury'!K:K, 'Input| PL| Treasury'!$A:$A, A32)+SUMIFS('Input| PL| Capital'!K:K, 'Input| PL| Capital'!$A:$A, A32)+SUMIFS('ALM| PL| Process'!K:K, 'ALM| PL| Process'!$A:$A, A32)</f>
        <v>13752.128500000001</v>
      </c>
    </row>
    <row r="33" spans="1:11" x14ac:dyDescent="0.3">
      <c r="A33" s="51">
        <v>197</v>
      </c>
      <c r="B33" s="51">
        <v>33</v>
      </c>
      <c r="C33" s="18"/>
      <c r="D33" s="121"/>
      <c r="E33" s="119"/>
      <c r="F33" s="118" t="s">
        <v>151</v>
      </c>
      <c r="G33"/>
      <c r="H33" s="854">
        <f>SUMIFS('Input| PL| RB'!I:I, 'Input| PL| RB'!A:A, A33)+SUMIFS('Input| PL| CMB'!I:I, 'Input| PL| CMB'!A:A, A33)+SUMIFS('Input| PL| IB'!I:I, 'Input| PL| IB'!A:A, A33)+SUMIFS('Input| PL| TT Thẻ'!I:I,'Input| PL| TT Thẻ'!A:A, A33)+SUMIFS('Input| PL| CIB'!I:I, 'Input| PL| CIB'!A:A, A33) +SUMIFS('Input| PL| Treasury'!I:I, 'Input| PL| Treasury'!A:A, A33)+SUMIFS('Input| PL| Capital'!I:I, 'Input| PL| Capital'!A:A, A33)+SUMIFS('ALM| PL| Process'!I:I, 'ALM| PL| Process'!A:A, A33)</f>
        <v>2.1999999999999999E-2</v>
      </c>
      <c r="I33" s="855">
        <f>SUMIFS('Input| PL| RB'!J:J, 'Input| PL| RB'!$A:$A, A33)+SUMIFS('Input| PL| CMB'!J:J, 'Input| PL| CMB'!$A:$A, A33)+SUMIFS('Input| PL| IB'!J:J, 'Input| PL| IB'!$A:$A, A33)+SUMIFS('Input| PL| TT Thẻ'!J:J,'Input| PL| TT Thẻ'!$A:$A, A33)+SUMIFS('Input| PL| CIB'!J:J, 'Input| PL| CIB'!$A:$A, A33) +SUMIFS('Input| PL| Treasury'!J:J, 'Input| PL| Treasury'!$A:$A, A33)+SUMIFS('Input| PL| Capital'!J:J, 'Input| PL| Capital'!$A:$A, A33)+SUMIFS('ALM| PL| Process'!J:J, 'ALM| PL| Process'!$A:$A, A33)</f>
        <v>2.1999999999999999E-2</v>
      </c>
      <c r="J33" s="856">
        <f>SUMIFS('Input| PL| RB'!K:K, 'Input| PL| RB'!$A:$A, A33)+SUMIFS('Input| PL| CMB'!K:K, 'Input| PL| CMB'!$A:$A, A33)+SUMIFS('Input| PL| IB'!K:K, 'Input| PL| IB'!$A:$A, A33)+SUMIFS('Input| PL| TT Thẻ'!K:K,'Input| PL| TT Thẻ'!$A:$A, A33)+SUMIFS('Input| PL| CIB'!K:K, 'Input| PL| CIB'!$A:$A, A33) +SUMIFS('Input| PL| Treasury'!K:K, 'Input| PL| Treasury'!$A:$A, A33)+SUMIFS('Input| PL| Capital'!K:K, 'Input| PL| Capital'!$A:$A, A33)+SUMIFS('ALM| PL| Process'!K:K, 'ALM| PL| Process'!$A:$A, A33)</f>
        <v>2.1999999999999999E-2</v>
      </c>
    </row>
    <row r="34" spans="1:11" x14ac:dyDescent="0.3">
      <c r="A34" s="51">
        <v>198</v>
      </c>
      <c r="B34" s="51">
        <v>34</v>
      </c>
      <c r="C34" s="18"/>
      <c r="D34" s="122"/>
      <c r="E34" s="119"/>
      <c r="F34"/>
      <c r="G34" s="118"/>
      <c r="H34" s="854">
        <f>SUMIFS('Input| PL| RB'!I:I, 'Input| PL| RB'!A:A, A34)+SUMIFS('Input| PL| CMB'!I:I, 'Input| PL| CMB'!A:A, A34)+SUMIFS('Input| PL| IB'!I:I, 'Input| PL| IB'!A:A, A34)+SUMIFS('Input| PL| TT Thẻ'!I:I,'Input| PL| TT Thẻ'!A:A, A34)+SUMIFS('Input| PL| CIB'!I:I, 'Input| PL| CIB'!A:A, A34) +SUMIFS('Input| PL| Treasury'!I:I, 'Input| PL| Treasury'!A:A, A34)+SUMIFS('Input| PL| Capital'!I:I, 'Input| PL| Capital'!A:A, A34)+SUMIFS('ALM| PL| Process'!I:I, 'ALM| PL| Process'!A:A, A34)</f>
        <v>0</v>
      </c>
      <c r="I34" s="855">
        <f>SUMIFS('Input| PL| RB'!J:J, 'Input| PL| RB'!$A:$A, A34)+SUMIFS('Input| PL| CMB'!J:J, 'Input| PL| CMB'!$A:$A, A34)+SUMIFS('Input| PL| IB'!J:J, 'Input| PL| IB'!$A:$A, A34)+SUMIFS('Input| PL| TT Thẻ'!J:J,'Input| PL| TT Thẻ'!$A:$A, A34)+SUMIFS('Input| PL| CIB'!J:J, 'Input| PL| CIB'!$A:$A, A34) +SUMIFS('Input| PL| Treasury'!J:J, 'Input| PL| Treasury'!$A:$A, A34)+SUMIFS('Input| PL| Capital'!J:J, 'Input| PL| Capital'!$A:$A, A34)+SUMIFS('ALM| PL| Process'!J:J, 'ALM| PL| Process'!$A:$A, A34)</f>
        <v>0</v>
      </c>
      <c r="J34" s="865">
        <f>SUMIFS('Input| PL| RB'!K:K, 'Input| PL| RB'!$A:$A, A34)+SUMIFS('Input| PL| CMB'!K:K, 'Input| PL| CMB'!$A:$A, A34)+SUMIFS('Input| PL| IB'!K:K, 'Input| PL| IB'!$A:$A, A34)+SUMIFS('Input| PL| TT Thẻ'!K:K,'Input| PL| TT Thẻ'!$A:$A, A34)+SUMIFS('Input| PL| CIB'!K:K, 'Input| PL| CIB'!$A:$A, A34) +SUMIFS('Input| PL| Treasury'!K:K, 'Input| PL| Treasury'!$A:$A, A34)+SUMIFS('Input| PL| Capital'!K:K, 'Input| PL| Capital'!$A:$A, A34)+SUMIFS('ALM| PL| Process'!K:K, 'ALM| PL| Process'!$A:$A, A34)</f>
        <v>0</v>
      </c>
    </row>
    <row r="35" spans="1:11" x14ac:dyDescent="0.3">
      <c r="A35" s="51">
        <v>199</v>
      </c>
      <c r="B35" s="51">
        <v>35</v>
      </c>
      <c r="C35" s="18"/>
      <c r="D35" s="122"/>
      <c r="E35" s="119"/>
      <c r="F35"/>
      <c r="G35" s="118"/>
      <c r="H35" s="854">
        <f>SUMIFS('Input| PL| RB'!I:I, 'Input| PL| RB'!A:A, A35)+SUMIFS('Input| PL| CMB'!I:I, 'Input| PL| CMB'!A:A, A35)+SUMIFS('Input| PL| IB'!I:I, 'Input| PL| IB'!A:A, A35)+SUMIFS('Input| PL| TT Thẻ'!I:I,'Input| PL| TT Thẻ'!A:A, A35)+SUMIFS('Input| PL| CIB'!I:I, 'Input| PL| CIB'!A:A, A35) +SUMIFS('Input| PL| Treasury'!I:I, 'Input| PL| Treasury'!A:A, A35)+SUMIFS('Input| PL| Capital'!I:I, 'Input| PL| Capital'!A:A, A35)+SUMIFS('ALM| PL| Process'!I:I, 'ALM| PL| Process'!A:A, A35)</f>
        <v>0</v>
      </c>
      <c r="I35" s="855">
        <f>SUMIFS('Input| PL| RB'!J:J, 'Input| PL| RB'!$A:$A, A35)+SUMIFS('Input| PL| CMB'!J:J, 'Input| PL| CMB'!$A:$A, A35)+SUMIFS('Input| PL| IB'!J:J, 'Input| PL| IB'!$A:$A, A35)+SUMIFS('Input| PL| TT Thẻ'!J:J,'Input| PL| TT Thẻ'!$A:$A, A35)+SUMIFS('Input| PL| CIB'!J:J, 'Input| PL| CIB'!$A:$A, A35) +SUMIFS('Input| PL| Treasury'!J:J, 'Input| PL| Treasury'!$A:$A, A35)+SUMIFS('Input| PL| Capital'!J:J, 'Input| PL| Capital'!$A:$A, A35)+SUMIFS('ALM| PL| Process'!J:J, 'ALM| PL| Process'!$A:$A, A35)</f>
        <v>0</v>
      </c>
      <c r="J35" s="865">
        <f>SUMIFS('Input| PL| RB'!K:K, 'Input| PL| RB'!$A:$A, A35)+SUMIFS('Input| PL| CMB'!K:K, 'Input| PL| CMB'!$A:$A, A35)+SUMIFS('Input| PL| IB'!K:K, 'Input| PL| IB'!$A:$A, A35)+SUMIFS('Input| PL| TT Thẻ'!K:K,'Input| PL| TT Thẻ'!$A:$A, A35)+SUMIFS('Input| PL| CIB'!K:K, 'Input| PL| CIB'!$A:$A, A35) +SUMIFS('Input| PL| Treasury'!K:K, 'Input| PL| Treasury'!$A:$A, A35)+SUMIFS('Input| PL| Capital'!K:K, 'Input| PL| Capital'!$A:$A, A35)+SUMIFS('ALM| PL| Process'!K:K, 'ALM| PL| Process'!$A:$A, A35)</f>
        <v>0</v>
      </c>
    </row>
    <row r="36" spans="1:11" x14ac:dyDescent="0.3">
      <c r="A36" s="51">
        <v>200</v>
      </c>
      <c r="B36" s="51">
        <v>36</v>
      </c>
      <c r="C36" s="18" t="s">
        <v>129</v>
      </c>
      <c r="D36" s="120"/>
      <c r="E36" s="119"/>
      <c r="F36" s="116" t="s">
        <v>152</v>
      </c>
      <c r="G36"/>
      <c r="H36" s="871">
        <f>SUMIFS('Input| PL| RB'!I:I, 'Input| PL| RB'!A:A, A36)+SUMIFS('Input| PL| CMB'!I:I, 'Input| PL| CMB'!A:A, A36)+SUMIFS('Input| PL| IB'!I:I, 'Input| PL| IB'!A:A, A36)+SUMIFS('Input| PL| TT Thẻ'!I:I,'Input| PL| TT Thẻ'!A:A, A36)+SUMIFS('Input| PL| CIB'!I:I, 'Input| PL| CIB'!A:A, A36) +SUMIFS('Input| PL| Treasury'!I:I, 'Input| PL| Treasury'!A:A, A36)+SUMIFS('Input| PL| Capital'!I:I, 'Input| PL| Capital'!A:A, A36)+SUMIFS('ALM| PL| Process'!I:I, 'ALM| PL| Process'!A:A, A36)</f>
        <v>15.185815</v>
      </c>
      <c r="I36" s="872">
        <f>SUMIFS('Input| PL| RB'!J:J, 'Input| PL| RB'!$A:$A, A36)+SUMIFS('Input| PL| CMB'!J:J, 'Input| PL| CMB'!$A:$A, A36)+SUMIFS('Input| PL| IB'!J:J, 'Input| PL| IB'!$A:$A, A36)+SUMIFS('Input| PL| TT Thẻ'!J:J,'Input| PL| TT Thẻ'!$A:$A, A36)+SUMIFS('Input| PL| CIB'!J:J, 'Input| PL| CIB'!$A:$A, A36) +SUMIFS('Input| PL| Treasury'!J:J, 'Input| PL| Treasury'!$A:$A, A36)+SUMIFS('Input| PL| Capital'!J:J, 'Input| PL| Capital'!$A:$A, A36)+SUMIFS('ALM| PL| Process'!J:J, 'ALM| PL| Process'!$A:$A, A36)</f>
        <v>15.185815</v>
      </c>
      <c r="J36" s="870">
        <f>SUMIFS('Input| PL| RB'!K:K, 'Input| PL| RB'!$A:$A, A36)+SUMIFS('Input| PL| CMB'!K:K, 'Input| PL| CMB'!$A:$A, A36)+SUMIFS('Input| PL| IB'!K:K, 'Input| PL| IB'!$A:$A, A36)+SUMIFS('Input| PL| TT Thẻ'!K:K,'Input| PL| TT Thẻ'!$A:$A, A36)+SUMIFS('Input| PL| CIB'!K:K, 'Input| PL| CIB'!$A:$A, A36) +SUMIFS('Input| PL| Treasury'!K:K, 'Input| PL| Treasury'!$A:$A, A36)+SUMIFS('Input| PL| Capital'!K:K, 'Input| PL| Capital'!$A:$A, A36)+SUMIFS('ALM| PL| Process'!K:K, 'ALM| PL| Process'!$A:$A, A36)</f>
        <v>15.185815</v>
      </c>
    </row>
    <row r="37" spans="1:11" x14ac:dyDescent="0.3">
      <c r="A37" s="51">
        <v>201</v>
      </c>
      <c r="B37" s="51">
        <v>37</v>
      </c>
      <c r="C37" s="18"/>
      <c r="D37" s="121"/>
      <c r="E37" s="119"/>
      <c r="F37" s="118" t="s">
        <v>153</v>
      </c>
      <c r="G37"/>
      <c r="H37" s="854">
        <f>SUMIFS('Input| PL| RB'!I:I, 'Input| PL| RB'!A:A, A37)+SUMIFS('Input| PL| CMB'!I:I, 'Input| PL| CMB'!A:A, A37)+SUMIFS('Input| PL| IB'!I:I, 'Input| PL| IB'!A:A, A37)+SUMIFS('Input| PL| TT Thẻ'!I:I,'Input| PL| TT Thẻ'!A:A, A37)+SUMIFS('Input| PL| CIB'!I:I, 'Input| PL| CIB'!A:A, A37) +SUMIFS('Input| PL| Treasury'!I:I, 'Input| PL| Treasury'!A:A, A37)+SUMIFS('Input| PL| Capital'!I:I, 'Input| PL| Capital'!A:A, A37)+SUMIFS('ALM| PL| Process'!I:I, 'ALM| PL| Process'!A:A, A37)</f>
        <v>3037.163</v>
      </c>
      <c r="I37" s="855">
        <f>SUMIFS('Input| PL| RB'!J:J, 'Input| PL| RB'!$A:$A, A37)+SUMIFS('Input| PL| CMB'!J:J, 'Input| PL| CMB'!$A:$A, A37)+SUMIFS('Input| PL| IB'!J:J, 'Input| PL| IB'!$A:$A, A37)+SUMIFS('Input| PL| TT Thẻ'!J:J,'Input| PL| TT Thẻ'!$A:$A, A37)+SUMIFS('Input| PL| CIB'!J:J, 'Input| PL| CIB'!$A:$A, A37) +SUMIFS('Input| PL| Treasury'!J:J, 'Input| PL| Treasury'!$A:$A, A37)+SUMIFS('Input| PL| Capital'!J:J, 'Input| PL| Capital'!$A:$A, A37)+SUMIFS('ALM| PL| Process'!J:J, 'ALM| PL| Process'!$A:$A, A37)</f>
        <v>3037.163</v>
      </c>
      <c r="J37" s="870">
        <f>SUMIFS('Input| PL| RB'!K:K, 'Input| PL| RB'!$A:$A, A37)+SUMIFS('Input| PL| CMB'!K:K, 'Input| PL| CMB'!$A:$A, A37)+SUMIFS('Input| PL| IB'!K:K, 'Input| PL| IB'!$A:$A, A37)+SUMIFS('Input| PL| TT Thẻ'!K:K,'Input| PL| TT Thẻ'!$A:$A, A37)+SUMIFS('Input| PL| CIB'!K:K, 'Input| PL| CIB'!$A:$A, A37) +SUMIFS('Input| PL| Treasury'!K:K, 'Input| PL| Treasury'!$A:$A, A37)+SUMIFS('Input| PL| Capital'!K:K, 'Input| PL| Capital'!$A:$A, A37)+SUMIFS('ALM| PL| Process'!K:K, 'ALM| PL| Process'!$A:$A, A37)</f>
        <v>3037.163</v>
      </c>
    </row>
    <row r="38" spans="1:11" x14ac:dyDescent="0.3">
      <c r="A38" s="51">
        <v>202</v>
      </c>
      <c r="B38" s="51">
        <v>38</v>
      </c>
      <c r="C38" s="18"/>
      <c r="D38" s="121"/>
      <c r="E38" s="119"/>
      <c r="F38" s="118" t="s">
        <v>154</v>
      </c>
      <c r="G38"/>
      <c r="H38" s="854">
        <f>SUMIFS('Input| PL| RB'!I:I, 'Input| PL| RB'!A:A, A38)+SUMIFS('Input| PL| CMB'!I:I, 'Input| PL| CMB'!A:A, A38)+SUMIFS('Input| PL| IB'!I:I, 'Input| PL| IB'!A:A, A38)+SUMIFS('Input| PL| TT Thẻ'!I:I,'Input| PL| TT Thẻ'!A:A, A38)+SUMIFS('Input| PL| CIB'!I:I, 'Input| PL| CIB'!A:A, A38) +SUMIFS('Input| PL| Treasury'!I:I, 'Input| PL| Treasury'!A:A, A38)+SUMIFS('Input| PL| Capital'!I:I, 'Input| PL| Capital'!A:A, A38)+SUMIFS('ALM| PL| Process'!I:I, 'ALM| PL| Process'!A:A, A38)</f>
        <v>5.0000000000000001E-3</v>
      </c>
      <c r="I38" s="855">
        <f>SUMIFS('Input| PL| RB'!J:J, 'Input| PL| RB'!$A:$A, A38)+SUMIFS('Input| PL| CMB'!J:J, 'Input| PL| CMB'!$A:$A, A38)+SUMIFS('Input| PL| IB'!J:J, 'Input| PL| IB'!$A:$A, A38)+SUMIFS('Input| PL| TT Thẻ'!J:J,'Input| PL| TT Thẻ'!$A:$A, A38)+SUMIFS('Input| PL| CIB'!J:J, 'Input| PL| CIB'!$A:$A, A38) +SUMIFS('Input| PL| Treasury'!J:J, 'Input| PL| Treasury'!$A:$A, A38)+SUMIFS('Input| PL| Capital'!J:J, 'Input| PL| Capital'!$A:$A, A38)+SUMIFS('ALM| PL| Process'!J:J, 'ALM| PL| Process'!$A:$A, A38)</f>
        <v>5.0000000000000001E-3</v>
      </c>
      <c r="J38" s="865">
        <f>SUMIFS('Input| PL| RB'!K:K, 'Input| PL| RB'!$A:$A, A38)+SUMIFS('Input| PL| CMB'!K:K, 'Input| PL| CMB'!$A:$A, A38)+SUMIFS('Input| PL| IB'!K:K, 'Input| PL| IB'!$A:$A, A38)+SUMIFS('Input| PL| TT Thẻ'!K:K,'Input| PL| TT Thẻ'!$A:$A, A38)+SUMIFS('Input| PL| CIB'!K:K, 'Input| PL| CIB'!$A:$A, A38) +SUMIFS('Input| PL| Treasury'!K:K, 'Input| PL| Treasury'!$A:$A, A38)+SUMIFS('Input| PL| Capital'!K:K, 'Input| PL| Capital'!$A:$A, A38)+SUMIFS('ALM| PL| Process'!K:K, 'ALM| PL| Process'!$A:$A, A38)</f>
        <v>5.0000000000000001E-3</v>
      </c>
    </row>
    <row r="39" spans="1:11" x14ac:dyDescent="0.3">
      <c r="A39" s="51">
        <v>203</v>
      </c>
      <c r="B39" s="51">
        <v>39</v>
      </c>
      <c r="C39" s="18"/>
      <c r="D39" s="122"/>
      <c r="E39" s="119"/>
      <c r="F39"/>
      <c r="G39" s="118"/>
      <c r="H39" s="854">
        <f>SUMIFS('Input| PL| RB'!I:I, 'Input| PL| RB'!A:A, A39)+SUMIFS('Input| PL| CMB'!I:I, 'Input| PL| CMB'!A:A, A39)+SUMIFS('Input| PL| IB'!I:I, 'Input| PL| IB'!A:A, A39)+SUMIFS('Input| PL| TT Thẻ'!I:I,'Input| PL| TT Thẻ'!A:A, A39)+SUMIFS('Input| PL| CIB'!I:I, 'Input| PL| CIB'!A:A, A39) +SUMIFS('Input| PL| Treasury'!I:I, 'Input| PL| Treasury'!A:A, A39)+SUMIFS('Input| PL| Capital'!I:I, 'Input| PL| Capital'!A:A, A39)+SUMIFS('ALM| PL| Process'!I:I, 'ALM| PL| Process'!A:A, A39)</f>
        <v>0</v>
      </c>
      <c r="I39" s="855">
        <f>SUMIFS('Input| PL| RB'!J:J, 'Input| PL| RB'!$A:$A, A39)+SUMIFS('Input| PL| CMB'!J:J, 'Input| PL| CMB'!$A:$A, A39)+SUMIFS('Input| PL| IB'!J:J, 'Input| PL| IB'!$A:$A, A39)+SUMIFS('Input| PL| TT Thẻ'!J:J,'Input| PL| TT Thẻ'!$A:$A, A39)+SUMIFS('Input| PL| CIB'!J:J, 'Input| PL| CIB'!$A:$A, A39) +SUMIFS('Input| PL| Treasury'!J:J, 'Input| PL| Treasury'!$A:$A, A39)+SUMIFS('Input| PL| Capital'!J:J, 'Input| PL| Capital'!$A:$A, A39)+SUMIFS('ALM| PL| Process'!J:J, 'ALM| PL| Process'!$A:$A, A39)</f>
        <v>0</v>
      </c>
      <c r="J39" s="856">
        <f>SUMIFS('Input| PL| RB'!K:K, 'Input| PL| RB'!$A:$A, A39)+SUMIFS('Input| PL| CMB'!K:K, 'Input| PL| CMB'!$A:$A, A39)+SUMIFS('Input| PL| IB'!K:K, 'Input| PL| IB'!$A:$A, A39)+SUMIFS('Input| PL| TT Thẻ'!K:K,'Input| PL| TT Thẻ'!$A:$A, A39)+SUMIFS('Input| PL| CIB'!K:K, 'Input| PL| CIB'!$A:$A, A39) +SUMIFS('Input| PL| Treasury'!K:K, 'Input| PL| Treasury'!$A:$A, A39)+SUMIFS('Input| PL| Capital'!K:K, 'Input| PL| Capital'!$A:$A, A39)+SUMIFS('ALM| PL| Process'!K:K, 'ALM| PL| Process'!$A:$A, A39)</f>
        <v>0</v>
      </c>
    </row>
    <row r="40" spans="1:11" x14ac:dyDescent="0.3">
      <c r="A40" s="51">
        <v>204</v>
      </c>
      <c r="B40" s="51">
        <v>40</v>
      </c>
      <c r="C40" s="18"/>
      <c r="D40" s="122"/>
      <c r="E40" s="119"/>
      <c r="F40"/>
      <c r="G40" s="118"/>
      <c r="H40" s="854">
        <f>SUMIFS('Input| PL| RB'!I:I, 'Input| PL| RB'!A:A, A40)+SUMIFS('Input| PL| CMB'!I:I, 'Input| PL| CMB'!A:A, A40)+SUMIFS('Input| PL| IB'!I:I, 'Input| PL| IB'!A:A, A40)+SUMIFS('Input| PL| TT Thẻ'!I:I,'Input| PL| TT Thẻ'!A:A, A40)+SUMIFS('Input| PL| CIB'!I:I, 'Input| PL| CIB'!A:A, A40) +SUMIFS('Input| PL| Treasury'!I:I, 'Input| PL| Treasury'!A:A, A40)+SUMIFS('Input| PL| Capital'!I:I, 'Input| PL| Capital'!A:A, A40)+SUMIFS('ALM| PL| Process'!I:I, 'ALM| PL| Process'!A:A, A40)</f>
        <v>0</v>
      </c>
      <c r="I40" s="855">
        <f>SUMIFS('Input| PL| RB'!J:J, 'Input| PL| RB'!$A:$A, A40)+SUMIFS('Input| PL| CMB'!J:J, 'Input| PL| CMB'!$A:$A, A40)+SUMIFS('Input| PL| IB'!J:J, 'Input| PL| IB'!$A:$A, A40)+SUMIFS('Input| PL| TT Thẻ'!J:J,'Input| PL| TT Thẻ'!$A:$A, A40)+SUMIFS('Input| PL| CIB'!J:J, 'Input| PL| CIB'!$A:$A, A40) +SUMIFS('Input| PL| Treasury'!J:J, 'Input| PL| Treasury'!$A:$A, A40)+SUMIFS('Input| PL| Capital'!J:J, 'Input| PL| Capital'!$A:$A, A40)+SUMIFS('ALM| PL| Process'!J:J, 'ALM| PL| Process'!$A:$A, A40)</f>
        <v>0</v>
      </c>
      <c r="J40" s="856">
        <f>SUMIFS('Input| PL| RB'!K:K, 'Input| PL| RB'!$A:$A, A40)+SUMIFS('Input| PL| CMB'!K:K, 'Input| PL| CMB'!$A:$A, A40)+SUMIFS('Input| PL| IB'!K:K, 'Input| PL| IB'!$A:$A, A40)+SUMIFS('Input| PL| TT Thẻ'!K:K,'Input| PL| TT Thẻ'!$A:$A, A40)+SUMIFS('Input| PL| CIB'!K:K, 'Input| PL| CIB'!$A:$A, A40) +SUMIFS('Input| PL| Treasury'!K:K, 'Input| PL| Treasury'!$A:$A, A40)+SUMIFS('Input| PL| Capital'!K:K, 'Input| PL| Capital'!$A:$A, A40)+SUMIFS('ALM| PL| Process'!K:K, 'ALM| PL| Process'!$A:$A, A40)</f>
        <v>0</v>
      </c>
    </row>
    <row r="41" spans="1:11" x14ac:dyDescent="0.3">
      <c r="A41" s="51">
        <v>205</v>
      </c>
      <c r="B41" s="51">
        <v>41</v>
      </c>
      <c r="C41" s="18" t="s">
        <v>132</v>
      </c>
      <c r="D41" s="122"/>
      <c r="E41"/>
      <c r="F41" s="116" t="s">
        <v>155</v>
      </c>
      <c r="G41" s="118"/>
      <c r="H41" s="859">
        <f>SUMIFS('Input| PL| RB'!I:I, 'Input| PL| RB'!A:A, A41)+SUMIFS('Input| PL| CMB'!I:I, 'Input| PL| CMB'!A:A, A41)+SUMIFS('Input| PL| IB'!I:I, 'Input| PL| IB'!A:A, A41)+SUMIFS('Input| PL| TT Thẻ'!I:I,'Input| PL| TT Thẻ'!A:A, A41)+SUMIFS('Input| PL| CIB'!I:I, 'Input| PL| CIB'!A:A, A41) +SUMIFS('Input| PL| Treasury'!I:I, 'Input| PL| Treasury'!A:A, A41)+SUMIFS('Input| PL| Capital'!I:I, 'Input| PL| Capital'!A:A, A41)+SUMIFS('ALM| PL| Process'!I:I, 'ALM| PL| Process'!A:A, A41)</f>
        <v>62.503726149999999</v>
      </c>
      <c r="I41" s="860">
        <f>SUMIFS('Input| PL| RB'!J:J, 'Input| PL| RB'!$A:$A, A41)+SUMIFS('Input| PL| CMB'!J:J, 'Input| PL| CMB'!$A:$A, A41)+SUMIFS('Input| PL| IB'!J:J, 'Input| PL| IB'!$A:$A, A41)+SUMIFS('Input| PL| TT Thẻ'!J:J,'Input| PL| TT Thẻ'!$A:$A, A41)+SUMIFS('Input| PL| CIB'!J:J, 'Input| PL| CIB'!$A:$A, A41) +SUMIFS('Input| PL| Treasury'!J:J, 'Input| PL| Treasury'!$A:$A, A41)+SUMIFS('Input| PL| Capital'!J:J, 'Input| PL| Capital'!$A:$A, A41)+SUMIFS('ALM| PL| Process'!J:J, 'ALM| PL| Process'!$A:$A, A41)</f>
        <v>62.503726149999999</v>
      </c>
      <c r="J41" s="861">
        <f>SUMIFS('Input| PL| RB'!K:K, 'Input| PL| RB'!$A:$A, A41)+SUMIFS('Input| PL| CMB'!K:K, 'Input| PL| CMB'!$A:$A, A41)+SUMIFS('Input| PL| IB'!K:K, 'Input| PL| IB'!$A:$A, A41)+SUMIFS('Input| PL| TT Thẻ'!K:K,'Input| PL| TT Thẻ'!$A:$A, A41)+SUMIFS('Input| PL| CIB'!K:K, 'Input| PL| CIB'!$A:$A, A41) +SUMIFS('Input| PL| Treasury'!K:K, 'Input| PL| Treasury'!$A:$A, A41)+SUMIFS('Input| PL| Capital'!K:K, 'Input| PL| Capital'!$A:$A, A41)+SUMIFS('ALM| PL| Process'!K:K, 'ALM| PL| Process'!$A:$A, A41)</f>
        <v>62.503726149999999</v>
      </c>
    </row>
    <row r="42" spans="1:11" x14ac:dyDescent="0.3">
      <c r="A42" s="51">
        <v>206</v>
      </c>
      <c r="B42" s="51">
        <v>42</v>
      </c>
      <c r="C42" s="18"/>
      <c r="D42" s="122"/>
      <c r="E42"/>
      <c r="F42" s="118" t="s">
        <v>156</v>
      </c>
      <c r="G42"/>
      <c r="H42" s="854">
        <f>SUMIFS('Input| PL| RB'!I:I, 'Input| PL| RB'!A:A, A42)+SUMIFS('Input| PL| CMB'!I:I, 'Input| PL| CMB'!A:A, A42)+SUMIFS('Input| PL| IB'!I:I, 'Input| PL| IB'!A:A, A42)+SUMIFS('Input| PL| TT Thẻ'!I:I,'Input| PL| TT Thẻ'!A:A, A42)+SUMIFS('Input| PL| CIB'!I:I, 'Input| PL| CIB'!A:A, A42) +SUMIFS('Input| PL| Treasury'!I:I, 'Input| PL| Treasury'!A:A, A42)+SUMIFS('Input| PL| Capital'!I:I, 'Input| PL| Capital'!A:A, A42)+SUMIFS('ALM| PL| Process'!I:I, 'ALM| PL| Process'!A:A, A42)</f>
        <v>4637.8107500000006</v>
      </c>
      <c r="I42" s="855">
        <f>SUMIFS('Input| PL| RB'!J:J, 'Input| PL| RB'!$A:$A, A42)+SUMIFS('Input| PL| CMB'!J:J, 'Input| PL| CMB'!$A:$A, A42)+SUMIFS('Input| PL| IB'!J:J, 'Input| PL| IB'!$A:$A, A42)+SUMIFS('Input| PL| TT Thẻ'!J:J,'Input| PL| TT Thẻ'!$A:$A, A42)+SUMIFS('Input| PL| CIB'!J:J, 'Input| PL| CIB'!$A:$A, A42) +SUMIFS('Input| PL| Treasury'!J:J, 'Input| PL| Treasury'!$A:$A, A42)+SUMIFS('Input| PL| Capital'!J:J, 'Input| PL| Capital'!$A:$A, A42)+SUMIFS('ALM| PL| Process'!J:J, 'ALM| PL| Process'!$A:$A, A42)</f>
        <v>4637.8107500000006</v>
      </c>
      <c r="J42" s="856">
        <f>SUMIFS('Input| PL| RB'!K:K, 'Input| PL| RB'!$A:$A, A42)+SUMIFS('Input| PL| CMB'!K:K, 'Input| PL| CMB'!$A:$A, A42)+SUMIFS('Input| PL| IB'!K:K, 'Input| PL| IB'!$A:$A, A42)+SUMIFS('Input| PL| TT Thẻ'!K:K,'Input| PL| TT Thẻ'!$A:$A, A42)+SUMIFS('Input| PL| CIB'!K:K, 'Input| PL| CIB'!$A:$A, A42) +SUMIFS('Input| PL| Treasury'!K:K, 'Input| PL| Treasury'!$A:$A, A42)+SUMIFS('Input| PL| Capital'!K:K, 'Input| PL| Capital'!$A:$A, A42)+SUMIFS('ALM| PL| Process'!K:K, 'ALM| PL| Process'!$A:$A, A42)</f>
        <v>4637.8107500000006</v>
      </c>
      <c r="K42" s="691">
        <f>'Total| PL'!J42-'Total| PL'!J15</f>
        <v>-4492.3859699999994</v>
      </c>
    </row>
    <row r="43" spans="1:11" x14ac:dyDescent="0.3">
      <c r="A43" s="51">
        <v>207</v>
      </c>
      <c r="B43" s="51">
        <v>43</v>
      </c>
      <c r="C43" s="18"/>
      <c r="D43" s="122"/>
      <c r="E43"/>
      <c r="F43" s="118" t="s">
        <v>127</v>
      </c>
      <c r="G43"/>
      <c r="H43" s="854">
        <f>SUMIFS('Input| PL| RB'!I:I, 'Input| PL| RB'!A:A, A43)+SUMIFS('Input| PL| CMB'!I:I, 'Input| PL| CMB'!A:A, A43)+SUMIFS('Input| PL| IB'!I:I, 'Input| PL| IB'!A:A, A43)+SUMIFS('Input| PL| TT Thẻ'!I:I,'Input| PL| TT Thẻ'!A:A, A43)+SUMIFS('Input| PL| CIB'!I:I, 'Input| PL| CIB'!A:A, A43) +SUMIFS('Input| PL| Treasury'!I:I, 'Input| PL| Treasury'!A:A, A43)+SUMIFS('Input| PL| Capital'!I:I, 'Input| PL| Capital'!A:A, A43)+SUMIFS('ALM| PL| Process'!I:I, 'ALM| PL| Process'!A:A, A43)</f>
        <v>6.7000000000000004E-2</v>
      </c>
      <c r="I43" s="855">
        <f>SUMIFS('Input| PL| RB'!J:J, 'Input| PL| RB'!$A:$A, A43)+SUMIFS('Input| PL| CMB'!J:J, 'Input| PL| CMB'!$A:$A, A43)+SUMIFS('Input| PL| IB'!J:J, 'Input| PL| IB'!$A:$A, A43)+SUMIFS('Input| PL| TT Thẻ'!J:J,'Input| PL| TT Thẻ'!$A:$A, A43)+SUMIFS('Input| PL| CIB'!J:J, 'Input| PL| CIB'!$A:$A, A43) +SUMIFS('Input| PL| Treasury'!J:J, 'Input| PL| Treasury'!$A:$A, A43)+SUMIFS('Input| PL| Capital'!J:J, 'Input| PL| Capital'!$A:$A, A43)+SUMIFS('ALM| PL| Process'!J:J, 'ALM| PL| Process'!$A:$A, A43)</f>
        <v>6.7000000000000004E-2</v>
      </c>
      <c r="J43" s="862">
        <f>SUMIFS('Input| PL| RB'!K:K, 'Input| PL| RB'!$A:$A, A43)+SUMIFS('Input| PL| CMB'!K:K, 'Input| PL| CMB'!$A:$A, A43)+SUMIFS('Input| PL| IB'!K:K, 'Input| PL| IB'!$A:$A, A43)+SUMIFS('Input| PL| TT Thẻ'!K:K,'Input| PL| TT Thẻ'!$A:$A, A43)+SUMIFS('Input| PL| CIB'!K:K, 'Input| PL| CIB'!$A:$A, A43) +SUMIFS('Input| PL| Treasury'!K:K, 'Input| PL| Treasury'!$A:$A, A43)+SUMIFS('Input| PL| Capital'!K:K, 'Input| PL| Capital'!$A:$A, A43)+SUMIFS('ALM| PL| Process'!K:K, 'ALM| PL| Process'!$A:$A, A43)</f>
        <v>6.7000000000000004E-2</v>
      </c>
    </row>
    <row r="44" spans="1:11" x14ac:dyDescent="0.3">
      <c r="A44" s="51">
        <v>208</v>
      </c>
      <c r="B44" s="51">
        <v>44</v>
      </c>
      <c r="C44" s="18" t="s">
        <v>134</v>
      </c>
      <c r="D44" s="122"/>
      <c r="E44"/>
      <c r="F44" s="123" t="s">
        <v>157</v>
      </c>
      <c r="G44"/>
      <c r="H44" s="866">
        <f>SUMIFS('Input| PL| RB'!I:I, 'Input| PL| RB'!A:A, A44)+SUMIFS('Input| PL| CMB'!I:I, 'Input| PL| CMB'!A:A, A44)+SUMIFS('Input| PL| IB'!I:I, 'Input| PL| IB'!A:A, A44)+SUMIFS('Input| PL| TT Thẻ'!I:I,'Input| PL| TT Thẻ'!A:A, A44)+SUMIFS('Input| PL| CIB'!I:I, 'Input| PL| CIB'!A:A, A44) +SUMIFS('Input| PL| Treasury'!I:I, 'Input| PL| Treasury'!A:A, A44)+SUMIFS('Input| PL| Capital'!I:I, 'Input| PL| Capital'!A:A, A44)+SUMIFS('ALM| PL| Process'!I:I, 'ALM| PL| Process'!A:A, A44)</f>
        <v>0.23906175668028595</v>
      </c>
      <c r="I44" s="867">
        <f>SUMIFS('Input| PL| RB'!J:J, 'Input| PL| RB'!$A:$A, A44)+SUMIFS('Input| PL| CMB'!J:J, 'Input| PL| CMB'!$A:$A, A44)+SUMIFS('Input| PL| IB'!J:J, 'Input| PL| IB'!$A:$A, A44)+SUMIFS('Input| PL| TT Thẻ'!J:J,'Input| PL| TT Thẻ'!$A:$A, A44)+SUMIFS('Input| PL| CIB'!J:J, 'Input| PL| CIB'!$A:$A, A44) +SUMIFS('Input| PL| Treasury'!J:J, 'Input| PL| Treasury'!$A:$A, A44)+SUMIFS('Input| PL| Capital'!J:J, 'Input| PL| Capital'!$A:$A, A44)+SUMIFS('ALM| PL| Process'!J:J, 'ALM| PL| Process'!$A:$A, A44)</f>
        <v>-9.2125065567923201</v>
      </c>
      <c r="J44" s="862">
        <f ca="1">SUMIFS('Input| PL| RB'!K:K, 'Input| PL| RB'!$A:$A, A44)+SUMIFS('Input| PL| CMB'!K:K, 'Input| PL| CMB'!$A:$A, A44)+SUMIFS('Input| PL| IB'!K:K, 'Input| PL| IB'!$A:$A, A44)+SUMIFS('Input| PL| TT Thẻ'!K:K,'Input| PL| TT Thẻ'!$A:$A, A44)+SUMIFS('Input| PL| CIB'!K:K, 'Input| PL| CIB'!$A:$A, A44) +SUMIFS('Input| PL| Treasury'!K:K, 'Input| PL| Treasury'!$A:$A, A44)+SUMIFS('Input| PL| Capital'!K:K, 'Input| PL| Capital'!$A:$A, A44)+SUMIFS('ALM| PL| Process'!K:K, 'ALM| PL| Process'!$A:$A, A44)</f>
        <v>110.36255762354642</v>
      </c>
    </row>
    <row r="45" spans="1:11" s="78" customFormat="1" x14ac:dyDescent="0.3">
      <c r="A45" s="51">
        <v>209</v>
      </c>
      <c r="B45" s="51">
        <v>45</v>
      </c>
      <c r="C45" s="18"/>
      <c r="D45" s="122"/>
      <c r="E45"/>
      <c r="F45" s="118" t="s">
        <v>158</v>
      </c>
      <c r="G45"/>
      <c r="H45" s="854">
        <f>SUMIFS('Input| PL| RB'!I:I, 'Input| PL| RB'!A:A, A45)+SUMIFS('Input| PL| CMB'!I:I, 'Input| PL| CMB'!A:A, A45)+SUMIFS('Input| PL| IB'!I:I, 'Input| PL| IB'!A:A, A45)+SUMIFS('Input| PL| TT Thẻ'!I:I,'Input| PL| TT Thẻ'!A:A, A45)+SUMIFS('Input| PL| CIB'!I:I, 'Input| PL| CIB'!A:A, A45) +SUMIFS('Input| PL| Treasury'!I:I, 'Input| PL| Treasury'!A:A, A45)+SUMIFS('Input| PL| Capital'!I:I, 'Input| PL| Capital'!A:A, A45)+SUMIFS('ALM| PL| Process'!I:I, 'ALM| PL| Process'!A:A, A45)</f>
        <v>416.89201985965428</v>
      </c>
      <c r="I45" s="855">
        <f>SUMIFS('Input| PL| RB'!J:J, 'Input| PL| RB'!$A:$A, A45)+SUMIFS('Input| PL| CMB'!J:J, 'Input| PL| CMB'!$A:$A, A45)+SUMIFS('Input| PL| IB'!J:J, 'Input| PL| IB'!$A:$A, A45)+SUMIFS('Input| PL| TT Thẻ'!J:J,'Input| PL| TT Thẻ'!$A:$A, A45)+SUMIFS('Input| PL| CIB'!J:J, 'Input| PL| CIB'!$A:$A, A45) +SUMIFS('Input| PL| Treasury'!J:J, 'Input| PL| Treasury'!$A:$A, A45)+SUMIFS('Input| PL| Capital'!J:J, 'Input| PL| Capital'!$A:$A, A45)+SUMIFS('ALM| PL| Process'!J:J, 'ALM| PL| Process'!$A:$A, A45)</f>
        <v>-53.793156573128726</v>
      </c>
      <c r="J45" s="865">
        <f ca="1">SUMIFS('Input| PL| RB'!K:K, 'Input| PL| RB'!$A:$A, A45)+SUMIFS('Input| PL| CMB'!K:K, 'Input| PL| CMB'!$A:$A, A45)+SUMIFS('Input| PL| IB'!K:K, 'Input| PL| IB'!$A:$A, A45)+SUMIFS('Input| PL| TT Thẻ'!K:K,'Input| PL| TT Thẻ'!$A:$A, A45)+SUMIFS('Input| PL| CIB'!K:K, 'Input| PL| CIB'!$A:$A, A45) +SUMIFS('Input| PL| Treasury'!K:K, 'Input| PL| Treasury'!$A:$A, A45)+SUMIFS('Input| PL| Capital'!K:K, 'Input| PL| Capital'!$A:$A, A45)+SUMIFS('ALM| PL| Process'!K:K, 'ALM| PL| Process'!$A:$A, A45)</f>
        <v>7921.8769359116277</v>
      </c>
    </row>
    <row r="46" spans="1:11" s="78" customFormat="1" x14ac:dyDescent="0.3">
      <c r="A46" s="51">
        <v>210</v>
      </c>
      <c r="B46" s="51">
        <v>46</v>
      </c>
      <c r="C46" s="18"/>
      <c r="D46" s="122"/>
      <c r="E46"/>
      <c r="F46" s="118" t="s">
        <v>159</v>
      </c>
      <c r="G46" t="s">
        <v>128</v>
      </c>
      <c r="H46" s="854">
        <f>SUMIFS('Input| PL| RB'!I:I, 'Input| PL| RB'!A:A, A46)+SUMIFS('Input| PL| CMB'!I:I, 'Input| PL| CMB'!A:A, A46)+SUMIFS('Input| PL| IB'!I:I, 'Input| PL| IB'!A:A, A46)+SUMIFS('Input| PL| TT Thẻ'!I:I,'Input| PL| TT Thẻ'!A:A, A46)+SUMIFS('Input| PL| CIB'!I:I, 'Input| PL| CIB'!A:A, A46) +SUMIFS('Input| PL| Treasury'!I:I, 'Input| PL| Treasury'!A:A, A46)+SUMIFS('Input| PL| Capital'!I:I, 'Input| PL| Capital'!A:A, A46)+SUMIFS('ALM| PL| Process'!I:I, 'ALM| PL| Process'!A:A, A46)</f>
        <v>9.7000000000000003E-2</v>
      </c>
      <c r="I46" s="855">
        <f>SUMIFS('Input| PL| RB'!J:J, 'Input| PL| RB'!$A:$A, A46)+SUMIFS('Input| PL| CMB'!J:J, 'Input| PL| CMB'!$A:$A, A46)+SUMIFS('Input| PL| IB'!J:J, 'Input| PL| IB'!$A:$A, A46)+SUMIFS('Input| PL| TT Thẻ'!J:J,'Input| PL| TT Thẻ'!$A:$A, A46)+SUMIFS('Input| PL| CIB'!J:J, 'Input| PL| CIB'!$A:$A, A46) +SUMIFS('Input| PL| Treasury'!J:J, 'Input| PL| Treasury'!$A:$A, A46)+SUMIFS('Input| PL| Capital'!J:J, 'Input| PL| Capital'!$A:$A, A46)+SUMIFS('ALM| PL| Process'!J:J, 'ALM| PL| Process'!$A:$A, A46)</f>
        <v>9.7000000000000003E-2</v>
      </c>
      <c r="J46" s="862">
        <f>SUMIFS('Input| PL| RB'!K:K, 'Input| PL| RB'!$A:$A, A46)+SUMIFS('Input| PL| CMB'!K:K, 'Input| PL| CMB'!$A:$A, A46)+SUMIFS('Input| PL| IB'!K:K, 'Input| PL| IB'!$A:$A, A46)+SUMIFS('Input| PL| TT Thẻ'!K:K,'Input| PL| TT Thẻ'!$A:$A, A46)+SUMIFS('Input| PL| CIB'!K:K, 'Input| PL| CIB'!$A:$A, A46) +SUMIFS('Input| PL| Treasury'!K:K, 'Input| PL| Treasury'!$A:$A, A46)+SUMIFS('Input| PL| Capital'!K:K, 'Input| PL| Capital'!$A:$A, A46)+SUMIFS('ALM| PL| Process'!K:K, 'ALM| PL| Process'!$A:$A, A46)</f>
        <v>9.7000000000000003E-2</v>
      </c>
    </row>
    <row r="47" spans="1:11" s="78" customFormat="1" x14ac:dyDescent="0.3">
      <c r="A47" s="51">
        <v>211</v>
      </c>
      <c r="B47" s="51">
        <v>47</v>
      </c>
      <c r="C47" s="18" t="s">
        <v>136</v>
      </c>
      <c r="D47" s="120"/>
      <c r="E47" s="119"/>
      <c r="F47" s="116" t="s">
        <v>160</v>
      </c>
      <c r="G47"/>
      <c r="H47" s="854">
        <f>SUMIFS('Input| PL| RB'!I:I, 'Input| PL| RB'!A:A, A47)+SUMIFS('Input| PL| CMB'!I:I, 'Input| PL| CMB'!A:A, A47)+SUMIFS('Input| PL| IB'!I:I, 'Input| PL| IB'!A:A, A47)+SUMIFS('Input| PL| TT Thẻ'!I:I,'Input| PL| TT Thẻ'!A:A, A47)+SUMIFS('Input| PL| CIB'!I:I, 'Input| PL| CIB'!A:A, A47) +SUMIFS('Input| PL| Treasury'!I:I, 'Input| PL| Treasury'!A:A, A47)+SUMIFS('Input| PL| Capital'!I:I, 'Input| PL| Capital'!A:A, A47)+SUMIFS('ALM| PL| Process'!I:I, 'ALM| PL| Process'!A:A, A47)</f>
        <v>179.59108392912583</v>
      </c>
      <c r="I47" s="855">
        <f>SUMIFS('Input| PL| RB'!J:J, 'Input| PL| RB'!$A:$A, A47)+SUMIFS('Input| PL| CMB'!J:J, 'Input| PL| CMB'!$A:$A, A47)+SUMIFS('Input| PL| IB'!J:J, 'Input| PL| IB'!$A:$A, A47)+SUMIFS('Input| PL| TT Thẻ'!J:J,'Input| PL| TT Thẻ'!$A:$A, A47)+SUMIFS('Input| PL| CIB'!J:J, 'Input| PL| CIB'!$A:$A, A47) +SUMIFS('Input| PL| Treasury'!J:J, 'Input| PL| Treasury'!$A:$A, A47)+SUMIFS('Input| PL| Capital'!J:J, 'Input| PL| Capital'!$A:$A, A47)+SUMIFS('ALM| PL| Process'!J:J, 'ALM| PL| Process'!$A:$A, A47)</f>
        <v>179.59108392912583</v>
      </c>
      <c r="J47" s="856">
        <f>SUMIFS('Input| PL| RB'!K:K, 'Input| PL| RB'!$A:$A, A47)+SUMIFS('Input| PL| CMB'!K:K, 'Input| PL| CMB'!$A:$A, A47)+SUMIFS('Input| PL| IB'!K:K, 'Input| PL| IB'!$A:$A, A47)+SUMIFS('Input| PL| TT Thẻ'!K:K,'Input| PL| TT Thẻ'!$A:$A, A47)+SUMIFS('Input| PL| CIB'!K:K, 'Input| PL| CIB'!$A:$A, A47) +SUMIFS('Input| PL| Treasury'!K:K, 'Input| PL| Treasury'!$A:$A, A47)+SUMIFS('Input| PL| Capital'!K:K, 'Input| PL| Capital'!$A:$A, A47)+SUMIFS('ALM| PL| Process'!K:K, 'ALM| PL| Process'!$A:$A, A47)</f>
        <v>359.18216785825166</v>
      </c>
    </row>
    <row r="48" spans="1:11" s="78" customFormat="1" x14ac:dyDescent="0.3">
      <c r="A48" s="51">
        <v>212</v>
      </c>
      <c r="B48" s="51">
        <v>48</v>
      </c>
      <c r="C48" s="18" t="s">
        <v>140</v>
      </c>
      <c r="D48" s="120"/>
      <c r="E48" s="119"/>
      <c r="F48" s="116" t="s">
        <v>161</v>
      </c>
      <c r="G48"/>
      <c r="H48" s="854">
        <f>SUMIFS('Input| PL| RB'!I:I, 'Input| PL| RB'!A:A, A48)+SUMIFS('Input| PL| CMB'!I:I, 'Input| PL| CMB'!A:A, A48)+SUMIFS('Input| PL| IB'!I:I, 'Input| PL| IB'!A:A, A48)+SUMIFS('Input| PL| TT Thẻ'!I:I,'Input| PL| TT Thẻ'!A:A, A48)+SUMIFS('Input| PL| CIB'!I:I, 'Input| PL| CIB'!A:A, A48) +SUMIFS('Input| PL| Treasury'!I:I, 'Input| PL| Treasury'!A:A, A48)+SUMIFS('Input| PL| Capital'!I:I, 'Input| PL| Capital'!A:A, A48)+SUMIFS('ALM| PL| Process'!I:I, 'ALM| PL| Process'!A:A, A48)</f>
        <v>0</v>
      </c>
      <c r="I48" s="855">
        <f>SUMIFS('Input| PL| RB'!J:J, 'Input| PL| RB'!$A:$A, A48)+SUMIFS('Input| PL| CMB'!J:J, 'Input| PL| CMB'!$A:$A, A48)+SUMIFS('Input| PL| IB'!J:J, 'Input| PL| IB'!$A:$A, A48)+SUMIFS('Input| PL| TT Thẻ'!J:J,'Input| PL| TT Thẻ'!$A:$A, A48)+SUMIFS('Input| PL| CIB'!J:J, 'Input| PL| CIB'!$A:$A, A48) +SUMIFS('Input| PL| Treasury'!J:J, 'Input| PL| Treasury'!$A:$A, A48)+SUMIFS('Input| PL| Capital'!J:J, 'Input| PL| Capital'!$A:$A, A48)+SUMIFS('ALM| PL| Process'!J:J, 'ALM| PL| Process'!$A:$A, A48)</f>
        <v>0</v>
      </c>
      <c r="J48" s="856">
        <f>SUMIFS('Input| PL| RB'!K:K, 'Input| PL| RB'!$A:$A, A48)+SUMIFS('Input| PL| CMB'!K:K, 'Input| PL| CMB'!$A:$A, A48)+SUMIFS('Input| PL| IB'!K:K, 'Input| PL| IB'!$A:$A, A48)+SUMIFS('Input| PL| TT Thẻ'!K:K,'Input| PL| TT Thẻ'!$A:$A, A48)+SUMIFS('Input| PL| CIB'!K:K, 'Input| PL| CIB'!$A:$A, A48) +SUMIFS('Input| PL| Treasury'!K:K, 'Input| PL| Treasury'!$A:$A, A48)+SUMIFS('Input| PL| Capital'!K:K, 'Input| PL| Capital'!$A:$A, A48)+SUMIFS('ALM| PL| Process'!K:K, 'ALM| PL| Process'!$A:$A, A48)</f>
        <v>0</v>
      </c>
    </row>
    <row r="49" spans="1:10" s="78" customFormat="1" x14ac:dyDescent="0.3">
      <c r="A49" s="51">
        <v>213</v>
      </c>
      <c r="B49" s="51">
        <v>49</v>
      </c>
      <c r="C49" s="54">
        <v>1.3</v>
      </c>
      <c r="D49" s="113"/>
      <c r="E49" s="114" t="s">
        <v>162</v>
      </c>
      <c r="F49" s="115"/>
      <c r="G49" s="113"/>
      <c r="H49" s="723">
        <f>SUMIFS('Input| PL| RB'!I:I, 'Input| PL| RB'!A:A, A49)+SUMIFS('Input| PL| CMB'!I:I, 'Input| PL| CMB'!A:A, A49)+SUMIFS('Input| PL| IB'!I:I, 'Input| PL| IB'!A:A, A49)+SUMIFS('Input| PL| TT Thẻ'!I:I,'Input| PL| TT Thẻ'!A:A, A49)+SUMIFS('Input| PL| CIB'!I:I, 'Input| PL| CIB'!A:A, A49) +SUMIFS('Input| PL| Treasury'!I:I, 'Input| PL| Treasury'!A:A, A49)+SUMIFS('Input| PL| Capital'!I:I, 'Input| PL| Capital'!A:A, A49)+SUMIFS('ALM| PL| Process'!I:I, 'ALM| PL| Process'!A:A, A49)</f>
        <v>330.73439000000002</v>
      </c>
      <c r="I49" s="723">
        <f>SUMIFS('Input| PL| RB'!J:J, 'Input| PL| RB'!$A:$A, A49)+SUMIFS('Input| PL| CMB'!J:J, 'Input| PL| CMB'!$A:$A, A49)+SUMIFS('Input| PL| IB'!J:J, 'Input| PL| IB'!$A:$A, A49)+SUMIFS('Input| PL| TT Thẻ'!J:J,'Input| PL| TT Thẻ'!$A:$A, A49)+SUMIFS('Input| PL| CIB'!J:J, 'Input| PL| CIB'!$A:$A, A49) +SUMIFS('Input| PL| Treasury'!J:J, 'Input| PL| Treasury'!$A:$A, A49)+SUMIFS('Input| PL| Capital'!J:J, 'Input| PL| Capital'!$A:$A, A49)+SUMIFS('ALM| PL| Process'!J:J, 'ALM| PL| Process'!$A:$A, A49)</f>
        <v>330.73439000000002</v>
      </c>
      <c r="J49" s="858">
        <f>SUMIFS('Input| PL| RB'!K:K, 'Input| PL| RB'!$A:$A, A49)+SUMIFS('Input| PL| CMB'!K:K, 'Input| PL| CMB'!$A:$A, A49)+SUMIFS('Input| PL| IB'!K:K, 'Input| PL| IB'!$A:$A, A49)+SUMIFS('Input| PL| TT Thẻ'!K:K,'Input| PL| TT Thẻ'!$A:$A, A49)+SUMIFS('Input| PL| CIB'!K:K, 'Input| PL| CIB'!$A:$A, A49) +SUMIFS('Input| PL| Treasury'!K:K, 'Input| PL| Treasury'!$A:$A, A49)+SUMIFS('Input| PL| Capital'!K:K, 'Input| PL| Capital'!$A:$A, A49)+SUMIFS('ALM| PL| Process'!K:K, 'ALM| PL| Process'!$A:$A, A49)</f>
        <v>330.73439000000002</v>
      </c>
    </row>
    <row r="50" spans="1:10" s="78" customFormat="1" x14ac:dyDescent="0.3">
      <c r="A50" s="51">
        <v>214</v>
      </c>
      <c r="B50" s="51">
        <v>50</v>
      </c>
      <c r="C50" s="57" t="s">
        <v>120</v>
      </c>
      <c r="D50" s="123"/>
      <c r="E50" s="124"/>
      <c r="F50" s="125" t="s">
        <v>163</v>
      </c>
      <c r="G50" s="126"/>
      <c r="H50" s="871">
        <f>SUMIFS('Input| PL| RB'!I:I, 'Input| PL| RB'!A:A, A50)+SUMIFS('Input| PL| CMB'!I:I, 'Input| PL| CMB'!A:A, A50)+SUMIFS('Input| PL| IB'!I:I, 'Input| PL| IB'!A:A, A50)+SUMIFS('Input| PL| TT Thẻ'!I:I,'Input| PL| TT Thẻ'!A:A, A50)+SUMIFS('Input| PL| CIB'!I:I, 'Input| PL| CIB'!A:A, A50) +SUMIFS('Input| PL| Treasury'!I:I, 'Input| PL| Treasury'!A:A, A50)+SUMIFS('Input| PL| Capital'!I:I, 'Input| PL| Capital'!A:A, A50)+SUMIFS('ALM| PL| Process'!I:I, 'ALM| PL| Process'!A:A, A50)</f>
        <v>0</v>
      </c>
      <c r="I50" s="872">
        <f>SUMIFS('Input| PL| RB'!J:J, 'Input| PL| RB'!$A:$A, A50)+SUMIFS('Input| PL| CMB'!J:J, 'Input| PL| CMB'!$A:$A, A50)+SUMIFS('Input| PL| IB'!J:J, 'Input| PL| IB'!$A:$A, A50)+SUMIFS('Input| PL| TT Thẻ'!J:J,'Input| PL| TT Thẻ'!$A:$A, A50)+SUMIFS('Input| PL| CIB'!J:J, 'Input| PL| CIB'!$A:$A, A50) +SUMIFS('Input| PL| Treasury'!J:J, 'Input| PL| Treasury'!$A:$A, A50)+SUMIFS('Input| PL| Capital'!J:J, 'Input| PL| Capital'!$A:$A, A50)+SUMIFS('ALM| PL| Process'!J:J, 'ALM| PL| Process'!$A:$A, A50)</f>
        <v>0</v>
      </c>
      <c r="J50" s="873">
        <f>SUMIFS('Input| PL| RB'!K:K, 'Input| PL| RB'!$A:$A, A50)+SUMIFS('Input| PL| CMB'!K:K, 'Input| PL| CMB'!$A:$A, A50)+SUMIFS('Input| PL| IB'!K:K, 'Input| PL| IB'!$A:$A, A50)+SUMIFS('Input| PL| TT Thẻ'!K:K,'Input| PL| TT Thẻ'!$A:$A, A50)+SUMIFS('Input| PL| CIB'!K:K, 'Input| PL| CIB'!$A:$A, A50) +SUMIFS('Input| PL| Treasury'!K:K, 'Input| PL| Treasury'!$A:$A, A50)+SUMIFS('Input| PL| Capital'!K:K, 'Input| PL| Capital'!$A:$A, A50)+SUMIFS('ALM| PL| Process'!K:K, 'ALM| PL| Process'!$A:$A, A50)</f>
        <v>0</v>
      </c>
    </row>
    <row r="51" spans="1:10" s="78" customFormat="1" x14ac:dyDescent="0.3">
      <c r="A51" s="51">
        <v>215</v>
      </c>
      <c r="B51" s="51">
        <v>51</v>
      </c>
      <c r="C51" s="56"/>
      <c r="D51" s="123"/>
      <c r="E51" s="124"/>
      <c r="F51" s="125" t="s">
        <v>164</v>
      </c>
      <c r="G51" s="126"/>
      <c r="H51" s="871">
        <f>SUMIFS('Input| PL| RB'!I:I, 'Input| PL| RB'!A:A, A51)+SUMIFS('Input| PL| CMB'!I:I, 'Input| PL| CMB'!A:A, A51)+SUMIFS('Input| PL| IB'!I:I, 'Input| PL| IB'!A:A, A51)+SUMIFS('Input| PL| TT Thẻ'!I:I,'Input| PL| TT Thẻ'!A:A, A51)+SUMIFS('Input| PL| CIB'!I:I, 'Input| PL| CIB'!A:A, A51) +SUMIFS('Input| PL| Treasury'!I:I, 'Input| PL| Treasury'!A:A, A51)+SUMIFS('Input| PL| Capital'!I:I, 'Input| PL| Capital'!A:A, A51)+SUMIFS('ALM| PL| Process'!I:I, 'ALM| PL| Process'!A:A, A51)</f>
        <v>0</v>
      </c>
      <c r="I51" s="872">
        <f>SUMIFS('Input| PL| RB'!J:J, 'Input| PL| RB'!$A:$A, A51)+SUMIFS('Input| PL| CMB'!J:J, 'Input| PL| CMB'!$A:$A, A51)+SUMIFS('Input| PL| IB'!J:J, 'Input| PL| IB'!$A:$A, A51)+SUMIFS('Input| PL| TT Thẻ'!J:J,'Input| PL| TT Thẻ'!$A:$A, A51)+SUMIFS('Input| PL| CIB'!J:J, 'Input| PL| CIB'!$A:$A, A51) +SUMIFS('Input| PL| Treasury'!J:J, 'Input| PL| Treasury'!$A:$A, A51)+SUMIFS('Input| PL| Capital'!J:J, 'Input| PL| Capital'!$A:$A, A51)+SUMIFS('ALM| PL| Process'!J:J, 'ALM| PL| Process'!$A:$A, A51)</f>
        <v>0</v>
      </c>
      <c r="J51" s="873">
        <f>SUMIFS('Input| PL| RB'!K:K, 'Input| PL| RB'!$A:$A, A51)+SUMIFS('Input| PL| CMB'!K:K, 'Input| PL| CMB'!$A:$A, A51)+SUMIFS('Input| PL| IB'!K:K, 'Input| PL| IB'!$A:$A, A51)+SUMIFS('Input| PL| TT Thẻ'!K:K,'Input| PL| TT Thẻ'!$A:$A, A51)+SUMIFS('Input| PL| CIB'!K:K, 'Input| PL| CIB'!$A:$A, A51) +SUMIFS('Input| PL| Treasury'!K:K, 'Input| PL| Treasury'!$A:$A, A51)+SUMIFS('Input| PL| Capital'!K:K, 'Input| PL| Capital'!$A:$A, A51)+SUMIFS('ALM| PL| Process'!K:K, 'ALM| PL| Process'!$A:$A, A51)</f>
        <v>0</v>
      </c>
    </row>
    <row r="52" spans="1:10" s="78" customFormat="1" x14ac:dyDescent="0.3">
      <c r="A52" s="51">
        <v>216</v>
      </c>
      <c r="B52" s="51">
        <v>52</v>
      </c>
      <c r="C52" s="56"/>
      <c r="D52" s="123"/>
      <c r="E52" s="124"/>
      <c r="F52" s="127" t="s">
        <v>165</v>
      </c>
      <c r="G52" s="126"/>
      <c r="H52" s="871">
        <f>SUMIFS('Input| PL| RB'!I:I, 'Input| PL| RB'!A:A, A52)+SUMIFS('Input| PL| CMB'!I:I, 'Input| PL| CMB'!A:A, A52)+SUMIFS('Input| PL| IB'!I:I, 'Input| PL| IB'!A:A, A52)+SUMIFS('Input| PL| TT Thẻ'!I:I,'Input| PL| TT Thẻ'!A:A, A52)+SUMIFS('Input| PL| CIB'!I:I, 'Input| PL| CIB'!A:A, A52) +SUMIFS('Input| PL| Treasury'!I:I, 'Input| PL| Treasury'!A:A, A52)+SUMIFS('Input| PL| Capital'!I:I, 'Input| PL| Capital'!A:A, A52)+SUMIFS('ALM| PL| Process'!I:I, 'ALM| PL| Process'!A:A, A52)</f>
        <v>38500</v>
      </c>
      <c r="I52" s="872">
        <f>SUMIFS('Input| PL| RB'!J:J, 'Input| PL| RB'!$A:$A, A52)+SUMIFS('Input| PL| CMB'!J:J, 'Input| PL| CMB'!$A:$A, A52)+SUMIFS('Input| PL| IB'!J:J, 'Input| PL| IB'!$A:$A, A52)+SUMIFS('Input| PL| TT Thẻ'!J:J,'Input| PL| TT Thẻ'!$A:$A, A52)+SUMIFS('Input| PL| CIB'!J:J, 'Input| PL| CIB'!$A:$A, A52) +SUMIFS('Input| PL| Treasury'!J:J, 'Input| PL| Treasury'!$A:$A, A52)+SUMIFS('Input| PL| Capital'!J:J, 'Input| PL| Capital'!$A:$A, A52)+SUMIFS('ALM| PL| Process'!J:J, 'ALM| PL| Process'!$A:$A, A52)</f>
        <v>48932.5</v>
      </c>
      <c r="J52" s="873">
        <f>SUMIFS('Input| PL| RB'!K:K, 'Input| PL| RB'!$A:$A, A52)+SUMIFS('Input| PL| CMB'!K:K, 'Input| PL| CMB'!$A:$A, A52)+SUMIFS('Input| PL| IB'!K:K, 'Input| PL| IB'!$A:$A, A52)+SUMIFS('Input| PL| TT Thẻ'!K:K,'Input| PL| TT Thẻ'!$A:$A, A52)+SUMIFS('Input| PL| CIB'!K:K, 'Input| PL| CIB'!$A:$A, A52) +SUMIFS('Input| PL| Treasury'!K:K, 'Input| PL| Treasury'!$A:$A, A52)+SUMIFS('Input| PL| Capital'!K:K, 'Input| PL| Capital'!$A:$A, A52)+SUMIFS('ALM| PL| Process'!K:K, 'ALM| PL| Process'!$A:$A, A52)</f>
        <v>48932.5</v>
      </c>
    </row>
    <row r="53" spans="1:10" s="78" customFormat="1" x14ac:dyDescent="0.3">
      <c r="A53" s="51">
        <v>217</v>
      </c>
      <c r="B53" s="51">
        <v>53</v>
      </c>
      <c r="C53" s="56"/>
      <c r="D53" s="123"/>
      <c r="E53" s="124"/>
      <c r="F53" s="127" t="s">
        <v>166</v>
      </c>
      <c r="G53" s="126"/>
      <c r="H53" s="871">
        <f>SUMIFS('Input| PL| RB'!I:I, 'Input| PL| RB'!A:A, A53)+SUMIFS('Input| PL| CMB'!I:I, 'Input| PL| CMB'!A:A, A53)+SUMIFS('Input| PL| IB'!I:I, 'Input| PL| IB'!A:A, A53)+SUMIFS('Input| PL| TT Thẻ'!I:I,'Input| PL| TT Thẻ'!A:A, A53)+SUMIFS('Input| PL| CIB'!I:I, 'Input| PL| CIB'!A:A, A53) +SUMIFS('Input| PL| Treasury'!I:I, 'Input| PL| Treasury'!A:A, A53)+SUMIFS('Input| PL| Capital'!I:I, 'Input| PL| Capital'!A:A, A53)+SUMIFS('ALM| PL| Process'!I:I, 'ALM| PL| Process'!A:A, A53)</f>
        <v>0</v>
      </c>
      <c r="I53" s="872">
        <f>SUMIFS('Input| PL| RB'!J:J, 'Input| PL| RB'!$A:$A, A53)+SUMIFS('Input| PL| CMB'!J:J, 'Input| PL| CMB'!$A:$A, A53)+SUMIFS('Input| PL| IB'!J:J, 'Input| PL| IB'!$A:$A, A53)+SUMIFS('Input| PL| TT Thẻ'!J:J,'Input| PL| TT Thẻ'!$A:$A, A53)+SUMIFS('Input| PL| CIB'!J:J, 'Input| PL| CIB'!$A:$A, A53) +SUMIFS('Input| PL| Treasury'!J:J, 'Input| PL| Treasury'!$A:$A, A53)+SUMIFS('Input| PL| Capital'!J:J, 'Input| PL| Capital'!$A:$A, A53)+SUMIFS('ALM| PL| Process'!J:J, 'ALM| PL| Process'!$A:$A, A53)</f>
        <v>0</v>
      </c>
      <c r="J53" s="873">
        <f>SUMIFS('Input| PL| RB'!K:K, 'Input| PL| RB'!$A:$A, A53)+SUMIFS('Input| PL| CMB'!K:K, 'Input| PL| CMB'!$A:$A, A53)+SUMIFS('Input| PL| IB'!K:K, 'Input| PL| IB'!$A:$A, A53)+SUMIFS('Input| PL| TT Thẻ'!K:K,'Input| PL| TT Thẻ'!$A:$A, A53)+SUMIFS('Input| PL| CIB'!K:K, 'Input| PL| CIB'!$A:$A, A53) +SUMIFS('Input| PL| Treasury'!K:K, 'Input| PL| Treasury'!$A:$A, A53)+SUMIFS('Input| PL| Capital'!K:K, 'Input| PL| Capital'!$A:$A, A53)+SUMIFS('ALM| PL| Process'!K:K, 'ALM| PL| Process'!$A:$A, A53)</f>
        <v>0</v>
      </c>
    </row>
    <row r="54" spans="1:10" s="78" customFormat="1" x14ac:dyDescent="0.3">
      <c r="A54" s="51">
        <v>218</v>
      </c>
      <c r="B54" s="51">
        <v>54</v>
      </c>
      <c r="C54" s="56"/>
      <c r="D54" s="123"/>
      <c r="E54" s="124"/>
      <c r="F54" s="127" t="s">
        <v>167</v>
      </c>
      <c r="G54" s="126"/>
      <c r="H54" s="871">
        <f>SUMIFS('Input| PL| RB'!I:I, 'Input| PL| RB'!A:A, A54)+SUMIFS('Input| PL| CMB'!I:I, 'Input| PL| CMB'!A:A, A54)+SUMIFS('Input| PL| IB'!I:I, 'Input| PL| IB'!A:A, A54)+SUMIFS('Input| PL| TT Thẻ'!I:I,'Input| PL| TT Thẻ'!A:A, A54)+SUMIFS('Input| PL| CIB'!I:I, 'Input| PL| CIB'!A:A, A54) +SUMIFS('Input| PL| Treasury'!I:I, 'Input| PL| Treasury'!A:A, A54)+SUMIFS('Input| PL| Capital'!I:I, 'Input| PL| Capital'!A:A, A54)+SUMIFS('ALM| PL| Process'!I:I, 'ALM| PL| Process'!A:A, A54)</f>
        <v>8653.75</v>
      </c>
      <c r="I54" s="872">
        <f>SUMIFS('Input| PL| RB'!J:J, 'Input| PL| RB'!$A:$A, A54)+SUMIFS('Input| PL| CMB'!J:J, 'Input| PL| CMB'!$A:$A, A54)+SUMIFS('Input| PL| IB'!J:J, 'Input| PL| IB'!$A:$A, A54)+SUMIFS('Input| PL| TT Thẻ'!J:J,'Input| PL| TT Thẻ'!$A:$A, A54)+SUMIFS('Input| PL| CIB'!J:J, 'Input| PL| CIB'!$A:$A, A54) +SUMIFS('Input| PL| Treasury'!J:J, 'Input| PL| Treasury'!$A:$A, A54)+SUMIFS('Input| PL| Capital'!J:J, 'Input| PL| Capital'!$A:$A, A54)+SUMIFS('ALM| PL| Process'!J:J, 'ALM| PL| Process'!$A:$A, A54)</f>
        <v>11130.55</v>
      </c>
      <c r="J54" s="856">
        <f>SUMIFS('Input| PL| RB'!K:K, 'Input| PL| RB'!$A:$A, A54)+SUMIFS('Input| PL| CMB'!K:K, 'Input| PL| CMB'!$A:$A, A54)+SUMIFS('Input| PL| IB'!K:K, 'Input| PL| IB'!$A:$A, A54)+SUMIFS('Input| PL| TT Thẻ'!K:K,'Input| PL| TT Thẻ'!$A:$A, A54)+SUMIFS('Input| PL| CIB'!K:K, 'Input| PL| CIB'!$A:$A, A54) +SUMIFS('Input| PL| Treasury'!K:K, 'Input| PL| Treasury'!$A:$A, A54)+SUMIFS('Input| PL| Capital'!K:K, 'Input| PL| Capital'!$A:$A, A54)+SUMIFS('ALM| PL| Process'!K:K, 'ALM| PL| Process'!$A:$A, A54)</f>
        <v>11130.573999999999</v>
      </c>
    </row>
    <row r="55" spans="1:10" s="78" customFormat="1" x14ac:dyDescent="0.3">
      <c r="A55" s="51">
        <v>219</v>
      </c>
      <c r="B55" s="51">
        <v>55</v>
      </c>
      <c r="C55" s="56"/>
      <c r="D55" s="123"/>
      <c r="E55" s="124"/>
      <c r="F55" s="127" t="s">
        <v>168</v>
      </c>
      <c r="G55" s="126"/>
      <c r="H55" s="871">
        <f>SUMIFS('Input| PL| RB'!I:I, 'Input| PL| RB'!A:A, A55)+SUMIFS('Input| PL| CMB'!I:I, 'Input| PL| CMB'!A:A, A55)+SUMIFS('Input| PL| IB'!I:I, 'Input| PL| IB'!A:A, A55)+SUMIFS('Input| PL| TT Thẻ'!I:I,'Input| PL| TT Thẻ'!A:A, A55)+SUMIFS('Input| PL| CIB'!I:I, 'Input| PL| CIB'!A:A, A55) +SUMIFS('Input| PL| Treasury'!I:I, 'Input| PL| Treasury'!A:A, A55)+SUMIFS('Input| PL| Capital'!I:I, 'Input| PL| Capital'!A:A, A55)+SUMIFS('ALM| PL| Process'!I:I, 'ALM| PL| Process'!A:A, A55)</f>
        <v>0</v>
      </c>
      <c r="I55" s="872">
        <f>SUMIFS('Input| PL| RB'!J:J, 'Input| PL| RB'!$A:$A, A55)+SUMIFS('Input| PL| CMB'!J:J, 'Input| PL| CMB'!$A:$A, A55)+SUMIFS('Input| PL| IB'!J:J, 'Input| PL| IB'!$A:$A, A55)+SUMIFS('Input| PL| TT Thẻ'!J:J,'Input| PL| TT Thẻ'!$A:$A, A55)+SUMIFS('Input| PL| CIB'!J:J, 'Input| PL| CIB'!$A:$A, A55) +SUMIFS('Input| PL| Treasury'!J:J, 'Input| PL| Treasury'!$A:$A, A55)+SUMIFS('Input| PL| Capital'!J:J, 'Input| PL| Capital'!$A:$A, A55)+SUMIFS('ALM| PL| Process'!J:J, 'ALM| PL| Process'!$A:$A, A55)</f>
        <v>0</v>
      </c>
      <c r="J55" s="873">
        <f>SUMIFS('Input| PL| RB'!K:K, 'Input| PL| RB'!$A:$A, A55)+SUMIFS('Input| PL| CMB'!K:K, 'Input| PL| CMB'!$A:$A, A55)+SUMIFS('Input| PL| IB'!K:K, 'Input| PL| IB'!$A:$A, A55)+SUMIFS('Input| PL| TT Thẻ'!K:K,'Input| PL| TT Thẻ'!$A:$A, A55)+SUMIFS('Input| PL| CIB'!K:K, 'Input| PL| CIB'!$A:$A, A55) +SUMIFS('Input| PL| Treasury'!K:K, 'Input| PL| Treasury'!$A:$A, A55)+SUMIFS('Input| PL| Capital'!K:K, 'Input| PL| Capital'!$A:$A, A55)+SUMIFS('ALM| PL| Process'!K:K, 'ALM| PL| Process'!$A:$A, A55)</f>
        <v>0</v>
      </c>
    </row>
    <row r="56" spans="1:10" s="78" customFormat="1" x14ac:dyDescent="0.3">
      <c r="A56" s="51">
        <v>220</v>
      </c>
      <c r="B56" s="51">
        <v>56</v>
      </c>
      <c r="C56" s="56"/>
      <c r="D56" s="123"/>
      <c r="E56" s="124"/>
      <c r="F56" s="127" t="s">
        <v>169</v>
      </c>
      <c r="G56" s="126"/>
      <c r="H56" s="871">
        <f>SUMIFS('Input| PL| RB'!I:I, 'Input| PL| RB'!A:A, A56)+SUMIFS('Input| PL| CMB'!I:I, 'Input| PL| CMB'!A:A, A56)+SUMIFS('Input| PL| IB'!I:I, 'Input| PL| IB'!A:A, A56)+SUMIFS('Input| PL| TT Thẻ'!I:I,'Input| PL| TT Thẻ'!A:A, A56)+SUMIFS('Input| PL| CIB'!I:I, 'Input| PL| CIB'!A:A, A56) +SUMIFS('Input| PL| Treasury'!I:I, 'Input| PL| Treasury'!A:A, A56)+SUMIFS('Input| PL| Capital'!I:I, 'Input| PL| Capital'!A:A, A56)+SUMIFS('ALM| PL| Process'!I:I, 'ALM| PL| Process'!A:A, A56)</f>
        <v>0</v>
      </c>
      <c r="I56" s="872">
        <f>SUMIFS('Input| PL| RB'!J:J, 'Input| PL| RB'!$A:$A, A56)+SUMIFS('Input| PL| CMB'!J:J, 'Input| PL| CMB'!$A:$A, A56)+SUMIFS('Input| PL| IB'!J:J, 'Input| PL| IB'!$A:$A, A56)+SUMIFS('Input| PL| TT Thẻ'!J:J,'Input| PL| TT Thẻ'!$A:$A, A56)+SUMIFS('Input| PL| CIB'!J:J, 'Input| PL| CIB'!$A:$A, A56) +SUMIFS('Input| PL| Treasury'!J:J, 'Input| PL| Treasury'!$A:$A, A56)+SUMIFS('Input| PL| Capital'!J:J, 'Input| PL| Capital'!$A:$A, A56)+SUMIFS('ALM| PL| Process'!J:J, 'ALM| PL| Process'!$A:$A, A56)</f>
        <v>0</v>
      </c>
      <c r="J56" s="873">
        <f>SUMIFS('Input| PL| RB'!K:K, 'Input| PL| RB'!$A:$A, A56)+SUMIFS('Input| PL| CMB'!K:K, 'Input| PL| CMB'!$A:$A, A56)+SUMIFS('Input| PL| IB'!K:K, 'Input| PL| IB'!$A:$A, A56)+SUMIFS('Input| PL| TT Thẻ'!K:K,'Input| PL| TT Thẻ'!$A:$A, A56)+SUMIFS('Input| PL| CIB'!K:K, 'Input| PL| CIB'!$A:$A, A56) +SUMIFS('Input| PL| Treasury'!K:K, 'Input| PL| Treasury'!$A:$A, A56)+SUMIFS('Input| PL| Capital'!K:K, 'Input| PL| Capital'!$A:$A, A56)+SUMIFS('ALM| PL| Process'!K:K, 'ALM| PL| Process'!$A:$A, A56)</f>
        <v>0</v>
      </c>
    </row>
    <row r="57" spans="1:10" s="78" customFormat="1" x14ac:dyDescent="0.3">
      <c r="A57" s="51">
        <v>221</v>
      </c>
      <c r="B57" s="51">
        <v>57</v>
      </c>
      <c r="C57" s="56"/>
      <c r="D57" s="123"/>
      <c r="E57" s="124"/>
      <c r="F57" s="127" t="s">
        <v>170</v>
      </c>
      <c r="G57" s="126"/>
      <c r="H57" s="871">
        <f>SUMIFS('Input| PL| RB'!I:I, 'Input| PL| RB'!A:A, A57)+SUMIFS('Input| PL| CMB'!I:I, 'Input| PL| CMB'!A:A, A57)+SUMIFS('Input| PL| IB'!I:I, 'Input| PL| IB'!A:A, A57)+SUMIFS('Input| PL| TT Thẻ'!I:I,'Input| PL| TT Thẻ'!A:A, A57)+SUMIFS('Input| PL| CIB'!I:I, 'Input| PL| CIB'!A:A, A57) +SUMIFS('Input| PL| Treasury'!I:I, 'Input| PL| Treasury'!A:A, A57)+SUMIFS('Input| PL| Capital'!I:I, 'Input| PL| Capital'!A:A, A57)+SUMIFS('ALM| PL| Process'!I:I, 'ALM| PL| Process'!A:A, A57)</f>
        <v>0</v>
      </c>
      <c r="I57" s="872">
        <f>SUMIFS('Input| PL| RB'!J:J, 'Input| PL| RB'!$A:$A, A57)+SUMIFS('Input| PL| CMB'!J:J, 'Input| PL| CMB'!$A:$A, A57)+SUMIFS('Input| PL| IB'!J:J, 'Input| PL| IB'!$A:$A, A57)+SUMIFS('Input| PL| TT Thẻ'!J:J,'Input| PL| TT Thẻ'!$A:$A, A57)+SUMIFS('Input| PL| CIB'!J:J, 'Input| PL| CIB'!$A:$A, A57) +SUMIFS('Input| PL| Treasury'!J:J, 'Input| PL| Treasury'!$A:$A, A57)+SUMIFS('Input| PL| Capital'!J:J, 'Input| PL| Capital'!$A:$A, A57)+SUMIFS('ALM| PL| Process'!J:J, 'ALM| PL| Process'!$A:$A, A57)</f>
        <v>0</v>
      </c>
      <c r="J57" s="856">
        <f>SUMIFS('Input| PL| RB'!K:K, 'Input| PL| RB'!$A:$A, A57)+SUMIFS('Input| PL| CMB'!K:K, 'Input| PL| CMB'!$A:$A, A57)+SUMIFS('Input| PL| IB'!K:K, 'Input| PL| IB'!$A:$A, A57)+SUMIFS('Input| PL| TT Thẻ'!K:K,'Input| PL| TT Thẻ'!$A:$A, A57)+SUMIFS('Input| PL| CIB'!K:K, 'Input| PL| CIB'!$A:$A, A57) +SUMIFS('Input| PL| Treasury'!K:K, 'Input| PL| Treasury'!$A:$A, A57)+SUMIFS('Input| PL| Capital'!K:K, 'Input| PL| Capital'!$A:$A, A57)+SUMIFS('ALM| PL| Process'!K:K, 'ALM| PL| Process'!$A:$A, A57)</f>
        <v>0.03</v>
      </c>
    </row>
    <row r="58" spans="1:10" s="78" customFormat="1" x14ac:dyDescent="0.3">
      <c r="A58" s="51">
        <v>222</v>
      </c>
      <c r="B58" s="51">
        <v>58</v>
      </c>
      <c r="C58" s="56"/>
      <c r="D58" s="123"/>
      <c r="E58" s="124"/>
      <c r="F58" s="127" t="s">
        <v>171</v>
      </c>
      <c r="G58" s="126"/>
      <c r="H58" s="871">
        <f>SUMIFS('Input| PL| RB'!I:I, 'Input| PL| RB'!A:A, A58)+SUMIFS('Input| PL| CMB'!I:I, 'Input| PL| CMB'!A:A, A58)+SUMIFS('Input| PL| IB'!I:I, 'Input| PL| IB'!A:A, A58)+SUMIFS('Input| PL| TT Thẻ'!I:I,'Input| PL| TT Thẻ'!A:A, A58)+SUMIFS('Input| PL| CIB'!I:I, 'Input| PL| CIB'!A:A, A58) +SUMIFS('Input| PL| Treasury'!I:I, 'Input| PL| Treasury'!A:A, A58)+SUMIFS('Input| PL| Capital'!I:I, 'Input| PL| Capital'!A:A, A58)+SUMIFS('ALM| PL| Process'!I:I, 'ALM| PL| Process'!A:A, A58)</f>
        <v>20303.75</v>
      </c>
      <c r="I58" s="872">
        <f>SUMIFS('Input| PL| RB'!J:J, 'Input| PL| RB'!$A:$A, A58)+SUMIFS('Input| PL| CMB'!J:J, 'Input| PL| CMB'!$A:$A, A58)+SUMIFS('Input| PL| IB'!J:J, 'Input| PL| IB'!$A:$A, A58)+SUMIFS('Input| PL| TT Thẻ'!J:J,'Input| PL| TT Thẻ'!$A:$A, A58)+SUMIFS('Input| PL| CIB'!J:J, 'Input| PL| CIB'!$A:$A, A58) +SUMIFS('Input| PL| Treasury'!J:J, 'Input| PL| Treasury'!$A:$A, A58)+SUMIFS('Input| PL| Capital'!J:J, 'Input| PL| Capital'!$A:$A, A58)+SUMIFS('ALM| PL| Process'!J:J, 'ALM| PL| Process'!$A:$A, A58)</f>
        <v>12348.05</v>
      </c>
      <c r="J58" s="874">
        <f>SUMIFS('Input| PL| RB'!K:K, 'Input| PL| RB'!$A:$A, A58)+SUMIFS('Input| PL| CMB'!K:K, 'Input| PL| CMB'!$A:$A, A58)+SUMIFS('Input| PL| IB'!K:K, 'Input| PL| IB'!$A:$A, A58)+SUMIFS('Input| PL| TT Thẻ'!K:K,'Input| PL| TT Thẻ'!$A:$A, A58)+SUMIFS('Input| PL| CIB'!K:K, 'Input| PL| CIB'!$A:$A, A58) +SUMIFS('Input| PL| Treasury'!K:K, 'Input| PL| Treasury'!$A:$A, A58)+SUMIFS('Input| PL| Capital'!K:K, 'Input| PL| Capital'!$A:$A, A58)+SUMIFS('ALM| PL| Process'!K:K, 'ALM| PL| Process'!$A:$A, A58)</f>
        <v>12348.05</v>
      </c>
    </row>
    <row r="59" spans="1:10" s="78" customFormat="1" x14ac:dyDescent="0.3">
      <c r="A59" s="51">
        <v>223</v>
      </c>
      <c r="B59" s="51">
        <v>59</v>
      </c>
      <c r="C59" s="56"/>
      <c r="D59" s="123"/>
      <c r="E59" s="124"/>
      <c r="F59" s="127" t="s">
        <v>172</v>
      </c>
      <c r="G59" s="126"/>
      <c r="H59" s="871">
        <f>SUMIFS('Input| PL| RB'!I:I, 'Input| PL| RB'!A:A, A59)+SUMIFS('Input| PL| CMB'!I:I, 'Input| PL| CMB'!A:A, A59)+SUMIFS('Input| PL| IB'!I:I, 'Input| PL| IB'!A:A, A59)+SUMIFS('Input| PL| TT Thẻ'!I:I,'Input| PL| TT Thẻ'!A:A, A59)+SUMIFS('Input| PL| CIB'!I:I, 'Input| PL| CIB'!A:A, A59) +SUMIFS('Input| PL| Treasury'!I:I, 'Input| PL| Treasury'!A:A, A59)+SUMIFS('Input| PL| Capital'!I:I, 'Input| PL| Capital'!A:A, A59)+SUMIFS('ALM| PL| Process'!I:I, 'ALM| PL| Process'!A:A, A59)</f>
        <v>0</v>
      </c>
      <c r="I59" s="872">
        <f>SUMIFS('Input| PL| RB'!J:J, 'Input| PL| RB'!$A:$A, A59)+SUMIFS('Input| PL| CMB'!J:J, 'Input| PL| CMB'!$A:$A, A59)+SUMIFS('Input| PL| IB'!J:J, 'Input| PL| IB'!$A:$A, A59)+SUMIFS('Input| PL| TT Thẻ'!J:J,'Input| PL| TT Thẻ'!$A:$A, A59)+SUMIFS('Input| PL| CIB'!J:J, 'Input| PL| CIB'!$A:$A, A59) +SUMIFS('Input| PL| Treasury'!J:J, 'Input| PL| Treasury'!$A:$A, A59)+SUMIFS('Input| PL| Capital'!J:J, 'Input| PL| Capital'!$A:$A, A59)+SUMIFS('ALM| PL| Process'!J:J, 'ALM| PL| Process'!$A:$A, A59)</f>
        <v>0</v>
      </c>
      <c r="J59" s="874">
        <f>SUMIFS('Input| PL| RB'!K:K, 'Input| PL| RB'!$A:$A, A59)+SUMIFS('Input| PL| CMB'!K:K, 'Input| PL| CMB'!$A:$A, A59)+SUMIFS('Input| PL| IB'!K:K, 'Input| PL| IB'!$A:$A, A59)+SUMIFS('Input| PL| TT Thẻ'!K:K,'Input| PL| TT Thẻ'!$A:$A, A59)+SUMIFS('Input| PL| CIB'!K:K, 'Input| PL| CIB'!$A:$A, A59) +SUMIFS('Input| PL| Treasury'!K:K, 'Input| PL| Treasury'!$A:$A, A59)+SUMIFS('Input| PL| Capital'!K:K, 'Input| PL| Capital'!$A:$A, A59)+SUMIFS('ALM| PL| Process'!K:K, 'ALM| PL| Process'!$A:$A, A59)</f>
        <v>0</v>
      </c>
    </row>
    <row r="60" spans="1:10" s="78" customFormat="1" x14ac:dyDescent="0.3">
      <c r="A60" s="51">
        <v>224</v>
      </c>
      <c r="B60" s="51">
        <v>60</v>
      </c>
      <c r="C60" s="56"/>
      <c r="D60" s="123"/>
      <c r="E60" s="124"/>
      <c r="F60" s="127" t="s">
        <v>173</v>
      </c>
      <c r="G60" s="126"/>
      <c r="H60" s="871">
        <f>SUMIFS('Input| PL| RB'!I:I, 'Input| PL| RB'!A:A, A60)+SUMIFS('Input| PL| CMB'!I:I, 'Input| PL| CMB'!A:A, A60)+SUMIFS('Input| PL| IB'!I:I, 'Input| PL| IB'!A:A, A60)+SUMIFS('Input| PL| TT Thẻ'!I:I,'Input| PL| TT Thẻ'!A:A, A60)+SUMIFS('Input| PL| CIB'!I:I, 'Input| PL| CIB'!A:A, A60) +SUMIFS('Input| PL| Treasury'!I:I, 'Input| PL| Treasury'!A:A, A60)+SUMIFS('Input| PL| Capital'!I:I, 'Input| PL| Capital'!A:A, A60)+SUMIFS('ALM| PL| Process'!I:I, 'ALM| PL| Process'!A:A, A60)</f>
        <v>50000</v>
      </c>
      <c r="I60" s="872">
        <f>SUMIFS('Input| PL| RB'!J:J, 'Input| PL| RB'!$A:$A, A60)+SUMIFS('Input| PL| CMB'!J:J, 'Input| PL| CMB'!$A:$A, A60)+SUMIFS('Input| PL| IB'!J:J, 'Input| PL| IB'!$A:$A, A60)+SUMIFS('Input| PL| TT Thẻ'!J:J,'Input| PL| TT Thẻ'!$A:$A, A60)+SUMIFS('Input| PL| CIB'!J:J, 'Input| PL| CIB'!$A:$A, A60) +SUMIFS('Input| PL| Treasury'!J:J, 'Input| PL| Treasury'!$A:$A, A60)+SUMIFS('Input| PL| Capital'!J:J, 'Input| PL| Capital'!$A:$A, A60)+SUMIFS('ALM| PL| Process'!J:J, 'ALM| PL| Process'!$A:$A, A60)</f>
        <v>50000</v>
      </c>
      <c r="J60" s="874">
        <f>SUMIFS('Input| PL| RB'!K:K, 'Input| PL| RB'!$A:$A, A60)+SUMIFS('Input| PL| CMB'!K:K, 'Input| PL| CMB'!$A:$A, A60)+SUMIFS('Input| PL| IB'!K:K, 'Input| PL| IB'!$A:$A, A60)+SUMIFS('Input| PL| TT Thẻ'!K:K,'Input| PL| TT Thẻ'!$A:$A, A60)+SUMIFS('Input| PL| CIB'!K:K, 'Input| PL| CIB'!$A:$A, A60) +SUMIFS('Input| PL| Treasury'!K:K, 'Input| PL| Treasury'!$A:$A, A60)+SUMIFS('Input| PL| Capital'!K:K, 'Input| PL| Capital'!$A:$A, A60)+SUMIFS('ALM| PL| Process'!K:K, 'ALM| PL| Process'!$A:$A, A60)</f>
        <v>50000</v>
      </c>
    </row>
    <row r="61" spans="1:10" s="78" customFormat="1" x14ac:dyDescent="0.3">
      <c r="A61" s="51">
        <v>225</v>
      </c>
      <c r="B61" s="51">
        <v>61</v>
      </c>
      <c r="C61" s="56"/>
      <c r="D61" s="124"/>
      <c r="E61" s="124"/>
      <c r="F61" s="128" t="s">
        <v>174</v>
      </c>
      <c r="G61" s="124"/>
      <c r="H61" s="871">
        <f>SUMIFS('Input| PL| RB'!I:I, 'Input| PL| RB'!A:A, A61)+SUMIFS('Input| PL| CMB'!I:I, 'Input| PL| CMB'!A:A, A61)+SUMIFS('Input| PL| IB'!I:I, 'Input| PL| IB'!A:A, A61)+SUMIFS('Input| PL| TT Thẻ'!I:I,'Input| PL| TT Thẻ'!A:A, A61)+SUMIFS('Input| PL| CIB'!I:I, 'Input| PL| CIB'!A:A, A61) +SUMIFS('Input| PL| Treasury'!I:I, 'Input| PL| Treasury'!A:A, A61)+SUMIFS('Input| PL| Capital'!I:I, 'Input| PL| Capital'!A:A, A61)+SUMIFS('ALM| PL| Process'!I:I, 'ALM| PL| Process'!A:A, A61)</f>
        <v>0</v>
      </c>
      <c r="I61" s="872">
        <f>SUMIFS('Input| PL| RB'!J:J, 'Input| PL| RB'!$A:$A, A61)+SUMIFS('Input| PL| CMB'!J:J, 'Input| PL| CMB'!$A:$A, A61)+SUMIFS('Input| PL| IB'!J:J, 'Input| PL| IB'!$A:$A, A61)+SUMIFS('Input| PL| TT Thẻ'!J:J,'Input| PL| TT Thẻ'!$A:$A, A61)+SUMIFS('Input| PL| CIB'!J:J, 'Input| PL| CIB'!$A:$A, A61) +SUMIFS('Input| PL| Treasury'!J:J, 'Input| PL| Treasury'!$A:$A, A61)+SUMIFS('Input| PL| Capital'!J:J, 'Input| PL| Capital'!$A:$A, A61)+SUMIFS('ALM| PL| Process'!J:J, 'ALM| PL| Process'!$A:$A, A61)</f>
        <v>0</v>
      </c>
      <c r="J61" s="873">
        <f>SUMIFS('Input| PL| RB'!K:K, 'Input| PL| RB'!$A:$A, A61)+SUMIFS('Input| PL| CMB'!K:K, 'Input| PL| CMB'!$A:$A, A61)+SUMIFS('Input| PL| IB'!K:K, 'Input| PL| IB'!$A:$A, A61)+SUMIFS('Input| PL| TT Thẻ'!K:K,'Input| PL| TT Thẻ'!$A:$A, A61)+SUMIFS('Input| PL| CIB'!K:K, 'Input| PL| CIB'!$A:$A, A61) +SUMIFS('Input| PL| Treasury'!K:K, 'Input| PL| Treasury'!$A:$A, A61)+SUMIFS('Input| PL| Capital'!K:K, 'Input| PL| Capital'!$A:$A, A61)+SUMIFS('ALM| PL| Process'!K:K, 'ALM| PL| Process'!$A:$A, A61)</f>
        <v>0</v>
      </c>
    </row>
    <row r="62" spans="1:10" s="78" customFormat="1" x14ac:dyDescent="0.3">
      <c r="A62" s="51">
        <v>226</v>
      </c>
      <c r="B62" s="51">
        <v>62</v>
      </c>
      <c r="C62" s="56"/>
      <c r="D62" s="129"/>
      <c r="E62" s="130"/>
      <c r="F62" s="131" t="s">
        <v>175</v>
      </c>
      <c r="G62" s="124"/>
      <c r="H62" s="854">
        <f>SUMIFS('Input| PL| RB'!I:I, 'Input| PL| RB'!A:A, A62)+SUMIFS('Input| PL| CMB'!I:I, 'Input| PL| CMB'!A:A, A62)+SUMIFS('Input| PL| IB'!I:I, 'Input| PL| IB'!A:A, A62)+SUMIFS('Input| PL| TT Thẻ'!I:I,'Input| PL| TT Thẻ'!A:A, A62)+SUMIFS('Input| PL| CIB'!I:I, 'Input| PL| CIB'!A:A, A62) +SUMIFS('Input| PL| Treasury'!I:I, 'Input| PL| Treasury'!A:A, A62)+SUMIFS('Input| PL| Capital'!I:I, 'Input| PL| Capital'!A:A, A62)+SUMIFS('ALM| PL| Process'!I:I, 'ALM| PL| Process'!A:A, A62)</f>
        <v>100</v>
      </c>
      <c r="I62" s="855">
        <f>SUMIFS('Input| PL| RB'!J:J, 'Input| PL| RB'!$A:$A, A62)+SUMIFS('Input| PL| CMB'!J:J, 'Input| PL| CMB'!$A:$A, A62)+SUMIFS('Input| PL| IB'!J:J, 'Input| PL| IB'!$A:$A, A62)+SUMIFS('Input| PL| TT Thẻ'!J:J,'Input| PL| TT Thẻ'!$A:$A, A62)+SUMIFS('Input| PL| CIB'!J:J, 'Input| PL| CIB'!$A:$A, A62) +SUMIFS('Input| PL| Treasury'!J:J, 'Input| PL| Treasury'!$A:$A, A62)+SUMIFS('Input| PL| Capital'!J:J, 'Input| PL| Capital'!$A:$A, A62)+SUMIFS('ALM| PL| Process'!J:J, 'ALM| PL| Process'!$A:$A, A62)</f>
        <v>100</v>
      </c>
      <c r="J62" s="856">
        <f>SUMIFS('Input| PL| RB'!K:K, 'Input| PL| RB'!$A:$A, A62)+SUMIFS('Input| PL| CMB'!K:K, 'Input| PL| CMB'!$A:$A, A62)+SUMIFS('Input| PL| IB'!K:K, 'Input| PL| IB'!$A:$A, A62)+SUMIFS('Input| PL| TT Thẻ'!K:K,'Input| PL| TT Thẻ'!$A:$A, A62)+SUMIFS('Input| PL| CIB'!K:K, 'Input| PL| CIB'!$A:$A, A62) +SUMIFS('Input| PL| Treasury'!K:K, 'Input| PL| Treasury'!$A:$A, A62)+SUMIFS('Input| PL| Capital'!K:K, 'Input| PL| Capital'!$A:$A, A62)+SUMIFS('ALM| PL| Process'!K:K, 'ALM| PL| Process'!$A:$A, A62)</f>
        <v>100</v>
      </c>
    </row>
    <row r="63" spans="1:10" s="78" customFormat="1" x14ac:dyDescent="0.3">
      <c r="A63" s="51">
        <v>227</v>
      </c>
      <c r="B63" s="51">
        <v>63</v>
      </c>
      <c r="C63" s="56"/>
      <c r="D63" s="127"/>
      <c r="E63" s="124"/>
      <c r="F63" s="131" t="s">
        <v>174</v>
      </c>
      <c r="G63" s="124"/>
      <c r="H63" s="854">
        <f>SUMIFS('Input| PL| RB'!I:I, 'Input| PL| RB'!A:A, A63)+SUMIFS('Input| PL| CMB'!I:I, 'Input| PL| CMB'!A:A, A63)+SUMIFS('Input| PL| IB'!I:I, 'Input| PL| IB'!A:A, A63)+SUMIFS('Input| PL| TT Thẻ'!I:I,'Input| PL| TT Thẻ'!A:A, A63)+SUMIFS('Input| PL| CIB'!I:I, 'Input| PL| CIB'!A:A, A63) +SUMIFS('Input| PL| Treasury'!I:I, 'Input| PL| Treasury'!A:A, A63)+SUMIFS('Input| PL| Capital'!I:I, 'Input| PL| Capital'!A:A, A63)+SUMIFS('ALM| PL| Process'!I:I, 'ALM| PL| Process'!A:A, A63)</f>
        <v>0</v>
      </c>
      <c r="I63" s="855">
        <f>SUMIFS('Input| PL| RB'!J:J, 'Input| PL| RB'!$A:$A, A63)+SUMIFS('Input| PL| CMB'!J:J, 'Input| PL| CMB'!$A:$A, A63)+SUMIFS('Input| PL| IB'!J:J, 'Input| PL| IB'!$A:$A, A63)+SUMIFS('Input| PL| TT Thẻ'!J:J,'Input| PL| TT Thẻ'!$A:$A, A63)+SUMIFS('Input| PL| CIB'!J:J, 'Input| PL| CIB'!$A:$A, A63) +SUMIFS('Input| PL| Treasury'!J:J, 'Input| PL| Treasury'!$A:$A, A63)+SUMIFS('Input| PL| Capital'!J:J, 'Input| PL| Capital'!$A:$A, A63)+SUMIFS('ALM| PL| Process'!J:J, 'ALM| PL| Process'!$A:$A, A63)</f>
        <v>0</v>
      </c>
      <c r="J63" s="856">
        <f>SUMIFS('Input| PL| RB'!K:K, 'Input| PL| RB'!$A:$A, A63)+SUMIFS('Input| PL| CMB'!K:K, 'Input| PL| CMB'!$A:$A, A63)+SUMIFS('Input| PL| IB'!K:K, 'Input| PL| IB'!$A:$A, A63)+SUMIFS('Input| PL| TT Thẻ'!K:K,'Input| PL| TT Thẻ'!$A:$A, A63)+SUMIFS('Input| PL| CIB'!K:K, 'Input| PL| CIB'!$A:$A, A63) +SUMIFS('Input| PL| Treasury'!K:K, 'Input| PL| Treasury'!$A:$A, A63)+SUMIFS('Input| PL| Capital'!K:K, 'Input| PL| Capital'!$A:$A, A63)+SUMIFS('ALM| PL| Process'!K:K, 'ALM| PL| Process'!$A:$A, A63)</f>
        <v>0</v>
      </c>
    </row>
    <row r="64" spans="1:10" s="78" customFormat="1" x14ac:dyDescent="0.3">
      <c r="A64" s="51">
        <v>228</v>
      </c>
      <c r="B64" s="51">
        <v>64</v>
      </c>
      <c r="C64" s="56"/>
      <c r="D64" s="127"/>
      <c r="E64" s="124"/>
      <c r="F64" s="132" t="s">
        <v>176</v>
      </c>
      <c r="G64" s="124"/>
      <c r="H64" s="854">
        <f>SUMIFS('Input| PL| RB'!I:I, 'Input| PL| RB'!A:A, A64)+SUMIFS('Input| PL| CMB'!I:I, 'Input| PL| CMB'!A:A, A64)+SUMIFS('Input| PL| IB'!I:I, 'Input| PL| IB'!A:A, A64)+SUMIFS('Input| PL| TT Thẻ'!I:I,'Input| PL| TT Thẻ'!A:A, A64)+SUMIFS('Input| PL| CIB'!I:I, 'Input| PL| CIB'!A:A, A64) +SUMIFS('Input| PL| Treasury'!I:I, 'Input| PL| Treasury'!A:A, A64)+SUMIFS('Input| PL| Capital'!I:I, 'Input| PL| Capital'!A:A, A64)+SUMIFS('ALM| PL| Process'!I:I, 'ALM| PL| Process'!A:A, A64)</f>
        <v>50</v>
      </c>
      <c r="I64" s="855">
        <f>SUMIFS('Input| PL| RB'!J:J, 'Input| PL| RB'!$A:$A, A64)+SUMIFS('Input| PL| CMB'!J:J, 'Input| PL| CMB'!$A:$A, A64)+SUMIFS('Input| PL| IB'!J:J, 'Input| PL| IB'!$A:$A, A64)+SUMIFS('Input| PL| TT Thẻ'!J:J,'Input| PL| TT Thẻ'!$A:$A, A64)+SUMIFS('Input| PL| CIB'!J:J, 'Input| PL| CIB'!$A:$A, A64) +SUMIFS('Input| PL| Treasury'!J:J, 'Input| PL| Treasury'!$A:$A, A64)+SUMIFS('Input| PL| Capital'!J:J, 'Input| PL| Capital'!$A:$A, A64)+SUMIFS('ALM| PL| Process'!J:J, 'ALM| PL| Process'!$A:$A, A64)</f>
        <v>50</v>
      </c>
      <c r="J64" s="856">
        <f>SUMIFS('Input| PL| RB'!K:K, 'Input| PL| RB'!$A:$A, A64)+SUMIFS('Input| PL| CMB'!K:K, 'Input| PL| CMB'!$A:$A, A64)+SUMIFS('Input| PL| IB'!K:K, 'Input| PL| IB'!$A:$A, A64)+SUMIFS('Input| PL| TT Thẻ'!K:K,'Input| PL| TT Thẻ'!$A:$A, A64)+SUMIFS('Input| PL| CIB'!K:K, 'Input| PL| CIB'!$A:$A, A64) +SUMIFS('Input| PL| Treasury'!K:K, 'Input| PL| Treasury'!$A:$A, A64)+SUMIFS('Input| PL| Capital'!K:K, 'Input| PL| Capital'!$A:$A, A64)+SUMIFS('ALM| PL| Process'!K:K, 'ALM| PL| Process'!$A:$A, A64)</f>
        <v>50</v>
      </c>
    </row>
    <row r="65" spans="1:10" s="78" customFormat="1" x14ac:dyDescent="0.3">
      <c r="A65" s="51">
        <v>229</v>
      </c>
      <c r="B65" s="51">
        <v>65</v>
      </c>
      <c r="C65" s="56"/>
      <c r="D65" s="127"/>
      <c r="E65" s="124"/>
      <c r="F65" s="132" t="s">
        <v>174</v>
      </c>
      <c r="G65" s="124"/>
      <c r="H65" s="854">
        <f>SUMIFS('Input| PL| RB'!I:I, 'Input| PL| RB'!A:A, A65)+SUMIFS('Input| PL| CMB'!I:I, 'Input| PL| CMB'!A:A, A65)+SUMIFS('Input| PL| IB'!I:I, 'Input| PL| IB'!A:A, A65)+SUMIFS('Input| PL| TT Thẻ'!I:I,'Input| PL| TT Thẻ'!A:A, A65)+SUMIFS('Input| PL| CIB'!I:I, 'Input| PL| CIB'!A:A, A65) +SUMIFS('Input| PL| Treasury'!I:I, 'Input| PL| Treasury'!A:A, A65)+SUMIFS('Input| PL| Capital'!I:I, 'Input| PL| Capital'!A:A, A65)+SUMIFS('ALM| PL| Process'!I:I, 'ALM| PL| Process'!A:A, A65)</f>
        <v>0</v>
      </c>
      <c r="I65" s="855">
        <f>SUMIFS('Input| PL| RB'!J:J, 'Input| PL| RB'!$A:$A, A65)+SUMIFS('Input| PL| CMB'!J:J, 'Input| PL| CMB'!$A:$A, A65)+SUMIFS('Input| PL| IB'!J:J, 'Input| PL| IB'!$A:$A, A65)+SUMIFS('Input| PL| TT Thẻ'!J:J,'Input| PL| TT Thẻ'!$A:$A, A65)+SUMIFS('Input| PL| CIB'!J:J, 'Input| PL| CIB'!$A:$A, A65) +SUMIFS('Input| PL| Treasury'!J:J, 'Input| PL| Treasury'!$A:$A, A65)+SUMIFS('Input| PL| Capital'!J:J, 'Input| PL| Capital'!$A:$A, A65)+SUMIFS('ALM| PL| Process'!J:J, 'ALM| PL| Process'!$A:$A, A65)</f>
        <v>0</v>
      </c>
      <c r="J65" s="856">
        <f>SUMIFS('Input| PL| RB'!K:K, 'Input| PL| RB'!$A:$A, A65)+SUMIFS('Input| PL| CMB'!K:K, 'Input| PL| CMB'!$A:$A, A65)+SUMIFS('Input| PL| IB'!K:K, 'Input| PL| IB'!$A:$A, A65)+SUMIFS('Input| PL| TT Thẻ'!K:K,'Input| PL| TT Thẻ'!$A:$A, A65)+SUMIFS('Input| PL| CIB'!K:K, 'Input| PL| CIB'!$A:$A, A65) +SUMIFS('Input| PL| Treasury'!K:K, 'Input| PL| Treasury'!$A:$A, A65)+SUMIFS('Input| PL| Capital'!K:K, 'Input| PL| Capital'!$A:$A, A65)+SUMIFS('ALM| PL| Process'!K:K, 'ALM| PL| Process'!$A:$A, A65)</f>
        <v>0</v>
      </c>
    </row>
    <row r="66" spans="1:10" s="78" customFormat="1" x14ac:dyDescent="0.3">
      <c r="A66" s="51">
        <v>230</v>
      </c>
      <c r="B66" s="51">
        <v>66</v>
      </c>
      <c r="C66" s="56" t="s">
        <v>124</v>
      </c>
      <c r="D66" s="127"/>
      <c r="E66" s="124"/>
      <c r="F66" s="133" t="s">
        <v>177</v>
      </c>
      <c r="G66" s="124"/>
      <c r="H66" s="854">
        <f>SUMIFS('Input| PL| RB'!I:I, 'Input| PL| RB'!A:A, A66)+SUMIFS('Input| PL| CMB'!I:I, 'Input| PL| CMB'!A:A, A66)+SUMIFS('Input| PL| IB'!I:I, 'Input| PL| IB'!A:A, A66)+SUMIFS('Input| PL| TT Thẻ'!I:I,'Input| PL| TT Thẻ'!A:A, A66)+SUMIFS('Input| PL| CIB'!I:I, 'Input| PL| CIB'!A:A, A66) +SUMIFS('Input| PL| Treasury'!I:I, 'Input| PL| Treasury'!A:A, A66)+SUMIFS('Input| PL| Capital'!I:I, 'Input| PL| Capital'!A:A, A66)+SUMIFS('ALM| PL| Process'!I:I, 'ALM| PL| Process'!A:A, A66)</f>
        <v>330.73439000000002</v>
      </c>
      <c r="I66" s="855">
        <f>SUMIFS('Input| PL| RB'!J:J, 'Input| PL| RB'!$A:$A, A66)+SUMIFS('Input| PL| CMB'!J:J, 'Input| PL| CMB'!$A:$A, A66)+SUMIFS('Input| PL| IB'!J:J, 'Input| PL| IB'!$A:$A, A66)+SUMIFS('Input| PL| TT Thẻ'!J:J,'Input| PL| TT Thẻ'!$A:$A, A66)+SUMIFS('Input| PL| CIB'!J:J, 'Input| PL| CIB'!$A:$A, A66) +SUMIFS('Input| PL| Treasury'!J:J, 'Input| PL| Treasury'!$A:$A, A66)+SUMIFS('Input| PL| Capital'!J:J, 'Input| PL| Capital'!$A:$A, A66)+SUMIFS('ALM| PL| Process'!J:J, 'ALM| PL| Process'!$A:$A, A66)</f>
        <v>330.73439000000002</v>
      </c>
      <c r="J66" s="856">
        <f>SUMIFS('Input| PL| RB'!K:K, 'Input| PL| RB'!$A:$A, A66)+SUMIFS('Input| PL| CMB'!K:K, 'Input| PL| CMB'!$A:$A, A66)+SUMIFS('Input| PL| IB'!K:K, 'Input| PL| IB'!$A:$A, A66)+SUMIFS('Input| PL| TT Thẻ'!K:K,'Input| PL| TT Thẻ'!$A:$A, A66)+SUMIFS('Input| PL| CIB'!K:K, 'Input| PL| CIB'!$A:$A, A66) +SUMIFS('Input| PL| Treasury'!K:K, 'Input| PL| Treasury'!$A:$A, A66)+SUMIFS('Input| PL| Capital'!K:K, 'Input| PL| Capital'!$A:$A, A66)+SUMIFS('ALM| PL| Process'!K:K, 'ALM| PL| Process'!$A:$A, A66)</f>
        <v>330.73439000000002</v>
      </c>
    </row>
    <row r="67" spans="1:10" s="78" customFormat="1" x14ac:dyDescent="0.3">
      <c r="A67" s="51">
        <v>231</v>
      </c>
      <c r="B67" s="51">
        <v>67</v>
      </c>
      <c r="C67" s="56"/>
      <c r="D67" s="127"/>
      <c r="E67" s="124"/>
      <c r="F67" s="133" t="s">
        <v>178</v>
      </c>
      <c r="G67" s="124"/>
      <c r="H67" s="854">
        <f>SUMIFS('Input| PL| RB'!I:I, 'Input| PL| RB'!A:A, A67)+SUMIFS('Input| PL| CMB'!I:I, 'Input| PL| CMB'!A:A, A67)+SUMIFS('Input| PL| IB'!I:I, 'Input| PL| IB'!A:A, A67)+SUMIFS('Input| PL| TT Thẻ'!I:I,'Input| PL| TT Thẻ'!A:A, A67)+SUMIFS('Input| PL| CIB'!I:I, 'Input| PL| CIB'!A:A, A67) +SUMIFS('Input| PL| Treasury'!I:I, 'Input| PL| Treasury'!A:A, A67)+SUMIFS('Input| PL| Capital'!I:I, 'Input| PL| Capital'!A:A, A67)+SUMIFS('ALM| PL| Process'!I:I, 'ALM| PL| Process'!A:A, A67)</f>
        <v>0</v>
      </c>
      <c r="I67" s="855">
        <f>SUMIFS('Input| PL| RB'!J:J, 'Input| PL| RB'!$A:$A, A67)+SUMIFS('Input| PL| CMB'!J:J, 'Input| PL| CMB'!$A:$A, A67)+SUMIFS('Input| PL| IB'!J:J, 'Input| PL| IB'!$A:$A, A67)+SUMIFS('Input| PL| TT Thẻ'!J:J,'Input| PL| TT Thẻ'!$A:$A, A67)+SUMIFS('Input| PL| CIB'!J:J, 'Input| PL| CIB'!$A:$A, A67) +SUMIFS('Input| PL| Treasury'!J:J, 'Input| PL| Treasury'!$A:$A, A67)+SUMIFS('Input| PL| Capital'!J:J, 'Input| PL| Capital'!$A:$A, A67)+SUMIFS('ALM| PL| Process'!J:J, 'ALM| PL| Process'!$A:$A, A67)</f>
        <v>0</v>
      </c>
      <c r="J67" s="856">
        <f>SUMIFS('Input| PL| RB'!K:K, 'Input| PL| RB'!$A:$A, A67)+SUMIFS('Input| PL| CMB'!K:K, 'Input| PL| CMB'!$A:$A, A67)+SUMIFS('Input| PL| IB'!K:K, 'Input| PL| IB'!$A:$A, A67)+SUMIFS('Input| PL| TT Thẻ'!K:K,'Input| PL| TT Thẻ'!$A:$A, A67)+SUMIFS('Input| PL| CIB'!K:K, 'Input| PL| CIB'!$A:$A, A67) +SUMIFS('Input| PL| Treasury'!K:K, 'Input| PL| Treasury'!$A:$A, A67)+SUMIFS('Input| PL| Capital'!K:K, 'Input| PL| Capital'!$A:$A, A67)+SUMIFS('ALM| PL| Process'!K:K, 'ALM| PL| Process'!$A:$A, A67)</f>
        <v>0</v>
      </c>
    </row>
    <row r="68" spans="1:10" s="78" customFormat="1" x14ac:dyDescent="0.3">
      <c r="A68" s="51">
        <v>232</v>
      </c>
      <c r="B68" s="51">
        <v>68</v>
      </c>
      <c r="C68" s="56"/>
      <c r="D68" s="127"/>
      <c r="E68" s="124"/>
      <c r="F68" s="131" t="s">
        <v>179</v>
      </c>
      <c r="G68" s="124"/>
      <c r="H68" s="854">
        <f>SUMIFS('Input| PL| RB'!I:I, 'Input| PL| RB'!A:A, A68)+SUMIFS('Input| PL| CMB'!I:I, 'Input| PL| CMB'!A:A, A68)+SUMIFS('Input| PL| IB'!I:I, 'Input| PL| IB'!A:A, A68)+SUMIFS('Input| PL| TT Thẻ'!I:I,'Input| PL| TT Thẻ'!A:A, A68)+SUMIFS('Input| PL| CIB'!I:I, 'Input| PL| CIB'!A:A, A68) +SUMIFS('Input| PL| Treasury'!I:I, 'Input| PL| Treasury'!A:A, A68)+SUMIFS('Input| PL| Capital'!I:I, 'Input| PL| Capital'!A:A, A68)+SUMIFS('ALM| PL| Process'!I:I, 'ALM| PL| Process'!A:A, A68)</f>
        <v>1794</v>
      </c>
      <c r="I68" s="855">
        <f>SUMIFS('Input| PL| RB'!J:J, 'Input| PL| RB'!$A:$A, A68)+SUMIFS('Input| PL| CMB'!J:J, 'Input| PL| CMB'!$A:$A, A68)+SUMIFS('Input| PL| IB'!J:J, 'Input| PL| IB'!$A:$A, A68)+SUMIFS('Input| PL| TT Thẻ'!J:J,'Input| PL| TT Thẻ'!$A:$A, A68)+SUMIFS('Input| PL| CIB'!J:J, 'Input| PL| CIB'!$A:$A, A68) +SUMIFS('Input| PL| Treasury'!J:J, 'Input| PL| Treasury'!$A:$A, A68)+SUMIFS('Input| PL| Capital'!J:J, 'Input| PL| Capital'!$A:$A, A68)+SUMIFS('ALM| PL| Process'!J:J, 'ALM| PL| Process'!$A:$A, A68)</f>
        <v>2219.4499999999998</v>
      </c>
      <c r="J68" s="856">
        <f>SUMIFS('Input| PL| RB'!K:K, 'Input| PL| RB'!$A:$A, A68)+SUMIFS('Input| PL| CMB'!K:K, 'Input| PL| CMB'!$A:$A, A68)+SUMIFS('Input| PL| IB'!K:K, 'Input| PL| IB'!$A:$A, A68)+SUMIFS('Input| PL| TT Thẻ'!K:K,'Input| PL| TT Thẻ'!$A:$A, A68)+SUMIFS('Input| PL| CIB'!K:K, 'Input| PL| CIB'!$A:$A, A68) +SUMIFS('Input| PL| Treasury'!K:K, 'Input| PL| Treasury'!$A:$A, A68)+SUMIFS('Input| PL| Capital'!K:K, 'Input| PL| Capital'!$A:$A, A68)+SUMIFS('ALM| PL| Process'!K:K, 'ALM| PL| Process'!$A:$A, A68)</f>
        <v>2219.4499999999998</v>
      </c>
    </row>
    <row r="69" spans="1:10" s="78" customFormat="1" x14ac:dyDescent="0.3">
      <c r="A69" s="51">
        <v>233</v>
      </c>
      <c r="B69" s="51">
        <v>69</v>
      </c>
      <c r="C69" s="56"/>
      <c r="D69" s="127"/>
      <c r="E69" s="124"/>
      <c r="F69" s="131" t="s">
        <v>180</v>
      </c>
      <c r="G69" s="124"/>
      <c r="H69" s="854">
        <f>SUMIFS('Input| PL| RB'!I:I, 'Input| PL| RB'!A:A, A69)+SUMIFS('Input| PL| CMB'!I:I, 'Input| PL| CMB'!A:A, A69)+SUMIFS('Input| PL| IB'!I:I, 'Input| PL| IB'!A:A, A69)+SUMIFS('Input| PL| TT Thẻ'!I:I,'Input| PL| TT Thẻ'!A:A, A69)+SUMIFS('Input| PL| CIB'!I:I, 'Input| PL| CIB'!A:A, A69) +SUMIFS('Input| PL| Treasury'!I:I, 'Input| PL| Treasury'!A:A, A69)+SUMIFS('Input| PL| Capital'!I:I, 'Input| PL| Capital'!A:A, A69)+SUMIFS('ALM| PL| Process'!I:I, 'ALM| PL| Process'!A:A, A69)</f>
        <v>0</v>
      </c>
      <c r="I69" s="855">
        <f>SUMIFS('Input| PL| RB'!J:J, 'Input| PL| RB'!$A:$A, A69)+SUMIFS('Input| PL| CMB'!J:J, 'Input| PL| CMB'!$A:$A, A69)+SUMIFS('Input| PL| IB'!J:J, 'Input| PL| IB'!$A:$A, A69)+SUMIFS('Input| PL| TT Thẻ'!J:J,'Input| PL| TT Thẻ'!$A:$A, A69)+SUMIFS('Input| PL| CIB'!J:J, 'Input| PL| CIB'!$A:$A, A69) +SUMIFS('Input| PL| Treasury'!J:J, 'Input| PL| Treasury'!$A:$A, A69)+SUMIFS('Input| PL| Capital'!J:J, 'Input| PL| Capital'!$A:$A, A69)+SUMIFS('ALM| PL| Process'!J:J, 'ALM| PL| Process'!$A:$A, A69)</f>
        <v>0</v>
      </c>
      <c r="J69" s="856">
        <f>SUMIFS('Input| PL| RB'!K:K, 'Input| PL| RB'!$A:$A, A69)+SUMIFS('Input| PL| CMB'!K:K, 'Input| PL| CMB'!$A:$A, A69)+SUMIFS('Input| PL| IB'!K:K, 'Input| PL| IB'!$A:$A, A69)+SUMIFS('Input| PL| TT Thẻ'!K:K,'Input| PL| TT Thẻ'!$A:$A, A69)+SUMIFS('Input| PL| CIB'!K:K, 'Input| PL| CIB'!$A:$A, A69) +SUMIFS('Input| PL| Treasury'!K:K, 'Input| PL| Treasury'!$A:$A, A69)+SUMIFS('Input| PL| Capital'!K:K, 'Input| PL| Capital'!$A:$A, A69)+SUMIFS('ALM| PL| Process'!K:K, 'ALM| PL| Process'!$A:$A, A69)</f>
        <v>0</v>
      </c>
    </row>
    <row r="70" spans="1:10" s="78" customFormat="1" x14ac:dyDescent="0.3">
      <c r="A70" s="51">
        <v>234</v>
      </c>
      <c r="B70" s="51">
        <v>70</v>
      </c>
      <c r="C70" s="56"/>
      <c r="D70" s="127"/>
      <c r="E70" s="124"/>
      <c r="F70" s="131" t="s">
        <v>181</v>
      </c>
      <c r="G70" s="124"/>
      <c r="H70" s="854">
        <f>SUMIFS('Input| PL| RB'!I:I, 'Input| PL| RB'!A:A, A70)+SUMIFS('Input| PL| CMB'!I:I, 'Input| PL| CMB'!A:A, A70)+SUMIFS('Input| PL| IB'!I:I, 'Input| PL| IB'!A:A, A70)+SUMIFS('Input| PL| TT Thẻ'!I:I,'Input| PL| TT Thẻ'!A:A, A70)+SUMIFS('Input| PL| CIB'!I:I, 'Input| PL| CIB'!A:A, A70) +SUMIFS('Input| PL| Treasury'!I:I, 'Input| PL| Treasury'!A:A, A70)+SUMIFS('Input| PL| Capital'!I:I, 'Input| PL| Capital'!A:A, A70)+SUMIFS('ALM| PL| Process'!I:I, 'ALM| PL| Process'!A:A, A70)</f>
        <v>3139.5</v>
      </c>
      <c r="I70" s="855">
        <f>SUMIFS('Input| PL| RB'!J:J, 'Input| PL| RB'!$A:$A, A70)+SUMIFS('Input| PL| CMB'!J:J, 'Input| PL| CMB'!$A:$A, A70)+SUMIFS('Input| PL| IB'!J:J, 'Input| PL| IB'!$A:$A, A70)+SUMIFS('Input| PL| TT Thẻ'!J:J,'Input| PL| TT Thẻ'!$A:$A, A70)+SUMIFS('Input| PL| CIB'!J:J, 'Input| PL| CIB'!$A:$A, A70) +SUMIFS('Input| PL| Treasury'!J:J, 'Input| PL| Treasury'!$A:$A, A70)+SUMIFS('Input| PL| Capital'!J:J, 'Input| PL| Capital'!$A:$A, A70)+SUMIFS('ALM| PL| Process'!J:J, 'ALM| PL| Process'!$A:$A, A70)</f>
        <v>3953.0374999999999</v>
      </c>
      <c r="J70" s="856">
        <f>SUMIFS('Input| PL| RB'!K:K, 'Input| PL| RB'!$A:$A, A70)+SUMIFS('Input| PL| CMB'!K:K, 'Input| PL| CMB'!$A:$A, A70)+SUMIFS('Input| PL| IB'!K:K, 'Input| PL| IB'!$A:$A, A70)+SUMIFS('Input| PL| TT Thẻ'!K:K,'Input| PL| TT Thẻ'!$A:$A, A70)+SUMIFS('Input| PL| CIB'!K:K, 'Input| PL| CIB'!$A:$A, A70) +SUMIFS('Input| PL| Treasury'!K:K, 'Input| PL| Treasury'!$A:$A, A70)+SUMIFS('Input| PL| Capital'!K:K, 'Input| PL| Capital'!$A:$A, A70)+SUMIFS('ALM| PL| Process'!K:K, 'ALM| PL| Process'!$A:$A, A70)</f>
        <v>3953.0374999999999</v>
      </c>
    </row>
    <row r="71" spans="1:10" s="78" customFormat="1" x14ac:dyDescent="0.3">
      <c r="A71" s="51">
        <v>235</v>
      </c>
      <c r="B71" s="51">
        <v>71</v>
      </c>
      <c r="C71" s="56"/>
      <c r="D71" s="127"/>
      <c r="E71" s="124"/>
      <c r="F71" s="131" t="s">
        <v>180</v>
      </c>
      <c r="G71" s="124"/>
      <c r="H71" s="854">
        <f>SUMIFS('Input| PL| RB'!I:I, 'Input| PL| RB'!A:A, A71)+SUMIFS('Input| PL| CMB'!I:I, 'Input| PL| CMB'!A:A, A71)+SUMIFS('Input| PL| IB'!I:I, 'Input| PL| IB'!A:A, A71)+SUMIFS('Input| PL| TT Thẻ'!I:I,'Input| PL| TT Thẻ'!A:A, A71)+SUMIFS('Input| PL| CIB'!I:I, 'Input| PL| CIB'!A:A, A71) +SUMIFS('Input| PL| Treasury'!I:I, 'Input| PL| Treasury'!A:A, A71)+SUMIFS('Input| PL| Capital'!I:I, 'Input| PL| Capital'!A:A, A71)+SUMIFS('ALM| PL| Process'!I:I, 'ALM| PL| Process'!A:A, A71)</f>
        <v>0</v>
      </c>
      <c r="I71" s="855">
        <f>SUMIFS('Input| PL| RB'!J:J, 'Input| PL| RB'!$A:$A, A71)+SUMIFS('Input| PL| CMB'!J:J, 'Input| PL| CMB'!$A:$A, A71)+SUMIFS('Input| PL| IB'!J:J, 'Input| PL| IB'!$A:$A, A71)+SUMIFS('Input| PL| TT Thẻ'!J:J,'Input| PL| TT Thẻ'!$A:$A, A71)+SUMIFS('Input| PL| CIB'!J:J, 'Input| PL| CIB'!$A:$A, A71) +SUMIFS('Input| PL| Treasury'!J:J, 'Input| PL| Treasury'!$A:$A, A71)+SUMIFS('Input| PL| Capital'!J:J, 'Input| PL| Capital'!$A:$A, A71)+SUMIFS('ALM| PL| Process'!J:J, 'ALM| PL| Process'!$A:$A, A71)</f>
        <v>0</v>
      </c>
      <c r="J71" s="856">
        <f>SUMIFS('Input| PL| RB'!K:K, 'Input| PL| RB'!$A:$A, A71)+SUMIFS('Input| PL| CMB'!K:K, 'Input| PL| CMB'!$A:$A, A71)+SUMIFS('Input| PL| IB'!K:K, 'Input| PL| IB'!$A:$A, A71)+SUMIFS('Input| PL| TT Thẻ'!K:K,'Input| PL| TT Thẻ'!$A:$A, A71)+SUMIFS('Input| PL| CIB'!K:K, 'Input| PL| CIB'!$A:$A, A71) +SUMIFS('Input| PL| Treasury'!K:K, 'Input| PL| Treasury'!$A:$A, A71)+SUMIFS('Input| PL| Capital'!K:K, 'Input| PL| Capital'!$A:$A, A71)+SUMIFS('ALM| PL| Process'!K:K, 'ALM| PL| Process'!$A:$A, A71)</f>
        <v>0</v>
      </c>
    </row>
    <row r="72" spans="1:10" s="78" customFormat="1" x14ac:dyDescent="0.3">
      <c r="A72" s="51">
        <v>236</v>
      </c>
      <c r="B72" s="51">
        <v>72</v>
      </c>
      <c r="C72" s="56"/>
      <c r="D72" s="126"/>
      <c r="E72" s="124"/>
      <c r="F72" s="131" t="s">
        <v>182</v>
      </c>
      <c r="G72" s="126"/>
      <c r="H72" s="854">
        <f>SUMIFS('Input| PL| RB'!I:I, 'Input| PL| RB'!A:A, A72)+SUMIFS('Input| PL| CMB'!I:I, 'Input| PL| CMB'!A:A, A72)+SUMIFS('Input| PL| IB'!I:I, 'Input| PL| IB'!A:A, A72)+SUMIFS('Input| PL| TT Thẻ'!I:I,'Input| PL| TT Thẻ'!A:A, A72)+SUMIFS('Input| PL| CIB'!I:I, 'Input| PL| CIB'!A:A, A72) +SUMIFS('Input| PL| Treasury'!I:I, 'Input| PL| Treasury'!A:A, A72)+SUMIFS('Input| PL| Capital'!I:I, 'Input| PL| Capital'!A:A, A72)+SUMIFS('ALM| PL| Process'!I:I, 'ALM| PL| Process'!A:A, A72)</f>
        <v>4036.5</v>
      </c>
      <c r="I72" s="855">
        <f>SUMIFS('Input| PL| RB'!J:J, 'Input| PL| RB'!$A:$A, A72)+SUMIFS('Input| PL| CMB'!J:J, 'Input| PL| CMB'!$A:$A, A72)+SUMIFS('Input| PL| IB'!J:J, 'Input| PL| IB'!$A:$A, A72)+SUMIFS('Input| PL| TT Thẻ'!J:J,'Input| PL| TT Thẻ'!$A:$A, A72)+SUMIFS('Input| PL| CIB'!J:J, 'Input| PL| CIB'!$A:$A, A72) +SUMIFS('Input| PL| Treasury'!J:J, 'Input| PL| Treasury'!$A:$A, A72)+SUMIFS('Input| PL| Capital'!J:J, 'Input| PL| Capital'!$A:$A, A72)+SUMIFS('ALM| PL| Process'!J:J, 'ALM| PL| Process'!$A:$A, A72)</f>
        <v>5057.2625000000007</v>
      </c>
      <c r="J72" s="856">
        <f>SUMIFS('Input| PL| RB'!K:K, 'Input| PL| RB'!$A:$A, A72)+SUMIFS('Input| PL| CMB'!K:K, 'Input| PL| CMB'!$A:$A, A72)+SUMIFS('Input| PL| IB'!K:K, 'Input| PL| IB'!$A:$A, A72)+SUMIFS('Input| PL| TT Thẻ'!K:K,'Input| PL| TT Thẻ'!$A:$A, A72)+SUMIFS('Input| PL| CIB'!K:K, 'Input| PL| CIB'!$A:$A, A72) +SUMIFS('Input| PL| Treasury'!K:K, 'Input| PL| Treasury'!$A:$A, A72)+SUMIFS('Input| PL| Capital'!K:K, 'Input| PL| Capital'!$A:$A, A72)+SUMIFS('ALM| PL| Process'!K:K, 'ALM| PL| Process'!$A:$A, A72)</f>
        <v>5057.2625000000007</v>
      </c>
    </row>
    <row r="73" spans="1:10" s="78" customFormat="1" x14ac:dyDescent="0.3">
      <c r="A73" s="51">
        <v>237</v>
      </c>
      <c r="B73" s="51">
        <v>73</v>
      </c>
      <c r="C73" s="56"/>
      <c r="D73" s="124"/>
      <c r="E73" s="124"/>
      <c r="F73" s="131" t="s">
        <v>180</v>
      </c>
      <c r="G73" s="124"/>
      <c r="H73" s="854">
        <f>SUMIFS('Input| PL| RB'!I:I, 'Input| PL| RB'!A:A, A73)+SUMIFS('Input| PL| CMB'!I:I, 'Input| PL| CMB'!A:A, A73)+SUMIFS('Input| PL| IB'!I:I, 'Input| PL| IB'!A:A, A73)+SUMIFS('Input| PL| TT Thẻ'!I:I,'Input| PL| TT Thẻ'!A:A, A73)+SUMIFS('Input| PL| CIB'!I:I, 'Input| PL| CIB'!A:A, A73) +SUMIFS('Input| PL| Treasury'!I:I, 'Input| PL| Treasury'!A:A, A73)+SUMIFS('Input| PL| Capital'!I:I, 'Input| PL| Capital'!A:A, A73)+SUMIFS('ALM| PL| Process'!I:I, 'ALM| PL| Process'!A:A, A73)</f>
        <v>0</v>
      </c>
      <c r="I73" s="855">
        <f>SUMIFS('Input| PL| RB'!J:J, 'Input| PL| RB'!$A:$A, A73)+SUMIFS('Input| PL| CMB'!J:J, 'Input| PL| CMB'!$A:$A, A73)+SUMIFS('Input| PL| IB'!J:J, 'Input| PL| IB'!$A:$A, A73)+SUMIFS('Input| PL| TT Thẻ'!J:J,'Input| PL| TT Thẻ'!$A:$A, A73)+SUMIFS('Input| PL| CIB'!J:J, 'Input| PL| CIB'!$A:$A, A73) +SUMIFS('Input| PL| Treasury'!J:J, 'Input| PL| Treasury'!$A:$A, A73)+SUMIFS('Input| PL| Capital'!J:J, 'Input| PL| Capital'!$A:$A, A73)+SUMIFS('ALM| PL| Process'!J:J, 'ALM| PL| Process'!$A:$A, A73)</f>
        <v>0</v>
      </c>
      <c r="J73" s="856">
        <f>SUMIFS('Input| PL| RB'!K:K, 'Input| PL| RB'!$A:$A, A73)+SUMIFS('Input| PL| CMB'!K:K, 'Input| PL| CMB'!$A:$A, A73)+SUMIFS('Input| PL| IB'!K:K, 'Input| PL| IB'!$A:$A, A73)+SUMIFS('Input| PL| TT Thẻ'!K:K,'Input| PL| TT Thẻ'!$A:$A, A73)+SUMIFS('Input| PL| CIB'!K:K, 'Input| PL| CIB'!$A:$A, A73) +SUMIFS('Input| PL| Treasury'!K:K, 'Input| PL| Treasury'!$A:$A, A73)+SUMIFS('Input| PL| Capital'!K:K, 'Input| PL| Capital'!$A:$A, A73)+SUMIFS('ALM| PL| Process'!K:K, 'ALM| PL| Process'!$A:$A, A73)</f>
        <v>0</v>
      </c>
    </row>
    <row r="74" spans="1:10" s="78" customFormat="1" ht="28.8" x14ac:dyDescent="0.3">
      <c r="A74" s="51">
        <v>238</v>
      </c>
      <c r="B74" s="51">
        <v>74</v>
      </c>
      <c r="C74" s="56"/>
      <c r="D74" s="127"/>
      <c r="E74" s="124"/>
      <c r="F74" s="131" t="s">
        <v>183</v>
      </c>
      <c r="G74" s="124"/>
      <c r="H74" s="854">
        <f>SUMIFS('Input| PL| RB'!I:I, 'Input| PL| RB'!A:A, A74)+SUMIFS('Input| PL| CMB'!I:I, 'Input| PL| CMB'!A:A, A74)+SUMIFS('Input| PL| IB'!I:I, 'Input| PL| IB'!A:A, A74)+SUMIFS('Input| PL| TT Thẻ'!I:I,'Input| PL| TT Thẻ'!A:A, A74)+SUMIFS('Input| PL| CIB'!I:I, 'Input| PL| CIB'!A:A, A74) +SUMIFS('Input| PL| Treasury'!I:I, 'Input| PL| Treasury'!A:A, A74)+SUMIFS('Input| PL| Capital'!I:I, 'Input| PL| Capital'!A:A, A74)+SUMIFS('ALM| PL| Process'!I:I, 'ALM| PL| Process'!A:A, A74)</f>
        <v>50000</v>
      </c>
      <c r="I74" s="855">
        <f>SUMIFS('Input| PL| RB'!J:J, 'Input| PL| RB'!$A:$A, A74)+SUMIFS('Input| PL| CMB'!J:J, 'Input| PL| CMB'!$A:$A, A74)+SUMIFS('Input| PL| IB'!J:J, 'Input| PL| IB'!$A:$A, A74)+SUMIFS('Input| PL| TT Thẻ'!J:J,'Input| PL| TT Thẻ'!$A:$A, A74)+SUMIFS('Input| PL| CIB'!J:J, 'Input| PL| CIB'!$A:$A, A74) +SUMIFS('Input| PL| Treasury'!J:J, 'Input| PL| Treasury'!$A:$A, A74)+SUMIFS('Input| PL| Capital'!J:J, 'Input| PL| Capital'!$A:$A, A74)+SUMIFS('ALM| PL| Process'!J:J, 'ALM| PL| Process'!$A:$A, A74)</f>
        <v>50000</v>
      </c>
      <c r="J74" s="856">
        <f>SUMIFS('Input| PL| RB'!K:K, 'Input| PL| RB'!$A:$A, A74)+SUMIFS('Input| PL| CMB'!K:K, 'Input| PL| CMB'!$A:$A, A74)+SUMIFS('Input| PL| IB'!K:K, 'Input| PL| IB'!$A:$A, A74)+SUMIFS('Input| PL| TT Thẻ'!K:K,'Input| PL| TT Thẻ'!$A:$A, A74)+SUMIFS('Input| PL| CIB'!K:K, 'Input| PL| CIB'!$A:$A, A74) +SUMIFS('Input| PL| Treasury'!K:K, 'Input| PL| Treasury'!$A:$A, A74)+SUMIFS('Input| PL| Capital'!K:K, 'Input| PL| Capital'!$A:$A, A74)+SUMIFS('ALM| PL| Process'!K:K, 'ALM| PL| Process'!$A:$A, A74)</f>
        <v>50000</v>
      </c>
    </row>
    <row r="75" spans="1:10" s="78" customFormat="1" x14ac:dyDescent="0.3">
      <c r="A75" s="51">
        <v>239</v>
      </c>
      <c r="B75" s="51">
        <v>75</v>
      </c>
      <c r="C75" s="56"/>
      <c r="D75" s="127"/>
      <c r="E75" s="124"/>
      <c r="F75" s="131" t="s">
        <v>174</v>
      </c>
      <c r="G75" s="124"/>
      <c r="H75" s="854">
        <f>SUMIFS('Input| PL| RB'!I:I, 'Input| PL| RB'!A:A, A75)+SUMIFS('Input| PL| CMB'!I:I, 'Input| PL| CMB'!A:A, A75)+SUMIFS('Input| PL| IB'!I:I, 'Input| PL| IB'!A:A, A75)+SUMIFS('Input| PL| TT Thẻ'!I:I,'Input| PL| TT Thẻ'!A:A, A75)+SUMIFS('Input| PL| CIB'!I:I, 'Input| PL| CIB'!A:A, A75) +SUMIFS('Input| PL| Treasury'!I:I, 'Input| PL| Treasury'!A:A, A75)+SUMIFS('Input| PL| Capital'!I:I, 'Input| PL| Capital'!A:A, A75)+SUMIFS('ALM| PL| Process'!I:I, 'ALM| PL| Process'!A:A, A75)</f>
        <v>0</v>
      </c>
      <c r="I75" s="855">
        <f>SUMIFS('Input| PL| RB'!J:J, 'Input| PL| RB'!$A:$A, A75)+SUMIFS('Input| PL| CMB'!J:J, 'Input| PL| CMB'!$A:$A, A75)+SUMIFS('Input| PL| IB'!J:J, 'Input| PL| IB'!$A:$A, A75)+SUMIFS('Input| PL| TT Thẻ'!J:J,'Input| PL| TT Thẻ'!$A:$A, A75)+SUMIFS('Input| PL| CIB'!J:J, 'Input| PL| CIB'!$A:$A, A75) +SUMIFS('Input| PL| Treasury'!J:J, 'Input| PL| Treasury'!$A:$A, A75)+SUMIFS('Input| PL| Capital'!J:J, 'Input| PL| Capital'!$A:$A, A75)+SUMIFS('ALM| PL| Process'!J:J, 'ALM| PL| Process'!$A:$A, A75)</f>
        <v>0</v>
      </c>
      <c r="J75" s="856">
        <f>SUMIFS('Input| PL| RB'!K:K, 'Input| PL| RB'!$A:$A, A75)+SUMIFS('Input| PL| CMB'!K:K, 'Input| PL| CMB'!$A:$A, A75)+SUMIFS('Input| PL| IB'!K:K, 'Input| PL| IB'!$A:$A, A75)+SUMIFS('Input| PL| TT Thẻ'!K:K,'Input| PL| TT Thẻ'!$A:$A, A75)+SUMIFS('Input| PL| CIB'!K:K, 'Input| PL| CIB'!$A:$A, A75) +SUMIFS('Input| PL| Treasury'!K:K, 'Input| PL| Treasury'!$A:$A, A75)+SUMIFS('Input| PL| Capital'!K:K, 'Input| PL| Capital'!$A:$A, A75)+SUMIFS('ALM| PL| Process'!K:K, 'ALM| PL| Process'!$A:$A, A75)</f>
        <v>0</v>
      </c>
    </row>
    <row r="76" spans="1:10" s="78" customFormat="1" ht="28.8" x14ac:dyDescent="0.3">
      <c r="A76" s="51">
        <v>240</v>
      </c>
      <c r="B76" s="51">
        <v>76</v>
      </c>
      <c r="C76" s="57"/>
      <c r="D76" s="127"/>
      <c r="E76" s="124"/>
      <c r="F76" s="134" t="s">
        <v>184</v>
      </c>
      <c r="G76" s="124"/>
      <c r="H76" s="871">
        <f>SUMIFS('Input| PL| RB'!I:I, 'Input| PL| RB'!A:A, A76)+SUMIFS('Input| PL| CMB'!I:I, 'Input| PL| CMB'!A:A, A76)+SUMIFS('Input| PL| IB'!I:I, 'Input| PL| IB'!A:A, A76)+SUMIFS('Input| PL| TT Thẻ'!I:I,'Input| PL| TT Thẻ'!A:A, A76)+SUMIFS('Input| PL| CIB'!I:I, 'Input| PL| CIB'!A:A, A76) +SUMIFS('Input| PL| Treasury'!I:I, 'Input| PL| Treasury'!A:A, A76)+SUMIFS('Input| PL| Capital'!I:I, 'Input| PL| Capital'!A:A, A76)+SUMIFS('ALM| PL| Process'!I:I, 'ALM| PL| Process'!A:A, A76)</f>
        <v>0</v>
      </c>
      <c r="I76" s="872">
        <f>SUMIFS('Input| PL| RB'!J:J, 'Input| PL| RB'!$A:$A, A76)+SUMIFS('Input| PL| CMB'!J:J, 'Input| PL| CMB'!$A:$A, A76)+SUMIFS('Input| PL| IB'!J:J, 'Input| PL| IB'!$A:$A, A76)+SUMIFS('Input| PL| TT Thẻ'!J:J,'Input| PL| TT Thẻ'!$A:$A, A76)+SUMIFS('Input| PL| CIB'!J:J, 'Input| PL| CIB'!$A:$A, A76) +SUMIFS('Input| PL| Treasury'!J:J, 'Input| PL| Treasury'!$A:$A, A76)+SUMIFS('Input| PL| Capital'!J:J, 'Input| PL| Capital'!$A:$A, A76)+SUMIFS('ALM| PL| Process'!J:J, 'ALM| PL| Process'!$A:$A, A76)</f>
        <v>0</v>
      </c>
      <c r="J76" s="875">
        <f>SUMIFS('Input| PL| RB'!K:K, 'Input| PL| RB'!$A:$A, A76)+SUMIFS('Input| PL| CMB'!K:K, 'Input| PL| CMB'!$A:$A, A76)+SUMIFS('Input| PL| IB'!K:K, 'Input| PL| IB'!$A:$A, A76)+SUMIFS('Input| PL| TT Thẻ'!K:K,'Input| PL| TT Thẻ'!$A:$A, A76)+SUMIFS('Input| PL| CIB'!K:K, 'Input| PL| CIB'!$A:$A, A76) +SUMIFS('Input| PL| Treasury'!K:K, 'Input| PL| Treasury'!$A:$A, A76)+SUMIFS('Input| PL| Capital'!K:K, 'Input| PL| Capital'!$A:$A, A76)+SUMIFS('ALM| PL| Process'!K:K, 'ALM| PL| Process'!$A:$A, A76)</f>
        <v>0</v>
      </c>
    </row>
    <row r="77" spans="1:10" s="78" customFormat="1" x14ac:dyDescent="0.3">
      <c r="A77" s="51">
        <v>241</v>
      </c>
      <c r="B77" s="51">
        <v>77</v>
      </c>
      <c r="C77" s="56"/>
      <c r="D77" s="127"/>
      <c r="E77" s="124"/>
      <c r="F77" s="134" t="s">
        <v>174</v>
      </c>
      <c r="G77" s="124"/>
      <c r="H77" s="871">
        <f>SUMIFS('Input| PL| RB'!I:I, 'Input| PL| RB'!A:A, A77)+SUMIFS('Input| PL| CMB'!I:I, 'Input| PL| CMB'!A:A, A77)+SUMIFS('Input| PL| IB'!I:I, 'Input| PL| IB'!A:A, A77)+SUMIFS('Input| PL| TT Thẻ'!I:I,'Input| PL| TT Thẻ'!A:A, A77)+SUMIFS('Input| PL| CIB'!I:I, 'Input| PL| CIB'!A:A, A77) +SUMIFS('Input| PL| Treasury'!I:I, 'Input| PL| Treasury'!A:A, A77)+SUMIFS('Input| PL| Capital'!I:I, 'Input| PL| Capital'!A:A, A77)+SUMIFS('ALM| PL| Process'!I:I, 'ALM| PL| Process'!A:A, A77)</f>
        <v>0</v>
      </c>
      <c r="I77" s="872">
        <f>SUMIFS('Input| PL| RB'!J:J, 'Input| PL| RB'!$A:$A, A77)+SUMIFS('Input| PL| CMB'!J:J, 'Input| PL| CMB'!$A:$A, A77)+SUMIFS('Input| PL| IB'!J:J, 'Input| PL| IB'!$A:$A, A77)+SUMIFS('Input| PL| TT Thẻ'!J:J,'Input| PL| TT Thẻ'!$A:$A, A77)+SUMIFS('Input| PL| CIB'!J:J, 'Input| PL| CIB'!$A:$A, A77) +SUMIFS('Input| PL| Treasury'!J:J, 'Input| PL| Treasury'!$A:$A, A77)+SUMIFS('Input| PL| Capital'!J:J, 'Input| PL| Capital'!$A:$A, A77)+SUMIFS('ALM| PL| Process'!J:J, 'ALM| PL| Process'!$A:$A, A77)</f>
        <v>0</v>
      </c>
      <c r="J77" s="875">
        <f>SUMIFS('Input| PL| RB'!K:K, 'Input| PL| RB'!$A:$A, A77)+SUMIFS('Input| PL| CMB'!K:K, 'Input| PL| CMB'!$A:$A, A77)+SUMIFS('Input| PL| IB'!K:K, 'Input| PL| IB'!$A:$A, A77)+SUMIFS('Input| PL| TT Thẻ'!K:K,'Input| PL| TT Thẻ'!$A:$A, A77)+SUMIFS('Input| PL| CIB'!K:K, 'Input| PL| CIB'!$A:$A, A77) +SUMIFS('Input| PL| Treasury'!K:K, 'Input| PL| Treasury'!$A:$A, A77)+SUMIFS('Input| PL| Capital'!K:K, 'Input| PL| Capital'!$A:$A, A77)+SUMIFS('ALM| PL| Process'!K:K, 'ALM| PL| Process'!$A:$A, A77)</f>
        <v>0</v>
      </c>
    </row>
    <row r="78" spans="1:10" s="78" customFormat="1" x14ac:dyDescent="0.3">
      <c r="A78" s="51">
        <v>242</v>
      </c>
      <c r="B78" s="51">
        <v>78</v>
      </c>
      <c r="C78" s="56"/>
      <c r="D78" s="127"/>
      <c r="E78" s="124"/>
      <c r="F78" s="133" t="s">
        <v>185</v>
      </c>
      <c r="G78" s="124"/>
      <c r="H78" s="854">
        <f>SUMIFS('Input| PL| RB'!I:I, 'Input| PL| RB'!A:A, A78)+SUMIFS('Input| PL| CMB'!I:I, 'Input| PL| CMB'!A:A, A78)+SUMIFS('Input| PL| IB'!I:I, 'Input| PL| IB'!A:A, A78)+SUMIFS('Input| PL| TT Thẻ'!I:I,'Input| PL| TT Thẻ'!A:A, A78)+SUMIFS('Input| PL| CIB'!I:I, 'Input| PL| CIB'!A:A, A78) +SUMIFS('Input| PL| Treasury'!I:I, 'Input| PL| Treasury'!A:A, A78)+SUMIFS('Input| PL| Capital'!I:I, 'Input| PL| Capital'!A:A, A78)+SUMIFS('ALM| PL| Process'!I:I, 'ALM| PL| Process'!A:A, A78)</f>
        <v>0</v>
      </c>
      <c r="I78" s="855">
        <f>SUMIFS('Input| PL| RB'!J:J, 'Input| PL| RB'!$A:$A, A78)+SUMIFS('Input| PL| CMB'!J:J, 'Input| PL| CMB'!$A:$A, A78)+SUMIFS('Input| PL| IB'!J:J, 'Input| PL| IB'!$A:$A, A78)+SUMIFS('Input| PL| TT Thẻ'!J:J,'Input| PL| TT Thẻ'!$A:$A, A78)+SUMIFS('Input| PL| CIB'!J:J, 'Input| PL| CIB'!$A:$A, A78) +SUMIFS('Input| PL| Treasury'!J:J, 'Input| PL| Treasury'!$A:$A, A78)+SUMIFS('Input| PL| Capital'!J:J, 'Input| PL| Capital'!$A:$A, A78)+SUMIFS('ALM| PL| Process'!J:J, 'ALM| PL| Process'!$A:$A, A78)</f>
        <v>0</v>
      </c>
      <c r="J78" s="856">
        <f>SUMIFS('Input| PL| RB'!K:K, 'Input| PL| RB'!$A:$A, A78)+SUMIFS('Input| PL| CMB'!K:K, 'Input| PL| CMB'!$A:$A, A78)+SUMIFS('Input| PL| IB'!K:K, 'Input| PL| IB'!$A:$A, A78)+SUMIFS('Input| PL| TT Thẻ'!K:K,'Input| PL| TT Thẻ'!$A:$A, A78)+SUMIFS('Input| PL| CIB'!K:K, 'Input| PL| CIB'!$A:$A, A78) +SUMIFS('Input| PL| Treasury'!K:K, 'Input| PL| Treasury'!$A:$A, A78)+SUMIFS('Input| PL| Capital'!K:K, 'Input| PL| Capital'!$A:$A, A78)+SUMIFS('ALM| PL| Process'!K:K, 'ALM| PL| Process'!$A:$A, A78)</f>
        <v>0</v>
      </c>
    </row>
    <row r="79" spans="1:10" s="78" customFormat="1" x14ac:dyDescent="0.3">
      <c r="A79" s="51">
        <v>243</v>
      </c>
      <c r="B79" s="51">
        <v>79</v>
      </c>
      <c r="C79" s="56"/>
      <c r="D79" s="127"/>
      <c r="E79" s="124"/>
      <c r="F79" s="132" t="s">
        <v>186</v>
      </c>
      <c r="G79" s="124"/>
      <c r="H79" s="854">
        <f>SUMIFS('Input| PL| RB'!I:I, 'Input| PL| RB'!A:A, A79)+SUMIFS('Input| PL| CMB'!I:I, 'Input| PL| CMB'!A:A, A79)+SUMIFS('Input| PL| IB'!I:I, 'Input| PL| IB'!A:A, A79)+SUMIFS('Input| PL| TT Thẻ'!I:I,'Input| PL| TT Thẻ'!A:A, A79)+SUMIFS('Input| PL| CIB'!I:I, 'Input| PL| CIB'!A:A, A79) +SUMIFS('Input| PL| Treasury'!I:I, 'Input| PL| Treasury'!A:A, A79)+SUMIFS('Input| PL| Capital'!I:I, 'Input| PL| Capital'!A:A, A79)+SUMIFS('ALM| PL| Process'!I:I, 'ALM| PL| Process'!A:A, A79)</f>
        <v>4485</v>
      </c>
      <c r="I79" s="855">
        <f>SUMIFS('Input| PL| RB'!J:J, 'Input| PL| RB'!$A:$A, A79)+SUMIFS('Input| PL| CMB'!J:J, 'Input| PL| CMB'!$A:$A, A79)+SUMIFS('Input| PL| IB'!J:J, 'Input| PL| IB'!$A:$A, A79)+SUMIFS('Input| PL| TT Thẻ'!J:J,'Input| PL| TT Thẻ'!$A:$A, A79)+SUMIFS('Input| PL| CIB'!J:J, 'Input| PL| CIB'!$A:$A, A79) +SUMIFS('Input| PL| Treasury'!J:J, 'Input| PL| Treasury'!$A:$A, A79)+SUMIFS('Input| PL| Capital'!J:J, 'Input| PL| Capital'!$A:$A, A79)+SUMIFS('ALM| PL| Process'!J:J, 'ALM| PL| Process'!$A:$A, A79)</f>
        <v>5874.5550000000003</v>
      </c>
      <c r="J79" s="856">
        <f>SUMIFS('Input| PL| RB'!K:K, 'Input| PL| RB'!$A:$A, A79)+SUMIFS('Input| PL| CMB'!K:K, 'Input| PL| CMB'!$A:$A, A79)+SUMIFS('Input| PL| IB'!K:K, 'Input| PL| IB'!$A:$A, A79)+SUMIFS('Input| PL| TT Thẻ'!K:K,'Input| PL| TT Thẻ'!$A:$A, A79)+SUMIFS('Input| PL| CIB'!K:K, 'Input| PL| CIB'!$A:$A, A79) +SUMIFS('Input| PL| Treasury'!K:K, 'Input| PL| Treasury'!$A:$A, A79)+SUMIFS('Input| PL| Capital'!K:K, 'Input| PL| Capital'!$A:$A, A79)+SUMIFS('ALM| PL| Process'!K:K, 'ALM| PL| Process'!$A:$A, A79)</f>
        <v>5874.5550000000003</v>
      </c>
    </row>
    <row r="80" spans="1:10" s="78" customFormat="1" x14ac:dyDescent="0.3">
      <c r="A80" s="51">
        <v>244</v>
      </c>
      <c r="B80" s="51">
        <v>80</v>
      </c>
      <c r="C80" s="56"/>
      <c r="D80" s="124"/>
      <c r="E80" s="124"/>
      <c r="F80" s="132" t="s">
        <v>180</v>
      </c>
      <c r="G80" s="124"/>
      <c r="H80" s="854">
        <f>SUMIFS('Input| PL| RB'!I:I, 'Input| PL| RB'!A:A, A80)+SUMIFS('Input| PL| CMB'!I:I, 'Input| PL| CMB'!A:A, A80)+SUMIFS('Input| PL| IB'!I:I, 'Input| PL| IB'!A:A, A80)+SUMIFS('Input| PL| TT Thẻ'!I:I,'Input| PL| TT Thẻ'!A:A, A80)+SUMIFS('Input| PL| CIB'!I:I, 'Input| PL| CIB'!A:A, A80) +SUMIFS('Input| PL| Treasury'!I:I, 'Input| PL| Treasury'!A:A, A80)+SUMIFS('Input| PL| Capital'!I:I, 'Input| PL| Capital'!A:A, A80)+SUMIFS('ALM| PL| Process'!I:I, 'ALM| PL| Process'!A:A, A80)</f>
        <v>0</v>
      </c>
      <c r="I80" s="855">
        <f>SUMIFS('Input| PL| RB'!J:J, 'Input| PL| RB'!$A:$A, A80)+SUMIFS('Input| PL| CMB'!J:J, 'Input| PL| CMB'!$A:$A, A80)+SUMIFS('Input| PL| IB'!J:J, 'Input| PL| IB'!$A:$A, A80)+SUMIFS('Input| PL| TT Thẻ'!J:J,'Input| PL| TT Thẻ'!$A:$A, A80)+SUMIFS('Input| PL| CIB'!J:J, 'Input| PL| CIB'!$A:$A, A80) +SUMIFS('Input| PL| Treasury'!J:J, 'Input| PL| Treasury'!$A:$A, A80)+SUMIFS('Input| PL| Capital'!J:J, 'Input| PL| Capital'!$A:$A, A80)+SUMIFS('ALM| PL| Process'!J:J, 'ALM| PL| Process'!$A:$A, A80)</f>
        <v>0</v>
      </c>
      <c r="J80" s="856">
        <f>SUMIFS('Input| PL| RB'!K:K, 'Input| PL| RB'!$A:$A, A80)+SUMIFS('Input| PL| CMB'!K:K, 'Input| PL| CMB'!$A:$A, A80)+SUMIFS('Input| PL| IB'!K:K, 'Input| PL| IB'!$A:$A, A80)+SUMIFS('Input| PL| TT Thẻ'!K:K,'Input| PL| TT Thẻ'!$A:$A, A80)+SUMIFS('Input| PL| CIB'!K:K, 'Input| PL| CIB'!$A:$A, A80) +SUMIFS('Input| PL| Treasury'!K:K, 'Input| PL| Treasury'!$A:$A, A80)+SUMIFS('Input| PL| Capital'!K:K, 'Input| PL| Capital'!$A:$A, A80)+SUMIFS('ALM| PL| Process'!K:K, 'ALM| PL| Process'!$A:$A, A80)</f>
        <v>0</v>
      </c>
    </row>
    <row r="81" spans="1:10" s="78" customFormat="1" x14ac:dyDescent="0.3">
      <c r="A81" s="51">
        <v>245</v>
      </c>
      <c r="B81" s="51">
        <v>81</v>
      </c>
      <c r="C81" s="56"/>
      <c r="D81" s="127"/>
      <c r="E81" s="124"/>
      <c r="F81" s="132" t="s">
        <v>187</v>
      </c>
      <c r="G81" s="124"/>
      <c r="H81" s="854">
        <f>SUMIFS('Input| PL| RB'!I:I, 'Input| PL| RB'!A:A, A81)+SUMIFS('Input| PL| CMB'!I:I, 'Input| PL| CMB'!A:A, A81)+SUMIFS('Input| PL| IB'!I:I, 'Input| PL| IB'!A:A, A81)+SUMIFS('Input| PL| TT Thẻ'!I:I,'Input| PL| TT Thẻ'!A:A, A81)+SUMIFS('Input| PL| CIB'!I:I, 'Input| PL| CIB'!A:A, A81) +SUMIFS('Input| PL| Treasury'!I:I, 'Input| PL| Treasury'!A:A, A81)+SUMIFS('Input| PL| Capital'!I:I, 'Input| PL| Capital'!A:A, A81)+SUMIFS('ALM| PL| Process'!I:I, 'ALM| PL| Process'!A:A, A81)</f>
        <v>7848.75</v>
      </c>
      <c r="I81" s="855">
        <f>SUMIFS('Input| PL| RB'!J:J, 'Input| PL| RB'!$A:$A, A81)+SUMIFS('Input| PL| CMB'!J:J, 'Input| PL| CMB'!$A:$A, A81)+SUMIFS('Input| PL| IB'!J:J, 'Input| PL| IB'!$A:$A, A81)+SUMIFS('Input| PL| TT Thẻ'!J:J,'Input| PL| TT Thẻ'!$A:$A, A81)+SUMIFS('Input| PL| CIB'!J:J, 'Input| PL| CIB'!$A:$A, A81) +SUMIFS('Input| PL| Treasury'!J:J, 'Input| PL| Treasury'!$A:$A, A81)+SUMIFS('Input| PL| Capital'!J:J, 'Input| PL| Capital'!$A:$A, A81)+SUMIFS('ALM| PL| Process'!J:J, 'ALM| PL| Process'!$A:$A, A81)</f>
        <v>10308.096250000001</v>
      </c>
      <c r="J81" s="856">
        <f>SUMIFS('Input| PL| RB'!K:K, 'Input| PL| RB'!$A:$A, A81)+SUMIFS('Input| PL| CMB'!K:K, 'Input| PL| CMB'!$A:$A, A81)+SUMIFS('Input| PL| IB'!K:K, 'Input| PL| IB'!$A:$A, A81)+SUMIFS('Input| PL| TT Thẻ'!K:K,'Input| PL| TT Thẻ'!$A:$A, A81)+SUMIFS('Input| PL| CIB'!K:K, 'Input| PL| CIB'!$A:$A, A81) +SUMIFS('Input| PL| Treasury'!K:K, 'Input| PL| Treasury'!$A:$A, A81)+SUMIFS('Input| PL| Capital'!K:K, 'Input| PL| Capital'!$A:$A, A81)+SUMIFS('ALM| PL| Process'!K:K, 'ALM| PL| Process'!$A:$A, A81)</f>
        <v>10308.096250000001</v>
      </c>
    </row>
    <row r="82" spans="1:10" s="78" customFormat="1" x14ac:dyDescent="0.3">
      <c r="A82" s="51">
        <v>246</v>
      </c>
      <c r="B82" s="51">
        <v>82</v>
      </c>
      <c r="C82" s="56"/>
      <c r="D82" s="127"/>
      <c r="E82" s="124"/>
      <c r="F82" s="131" t="s">
        <v>180</v>
      </c>
      <c r="G82" s="124"/>
      <c r="H82" s="854">
        <f>SUMIFS('Input| PL| RB'!I:I, 'Input| PL| RB'!A:A, A82)+SUMIFS('Input| PL| CMB'!I:I, 'Input| PL| CMB'!A:A, A82)+SUMIFS('Input| PL| IB'!I:I, 'Input| PL| IB'!A:A, A82)+SUMIFS('Input| PL| TT Thẻ'!I:I,'Input| PL| TT Thẻ'!A:A, A82)+SUMIFS('Input| PL| CIB'!I:I, 'Input| PL| CIB'!A:A, A82) +SUMIFS('Input| PL| Treasury'!I:I, 'Input| PL| Treasury'!A:A, A82)+SUMIFS('Input| PL| Capital'!I:I, 'Input| PL| Capital'!A:A, A82)+SUMIFS('ALM| PL| Process'!I:I, 'ALM| PL| Process'!A:A, A82)</f>
        <v>0</v>
      </c>
      <c r="I82" s="855">
        <f>SUMIFS('Input| PL| RB'!J:J, 'Input| PL| RB'!$A:$A, A82)+SUMIFS('Input| PL| CMB'!J:J, 'Input| PL| CMB'!$A:$A, A82)+SUMIFS('Input| PL| IB'!J:J, 'Input| PL| IB'!$A:$A, A82)+SUMIFS('Input| PL| TT Thẻ'!J:J,'Input| PL| TT Thẻ'!$A:$A, A82)+SUMIFS('Input| PL| CIB'!J:J, 'Input| PL| CIB'!$A:$A, A82) +SUMIFS('Input| PL| Treasury'!J:J, 'Input| PL| Treasury'!$A:$A, A82)+SUMIFS('Input| PL| Capital'!J:J, 'Input| PL| Capital'!$A:$A, A82)+SUMIFS('ALM| PL| Process'!J:J, 'ALM| PL| Process'!$A:$A, A82)</f>
        <v>0</v>
      </c>
      <c r="J82" s="856">
        <f>SUMIFS('Input| PL| RB'!K:K, 'Input| PL| RB'!$A:$A, A82)+SUMIFS('Input| PL| CMB'!K:K, 'Input| PL| CMB'!$A:$A, A82)+SUMIFS('Input| PL| IB'!K:K, 'Input| PL| IB'!$A:$A, A82)+SUMIFS('Input| PL| TT Thẻ'!K:K,'Input| PL| TT Thẻ'!$A:$A, A82)+SUMIFS('Input| PL| CIB'!K:K, 'Input| PL| CIB'!$A:$A, A82) +SUMIFS('Input| PL| Treasury'!K:K, 'Input| PL| Treasury'!$A:$A, A82)+SUMIFS('Input| PL| Capital'!K:K, 'Input| PL| Capital'!$A:$A, A82)+SUMIFS('ALM| PL| Process'!K:K, 'ALM| PL| Process'!$A:$A, A82)</f>
        <v>0</v>
      </c>
    </row>
    <row r="83" spans="1:10" s="78" customFormat="1" x14ac:dyDescent="0.3">
      <c r="A83" s="51">
        <v>247</v>
      </c>
      <c r="B83" s="51">
        <v>83</v>
      </c>
      <c r="C83" s="56"/>
      <c r="D83" s="127"/>
      <c r="E83" s="124"/>
      <c r="F83" s="131" t="s">
        <v>188</v>
      </c>
      <c r="G83" s="124"/>
      <c r="H83" s="854">
        <f>SUMIFS('Input| PL| RB'!I:I, 'Input| PL| RB'!A:A, A83)+SUMIFS('Input| PL| CMB'!I:I, 'Input| PL| CMB'!A:A, A83)+SUMIFS('Input| PL| IB'!I:I, 'Input| PL| IB'!A:A, A83)+SUMIFS('Input| PL| TT Thẻ'!I:I,'Input| PL| TT Thẻ'!A:A, A83)+SUMIFS('Input| PL| CIB'!I:I, 'Input| PL| CIB'!A:A, A83) +SUMIFS('Input| PL| Treasury'!I:I, 'Input| PL| Treasury'!A:A, A83)+SUMIFS('Input| PL| Capital'!I:I, 'Input| PL| Capital'!A:A, A83)+SUMIFS('ALM| PL| Process'!I:I, 'ALM| PL| Process'!A:A, A83)</f>
        <v>10091.25</v>
      </c>
      <c r="I83" s="855">
        <f>SUMIFS('Input| PL| RB'!J:J, 'Input| PL| RB'!$A:$A, A83)+SUMIFS('Input| PL| CMB'!J:J, 'Input| PL| CMB'!$A:$A, A83)+SUMIFS('Input| PL| IB'!J:J, 'Input| PL| IB'!$A:$A, A83)+SUMIFS('Input| PL| TT Thẻ'!J:J,'Input| PL| TT Thẻ'!$A:$A, A83)+SUMIFS('Input| PL| CIB'!J:J, 'Input| PL| CIB'!$A:$A, A83) +SUMIFS('Input| PL| Treasury'!J:J, 'Input| PL| Treasury'!$A:$A, A83)+SUMIFS('Input| PL| Capital'!J:J, 'Input| PL| Capital'!$A:$A, A83)+SUMIFS('ALM| PL| Process'!J:J, 'ALM| PL| Process'!$A:$A, A83)</f>
        <v>5057.2625000000007</v>
      </c>
      <c r="J83" s="856">
        <f>SUMIFS('Input| PL| RB'!K:K, 'Input| PL| RB'!$A:$A, A83)+SUMIFS('Input| PL| CMB'!K:K, 'Input| PL| CMB'!$A:$A, A83)+SUMIFS('Input| PL| IB'!K:K, 'Input| PL| IB'!$A:$A, A83)+SUMIFS('Input| PL| TT Thẻ'!K:K,'Input| PL| TT Thẻ'!$A:$A, A83)+SUMIFS('Input| PL| CIB'!K:K, 'Input| PL| CIB'!$A:$A, A83) +SUMIFS('Input| PL| Treasury'!K:K, 'Input| PL| Treasury'!$A:$A, A83)+SUMIFS('Input| PL| Capital'!K:K, 'Input| PL| Capital'!$A:$A, A83)+SUMIFS('ALM| PL| Process'!K:K, 'ALM| PL| Process'!$A:$A, A83)</f>
        <v>5057.2625000000007</v>
      </c>
    </row>
    <row r="84" spans="1:10" s="78" customFormat="1" x14ac:dyDescent="0.3">
      <c r="A84" s="51">
        <v>248</v>
      </c>
      <c r="B84" s="51">
        <v>84</v>
      </c>
      <c r="C84" s="56"/>
      <c r="D84" s="127"/>
      <c r="E84" s="124"/>
      <c r="F84" s="131" t="s">
        <v>180</v>
      </c>
      <c r="G84" s="124"/>
      <c r="H84" s="854">
        <f>SUMIFS('Input| PL| RB'!I:I, 'Input| PL| RB'!A:A, A84)+SUMIFS('Input| PL| CMB'!I:I, 'Input| PL| CMB'!A:A, A84)+SUMIFS('Input| PL| IB'!I:I, 'Input| PL| IB'!A:A, A84)+SUMIFS('Input| PL| TT Thẻ'!I:I,'Input| PL| TT Thẻ'!A:A, A84)+SUMIFS('Input| PL| CIB'!I:I, 'Input| PL| CIB'!A:A, A84) +SUMIFS('Input| PL| Treasury'!I:I, 'Input| PL| Treasury'!A:A, A84)+SUMIFS('Input| PL| Capital'!I:I, 'Input| PL| Capital'!A:A, A84)+SUMIFS('ALM| PL| Process'!I:I, 'ALM| PL| Process'!A:A, A84)</f>
        <v>0</v>
      </c>
      <c r="I84" s="855">
        <f>SUMIFS('Input| PL| RB'!J:J, 'Input| PL| RB'!$A:$A, A84)+SUMIFS('Input| PL| CMB'!J:J, 'Input| PL| CMB'!$A:$A, A84)+SUMIFS('Input| PL| IB'!J:J, 'Input| PL| IB'!$A:$A, A84)+SUMIFS('Input| PL| TT Thẻ'!J:J,'Input| PL| TT Thẻ'!$A:$A, A84)+SUMIFS('Input| PL| CIB'!J:J, 'Input| PL| CIB'!$A:$A, A84) +SUMIFS('Input| PL| Treasury'!J:J, 'Input| PL| Treasury'!$A:$A, A84)+SUMIFS('Input| PL| Capital'!J:J, 'Input| PL| Capital'!$A:$A, A84)+SUMIFS('ALM| PL| Process'!J:J, 'ALM| PL| Process'!$A:$A, A84)</f>
        <v>0</v>
      </c>
      <c r="J84" s="856">
        <f>SUMIFS('Input| PL| RB'!K:K, 'Input| PL| RB'!$A:$A, A84)+SUMIFS('Input| PL| CMB'!K:K, 'Input| PL| CMB'!$A:$A, A84)+SUMIFS('Input| PL| IB'!K:K, 'Input| PL| IB'!$A:$A, A84)+SUMIFS('Input| PL| TT Thẻ'!K:K,'Input| PL| TT Thẻ'!$A:$A, A84)+SUMIFS('Input| PL| CIB'!K:K, 'Input| PL| CIB'!$A:$A, A84) +SUMIFS('Input| PL| Treasury'!K:K, 'Input| PL| Treasury'!$A:$A, A84)+SUMIFS('Input| PL| Capital'!K:K, 'Input| PL| Capital'!$A:$A, A84)+SUMIFS('ALM| PL| Process'!K:K, 'ALM| PL| Process'!$A:$A, A84)</f>
        <v>0</v>
      </c>
    </row>
    <row r="85" spans="1:10" s="78" customFormat="1" ht="28.8" x14ac:dyDescent="0.3">
      <c r="A85" s="51">
        <v>249</v>
      </c>
      <c r="B85" s="51">
        <v>85</v>
      </c>
      <c r="C85" s="56"/>
      <c r="D85" s="127"/>
      <c r="E85" s="124"/>
      <c r="F85" s="131" t="s">
        <v>189</v>
      </c>
      <c r="G85" s="124"/>
      <c r="H85" s="854">
        <f>SUMIFS('Input| PL| RB'!I:I, 'Input| PL| RB'!A:A, A85)+SUMIFS('Input| PL| CMB'!I:I, 'Input| PL| CMB'!A:A, A85)+SUMIFS('Input| PL| IB'!I:I, 'Input| PL| IB'!A:A, A85)+SUMIFS('Input| PL| TT Thẻ'!I:I,'Input| PL| TT Thẻ'!A:A, A85)+SUMIFS('Input| PL| CIB'!I:I, 'Input| PL| CIB'!A:A, A85) +SUMIFS('Input| PL| Treasury'!I:I, 'Input| PL| Treasury'!A:A, A85)+SUMIFS('Input| PL| Capital'!I:I, 'Input| PL| Capital'!A:A, A85)+SUMIFS('ALM| PL| Process'!I:I, 'ALM| PL| Process'!A:A, A85)</f>
        <v>100</v>
      </c>
      <c r="I85" s="855">
        <f>SUMIFS('Input| PL| RB'!J:J, 'Input| PL| RB'!$A:$A, A85)+SUMIFS('Input| PL| CMB'!J:J, 'Input| PL| CMB'!$A:$A, A85)+SUMIFS('Input| PL| IB'!J:J, 'Input| PL| IB'!$A:$A, A85)+SUMIFS('Input| PL| TT Thẻ'!J:J,'Input| PL| TT Thẻ'!$A:$A, A85)+SUMIFS('Input| PL| CIB'!J:J, 'Input| PL| CIB'!$A:$A, A85) +SUMIFS('Input| PL| Treasury'!J:J, 'Input| PL| Treasury'!$A:$A, A85)+SUMIFS('Input| PL| Capital'!J:J, 'Input| PL| Capital'!$A:$A, A85)+SUMIFS('ALM| PL| Process'!J:J, 'ALM| PL| Process'!$A:$A, A85)</f>
        <v>100</v>
      </c>
      <c r="J85" s="856">
        <f>SUMIFS('Input| PL| RB'!K:K, 'Input| PL| RB'!$A:$A, A85)+SUMIFS('Input| PL| CMB'!K:K, 'Input| PL| CMB'!$A:$A, A85)+SUMIFS('Input| PL| IB'!K:K, 'Input| PL| IB'!$A:$A, A85)+SUMIFS('Input| PL| TT Thẻ'!K:K,'Input| PL| TT Thẻ'!$A:$A, A85)+SUMIFS('Input| PL| CIB'!K:K, 'Input| PL| CIB'!$A:$A, A85) +SUMIFS('Input| PL| Treasury'!K:K, 'Input| PL| Treasury'!$A:$A, A85)+SUMIFS('Input| PL| Capital'!K:K, 'Input| PL| Capital'!$A:$A, A85)+SUMIFS('ALM| PL| Process'!K:K, 'ALM| PL| Process'!$A:$A, A85)</f>
        <v>100</v>
      </c>
    </row>
    <row r="86" spans="1:10" s="78" customFormat="1" x14ac:dyDescent="0.3">
      <c r="A86" s="51">
        <v>250</v>
      </c>
      <c r="B86" s="51">
        <v>86</v>
      </c>
      <c r="C86" s="56"/>
      <c r="D86" s="127"/>
      <c r="E86" s="124"/>
      <c r="F86" s="131" t="s">
        <v>174</v>
      </c>
      <c r="G86" s="124"/>
      <c r="H86" s="854">
        <f>SUMIFS('Input| PL| RB'!I:I, 'Input| PL| RB'!A:A, A86)+SUMIFS('Input| PL| CMB'!I:I, 'Input| PL| CMB'!A:A, A86)+SUMIFS('Input| PL| IB'!I:I, 'Input| PL| IB'!A:A, A86)+SUMIFS('Input| PL| TT Thẻ'!I:I,'Input| PL| TT Thẻ'!A:A, A86)+SUMIFS('Input| PL| CIB'!I:I, 'Input| PL| CIB'!A:A, A86) +SUMIFS('Input| PL| Treasury'!I:I, 'Input| PL| Treasury'!A:A, A86)+SUMIFS('Input| PL| Capital'!I:I, 'Input| PL| Capital'!A:A, A86)+SUMIFS('ALM| PL| Process'!I:I, 'ALM| PL| Process'!A:A, A86)</f>
        <v>0</v>
      </c>
      <c r="I86" s="855">
        <f>SUMIFS('Input| PL| RB'!J:J, 'Input| PL| RB'!$A:$A, A86)+SUMIFS('Input| PL| CMB'!J:J, 'Input| PL| CMB'!$A:$A, A86)+SUMIFS('Input| PL| IB'!J:J, 'Input| PL| IB'!$A:$A, A86)+SUMIFS('Input| PL| TT Thẻ'!J:J,'Input| PL| TT Thẻ'!$A:$A, A86)+SUMIFS('Input| PL| CIB'!J:J, 'Input| PL| CIB'!$A:$A, A86) +SUMIFS('Input| PL| Treasury'!J:J, 'Input| PL| Treasury'!$A:$A, A86)+SUMIFS('Input| PL| Capital'!J:J, 'Input| PL| Capital'!$A:$A, A86)+SUMIFS('ALM| PL| Process'!J:J, 'ALM| PL| Process'!$A:$A, A86)</f>
        <v>0</v>
      </c>
      <c r="J86" s="856">
        <f>SUMIFS('Input| PL| RB'!K:K, 'Input| PL| RB'!$A:$A, A86)+SUMIFS('Input| PL| CMB'!K:K, 'Input| PL| CMB'!$A:$A, A86)+SUMIFS('Input| PL| IB'!K:K, 'Input| PL| IB'!$A:$A, A86)+SUMIFS('Input| PL| TT Thẻ'!K:K,'Input| PL| TT Thẻ'!$A:$A, A86)+SUMIFS('Input| PL| CIB'!K:K, 'Input| PL| CIB'!$A:$A, A86) +SUMIFS('Input| PL| Treasury'!K:K, 'Input| PL| Treasury'!$A:$A, A86)+SUMIFS('Input| PL| Capital'!K:K, 'Input| PL| Capital'!$A:$A, A86)+SUMIFS('ALM| PL| Process'!K:K, 'ALM| PL| Process'!$A:$A, A86)</f>
        <v>0</v>
      </c>
    </row>
    <row r="87" spans="1:10" s="78" customFormat="1" ht="28.8" x14ac:dyDescent="0.3">
      <c r="A87" s="51">
        <v>251</v>
      </c>
      <c r="B87" s="51">
        <v>87</v>
      </c>
      <c r="C87" s="56"/>
      <c r="D87" s="126"/>
      <c r="E87" s="124"/>
      <c r="F87" s="131" t="s">
        <v>190</v>
      </c>
      <c r="G87" s="124"/>
      <c r="H87" s="854">
        <f>SUMIFS('Input| PL| RB'!I:I, 'Input| PL| RB'!A:A, A87)+SUMIFS('Input| PL| CMB'!I:I, 'Input| PL| CMB'!A:A, A87)+SUMIFS('Input| PL| IB'!I:I, 'Input| PL| IB'!A:A, A87)+SUMIFS('Input| PL| TT Thẻ'!I:I,'Input| PL| TT Thẻ'!A:A, A87)+SUMIFS('Input| PL| CIB'!I:I, 'Input| PL| CIB'!A:A, A87) +SUMIFS('Input| PL| Treasury'!I:I, 'Input| PL| Treasury'!A:A, A87)+SUMIFS('Input| PL| Capital'!I:I, 'Input| PL| Capital'!A:A, A87)+SUMIFS('ALM| PL| Process'!I:I, 'ALM| PL| Process'!A:A, A87)</f>
        <v>22325</v>
      </c>
      <c r="I87" s="855">
        <f>SUMIFS('Input| PL| RB'!J:J, 'Input| PL| RB'!$A:$A, A87)+SUMIFS('Input| PL| CMB'!J:J, 'Input| PL| CMB'!$A:$A, A87)+SUMIFS('Input| PL| IB'!J:J, 'Input| PL| IB'!$A:$A, A87)+SUMIFS('Input| PL| TT Thẻ'!J:J,'Input| PL| TT Thẻ'!$A:$A, A87)+SUMIFS('Input| PL| CIB'!J:J, 'Input| PL| CIB'!$A:$A, A87) +SUMIFS('Input| PL| Treasury'!J:J, 'Input| PL| Treasury'!$A:$A, A87)+SUMIFS('Input| PL| Capital'!J:J, 'Input| PL| Capital'!$A:$A, A87)+SUMIFS('ALM| PL| Process'!J:J, 'ALM| PL| Process'!$A:$A, A87)</f>
        <v>29252.025000000001</v>
      </c>
      <c r="J87" s="856">
        <f>SUMIFS('Input| PL| RB'!K:K, 'Input| PL| RB'!$A:$A, A87)+SUMIFS('Input| PL| CMB'!K:K, 'Input| PL| CMB'!$A:$A, A87)+SUMIFS('Input| PL| IB'!K:K, 'Input| PL| IB'!$A:$A, A87)+SUMIFS('Input| PL| TT Thẻ'!K:K,'Input| PL| TT Thẻ'!$A:$A, A87)+SUMIFS('Input| PL| CIB'!K:K, 'Input| PL| CIB'!$A:$A, A87) +SUMIFS('Input| PL| Treasury'!K:K, 'Input| PL| Treasury'!$A:$A, A87)+SUMIFS('Input| PL| Capital'!K:K, 'Input| PL| Capital'!$A:$A, A87)+SUMIFS('ALM| PL| Process'!K:K, 'ALM| PL| Process'!$A:$A, A87)</f>
        <v>29252.025000000001</v>
      </c>
    </row>
    <row r="88" spans="1:10" s="78" customFormat="1" x14ac:dyDescent="0.3">
      <c r="A88" s="51">
        <v>252</v>
      </c>
      <c r="B88" s="51">
        <v>88</v>
      </c>
      <c r="C88" s="56"/>
      <c r="D88" s="126"/>
      <c r="E88" s="124"/>
      <c r="F88" s="134" t="s">
        <v>174</v>
      </c>
      <c r="G88" s="124"/>
      <c r="H88" s="871">
        <f>SUMIFS('Input| PL| RB'!I:I, 'Input| PL| RB'!A:A, A88)+SUMIFS('Input| PL| CMB'!I:I, 'Input| PL| CMB'!A:A, A88)+SUMIFS('Input| PL| IB'!I:I, 'Input| PL| IB'!A:A, A88)+SUMIFS('Input| PL| TT Thẻ'!I:I,'Input| PL| TT Thẻ'!A:A, A88)+SUMIFS('Input| PL| CIB'!I:I, 'Input| PL| CIB'!A:A, A88) +SUMIFS('Input| PL| Treasury'!I:I, 'Input| PL| Treasury'!A:A, A88)+SUMIFS('Input| PL| Capital'!I:I, 'Input| PL| Capital'!A:A, A88)+SUMIFS('ALM| PL| Process'!I:I, 'ALM| PL| Process'!A:A, A88)</f>
        <v>0</v>
      </c>
      <c r="I88" s="872">
        <f>SUMIFS('Input| PL| RB'!J:J, 'Input| PL| RB'!$A:$A, A88)+SUMIFS('Input| PL| CMB'!J:J, 'Input| PL| CMB'!$A:$A, A88)+SUMIFS('Input| PL| IB'!J:J, 'Input| PL| IB'!$A:$A, A88)+SUMIFS('Input| PL| TT Thẻ'!J:J,'Input| PL| TT Thẻ'!$A:$A, A88)+SUMIFS('Input| PL| CIB'!J:J, 'Input| PL| CIB'!$A:$A, A88) +SUMIFS('Input| PL| Treasury'!J:J, 'Input| PL| Treasury'!$A:$A, A88)+SUMIFS('Input| PL| Capital'!J:J, 'Input| PL| Capital'!$A:$A, A88)+SUMIFS('ALM| PL| Process'!J:J, 'ALM| PL| Process'!$A:$A, A88)</f>
        <v>0</v>
      </c>
      <c r="J88" s="875">
        <f>SUMIFS('Input| PL| RB'!K:K, 'Input| PL| RB'!$A:$A, A88)+SUMIFS('Input| PL| CMB'!K:K, 'Input| PL| CMB'!$A:$A, A88)+SUMIFS('Input| PL| IB'!K:K, 'Input| PL| IB'!$A:$A, A88)+SUMIFS('Input| PL| TT Thẻ'!K:K,'Input| PL| TT Thẻ'!$A:$A, A88)+SUMIFS('Input| PL| CIB'!K:K, 'Input| PL| CIB'!$A:$A, A88) +SUMIFS('Input| PL| Treasury'!K:K, 'Input| PL| Treasury'!$A:$A, A88)+SUMIFS('Input| PL| Capital'!K:K, 'Input| PL| Capital'!$A:$A, A88)+SUMIFS('ALM| PL| Process'!K:K, 'ALM| PL| Process'!$A:$A, A88)</f>
        <v>0</v>
      </c>
    </row>
    <row r="89" spans="1:10" s="78" customFormat="1" x14ac:dyDescent="0.3">
      <c r="A89" s="51">
        <v>253</v>
      </c>
      <c r="B89" s="51">
        <v>89</v>
      </c>
      <c r="C89" s="56"/>
      <c r="D89" s="126"/>
      <c r="E89" s="124"/>
      <c r="F89" s="133" t="s">
        <v>191</v>
      </c>
      <c r="G89" s="124"/>
      <c r="H89" s="854">
        <f>SUMIFS('Input| PL| RB'!I:I, 'Input| PL| RB'!A:A, A89)+SUMIFS('Input| PL| CMB'!I:I, 'Input| PL| CMB'!A:A, A89)+SUMIFS('Input| PL| IB'!I:I, 'Input| PL| IB'!A:A, A89)+SUMIFS('Input| PL| TT Thẻ'!I:I,'Input| PL| TT Thẻ'!A:A, A89)+SUMIFS('Input| PL| CIB'!I:I, 'Input| PL| CIB'!A:A, A89) +SUMIFS('Input| PL| Treasury'!I:I, 'Input| PL| Treasury'!A:A, A89)+SUMIFS('Input| PL| Capital'!I:I, 'Input| PL| Capital'!A:A, A89)+SUMIFS('ALM| PL| Process'!I:I, 'ALM| PL| Process'!A:A, A89)</f>
        <v>330.73439000000002</v>
      </c>
      <c r="I89" s="855">
        <f>SUMIFS('Input| PL| RB'!J:J, 'Input| PL| RB'!$A:$A, A89)+SUMIFS('Input| PL| CMB'!J:J, 'Input| PL| CMB'!$A:$A, A89)+SUMIFS('Input| PL| IB'!J:J, 'Input| PL| IB'!$A:$A, A89)+SUMIFS('Input| PL| TT Thẻ'!J:J,'Input| PL| TT Thẻ'!$A:$A, A89)+SUMIFS('Input| PL| CIB'!J:J, 'Input| PL| CIB'!$A:$A, A89) +SUMIFS('Input| PL| Treasury'!J:J, 'Input| PL| Treasury'!$A:$A, A89)+SUMIFS('Input| PL| Capital'!J:J, 'Input| PL| Capital'!$A:$A, A89)+SUMIFS('ALM| PL| Process'!J:J, 'ALM| PL| Process'!$A:$A, A89)</f>
        <v>330.73439000000002</v>
      </c>
      <c r="J89" s="856">
        <f>SUMIFS('Input| PL| RB'!K:K, 'Input| PL| RB'!$A:$A, A89)+SUMIFS('Input| PL| CMB'!K:K, 'Input| PL| CMB'!$A:$A, A89)+SUMIFS('Input| PL| IB'!K:K, 'Input| PL| IB'!$A:$A, A89)+SUMIFS('Input| PL| TT Thẻ'!K:K,'Input| PL| TT Thẻ'!$A:$A, A89)+SUMIFS('Input| PL| CIB'!K:K, 'Input| PL| CIB'!$A:$A, A89) +SUMIFS('Input| PL| Treasury'!K:K, 'Input| PL| Treasury'!$A:$A, A89)+SUMIFS('Input| PL| Capital'!K:K, 'Input| PL| Capital'!$A:$A, A89)+SUMIFS('ALM| PL| Process'!K:K, 'ALM| PL| Process'!$A:$A, A89)</f>
        <v>330.73439000000002</v>
      </c>
    </row>
    <row r="90" spans="1:10" s="78" customFormat="1" x14ac:dyDescent="0.3">
      <c r="A90" s="51">
        <v>254</v>
      </c>
      <c r="B90" s="51">
        <v>90</v>
      </c>
      <c r="C90" s="56"/>
      <c r="D90" s="126"/>
      <c r="E90" s="124"/>
      <c r="F90" s="132" t="s">
        <v>192</v>
      </c>
      <c r="G90" s="124"/>
      <c r="H90" s="854">
        <f>SUMIFS('Input| PL| RB'!I:I, 'Input| PL| RB'!A:A, A90)+SUMIFS('Input| PL| CMB'!I:I, 'Input| PL| CMB'!A:A, A90)+SUMIFS('Input| PL| IB'!I:I, 'Input| PL| IB'!A:A, A90)+SUMIFS('Input| PL| TT Thẻ'!I:I,'Input| PL| TT Thẻ'!A:A, A90)+SUMIFS('Input| PL| CIB'!I:I, 'Input| PL| CIB'!A:A, A90) +SUMIFS('Input| PL| Treasury'!I:I, 'Input| PL| Treasury'!A:A, A90)+SUMIFS('Input| PL| Capital'!I:I, 'Input| PL| Capital'!A:A, A90)+SUMIFS('ALM| PL| Process'!I:I, 'ALM| PL| Process'!A:A, A90)</f>
        <v>9449.5540000000001</v>
      </c>
      <c r="I90" s="855">
        <f>SUMIFS('Input| PL| RB'!J:J, 'Input| PL| RB'!$A:$A, A90)+SUMIFS('Input| PL| CMB'!J:J, 'Input| PL| CMB'!$A:$A, A90)+SUMIFS('Input| PL| IB'!J:J, 'Input| PL| IB'!$A:$A, A90)+SUMIFS('Input| PL| TT Thẻ'!J:J,'Input| PL| TT Thẻ'!$A:$A, A90)+SUMIFS('Input| PL| CIB'!J:J, 'Input| PL| CIB'!$A:$A, A90) +SUMIFS('Input| PL| Treasury'!J:J, 'Input| PL| Treasury'!$A:$A, A90)+SUMIFS('Input| PL| Capital'!J:J, 'Input| PL| Capital'!$A:$A, A90)+SUMIFS('ALM| PL| Process'!J:J, 'ALM| PL| Process'!$A:$A, A90)</f>
        <v>9449.5540000000001</v>
      </c>
      <c r="J90" s="856">
        <f>SUMIFS('Input| PL| RB'!K:K, 'Input| PL| RB'!$A:$A, A90)+SUMIFS('Input| PL| CMB'!K:K, 'Input| PL| CMB'!$A:$A, A90)+SUMIFS('Input| PL| IB'!K:K, 'Input| PL| IB'!$A:$A, A90)+SUMIFS('Input| PL| TT Thẻ'!K:K,'Input| PL| TT Thẻ'!$A:$A, A90)+SUMIFS('Input| PL| CIB'!K:K, 'Input| PL| CIB'!$A:$A, A90) +SUMIFS('Input| PL| Treasury'!K:K, 'Input| PL| Treasury'!$A:$A, A90)+SUMIFS('Input| PL| Capital'!K:K, 'Input| PL| Capital'!$A:$A, A90)+SUMIFS('ALM| PL| Process'!K:K, 'ALM| PL| Process'!$A:$A, A90)</f>
        <v>9449.5540000000001</v>
      </c>
    </row>
    <row r="91" spans="1:10" s="78" customFormat="1" x14ac:dyDescent="0.3">
      <c r="A91" s="51">
        <v>255</v>
      </c>
      <c r="B91" s="51">
        <v>91</v>
      </c>
      <c r="C91" s="56"/>
      <c r="D91" s="126"/>
      <c r="E91" s="124"/>
      <c r="F91" s="132" t="s">
        <v>193</v>
      </c>
      <c r="G91" s="124"/>
      <c r="H91" s="854">
        <f>SUMIFS('Input| PL| RB'!I:I, 'Input| PL| RB'!A:A, A91)+SUMIFS('Input| PL| CMB'!I:I, 'Input| PL| CMB'!A:A, A91)+SUMIFS('Input| PL| IB'!I:I, 'Input| PL| IB'!A:A, A91)+SUMIFS('Input| PL| TT Thẻ'!I:I,'Input| PL| TT Thẻ'!A:A, A91)+SUMIFS('Input| PL| CIB'!I:I, 'Input| PL| CIB'!A:A, A91) +SUMIFS('Input| PL| Treasury'!I:I, 'Input| PL| Treasury'!A:A, A91)+SUMIFS('Input| PL| Capital'!I:I, 'Input| PL| Capital'!A:A, A91)+SUMIFS('ALM| PL| Process'!I:I, 'ALM| PL| Process'!A:A, A91)</f>
        <v>0.10500000000000001</v>
      </c>
      <c r="I91" s="855">
        <f>SUMIFS('Input| PL| RB'!J:J, 'Input| PL| RB'!$A:$A, A91)+SUMIFS('Input| PL| CMB'!J:J, 'Input| PL| CMB'!$A:$A, A91)+SUMIFS('Input| PL| IB'!J:J, 'Input| PL| IB'!$A:$A, A91)+SUMIFS('Input| PL| TT Thẻ'!J:J,'Input| PL| TT Thẻ'!$A:$A, A91)+SUMIFS('Input| PL| CIB'!J:J, 'Input| PL| CIB'!$A:$A, A91) +SUMIFS('Input| PL| Treasury'!J:J, 'Input| PL| Treasury'!$A:$A, A91)+SUMIFS('Input| PL| Capital'!J:J, 'Input| PL| Capital'!$A:$A, A91)+SUMIFS('ALM| PL| Process'!J:J, 'ALM| PL| Process'!$A:$A, A91)</f>
        <v>0.10500000000000001</v>
      </c>
      <c r="J91" s="856">
        <f>SUMIFS('Input| PL| RB'!K:K, 'Input| PL| RB'!$A:$A, A91)+SUMIFS('Input| PL| CMB'!K:K, 'Input| PL| CMB'!$A:$A, A91)+SUMIFS('Input| PL| IB'!K:K, 'Input| PL| IB'!$A:$A, A91)+SUMIFS('Input| PL| TT Thẻ'!K:K,'Input| PL| TT Thẻ'!$A:$A, A91)+SUMIFS('Input| PL| CIB'!K:K, 'Input| PL| CIB'!$A:$A, A91) +SUMIFS('Input| PL| Treasury'!K:K, 'Input| PL| Treasury'!$A:$A, A91)+SUMIFS('Input| PL| Capital'!K:K, 'Input| PL| Capital'!$A:$A, A91)+SUMIFS('ALM| PL| Process'!K:K, 'ALM| PL| Process'!$A:$A, A91)</f>
        <v>0.10500000000000001</v>
      </c>
    </row>
    <row r="92" spans="1:10" s="78" customFormat="1" x14ac:dyDescent="0.3">
      <c r="A92" s="51">
        <v>256</v>
      </c>
      <c r="B92" s="51">
        <v>92</v>
      </c>
      <c r="C92" s="79">
        <v>1.4</v>
      </c>
      <c r="D92" s="80"/>
      <c r="E92" s="81" t="s">
        <v>194</v>
      </c>
      <c r="F92" s="82"/>
      <c r="G92" s="124"/>
      <c r="H92" s="854">
        <f>SUMIFS('Input| PL| RB'!I:I, 'Input| PL| RB'!A:A, A92)+SUMIFS('Input| PL| CMB'!I:I, 'Input| PL| CMB'!A:A, A92)+SUMIFS('Input| PL| IB'!I:I, 'Input| PL| IB'!A:A, A92)+SUMIFS('Input| PL| TT Thẻ'!I:I,'Input| PL| TT Thẻ'!A:A, A92)+SUMIFS('Input| PL| CIB'!I:I, 'Input| PL| CIB'!A:A, A92) +SUMIFS('Input| PL| Treasury'!I:I, 'Input| PL| Treasury'!A:A, A92)+SUMIFS('Input| PL| Capital'!I:I, 'Input| PL| Capital'!A:A, A92)+SUMIFS('ALM| PL| Process'!I:I, 'ALM| PL| Process'!A:A, A92)</f>
        <v>-271.18578875081374</v>
      </c>
      <c r="I92" s="855">
        <f>SUMIFS('Input| PL| RB'!J:J, 'Input| PL| RB'!$A:$A, A92)+SUMIFS('Input| PL| CMB'!J:J, 'Input| PL| CMB'!$A:$A, A92)+SUMIFS('Input| PL| IB'!J:J, 'Input| PL| IB'!$A:$A, A92)+SUMIFS('Input| PL| TT Thẻ'!J:J,'Input| PL| TT Thẻ'!$A:$A, A92)+SUMIFS('Input| PL| CIB'!J:J, 'Input| PL| CIB'!$A:$A, A92) +SUMIFS('Input| PL| Treasury'!J:J, 'Input| PL| Treasury'!$A:$A, A92)+SUMIFS('Input| PL| Capital'!J:J, 'Input| PL| Capital'!$A:$A, A92)+SUMIFS('ALM| PL| Process'!J:J, 'ALM| PL| Process'!$A:$A, A92)</f>
        <v>-365.39890303081376</v>
      </c>
      <c r="J92" s="856">
        <f ca="1">SUMIFS('Input| PL| RB'!K:K, 'Input| PL| RB'!$A:$A, A92)+SUMIFS('Input| PL| CMB'!K:K, 'Input| PL| CMB'!$A:$A, A92)+SUMIFS('Input| PL| IB'!K:K, 'Input| PL| IB'!$A:$A, A92)+SUMIFS('Input| PL| TT Thẻ'!K:K,'Input| PL| TT Thẻ'!$A:$A, A92)+SUMIFS('Input| PL| CIB'!K:K, 'Input| PL| CIB'!$A:$A, A92) +SUMIFS('Input| PL| Treasury'!K:K, 'Input| PL| Treasury'!$A:$A, A92)+SUMIFS('Input| PL| Capital'!K:K, 'Input| PL| Capital'!$A:$A, A92)+SUMIFS('ALM| PL| Process'!K:K, 'ALM| PL| Process'!$A:$A, A92)</f>
        <v>406.33421716197279</v>
      </c>
    </row>
    <row r="93" spans="1:10" s="78" customFormat="1" x14ac:dyDescent="0.3">
      <c r="A93" s="51">
        <v>257</v>
      </c>
      <c r="B93" s="51">
        <v>93</v>
      </c>
      <c r="C93" s="58" t="s">
        <v>195</v>
      </c>
      <c r="D93" s="59"/>
      <c r="E93" s="135"/>
      <c r="F93" s="136" t="s">
        <v>196</v>
      </c>
      <c r="G93" s="124"/>
      <c r="H93" s="854">
        <f>SUMIFS('Input| PL| RB'!I:I, 'Input| PL| RB'!A:A, A93)+SUMIFS('Input| PL| CMB'!I:I, 'Input| PL| CMB'!A:A, A93)+SUMIFS('Input| PL| IB'!I:I, 'Input| PL| IB'!A:A, A93)+SUMIFS('Input| PL| TT Thẻ'!I:I,'Input| PL| TT Thẻ'!A:A, A93)+SUMIFS('Input| PL| CIB'!I:I, 'Input| PL| CIB'!A:A, A93) +SUMIFS('Input| PL| Treasury'!I:I, 'Input| PL| Treasury'!A:A, A93)+SUMIFS('Input| PL| Capital'!I:I, 'Input| PL| Capital'!A:A, A93)+SUMIFS('ALM| PL| Process'!I:I, 'ALM| PL| Process'!A:A, A93)</f>
        <v>-176.97267447081376</v>
      </c>
      <c r="I93" s="855">
        <f>SUMIFS('Input| PL| RB'!J:J, 'Input| PL| RB'!$A:$A, A93)+SUMIFS('Input| PL| CMB'!J:J, 'Input| PL| CMB'!$A:$A, A93)+SUMIFS('Input| PL| IB'!J:J, 'Input| PL| IB'!$A:$A, A93)+SUMIFS('Input| PL| TT Thẻ'!J:J,'Input| PL| TT Thẻ'!$A:$A, A93)+SUMIFS('Input| PL| CIB'!J:J, 'Input| PL| CIB'!$A:$A, A93) +SUMIFS('Input| PL| Treasury'!J:J, 'Input| PL| Treasury'!$A:$A, A93)+SUMIFS('Input| PL| Capital'!J:J, 'Input| PL| Capital'!$A:$A, A93)+SUMIFS('ALM| PL| Process'!J:J, 'ALM| PL| Process'!$A:$A, A93)</f>
        <v>-176.97267447081376</v>
      </c>
      <c r="J93" s="856">
        <f ca="1">SUMIFS('Input| PL| RB'!K:K, 'Input| PL| RB'!$A:$A, A93)+SUMIFS('Input| PL| CMB'!K:K, 'Input| PL| CMB'!$A:$A, A93)+SUMIFS('Input| PL| IB'!K:K, 'Input| PL| IB'!$A:$A, A93)+SUMIFS('Input| PL| TT Thẻ'!K:K,'Input| PL| TT Thẻ'!$A:$A, A93)+SUMIFS('Input| PL| CIB'!K:K, 'Input| PL| CIB'!$A:$A, A93) +SUMIFS('Input| PL| Treasury'!K:K, 'Input| PL| Treasury'!$A:$A, A93)+SUMIFS('Input| PL| Capital'!K:K, 'Input| PL| Capital'!$A:$A, A93)+SUMIFS('ALM| PL| Process'!K:K, 'ALM| PL| Process'!$A:$A, A93)</f>
        <v>-41.860780199999986</v>
      </c>
    </row>
    <row r="94" spans="1:10" s="78" customFormat="1" x14ac:dyDescent="0.3">
      <c r="A94" s="51">
        <v>258</v>
      </c>
      <c r="B94" s="51">
        <v>94</v>
      </c>
      <c r="C94" s="58"/>
      <c r="D94" s="59"/>
      <c r="E94" s="135"/>
      <c r="F94" s="137" t="s">
        <v>197</v>
      </c>
      <c r="G94" s="124"/>
      <c r="H94" s="854">
        <f>SUMIFS('Input| PL| RB'!I:I, 'Input| PL| RB'!A:A, A94)+SUMIFS('Input| PL| CMB'!I:I, 'Input| PL| CMB'!A:A, A94)+SUMIFS('Input| PL| IB'!I:I, 'Input| PL| IB'!A:A, A94)+SUMIFS('Input| PL| TT Thẻ'!I:I,'Input| PL| TT Thẻ'!A:A, A94)+SUMIFS('Input| PL| CIB'!I:I, 'Input| PL| CIB'!A:A, A94) +SUMIFS('Input| PL| Treasury'!I:I, 'Input| PL| Treasury'!A:A, A94)+SUMIFS('Input| PL| Capital'!I:I, 'Input| PL| Capital'!A:A, A94)+SUMIFS('ALM| PL| Process'!I:I, 'ALM| PL| Process'!A:A, A94)</f>
        <v>-176.97267447081376</v>
      </c>
      <c r="I94" s="855">
        <f>SUMIFS('Input| PL| RB'!J:J, 'Input| PL| RB'!$A:$A, A94)+SUMIFS('Input| PL| CMB'!J:J, 'Input| PL| CMB'!$A:$A, A94)+SUMIFS('Input| PL| IB'!J:J, 'Input| PL| IB'!$A:$A, A94)+SUMIFS('Input| PL| TT Thẻ'!J:J,'Input| PL| TT Thẻ'!$A:$A, A94)+SUMIFS('Input| PL| CIB'!J:J, 'Input| PL| CIB'!$A:$A, A94) +SUMIFS('Input| PL| Treasury'!J:J, 'Input| PL| Treasury'!$A:$A, A94)+SUMIFS('Input| PL| Capital'!J:J, 'Input| PL| Capital'!$A:$A, A94)+SUMIFS('ALM| PL| Process'!J:J, 'ALM| PL| Process'!$A:$A, A94)</f>
        <v>-176.97267447081376</v>
      </c>
      <c r="J94" s="856">
        <f>SUMIFS('Input| PL| RB'!K:K, 'Input| PL| RB'!$A:$A, A94)+SUMIFS('Input| PL| CMB'!K:K, 'Input| PL| CMB'!$A:$A, A94)+SUMIFS('Input| PL| IB'!K:K, 'Input| PL| IB'!$A:$A, A94)+SUMIFS('Input| PL| TT Thẻ'!K:K,'Input| PL| TT Thẻ'!$A:$A, A94)+SUMIFS('Input| PL| CIB'!K:K, 'Input| PL| CIB'!$A:$A, A94) +SUMIFS('Input| PL| Treasury'!K:K, 'Input| PL| Treasury'!$A:$A, A94)+SUMIFS('Input| PL| Capital'!K:K, 'Input| PL| Capital'!$A:$A, A94)+SUMIFS('ALM| PL| Process'!K:K, 'ALM| PL| Process'!$A:$A, A94)</f>
        <v>-41.860780199999986</v>
      </c>
    </row>
    <row r="95" spans="1:10" s="78" customFormat="1" x14ac:dyDescent="0.3">
      <c r="A95" s="51">
        <v>259</v>
      </c>
      <c r="B95" s="51">
        <v>95</v>
      </c>
      <c r="C95" s="58"/>
      <c r="D95" s="59"/>
      <c r="E95" s="135"/>
      <c r="F95" s="42" t="s">
        <v>198</v>
      </c>
      <c r="G95" s="124"/>
      <c r="H95" s="854">
        <f>SUMIFS('Input| PL| RB'!I:I, 'Input| PL| RB'!A:A, A95)+SUMIFS('Input| PL| CMB'!I:I, 'Input| PL| CMB'!A:A, A95)+SUMIFS('Input| PL| IB'!I:I, 'Input| PL| IB'!A:A, A95)+SUMIFS('Input| PL| TT Thẻ'!I:I,'Input| PL| TT Thẻ'!A:A, A95)+SUMIFS('Input| PL| CIB'!I:I, 'Input| PL| CIB'!A:A, A95) +SUMIFS('Input| PL| Treasury'!I:I, 'Input| PL| Treasury'!A:A, A95)+SUMIFS('Input| PL| Capital'!I:I, 'Input| PL| Capital'!A:A, A95)+SUMIFS('ALM| PL| Process'!I:I, 'ALM| PL| Process'!A:A, A95)</f>
        <v>11491.7321084944</v>
      </c>
      <c r="I95" s="855">
        <f>SUMIFS('Input| PL| RB'!J:J, 'Input| PL| RB'!$A:$A, A95)+SUMIFS('Input| PL| CMB'!J:J, 'Input| PL| CMB'!$A:$A, A95)+SUMIFS('Input| PL| IB'!J:J, 'Input| PL| IB'!$A:$A, A95)+SUMIFS('Input| PL| TT Thẻ'!J:J,'Input| PL| TT Thẻ'!$A:$A, A95)+SUMIFS('Input| PL| CIB'!J:J, 'Input| PL| CIB'!$A:$A, A95) +SUMIFS('Input| PL| Treasury'!J:J, 'Input| PL| Treasury'!$A:$A, A95)+SUMIFS('Input| PL| Capital'!J:J, 'Input| PL| Capital'!$A:$A, A95)+SUMIFS('ALM| PL| Process'!J:J, 'ALM| PL| Process'!$A:$A, A95)</f>
        <v>11491.7321084944</v>
      </c>
      <c r="J95" s="856">
        <f>SUMIFS('Input| PL| RB'!K:K, 'Input| PL| RB'!$A:$A, A95)+SUMIFS('Input| PL| CMB'!K:K, 'Input| PL| CMB'!$A:$A, A95)+SUMIFS('Input| PL| IB'!K:K, 'Input| PL| IB'!$A:$A, A95)+SUMIFS('Input| PL| TT Thẻ'!K:K,'Input| PL| TT Thẻ'!$A:$A, A95)+SUMIFS('Input| PL| CIB'!K:K, 'Input| PL| CIB'!$A:$A, A95) +SUMIFS('Input| PL| Treasury'!K:K, 'Input| PL| Treasury'!$A:$A, A95)+SUMIFS('Input| PL| Capital'!K:K, 'Input| PL| Capital'!$A:$A, A95)+SUMIFS('ALM| PL| Process'!K:K, 'ALM| PL| Process'!$A:$A, A95)</f>
        <v>13953.5934</v>
      </c>
    </row>
    <row r="96" spans="1:10" s="78" customFormat="1" x14ac:dyDescent="0.3">
      <c r="A96" s="51">
        <v>260</v>
      </c>
      <c r="B96" s="51">
        <v>96</v>
      </c>
      <c r="C96" s="58"/>
      <c r="D96" s="59"/>
      <c r="E96" s="135"/>
      <c r="F96" s="42" t="s">
        <v>199</v>
      </c>
      <c r="G96" s="124"/>
      <c r="H96" s="854">
        <f>SUMIFS('Input| PL| RB'!I:I, 'Input| PL| RB'!A:A, A96)+SUMIFS('Input| PL| CMB'!I:I, 'Input| PL| CMB'!A:A, A96)+SUMIFS('Input| PL| IB'!I:I, 'Input| PL| IB'!A:A, A96)+SUMIFS('Input| PL| TT Thẻ'!I:I,'Input| PL| TT Thẻ'!A:A, A96)+SUMIFS('Input| PL| CIB'!I:I, 'Input| PL| CIB'!A:A, A96) +SUMIFS('Input| PL| Treasury'!I:I, 'Input| PL| Treasury'!A:A, A96)+SUMIFS('Input| PL| Capital'!I:I, 'Input| PL| Capital'!A:A, A96)+SUMIFS('ALM| PL| Process'!I:I, 'ALM| PL| Process'!A:A, A96)</f>
        <v>-1.54E-2</v>
      </c>
      <c r="I96" s="855">
        <f>SUMIFS('Input| PL| RB'!J:J, 'Input| PL| RB'!$A:$A, A96)+SUMIFS('Input| PL| CMB'!J:J, 'Input| PL| CMB'!$A:$A, A96)+SUMIFS('Input| PL| IB'!J:J, 'Input| PL| IB'!$A:$A, A96)+SUMIFS('Input| PL| TT Thẻ'!J:J,'Input| PL| TT Thẻ'!$A:$A, A96)+SUMIFS('Input| PL| CIB'!J:J, 'Input| PL| CIB'!$A:$A, A96) +SUMIFS('Input| PL| Treasury'!J:J, 'Input| PL| Treasury'!$A:$A, A96)+SUMIFS('Input| PL| Capital'!J:J, 'Input| PL| Capital'!$A:$A, A96)+SUMIFS('ALM| PL| Process'!J:J, 'ALM| PL| Process'!$A:$A, A96)</f>
        <v>-1.54E-2</v>
      </c>
      <c r="J96" s="856">
        <f>SUMIFS('Input| PL| RB'!K:K, 'Input| PL| RB'!$A:$A, A96)+SUMIFS('Input| PL| CMB'!K:K, 'Input| PL| CMB'!$A:$A, A96)+SUMIFS('Input| PL| IB'!K:K, 'Input| PL| IB'!$A:$A, A96)+SUMIFS('Input| PL| TT Thẻ'!K:K,'Input| PL| TT Thẻ'!$A:$A, A96)+SUMIFS('Input| PL| CIB'!K:K, 'Input| PL| CIB'!$A:$A, A96) +SUMIFS('Input| PL| Treasury'!K:K, 'Input| PL| Treasury'!$A:$A, A96)+SUMIFS('Input| PL| Capital'!K:K, 'Input| PL| Capital'!$A:$A, A96)+SUMIFS('ALM| PL| Process'!K:K, 'ALM| PL| Process'!$A:$A, A96)</f>
        <v>-2.9999999999999992E-3</v>
      </c>
    </row>
    <row r="97" spans="1:10" s="78" customFormat="1" x14ac:dyDescent="0.3">
      <c r="A97" s="51">
        <v>261</v>
      </c>
      <c r="B97" s="51">
        <v>97</v>
      </c>
      <c r="C97" s="58"/>
      <c r="D97" s="59"/>
      <c r="E97" s="135"/>
      <c r="F97" s="137" t="s">
        <v>200</v>
      </c>
      <c r="G97" s="124"/>
      <c r="H97" s="854">
        <f>SUMIFS('Input| PL| RB'!I:I, 'Input| PL| RB'!A:A, A97)+SUMIFS('Input| PL| CMB'!I:I, 'Input| PL| CMB'!A:A, A97)+SUMIFS('Input| PL| IB'!I:I, 'Input| PL| IB'!A:A, A97)+SUMIFS('Input| PL| TT Thẻ'!I:I,'Input| PL| TT Thẻ'!A:A, A97)+SUMIFS('Input| PL| CIB'!I:I, 'Input| PL| CIB'!A:A, A97) +SUMIFS('Input| PL| Treasury'!I:I, 'Input| PL| Treasury'!A:A, A97)+SUMIFS('Input| PL| Capital'!I:I, 'Input| PL| Capital'!A:A, A97)+SUMIFS('ALM| PL| Process'!I:I, 'ALM| PL| Process'!A:A, A97)</f>
        <v>0</v>
      </c>
      <c r="I97" s="855">
        <f>SUMIFS('Input| PL| RB'!J:J, 'Input| PL| RB'!$A:$A, A97)+SUMIFS('Input| PL| CMB'!J:J, 'Input| PL| CMB'!$A:$A, A97)+SUMIFS('Input| PL| IB'!J:J, 'Input| PL| IB'!$A:$A, A97)+SUMIFS('Input| PL| TT Thẻ'!J:J,'Input| PL| TT Thẻ'!$A:$A, A97)+SUMIFS('Input| PL| CIB'!J:J, 'Input| PL| CIB'!$A:$A, A97) +SUMIFS('Input| PL| Treasury'!J:J, 'Input| PL| Treasury'!$A:$A, A97)+SUMIFS('Input| PL| Capital'!J:J, 'Input| PL| Capital'!$A:$A, A97)+SUMIFS('ALM| PL| Process'!J:J, 'ALM| PL| Process'!$A:$A, A97)</f>
        <v>0</v>
      </c>
      <c r="J97" s="856">
        <f ca="1">SUMIFS('Input| PL| RB'!K:K, 'Input| PL| RB'!$A:$A, A97)+SUMIFS('Input| PL| CMB'!K:K, 'Input| PL| CMB'!$A:$A, A97)+SUMIFS('Input| PL| IB'!K:K, 'Input| PL| IB'!$A:$A, A97)+SUMIFS('Input| PL| TT Thẻ'!K:K,'Input| PL| TT Thẻ'!$A:$A, A97)+SUMIFS('Input| PL| CIB'!K:K, 'Input| PL| CIB'!$A:$A, A97) +SUMIFS('Input| PL| Treasury'!K:K, 'Input| PL| Treasury'!$A:$A, A97)+SUMIFS('Input| PL| Capital'!K:K, 'Input| PL| Capital'!$A:$A, A97)+SUMIFS('ALM| PL| Process'!K:K, 'ALM| PL| Process'!$A:$A, A97)</f>
        <v>0</v>
      </c>
    </row>
    <row r="98" spans="1:10" s="78" customFormat="1" x14ac:dyDescent="0.3">
      <c r="A98" s="51">
        <v>262</v>
      </c>
      <c r="B98" s="51">
        <v>98</v>
      </c>
      <c r="C98" s="58"/>
      <c r="D98" s="59"/>
      <c r="E98" s="135"/>
      <c r="F98" s="42" t="s">
        <v>198</v>
      </c>
      <c r="G98" s="124"/>
      <c r="H98" s="854">
        <f>SUMIFS('Input| PL| RB'!I:I, 'Input| PL| RB'!A:A, A98)+SUMIFS('Input| PL| CMB'!I:I, 'Input| PL| CMB'!A:A, A98)+SUMIFS('Input| PL| IB'!I:I, 'Input| PL| IB'!A:A, A98)+SUMIFS('Input| PL| TT Thẻ'!I:I,'Input| PL| TT Thẻ'!A:A, A98)+SUMIFS('Input| PL| CIB'!I:I, 'Input| PL| CIB'!A:A, A98) +SUMIFS('Input| PL| Treasury'!I:I, 'Input| PL| Treasury'!A:A, A98)+SUMIFS('Input| PL| Capital'!I:I, 'Input| PL| Capital'!A:A, A98)+SUMIFS('ALM| PL| Process'!I:I, 'ALM| PL| Process'!A:A, A98)</f>
        <v>0</v>
      </c>
      <c r="I98" s="855">
        <f>SUMIFS('Input| PL| RB'!J:J, 'Input| PL| RB'!$A:$A, A98)+SUMIFS('Input| PL| CMB'!J:J, 'Input| PL| CMB'!$A:$A, A98)+SUMIFS('Input| PL| IB'!J:J, 'Input| PL| IB'!$A:$A, A98)+SUMIFS('Input| PL| TT Thẻ'!J:J,'Input| PL| TT Thẻ'!$A:$A, A98)+SUMIFS('Input| PL| CIB'!J:J, 'Input| PL| CIB'!$A:$A, A98) +SUMIFS('Input| PL| Treasury'!J:J, 'Input| PL| Treasury'!$A:$A, A98)+SUMIFS('Input| PL| Capital'!J:J, 'Input| PL| Capital'!$A:$A, A98)+SUMIFS('ALM| PL| Process'!J:J, 'ALM| PL| Process'!$A:$A, A98)</f>
        <v>0</v>
      </c>
      <c r="J98" s="856">
        <f ca="1">SUMIFS('Input| PL| RB'!K:K, 'Input| PL| RB'!$A:$A, A98)+SUMIFS('Input| PL| CMB'!K:K, 'Input| PL| CMB'!$A:$A, A98)+SUMIFS('Input| PL| IB'!K:K, 'Input| PL| IB'!$A:$A, A98)+SUMIFS('Input| PL| TT Thẻ'!K:K,'Input| PL| TT Thẻ'!$A:$A, A98)+SUMIFS('Input| PL| CIB'!K:K, 'Input| PL| CIB'!$A:$A, A98) +SUMIFS('Input| PL| Treasury'!K:K, 'Input| PL| Treasury'!$A:$A, A98)+SUMIFS('Input| PL| Capital'!K:K, 'Input| PL| Capital'!$A:$A, A98)+SUMIFS('ALM| PL| Process'!K:K, 'ALM| PL| Process'!$A:$A, A98)</f>
        <v>0</v>
      </c>
    </row>
    <row r="99" spans="1:10" s="78" customFormat="1" x14ac:dyDescent="0.3">
      <c r="A99" s="51">
        <v>263</v>
      </c>
      <c r="B99" s="51">
        <v>99</v>
      </c>
      <c r="C99" s="58"/>
      <c r="D99" s="59"/>
      <c r="E99" s="135"/>
      <c r="F99" s="42" t="s">
        <v>199</v>
      </c>
      <c r="G99" s="124"/>
      <c r="H99" s="854">
        <f>SUMIFS('Input| PL| RB'!I:I, 'Input| PL| RB'!A:A, A99)+SUMIFS('Input| PL| CMB'!I:I, 'Input| PL| CMB'!A:A, A99)+SUMIFS('Input| PL| IB'!I:I, 'Input| PL| IB'!A:A, A99)+SUMIFS('Input| PL| TT Thẻ'!I:I,'Input| PL| TT Thẻ'!A:A, A99)+SUMIFS('Input| PL| CIB'!I:I, 'Input| PL| CIB'!A:A, A99) +SUMIFS('Input| PL| Treasury'!I:I, 'Input| PL| Treasury'!A:A, A99)+SUMIFS('Input| PL| Capital'!I:I, 'Input| PL| Capital'!A:A, A99)+SUMIFS('ALM| PL| Process'!I:I, 'ALM| PL| Process'!A:A, A99)</f>
        <v>0</v>
      </c>
      <c r="I99" s="855">
        <f>SUMIFS('Input| PL| RB'!J:J, 'Input| PL| RB'!$A:$A, A99)+SUMIFS('Input| PL| CMB'!J:J, 'Input| PL| CMB'!$A:$A, A99)+SUMIFS('Input| PL| IB'!J:J, 'Input| PL| IB'!$A:$A, A99)+SUMIFS('Input| PL| TT Thẻ'!J:J,'Input| PL| TT Thẻ'!$A:$A, A99)+SUMIFS('Input| PL| CIB'!J:J, 'Input| PL| CIB'!$A:$A, A99) +SUMIFS('Input| PL| Treasury'!J:J, 'Input| PL| Treasury'!$A:$A, A99)+SUMIFS('Input| PL| Capital'!J:J, 'Input| PL| Capital'!$A:$A, A99)+SUMIFS('ALM| PL| Process'!J:J, 'ALM| PL| Process'!$A:$A, A99)</f>
        <v>0</v>
      </c>
      <c r="J99" s="856">
        <f>SUMIFS('Input| PL| RB'!K:K, 'Input| PL| RB'!$A:$A, A99)+SUMIFS('Input| PL| CMB'!K:K, 'Input| PL| CMB'!$A:$A, A99)+SUMIFS('Input| PL| IB'!K:K, 'Input| PL| IB'!$A:$A, A99)+SUMIFS('Input| PL| TT Thẻ'!K:K,'Input| PL| TT Thẻ'!$A:$A, A99)+SUMIFS('Input| PL| CIB'!K:K, 'Input| PL| CIB'!$A:$A, A99) +SUMIFS('Input| PL| Treasury'!K:K, 'Input| PL| Treasury'!$A:$A, A99)+SUMIFS('Input| PL| Capital'!K:K, 'Input| PL| Capital'!$A:$A, A99)+SUMIFS('ALM| PL| Process'!K:K, 'ALM| PL| Process'!$A:$A, A99)</f>
        <v>-2.0000000000000018E-3</v>
      </c>
    </row>
    <row r="100" spans="1:10" s="78" customFormat="1" x14ac:dyDescent="0.3">
      <c r="A100" s="51">
        <v>264</v>
      </c>
      <c r="B100" s="51">
        <v>100</v>
      </c>
      <c r="C100" s="60" t="s">
        <v>201</v>
      </c>
      <c r="D100" s="59"/>
      <c r="E100" s="59"/>
      <c r="F100" s="136" t="s">
        <v>202</v>
      </c>
      <c r="G100" s="124"/>
      <c r="H100" s="854">
        <f>SUMIFS('Input| PL| RB'!I:I, 'Input| PL| RB'!A:A, A100)+SUMIFS('Input| PL| CMB'!I:I, 'Input| PL| CMB'!A:A, A100)+SUMIFS('Input| PL| IB'!I:I, 'Input| PL| IB'!A:A, A100)+SUMIFS('Input| PL| TT Thẻ'!I:I,'Input| PL| TT Thẻ'!A:A, A100)+SUMIFS('Input| PL| CIB'!I:I, 'Input| PL| CIB'!A:A, A100) +SUMIFS('Input| PL| Treasury'!I:I, 'Input| PL| Treasury'!A:A, A100)+SUMIFS('Input| PL| Capital'!I:I, 'Input| PL| Capital'!A:A, A100)+SUMIFS('ALM| PL| Process'!I:I, 'ALM| PL| Process'!A:A, A100)</f>
        <v>0</v>
      </c>
      <c r="I100" s="855">
        <f>SUMIFS('Input| PL| RB'!J:J, 'Input| PL| RB'!$A:$A, A100)+SUMIFS('Input| PL| CMB'!J:J, 'Input| PL| CMB'!$A:$A, A100)+SUMIFS('Input| PL| IB'!J:J, 'Input| PL| IB'!$A:$A, A100)+SUMIFS('Input| PL| TT Thẻ'!J:J,'Input| PL| TT Thẻ'!$A:$A, A100)+SUMIFS('Input| PL| CIB'!J:J, 'Input| PL| CIB'!$A:$A, A100) +SUMIFS('Input| PL| Treasury'!J:J, 'Input| PL| Treasury'!$A:$A, A100)+SUMIFS('Input| PL| Capital'!J:J, 'Input| PL| Capital'!$A:$A, A100)+SUMIFS('ALM| PL| Process'!J:J, 'ALM| PL| Process'!$A:$A, A100)</f>
        <v>0</v>
      </c>
      <c r="J100" s="876">
        <f ca="1">SUMIFS('Input| PL| RB'!K:K, 'Input| PL| RB'!$A:$A, A100)+SUMIFS('Input| PL| CMB'!K:K, 'Input| PL| CMB'!$A:$A, A100)+SUMIFS('Input| PL| IB'!K:K, 'Input| PL| IB'!$A:$A, A100)+SUMIFS('Input| PL| TT Thẻ'!K:K,'Input| PL| TT Thẻ'!$A:$A, A100)+SUMIFS('Input| PL| CIB'!K:K, 'Input| PL| CIB'!$A:$A, A100) +SUMIFS('Input| PL| Treasury'!K:K, 'Input| PL| Treasury'!$A:$A, A100)+SUMIFS('Input| PL| Capital'!K:K, 'Input| PL| Capital'!$A:$A, A100)+SUMIFS('ALM| PL| Process'!K:K, 'ALM| PL| Process'!$A:$A, A100)</f>
        <v>448.19499736197275</v>
      </c>
    </row>
    <row r="101" spans="1:10" s="78" customFormat="1" x14ac:dyDescent="0.3">
      <c r="A101" s="51">
        <v>265</v>
      </c>
      <c r="B101" s="51">
        <v>101</v>
      </c>
      <c r="C101" s="60"/>
      <c r="D101" s="59"/>
      <c r="E101" s="59"/>
      <c r="F101" s="136" t="s">
        <v>203</v>
      </c>
      <c r="G101" s="124"/>
      <c r="H101" s="854">
        <f>SUMIFS('Input| PL| RB'!I:I, 'Input| PL| RB'!A:A, A101)+SUMIFS('Input| PL| CMB'!I:I, 'Input| PL| CMB'!A:A, A101)+SUMIFS('Input| PL| IB'!I:I, 'Input| PL| IB'!A:A, A101)+SUMIFS('Input| PL| TT Thẻ'!I:I,'Input| PL| TT Thẻ'!A:A, A101)+SUMIFS('Input| PL| CIB'!I:I, 'Input| PL| CIB'!A:A, A101) +SUMIFS('Input| PL| Treasury'!I:I, 'Input| PL| Treasury'!A:A, A101)+SUMIFS('Input| PL| Capital'!I:I, 'Input| PL| Capital'!A:A, A101)+SUMIFS('ALM| PL| Process'!I:I, 'ALM| PL| Process'!A:A, A101)</f>
        <v>0</v>
      </c>
      <c r="I101" s="855">
        <f>SUMIFS('Input| PL| RB'!J:J, 'Input| PL| RB'!$A:$A, A101)+SUMIFS('Input| PL| CMB'!J:J, 'Input| PL| CMB'!$A:$A, A101)+SUMIFS('Input| PL| IB'!J:J, 'Input| PL| IB'!$A:$A, A101)+SUMIFS('Input| PL| TT Thẻ'!J:J,'Input| PL| TT Thẻ'!$A:$A, A101)+SUMIFS('Input| PL| CIB'!J:J, 'Input| PL| CIB'!$A:$A, A101) +SUMIFS('Input| PL| Treasury'!J:J, 'Input| PL| Treasury'!$A:$A, A101)+SUMIFS('Input| PL| Capital'!J:J, 'Input| PL| Capital'!$A:$A, A101)+SUMIFS('ALM| PL| Process'!J:J, 'ALM| PL| Process'!$A:$A, A101)</f>
        <v>0</v>
      </c>
      <c r="J101" s="876">
        <f ca="1">SUMIFS('Input| PL| RB'!K:K, 'Input| PL| RB'!$A:$A, A101)+SUMIFS('Input| PL| CMB'!K:K, 'Input| PL| CMB'!$A:$A, A101)+SUMIFS('Input| PL| IB'!K:K, 'Input| PL| IB'!$A:$A, A101)+SUMIFS('Input| PL| TT Thẻ'!K:K,'Input| PL| TT Thẻ'!$A:$A, A101)+SUMIFS('Input| PL| CIB'!K:K, 'Input| PL| CIB'!$A:$A, A101) +SUMIFS('Input| PL| Treasury'!K:K, 'Input| PL| Treasury'!$A:$A, A101)+SUMIFS('Input| PL| Capital'!K:K, 'Input| PL| Capital'!$A:$A, A101)+SUMIFS('ALM| PL| Process'!K:K, 'ALM| PL| Process'!$A:$A, A101)</f>
        <v>66.62969231999989</v>
      </c>
    </row>
    <row r="102" spans="1:10" s="78" customFormat="1" x14ac:dyDescent="0.3">
      <c r="A102" s="51">
        <v>266</v>
      </c>
      <c r="B102" s="51">
        <v>102</v>
      </c>
      <c r="C102" s="60"/>
      <c r="D102" s="59"/>
      <c r="E102" s="59"/>
      <c r="F102" s="42" t="s">
        <v>198</v>
      </c>
      <c r="G102" s="124"/>
      <c r="H102" s="854">
        <f>SUMIFS('Input| PL| RB'!I:I, 'Input| PL| RB'!A:A, A102)+SUMIFS('Input| PL| CMB'!I:I, 'Input| PL| CMB'!A:A, A102)+SUMIFS('Input| PL| IB'!I:I, 'Input| PL| IB'!A:A, A102)+SUMIFS('Input| PL| TT Thẻ'!I:I,'Input| PL| TT Thẻ'!A:A, A102)+SUMIFS('Input| PL| CIB'!I:I, 'Input| PL| CIB'!A:A, A102) +SUMIFS('Input| PL| Treasury'!I:I, 'Input| PL| Treasury'!A:A, A102)+SUMIFS('Input| PL| Capital'!I:I, 'Input| PL| Capital'!A:A, A102)+SUMIFS('ALM| PL| Process'!I:I, 'ALM| PL| Process'!A:A, A102)</f>
        <v>0</v>
      </c>
      <c r="I102" s="855">
        <f>SUMIFS('Input| PL| RB'!J:J, 'Input| PL| RB'!$A:$A, A102)+SUMIFS('Input| PL| CMB'!J:J, 'Input| PL| CMB'!$A:$A, A102)+SUMIFS('Input| PL| IB'!J:J, 'Input| PL| IB'!$A:$A, A102)+SUMIFS('Input| PL| TT Thẻ'!J:J,'Input| PL| TT Thẻ'!$A:$A, A102)+SUMIFS('Input| PL| CIB'!J:J, 'Input| PL| CIB'!$A:$A, A102) +SUMIFS('Input| PL| Treasury'!J:J, 'Input| PL| Treasury'!$A:$A, A102)+SUMIFS('Input| PL| Capital'!J:J, 'Input| PL| Capital'!$A:$A, A102)+SUMIFS('ALM| PL| Process'!J:J, 'ALM| PL| Process'!$A:$A, A102)</f>
        <v>0</v>
      </c>
      <c r="J102" s="876">
        <f ca="1">SUMIFS('Input| PL| RB'!K:K, 'Input| PL| RB'!$A:$A, A102)+SUMIFS('Input| PL| CMB'!K:K, 'Input| PL| CMB'!$A:$A, A102)+SUMIFS('Input| PL| IB'!K:K, 'Input| PL| IB'!$A:$A, A102)+SUMIFS('Input| PL| TT Thẻ'!K:K,'Input| PL| TT Thẻ'!$A:$A, A102)+SUMIFS('Input| PL| CIB'!K:K, 'Input| PL| CIB'!$A:$A, A102) +SUMIFS('Input| PL| Treasury'!K:K, 'Input| PL| Treasury'!$A:$A, A102)+SUMIFS('Input| PL| Capital'!K:K, 'Input| PL| Capital'!$A:$A, A102)+SUMIFS('ALM| PL| Process'!K:K, 'ALM| PL| Process'!$A:$A, A102)</f>
        <v>8328.7115399999821</v>
      </c>
    </row>
    <row r="103" spans="1:10" s="78" customFormat="1" ht="57.6" x14ac:dyDescent="0.3">
      <c r="A103" s="51">
        <v>267</v>
      </c>
      <c r="B103" s="51">
        <v>103</v>
      </c>
      <c r="C103" s="60"/>
      <c r="D103" s="59"/>
      <c r="E103" s="59"/>
      <c r="F103" s="42" t="s">
        <v>199</v>
      </c>
      <c r="G103" s="138" t="s">
        <v>204</v>
      </c>
      <c r="H103" s="854">
        <f>SUMIFS('Input| PL| RB'!I:I, 'Input| PL| RB'!A:A, A103)+SUMIFS('Input| PL| CMB'!I:I, 'Input| PL| CMB'!A:A, A103)+SUMIFS('Input| PL| IB'!I:I, 'Input| PL| IB'!A:A, A103)+SUMIFS('Input| PL| TT Thẻ'!I:I,'Input| PL| TT Thẻ'!A:A, A103)+SUMIFS('Input| PL| CIB'!I:I, 'Input| PL| CIB'!A:A, A103) +SUMIFS('Input| PL| Treasury'!I:I, 'Input| PL| Treasury'!A:A, A103)+SUMIFS('Input| PL| Capital'!I:I, 'Input| PL| Capital'!A:A, A103)+SUMIFS('ALM| PL| Process'!I:I, 'ALM| PL| Process'!A:A, A103)</f>
        <v>-1.54E-2</v>
      </c>
      <c r="I103" s="855">
        <f>SUMIFS('Input| PL| RB'!J:J, 'Input| PL| RB'!$A:$A, A103)+SUMIFS('Input| PL| CMB'!J:J, 'Input| PL| CMB'!$A:$A, A103)+SUMIFS('Input| PL| IB'!J:J, 'Input| PL| IB'!$A:$A, A103)+SUMIFS('Input| PL| TT Thẻ'!J:J,'Input| PL| TT Thẻ'!$A:$A, A103)+SUMIFS('Input| PL| CIB'!J:J, 'Input| PL| CIB'!$A:$A, A103) +SUMIFS('Input| PL| Treasury'!J:J, 'Input| PL| Treasury'!$A:$A, A103)+SUMIFS('Input| PL| Capital'!J:J, 'Input| PL| Capital'!$A:$A, A103)+SUMIFS('ALM| PL| Process'!J:J, 'ALM| PL| Process'!$A:$A, A103)</f>
        <v>-1.54E-2</v>
      </c>
      <c r="J103" s="876">
        <f>SUMIFS('Input| PL| RB'!K:K, 'Input| PL| RB'!$A:$A, A103)+SUMIFS('Input| PL| CMB'!K:K, 'Input| PL| CMB'!$A:$A, A103)+SUMIFS('Input| PL| IB'!K:K, 'Input| PL| IB'!$A:$A, A103)+SUMIFS('Input| PL| TT Thẻ'!K:K,'Input| PL| TT Thẻ'!$A:$A, A103)+SUMIFS('Input| PL| CIB'!K:K, 'Input| PL| CIB'!$A:$A, A103) +SUMIFS('Input| PL| Treasury'!K:K, 'Input| PL| Treasury'!$A:$A, A103)+SUMIFS('Input| PL| Capital'!K:K, 'Input| PL| Capital'!$A:$A, A103)+SUMIFS('ALM| PL| Process'!K:K, 'ALM| PL| Process'!$A:$A, A103)</f>
        <v>8.0000000000000036E-3</v>
      </c>
    </row>
    <row r="104" spans="1:10" s="78" customFormat="1" x14ac:dyDescent="0.3">
      <c r="A104" s="51">
        <v>268</v>
      </c>
      <c r="B104" s="51">
        <v>104</v>
      </c>
      <c r="C104" s="60"/>
      <c r="D104" s="59"/>
      <c r="E104" s="59"/>
      <c r="F104" s="136" t="s">
        <v>205</v>
      </c>
      <c r="G104" s="124"/>
      <c r="H104" s="854">
        <f>SUMIFS('Input| PL| RB'!I:I, 'Input| PL| RB'!A:A, A104)+SUMIFS('Input| PL| CMB'!I:I, 'Input| PL| CMB'!A:A, A104)+SUMIFS('Input| PL| IB'!I:I, 'Input| PL| IB'!A:A, A104)+SUMIFS('Input| PL| TT Thẻ'!I:I,'Input| PL| TT Thẻ'!A:A, A104)+SUMIFS('Input| PL| CIB'!I:I, 'Input| PL| CIB'!A:A, A104) +SUMIFS('Input| PL| Treasury'!I:I, 'Input| PL| Treasury'!A:A, A104)+SUMIFS('Input| PL| Capital'!I:I, 'Input| PL| Capital'!A:A, A104)+SUMIFS('ALM| PL| Process'!I:I, 'ALM| PL| Process'!A:A, A104)</f>
        <v>0</v>
      </c>
      <c r="I104" s="855">
        <f>SUMIFS('Input| PL| RB'!J:J, 'Input| PL| RB'!$A:$A, A104)+SUMIFS('Input| PL| CMB'!J:J, 'Input| PL| CMB'!$A:$A, A104)+SUMIFS('Input| PL| IB'!J:J, 'Input| PL| IB'!$A:$A, A104)+SUMIFS('Input| PL| TT Thẻ'!J:J,'Input| PL| TT Thẻ'!$A:$A, A104)+SUMIFS('Input| PL| CIB'!J:J, 'Input| PL| CIB'!$A:$A, A104) +SUMIFS('Input| PL| Treasury'!J:J, 'Input| PL| Treasury'!$A:$A, A104)+SUMIFS('Input| PL| Capital'!J:J, 'Input| PL| Capital'!$A:$A, A104)+SUMIFS('ALM| PL| Process'!J:J, 'ALM| PL| Process'!$A:$A, A104)</f>
        <v>0</v>
      </c>
      <c r="J104" s="876">
        <f ca="1">SUMIFS('Input| PL| RB'!K:K, 'Input| PL| RB'!$A:$A, A104)+SUMIFS('Input| PL| CMB'!K:K, 'Input| PL| CMB'!$A:$A, A104)+SUMIFS('Input| PL| IB'!K:K, 'Input| PL| IB'!$A:$A, A104)+SUMIFS('Input| PL| TT Thẻ'!K:K,'Input| PL| TT Thẻ'!$A:$A, A104)+SUMIFS('Input| PL| CIB'!K:K, 'Input| PL| CIB'!$A:$A, A104) +SUMIFS('Input| PL| Treasury'!K:K, 'Input| PL| Treasury'!$A:$A, A104)+SUMIFS('Input| PL| Capital'!K:K, 'Input| PL| Capital'!$A:$A, A104)+SUMIFS('ALM| PL| Process'!K:K, 'ALM| PL| Process'!$A:$A, A104)</f>
        <v>0</v>
      </c>
    </row>
    <row r="105" spans="1:10" s="78" customFormat="1" x14ac:dyDescent="0.3">
      <c r="A105" s="51">
        <v>269</v>
      </c>
      <c r="B105" s="51">
        <v>105</v>
      </c>
      <c r="C105" s="60"/>
      <c r="D105" s="59"/>
      <c r="E105" s="59"/>
      <c r="F105" s="42" t="s">
        <v>198</v>
      </c>
      <c r="G105" s="124"/>
      <c r="H105" s="854">
        <f>SUMIFS('Input| PL| RB'!I:I, 'Input| PL| RB'!A:A, A105)+SUMIFS('Input| PL| CMB'!I:I, 'Input| PL| CMB'!A:A, A105)+SUMIFS('Input| PL| IB'!I:I, 'Input| PL| IB'!A:A, A105)+SUMIFS('Input| PL| TT Thẻ'!I:I,'Input| PL| TT Thẻ'!A:A, A105)+SUMIFS('Input| PL| CIB'!I:I, 'Input| PL| CIB'!A:A, A105) +SUMIFS('Input| PL| Treasury'!I:I, 'Input| PL| Treasury'!A:A, A105)+SUMIFS('Input| PL| Capital'!I:I, 'Input| PL| Capital'!A:A, A105)+SUMIFS('ALM| PL| Process'!I:I, 'ALM| PL| Process'!A:A, A105)</f>
        <v>0</v>
      </c>
      <c r="I105" s="855">
        <f>SUMIFS('Input| PL| RB'!J:J, 'Input| PL| RB'!$A:$A, A105)+SUMIFS('Input| PL| CMB'!J:J, 'Input| PL| CMB'!$A:$A, A105)+SUMIFS('Input| PL| IB'!J:J, 'Input| PL| IB'!$A:$A, A105)+SUMIFS('Input| PL| TT Thẻ'!J:J,'Input| PL| TT Thẻ'!$A:$A, A105)+SUMIFS('Input| PL| CIB'!J:J, 'Input| PL| CIB'!$A:$A, A105) +SUMIFS('Input| PL| Treasury'!J:J, 'Input| PL| Treasury'!$A:$A, A105)+SUMIFS('Input| PL| Capital'!J:J, 'Input| PL| Capital'!$A:$A, A105)+SUMIFS('ALM| PL| Process'!J:J, 'ALM| PL| Process'!$A:$A, A105)</f>
        <v>0</v>
      </c>
      <c r="J105" s="876">
        <f ca="1">SUMIFS('Input| PL| RB'!K:K, 'Input| PL| RB'!$A:$A, A105)+SUMIFS('Input| PL| CMB'!K:K, 'Input| PL| CMB'!$A:$A, A105)+SUMIFS('Input| PL| IB'!K:K, 'Input| PL| IB'!$A:$A, A105)+SUMIFS('Input| PL| TT Thẻ'!K:K,'Input| PL| TT Thẻ'!$A:$A, A105)+SUMIFS('Input| PL| CIB'!K:K, 'Input| PL| CIB'!$A:$A, A105) +SUMIFS('Input| PL| Treasury'!K:K, 'Input| PL| Treasury'!$A:$A, A105)+SUMIFS('Input| PL| Capital'!K:K, 'Input| PL| Capital'!$A:$A, A105)+SUMIFS('ALM| PL| Process'!K:K, 'ALM| PL| Process'!$A:$A, A105)</f>
        <v>0</v>
      </c>
    </row>
    <row r="106" spans="1:10" s="78" customFormat="1" ht="57.6" x14ac:dyDescent="0.3">
      <c r="A106" s="51">
        <v>270</v>
      </c>
      <c r="B106" s="51">
        <v>106</v>
      </c>
      <c r="C106" s="60"/>
      <c r="D106" s="59"/>
      <c r="E106" s="59"/>
      <c r="F106" s="42" t="s">
        <v>199</v>
      </c>
      <c r="G106" s="138" t="s">
        <v>206</v>
      </c>
      <c r="H106" s="854">
        <f>SUMIFS('Input| PL| RB'!I:I, 'Input| PL| RB'!A:A, A106)+SUMIFS('Input| PL| CMB'!I:I, 'Input| PL| CMB'!A:A, A106)+SUMIFS('Input| PL| IB'!I:I, 'Input| PL| IB'!A:A, A106)+SUMIFS('Input| PL| TT Thẻ'!I:I,'Input| PL| TT Thẻ'!A:A, A106)+SUMIFS('Input| PL| CIB'!I:I, 'Input| PL| CIB'!A:A, A106) +SUMIFS('Input| PL| Treasury'!I:I, 'Input| PL| Treasury'!A:A, A106)+SUMIFS('Input| PL| Capital'!I:I, 'Input| PL| Capital'!A:A, A106)+SUMIFS('ALM| PL| Process'!I:I, 'ALM| PL| Process'!A:A, A106)</f>
        <v>-1.54E-2</v>
      </c>
      <c r="I106" s="855">
        <f>SUMIFS('Input| PL| RB'!J:J, 'Input| PL| RB'!$A:$A, A106)+SUMIFS('Input| PL| CMB'!J:J, 'Input| PL| CMB'!$A:$A, A106)+SUMIFS('Input| PL| IB'!J:J, 'Input| PL| IB'!$A:$A, A106)+SUMIFS('Input| PL| TT Thẻ'!J:J,'Input| PL| TT Thẻ'!$A:$A, A106)+SUMIFS('Input| PL| CIB'!J:J, 'Input| PL| CIB'!$A:$A, A106) +SUMIFS('Input| PL| Treasury'!J:J, 'Input| PL| Treasury'!$A:$A, A106)+SUMIFS('Input| PL| Capital'!J:J, 'Input| PL| Capital'!$A:$A, A106)+SUMIFS('ALM| PL| Process'!J:J, 'ALM| PL| Process'!$A:$A, A106)</f>
        <v>-1.54E-2</v>
      </c>
      <c r="J106" s="876">
        <f>SUMIFS('Input| PL| RB'!K:K, 'Input| PL| RB'!$A:$A, A106)+SUMIFS('Input| PL| CMB'!K:K, 'Input| PL| CMB'!$A:$A, A106)+SUMIFS('Input| PL| IB'!K:K, 'Input| PL| IB'!$A:$A, A106)+SUMIFS('Input| PL| TT Thẻ'!K:K,'Input| PL| TT Thẻ'!$A:$A, A106)+SUMIFS('Input| PL| CIB'!K:K, 'Input| PL| CIB'!$A:$A, A106) +SUMIFS('Input| PL| Treasury'!K:K, 'Input| PL| Treasury'!$A:$A, A106)+SUMIFS('Input| PL| Capital'!K:K, 'Input| PL| Capital'!$A:$A, A106)+SUMIFS('ALM| PL| Process'!K:K, 'ALM| PL| Process'!$A:$A, A106)</f>
        <v>-1.1999999999999999E-2</v>
      </c>
    </row>
    <row r="107" spans="1:10" s="78" customFormat="1" x14ac:dyDescent="0.3">
      <c r="A107" s="51">
        <v>271</v>
      </c>
      <c r="B107" s="51">
        <v>107</v>
      </c>
      <c r="C107" s="60"/>
      <c r="D107" s="59"/>
      <c r="E107" s="59"/>
      <c r="F107" s="136" t="s">
        <v>207</v>
      </c>
      <c r="G107" s="138"/>
      <c r="H107" s="854">
        <f>SUMIFS('Input| PL| RB'!I:I, 'Input| PL| RB'!A:A, A107)+SUMIFS('Input| PL| CMB'!I:I, 'Input| PL| CMB'!A:A, A107)+SUMIFS('Input| PL| IB'!I:I, 'Input| PL| IB'!A:A, A107)+SUMIFS('Input| PL| TT Thẻ'!I:I,'Input| PL| TT Thẻ'!A:A, A107)+SUMIFS('Input| PL| CIB'!I:I, 'Input| PL| CIB'!A:A, A107) +SUMIFS('Input| PL| Treasury'!I:I, 'Input| PL| Treasury'!A:A, A107)+SUMIFS('Input| PL| Capital'!I:I, 'Input| PL| Capital'!A:A, A107)+SUMIFS('ALM| PL| Process'!I:I, 'ALM| PL| Process'!A:A, A107)</f>
        <v>0</v>
      </c>
      <c r="I107" s="855">
        <f>SUMIFS('Input| PL| RB'!J:J, 'Input| PL| RB'!$A:$A, A107)+SUMIFS('Input| PL| CMB'!J:J, 'Input| PL| CMB'!$A:$A, A107)+SUMIFS('Input| PL| IB'!J:J, 'Input| PL| IB'!$A:$A, A107)+SUMIFS('Input| PL| TT Thẻ'!J:J,'Input| PL| TT Thẻ'!$A:$A, A107)+SUMIFS('Input| PL| CIB'!J:J, 'Input| PL| CIB'!$A:$A, A107) +SUMIFS('Input| PL| Treasury'!J:J, 'Input| PL| Treasury'!$A:$A, A107)+SUMIFS('Input| PL| Capital'!J:J, 'Input| PL| Capital'!$A:$A, A107)+SUMIFS('ALM| PL| Process'!J:J, 'ALM| PL| Process'!$A:$A, A107)</f>
        <v>0</v>
      </c>
      <c r="J107" s="876">
        <f ca="1">SUMIFS('Input| PL| RB'!K:K, 'Input| PL| RB'!$A:$A, A107)+SUMIFS('Input| PL| CMB'!K:K, 'Input| PL| CMB'!$A:$A, A107)+SUMIFS('Input| PL| IB'!K:K, 'Input| PL| IB'!$A:$A, A107)+SUMIFS('Input| PL| TT Thẻ'!K:K,'Input| PL| TT Thẻ'!$A:$A, A107)+SUMIFS('Input| PL| CIB'!K:K, 'Input| PL| CIB'!$A:$A, A107) +SUMIFS('Input| PL| Treasury'!K:K, 'Input| PL| Treasury'!$A:$A, A107)+SUMIFS('Input| PL| Capital'!K:K, 'Input| PL| Capital'!$A:$A, A107)+SUMIFS('ALM| PL| Process'!K:K, 'ALM| PL| Process'!$A:$A, A107)</f>
        <v>381.56530504197286</v>
      </c>
    </row>
    <row r="108" spans="1:10" s="78" customFormat="1" x14ac:dyDescent="0.3">
      <c r="A108" s="51">
        <v>272</v>
      </c>
      <c r="B108" s="51">
        <v>108</v>
      </c>
      <c r="C108" s="60"/>
      <c r="D108" s="59"/>
      <c r="E108" s="59"/>
      <c r="F108" s="42" t="s">
        <v>198</v>
      </c>
      <c r="G108" s="138"/>
      <c r="H108" s="854">
        <f>SUMIFS('Input| PL| RB'!I:I, 'Input| PL| RB'!A:A, A108)+SUMIFS('Input| PL| CMB'!I:I, 'Input| PL| CMB'!A:A, A108)+SUMIFS('Input| PL| IB'!I:I, 'Input| PL| IB'!A:A, A108)+SUMIFS('Input| PL| TT Thẻ'!I:I,'Input| PL| TT Thẻ'!A:A, A108)+SUMIFS('Input| PL| CIB'!I:I, 'Input| PL| CIB'!A:A, A108) +SUMIFS('Input| PL| Treasury'!I:I, 'Input| PL| Treasury'!A:A, A108)+SUMIFS('Input| PL| Capital'!I:I, 'Input| PL| Capital'!A:A, A108)+SUMIFS('ALM| PL| Process'!I:I, 'ALM| PL| Process'!A:A, A108)</f>
        <v>5605.1222415055909</v>
      </c>
      <c r="I108" s="855">
        <f>SUMIFS('Input| PL| RB'!J:J, 'Input| PL| RB'!$A:$A, A108)+SUMIFS('Input| PL| CMB'!J:J, 'Input| PL| CMB'!$A:$A, A108)+SUMIFS('Input| PL| IB'!J:J, 'Input| PL| IB'!$A:$A, A108)+SUMIFS('Input| PL| TT Thẻ'!J:J,'Input| PL| TT Thẻ'!$A:$A, A108)+SUMIFS('Input| PL| CIB'!J:J, 'Input| PL| CIB'!$A:$A, A108) +SUMIFS('Input| PL| Treasury'!J:J, 'Input| PL| Treasury'!$A:$A, A108)+SUMIFS('Input| PL| Capital'!J:J, 'Input| PL| Capital'!$A:$A, A108)+SUMIFS('ALM| PL| Process'!J:J, 'ALM| PL| Process'!$A:$A, A108)</f>
        <v>11285.673391505605</v>
      </c>
      <c r="J108" s="876">
        <f ca="1">SUMIFS('Input| PL| RB'!K:K, 'Input| PL| RB'!$A:$A, A108)+SUMIFS('Input| PL| CMB'!K:K, 'Input| PL| CMB'!$A:$A, A108)+SUMIFS('Input| PL| IB'!K:K, 'Input| PL| IB'!$A:$A, A108)+SUMIFS('Input| PL| TT Thẻ'!K:K,'Input| PL| TT Thẻ'!$A:$A, A108)+SUMIFS('Input| PL| CIB'!K:K, 'Input| PL| CIB'!$A:$A, A108) +SUMIFS('Input| PL| Treasury'!K:K, 'Input| PL| Treasury'!$A:$A, A108)+SUMIFS('Input| PL| Capital'!K:K, 'Input| PL| Capital'!$A:$A, A108)+SUMIFS('ALM| PL| Process'!K:K, 'ALM| PL| Process'!$A:$A, A108)</f>
        <v>42396.145004663646</v>
      </c>
    </row>
    <row r="109" spans="1:10" s="78" customFormat="1" x14ac:dyDescent="0.3">
      <c r="A109" s="51">
        <v>273</v>
      </c>
      <c r="B109" s="51">
        <v>109</v>
      </c>
      <c r="C109" s="60"/>
      <c r="D109" s="59"/>
      <c r="E109" s="59"/>
      <c r="F109" s="42" t="s">
        <v>199</v>
      </c>
      <c r="G109" s="138"/>
      <c r="H109" s="854">
        <f>SUMIFS('Input| PL| RB'!I:I, 'Input| PL| RB'!A:A, A109)+SUMIFS('Input| PL| CMB'!I:I, 'Input| PL| CMB'!A:A, A109)+SUMIFS('Input| PL| IB'!I:I, 'Input| PL| IB'!A:A, A109)+SUMIFS('Input| PL| TT Thẻ'!I:I,'Input| PL| TT Thẻ'!A:A, A109)+SUMIFS('Input| PL| CIB'!I:I, 'Input| PL| CIB'!A:A, A109) +SUMIFS('Input| PL| Treasury'!I:I, 'Input| PL| Treasury'!A:A, A109)+SUMIFS('Input| PL| Capital'!I:I, 'Input| PL| Capital'!A:A, A109)+SUMIFS('ALM| PL| Process'!I:I, 'ALM| PL| Process'!A:A, A109)</f>
        <v>0</v>
      </c>
      <c r="I109" s="855">
        <f>SUMIFS('Input| PL| RB'!J:J, 'Input| PL| RB'!$A:$A, A109)+SUMIFS('Input| PL| CMB'!J:J, 'Input| PL| CMB'!$A:$A, A109)+SUMIFS('Input| PL| IB'!J:J, 'Input| PL| IB'!$A:$A, A109)+SUMIFS('Input| PL| TT Thẻ'!J:J,'Input| PL| TT Thẻ'!$A:$A, A109)+SUMIFS('Input| PL| CIB'!J:J, 'Input| PL| CIB'!$A:$A, A109) +SUMIFS('Input| PL| Treasury'!J:J, 'Input| PL| Treasury'!$A:$A, A109)+SUMIFS('Input| PL| Capital'!J:J, 'Input| PL| Capital'!$A:$A, A109)+SUMIFS('ALM| PL| Process'!J:J, 'ALM| PL| Process'!$A:$A, A109)</f>
        <v>0</v>
      </c>
      <c r="J109" s="876">
        <f>SUMIFS('Input| PL| RB'!K:K, 'Input| PL| RB'!$A:$A, A109)+SUMIFS('Input| PL| CMB'!K:K, 'Input| PL| CMB'!$A:$A, A109)+SUMIFS('Input| PL| IB'!K:K, 'Input| PL| IB'!$A:$A, A109)+SUMIFS('Input| PL| TT Thẻ'!K:K,'Input| PL| TT Thẻ'!$A:$A, A109)+SUMIFS('Input| PL| CIB'!K:K, 'Input| PL| CIB'!$A:$A, A109) +SUMIFS('Input| PL| Treasury'!K:K, 'Input| PL| Treasury'!$A:$A, A109)+SUMIFS('Input| PL| Capital'!K:K, 'Input| PL| Capital'!$A:$A, A109)+SUMIFS('ALM| PL| Process'!K:K, 'ALM| PL| Process'!$A:$A, A109)</f>
        <v>9.0000000000000011E-3</v>
      </c>
    </row>
    <row r="110" spans="1:10" s="78" customFormat="1" x14ac:dyDescent="0.3">
      <c r="A110" s="51">
        <v>274</v>
      </c>
      <c r="B110" s="51">
        <v>110</v>
      </c>
      <c r="C110" s="60"/>
      <c r="D110" s="59"/>
      <c r="E110" s="59"/>
      <c r="F110" s="136" t="s">
        <v>208</v>
      </c>
      <c r="G110" s="138"/>
      <c r="H110" s="854">
        <f>SUMIFS('Input| PL| RB'!I:I, 'Input| PL| RB'!A:A, A110)+SUMIFS('Input| PL| CMB'!I:I, 'Input| PL| CMB'!A:A, A110)+SUMIFS('Input| PL| IB'!I:I, 'Input| PL| IB'!A:A, A110)+SUMIFS('Input| PL| TT Thẻ'!I:I,'Input| PL| TT Thẻ'!A:A, A110)+SUMIFS('Input| PL| CIB'!I:I, 'Input| PL| CIB'!A:A, A110) +SUMIFS('Input| PL| Treasury'!I:I, 'Input| PL| Treasury'!A:A, A110)+SUMIFS('Input| PL| Capital'!I:I, 'Input| PL| Capital'!A:A, A110)+SUMIFS('ALM| PL| Process'!I:I, 'ALM| PL| Process'!A:A, A110)</f>
        <v>0</v>
      </c>
      <c r="I110" s="855">
        <f>SUMIFS('Input| PL| RB'!J:J, 'Input| PL| RB'!$A:$A, A110)+SUMIFS('Input| PL| CMB'!J:J, 'Input| PL| CMB'!$A:$A, A110)+SUMIFS('Input| PL| IB'!J:J, 'Input| PL| IB'!$A:$A, A110)+SUMIFS('Input| PL| TT Thẻ'!J:J,'Input| PL| TT Thẻ'!$A:$A, A110)+SUMIFS('Input| PL| CIB'!J:J, 'Input| PL| CIB'!$A:$A, A110) +SUMIFS('Input| PL| Treasury'!J:J, 'Input| PL| Treasury'!$A:$A, A110)+SUMIFS('Input| PL| Capital'!J:J, 'Input| PL| Capital'!$A:$A, A110)+SUMIFS('ALM| PL| Process'!J:J, 'ALM| PL| Process'!$A:$A, A110)</f>
        <v>0</v>
      </c>
      <c r="J110" s="876">
        <f ca="1">SUMIFS('Input| PL| RB'!K:K, 'Input| PL| RB'!$A:$A, A110)+SUMIFS('Input| PL| CMB'!K:K, 'Input| PL| CMB'!$A:$A, A110)+SUMIFS('Input| PL| IB'!K:K, 'Input| PL| IB'!$A:$A, A110)+SUMIFS('Input| PL| TT Thẻ'!K:K,'Input| PL| TT Thẻ'!$A:$A, A110)+SUMIFS('Input| PL| CIB'!K:K, 'Input| PL| CIB'!$A:$A, A110) +SUMIFS('Input| PL| Treasury'!K:K, 'Input| PL| Treasury'!$A:$A, A110)+SUMIFS('Input| PL| Capital'!K:K, 'Input| PL| Capital'!$A:$A, A110)+SUMIFS('ALM| PL| Process'!K:K, 'ALM| PL| Process'!$A:$A, A110)</f>
        <v>0</v>
      </c>
    </row>
    <row r="111" spans="1:10" s="78" customFormat="1" x14ac:dyDescent="0.3">
      <c r="A111" s="51">
        <v>275</v>
      </c>
      <c r="B111" s="51">
        <v>111</v>
      </c>
      <c r="C111" s="60"/>
      <c r="D111" s="59"/>
      <c r="E111" s="59"/>
      <c r="F111" s="42" t="s">
        <v>198</v>
      </c>
      <c r="G111" s="138"/>
      <c r="H111" s="854">
        <f>SUMIFS('Input| PL| RB'!I:I, 'Input| PL| RB'!A:A, A111)+SUMIFS('Input| PL| CMB'!I:I, 'Input| PL| CMB'!A:A, A111)+SUMIFS('Input| PL| IB'!I:I, 'Input| PL| IB'!A:A, A111)+SUMIFS('Input| PL| TT Thẻ'!I:I,'Input| PL| TT Thẻ'!A:A, A111)+SUMIFS('Input| PL| CIB'!I:I, 'Input| PL| CIB'!A:A, A111) +SUMIFS('Input| PL| Treasury'!I:I, 'Input| PL| Treasury'!A:A, A111)+SUMIFS('Input| PL| Capital'!I:I, 'Input| PL| Capital'!A:A, A111)+SUMIFS('ALM| PL| Process'!I:I, 'ALM| PL| Process'!A:A, A111)</f>
        <v>0</v>
      </c>
      <c r="I111" s="855">
        <f>SUMIFS('Input| PL| RB'!J:J, 'Input| PL| RB'!$A:$A, A111)+SUMIFS('Input| PL| CMB'!J:J, 'Input| PL| CMB'!$A:$A, A111)+SUMIFS('Input| PL| IB'!J:J, 'Input| PL| IB'!$A:$A, A111)+SUMIFS('Input| PL| TT Thẻ'!J:J,'Input| PL| TT Thẻ'!$A:$A, A111)+SUMIFS('Input| PL| CIB'!J:J, 'Input| PL| CIB'!$A:$A, A111) +SUMIFS('Input| PL| Treasury'!J:J, 'Input| PL| Treasury'!$A:$A, A111)+SUMIFS('Input| PL| Capital'!J:J, 'Input| PL| Capital'!$A:$A, A111)+SUMIFS('ALM| PL| Process'!J:J, 'ALM| PL| Process'!$A:$A, A111)</f>
        <v>0</v>
      </c>
      <c r="J111" s="876">
        <f ca="1">SUMIFS('Input| PL| RB'!K:K, 'Input| PL| RB'!$A:$A, A111)+SUMIFS('Input| PL| CMB'!K:K, 'Input| PL| CMB'!$A:$A, A111)+SUMIFS('Input| PL| IB'!K:K, 'Input| PL| IB'!$A:$A, A111)+SUMIFS('Input| PL| TT Thẻ'!K:K,'Input| PL| TT Thẻ'!$A:$A, A111)+SUMIFS('Input| PL| CIB'!K:K, 'Input| PL| CIB'!$A:$A, A111) +SUMIFS('Input| PL| Treasury'!K:K, 'Input| PL| Treasury'!$A:$A, A111)+SUMIFS('Input| PL| Capital'!K:K, 'Input| PL| Capital'!$A:$A, A111)+SUMIFS('ALM| PL| Process'!K:K, 'ALM| PL| Process'!$A:$A, A111)</f>
        <v>0</v>
      </c>
    </row>
    <row r="112" spans="1:10" s="78" customFormat="1" x14ac:dyDescent="0.3">
      <c r="A112" s="51">
        <v>276</v>
      </c>
      <c r="B112" s="51">
        <v>112</v>
      </c>
      <c r="C112" s="60"/>
      <c r="D112" s="59"/>
      <c r="E112" s="59"/>
      <c r="F112" s="42" t="s">
        <v>199</v>
      </c>
      <c r="G112" s="138"/>
      <c r="H112" s="854">
        <f>SUMIFS('Input| PL| RB'!I:I, 'Input| PL| RB'!A:A, A112)+SUMIFS('Input| PL| CMB'!I:I, 'Input| PL| CMB'!A:A, A112)+SUMIFS('Input| PL| IB'!I:I, 'Input| PL| IB'!A:A, A112)+SUMIFS('Input| PL| TT Thẻ'!I:I,'Input| PL| TT Thẻ'!A:A, A112)+SUMIFS('Input| PL| CIB'!I:I, 'Input| PL| CIB'!A:A, A112) +SUMIFS('Input| PL| Treasury'!I:I, 'Input| PL| Treasury'!A:A, A112)+SUMIFS('Input| PL| Capital'!I:I, 'Input| PL| Capital'!A:A, A112)+SUMIFS('ALM| PL| Process'!I:I, 'ALM| PL| Process'!A:A, A112)</f>
        <v>0</v>
      </c>
      <c r="I112" s="855">
        <f>SUMIFS('Input| PL| RB'!J:J, 'Input| PL| RB'!$A:$A, A112)+SUMIFS('Input| PL| CMB'!J:J, 'Input| PL| CMB'!$A:$A, A112)+SUMIFS('Input| PL| IB'!J:J, 'Input| PL| IB'!$A:$A, A112)+SUMIFS('Input| PL| TT Thẻ'!J:J,'Input| PL| TT Thẻ'!$A:$A, A112)+SUMIFS('Input| PL| CIB'!J:J, 'Input| PL| CIB'!$A:$A, A112) +SUMIFS('Input| PL| Treasury'!J:J, 'Input| PL| Treasury'!$A:$A, A112)+SUMIFS('Input| PL| Capital'!J:J, 'Input| PL| Capital'!$A:$A, A112)+SUMIFS('ALM| PL| Process'!J:J, 'ALM| PL| Process'!$A:$A, A112)</f>
        <v>0</v>
      </c>
      <c r="J112" s="876">
        <f>SUMIFS('Input| PL| RB'!K:K, 'Input| PL| RB'!$A:$A, A112)+SUMIFS('Input| PL| CMB'!K:K, 'Input| PL| CMB'!$A:$A, A112)+SUMIFS('Input| PL| IB'!K:K, 'Input| PL| IB'!$A:$A, A112)+SUMIFS('Input| PL| TT Thẻ'!K:K,'Input| PL| TT Thẻ'!$A:$A, A112)+SUMIFS('Input| PL| CIB'!K:K, 'Input| PL| CIB'!$A:$A, A112) +SUMIFS('Input| PL| Treasury'!K:K, 'Input| PL| Treasury'!$A:$A, A112)+SUMIFS('Input| PL| Capital'!K:K, 'Input| PL| Capital'!$A:$A, A112)+SUMIFS('ALM| PL| Process'!K:K, 'ALM| PL| Process'!$A:$A, A112)</f>
        <v>-1.1000000000000001E-2</v>
      </c>
    </row>
    <row r="113" spans="1:10" s="78" customFormat="1" x14ac:dyDescent="0.3">
      <c r="A113" s="51">
        <v>277</v>
      </c>
      <c r="B113" s="51">
        <v>113</v>
      </c>
      <c r="C113" s="60"/>
      <c r="D113" s="59"/>
      <c r="E113" s="59"/>
      <c r="F113" s="136" t="s">
        <v>209</v>
      </c>
      <c r="G113" s="124"/>
      <c r="H113" s="854">
        <f>SUMIFS('Input| PL| RB'!I:I, 'Input| PL| RB'!A:A, A113)+SUMIFS('Input| PL| CMB'!I:I, 'Input| PL| CMB'!A:A, A113)+SUMIFS('Input| PL| IB'!I:I, 'Input| PL| IB'!A:A, A113)+SUMIFS('Input| PL| TT Thẻ'!I:I,'Input| PL| TT Thẻ'!A:A, A113)+SUMIFS('Input| PL| CIB'!I:I, 'Input| PL| CIB'!A:A, A113) +SUMIFS('Input| PL| Treasury'!I:I, 'Input| PL| Treasury'!A:A, A113)+SUMIFS('Input| PL| Capital'!I:I, 'Input| PL| Capital'!A:A, A113)+SUMIFS('ALM| PL| Process'!I:I, 'ALM| PL| Process'!A:A, A113)</f>
        <v>0</v>
      </c>
      <c r="I113" s="855">
        <f>SUMIFS('Input| PL| RB'!J:J, 'Input| PL| RB'!$A:$A, A113)+SUMIFS('Input| PL| CMB'!J:J, 'Input| PL| CMB'!$A:$A, A113)+SUMIFS('Input| PL| IB'!J:J, 'Input| PL| IB'!$A:$A, A113)+SUMIFS('Input| PL| TT Thẻ'!J:J,'Input| PL| TT Thẻ'!$A:$A, A113)+SUMIFS('Input| PL| CIB'!J:J, 'Input| PL| CIB'!$A:$A, A113) +SUMIFS('Input| PL| Treasury'!J:J, 'Input| PL| Treasury'!$A:$A, A113)+SUMIFS('Input| PL| Capital'!J:J, 'Input| PL| Capital'!$A:$A, A113)+SUMIFS('ALM| PL| Process'!J:J, 'ALM| PL| Process'!$A:$A, A113)</f>
        <v>0</v>
      </c>
      <c r="J113" s="876">
        <f ca="1">SUMIFS('Input| PL| RB'!K:K, 'Input| PL| RB'!$A:$A, A113)+SUMIFS('Input| PL| CMB'!K:K, 'Input| PL| CMB'!$A:$A, A113)+SUMIFS('Input| PL| IB'!K:K, 'Input| PL| IB'!$A:$A, A113)+SUMIFS('Input| PL| TT Thẻ'!K:K,'Input| PL| TT Thẻ'!$A:$A, A113)+SUMIFS('Input| PL| CIB'!K:K, 'Input| PL| CIB'!$A:$A, A113) +SUMIFS('Input| PL| Treasury'!K:K, 'Input| PL| Treasury'!$A:$A, A113)+SUMIFS('Input| PL| Capital'!K:K, 'Input| PL| Capital'!$A:$A, A113)+SUMIFS('ALM| PL| Process'!K:K, 'ALM| PL| Process'!$A:$A, A113)</f>
        <v>0</v>
      </c>
    </row>
    <row r="114" spans="1:10" s="78" customFormat="1" x14ac:dyDescent="0.3">
      <c r="A114" s="51">
        <v>278</v>
      </c>
      <c r="B114" s="51">
        <v>114</v>
      </c>
      <c r="C114" s="61"/>
      <c r="D114" s="59"/>
      <c r="E114" s="42"/>
      <c r="F114" s="42" t="s">
        <v>198</v>
      </c>
      <c r="G114" s="124"/>
      <c r="H114" s="854">
        <f>SUMIFS('Input| PL| RB'!I:I, 'Input| PL| RB'!A:A, A114)+SUMIFS('Input| PL| CMB'!I:I, 'Input| PL| CMB'!A:A, A114)+SUMIFS('Input| PL| IB'!I:I, 'Input| PL| IB'!A:A, A114)+SUMIFS('Input| PL| TT Thẻ'!I:I,'Input| PL| TT Thẻ'!A:A, A114)+SUMIFS('Input| PL| CIB'!I:I, 'Input| PL| CIB'!A:A, A114) +SUMIFS('Input| PL| Treasury'!I:I, 'Input| PL| Treasury'!A:A, A114)+SUMIFS('Input| PL| Capital'!I:I, 'Input| PL| Capital'!A:A, A114)+SUMIFS('ALM| PL| Process'!I:I, 'ALM| PL| Process'!A:A, A114)</f>
        <v>0</v>
      </c>
      <c r="I114" s="855">
        <f>SUMIFS('Input| PL| RB'!J:J, 'Input| PL| RB'!$A:$A, A114)+SUMIFS('Input| PL| CMB'!J:J, 'Input| PL| CMB'!$A:$A, A114)+SUMIFS('Input| PL| IB'!J:J, 'Input| PL| IB'!$A:$A, A114)+SUMIFS('Input| PL| TT Thẻ'!J:J,'Input| PL| TT Thẻ'!$A:$A, A114)+SUMIFS('Input| PL| CIB'!J:J, 'Input| PL| CIB'!$A:$A, A114) +SUMIFS('Input| PL| Treasury'!J:J, 'Input| PL| Treasury'!$A:$A, A114)+SUMIFS('Input| PL| Capital'!J:J, 'Input| PL| Capital'!$A:$A, A114)+SUMIFS('ALM| PL| Process'!J:J, 'ALM| PL| Process'!$A:$A, A114)</f>
        <v>0</v>
      </c>
      <c r="J114" s="876">
        <f ca="1">SUMIFS('Input| PL| RB'!K:K, 'Input| PL| RB'!$A:$A, A114)+SUMIFS('Input| PL| CMB'!K:K, 'Input| PL| CMB'!$A:$A, A114)+SUMIFS('Input| PL| IB'!K:K, 'Input| PL| IB'!$A:$A, A114)+SUMIFS('Input| PL| TT Thẻ'!K:K,'Input| PL| TT Thẻ'!$A:$A, A114)+SUMIFS('Input| PL| CIB'!K:K, 'Input| PL| CIB'!$A:$A, A114) +SUMIFS('Input| PL| Treasury'!K:K, 'Input| PL| Treasury'!$A:$A, A114)+SUMIFS('Input| PL| Capital'!K:K, 'Input| PL| Capital'!$A:$A, A114)+SUMIFS('ALM| PL| Process'!K:K, 'ALM| PL| Process'!$A:$A, A114)</f>
        <v>0</v>
      </c>
    </row>
    <row r="115" spans="1:10" s="78" customFormat="1" x14ac:dyDescent="0.3">
      <c r="A115" s="51">
        <v>279</v>
      </c>
      <c r="B115" s="51">
        <v>115</v>
      </c>
      <c r="C115" s="61"/>
      <c r="D115" s="59"/>
      <c r="E115" s="42"/>
      <c r="F115" s="42" t="s">
        <v>210</v>
      </c>
      <c r="G115" s="124"/>
      <c r="H115" s="854">
        <f>SUMIFS('Input| PL| RB'!I:I, 'Input| PL| RB'!A:A, A115)+SUMIFS('Input| PL| CMB'!I:I, 'Input| PL| CMB'!A:A, A115)+SUMIFS('Input| PL| IB'!I:I, 'Input| PL| IB'!A:A, A115)+SUMIFS('Input| PL| TT Thẻ'!I:I,'Input| PL| TT Thẻ'!A:A, A115)+SUMIFS('Input| PL| CIB'!I:I, 'Input| PL| CIB'!A:A, A115) +SUMIFS('Input| PL| Treasury'!I:I, 'Input| PL| Treasury'!A:A, A115)+SUMIFS('Input| PL| Capital'!I:I, 'Input| PL| Capital'!A:A, A115)+SUMIFS('ALM| PL| Process'!I:I, 'ALM| PL| Process'!A:A, A115)</f>
        <v>2.3E-3</v>
      </c>
      <c r="I115" s="855">
        <f>SUMIFS('Input| PL| RB'!J:J, 'Input| PL| RB'!$A:$A, A115)+SUMIFS('Input| PL| CMB'!J:J, 'Input| PL| CMB'!$A:$A, A115)+SUMIFS('Input| PL| IB'!J:J, 'Input| PL| IB'!$A:$A, A115)+SUMIFS('Input| PL| TT Thẻ'!J:J,'Input| PL| TT Thẻ'!$A:$A, A115)+SUMIFS('Input| PL| CIB'!J:J, 'Input| PL| CIB'!$A:$A, A115) +SUMIFS('Input| PL| Treasury'!J:J, 'Input| PL| Treasury'!$A:$A, A115)+SUMIFS('Input| PL| Capital'!J:J, 'Input| PL| Capital'!$A:$A, A115)+SUMIFS('ALM| PL| Process'!J:J, 'ALM| PL| Process'!$A:$A, A115)</f>
        <v>4.5999999999999999E-3</v>
      </c>
      <c r="J115" s="876">
        <f>SUMIFS('Input| PL| RB'!K:K, 'Input| PL| RB'!$A:$A, A115)+SUMIFS('Input| PL| CMB'!K:K, 'Input| PL| CMB'!$A:$A, A115)+SUMIFS('Input| PL| IB'!K:K, 'Input| PL| IB'!$A:$A, A115)+SUMIFS('Input| PL| TT Thẻ'!K:K,'Input| PL| TT Thẻ'!$A:$A, A115)+SUMIFS('Input| PL| CIB'!K:K, 'Input| PL| CIB'!$A:$A, A115) +SUMIFS('Input| PL| Treasury'!K:K, 'Input| PL| Treasury'!$A:$A, A115)+SUMIFS('Input| PL| Capital'!K:K, 'Input| PL| Capital'!$A:$A, A115)+SUMIFS('ALM| PL| Process'!K:K, 'ALM| PL| Process'!$A:$A, A115)</f>
        <v>0</v>
      </c>
    </row>
    <row r="116" spans="1:10" s="78" customFormat="1" x14ac:dyDescent="0.3">
      <c r="A116" s="51">
        <v>280</v>
      </c>
      <c r="B116" s="51">
        <v>116</v>
      </c>
      <c r="C116" s="61"/>
      <c r="D116" s="59"/>
      <c r="E116" s="42"/>
      <c r="F116" s="42"/>
      <c r="G116" s="124"/>
      <c r="H116" s="854">
        <f>SUMIFS('Input| PL| RB'!I:I, 'Input| PL| RB'!A:A, A116)+SUMIFS('Input| PL| CMB'!I:I, 'Input| PL| CMB'!A:A, A116)+SUMIFS('Input| PL| IB'!I:I, 'Input| PL| IB'!A:A, A116)+SUMIFS('Input| PL| TT Thẻ'!I:I,'Input| PL| TT Thẻ'!A:A, A116)+SUMIFS('Input| PL| CIB'!I:I, 'Input| PL| CIB'!A:A, A116) +SUMIFS('Input| PL| Treasury'!I:I, 'Input| PL| Treasury'!A:A, A116)+SUMIFS('Input| PL| Capital'!I:I, 'Input| PL| Capital'!A:A, A116)+SUMIFS('ALM| PL| Process'!I:I, 'ALM| PL| Process'!A:A, A116)</f>
        <v>0</v>
      </c>
      <c r="I116" s="855">
        <f>SUMIFS('Input| PL| RB'!J:J, 'Input| PL| RB'!$A:$A, A116)+SUMIFS('Input| PL| CMB'!J:J, 'Input| PL| CMB'!$A:$A, A116)+SUMIFS('Input| PL| IB'!J:J, 'Input| PL| IB'!$A:$A, A116)+SUMIFS('Input| PL| TT Thẻ'!J:J,'Input| PL| TT Thẻ'!$A:$A, A116)+SUMIFS('Input| PL| CIB'!J:J, 'Input| PL| CIB'!$A:$A, A116) +SUMIFS('Input| PL| Treasury'!J:J, 'Input| PL| Treasury'!$A:$A, A116)+SUMIFS('Input| PL| Capital'!J:J, 'Input| PL| Capital'!$A:$A, A116)+SUMIFS('ALM| PL| Process'!J:J, 'ALM| PL| Process'!$A:$A, A116)</f>
        <v>0</v>
      </c>
      <c r="J116" s="876">
        <f ca="1">SUMIFS('Input| PL| RB'!K:K, 'Input| PL| RB'!$A:$A, A116)+SUMIFS('Input| PL| CMB'!K:K, 'Input| PL| CMB'!$A:$A, A116)+SUMIFS('Input| PL| IB'!K:K, 'Input| PL| IB'!$A:$A, A116)+SUMIFS('Input| PL| TT Thẻ'!K:K,'Input| PL| TT Thẻ'!$A:$A, A116)+SUMIFS('Input| PL| CIB'!K:K, 'Input| PL| CIB'!$A:$A, A116) +SUMIFS('Input| PL| Treasury'!K:K, 'Input| PL| Treasury'!$A:$A, A116)+SUMIFS('Input| PL| Capital'!K:K, 'Input| PL| Capital'!$A:$A, A116)+SUMIFS('ALM| PL| Process'!K:K, 'ALM| PL| Process'!$A:$A, A116)</f>
        <v>0</v>
      </c>
    </row>
    <row r="117" spans="1:10" s="78" customFormat="1" x14ac:dyDescent="0.3">
      <c r="A117" s="51">
        <v>281</v>
      </c>
      <c r="B117" s="51">
        <v>117</v>
      </c>
      <c r="C117" s="61"/>
      <c r="D117" s="59"/>
      <c r="E117" s="42"/>
      <c r="F117" s="42"/>
      <c r="G117" s="124"/>
      <c r="H117" s="854">
        <f>SUMIFS('Input| PL| RB'!I:I, 'Input| PL| RB'!A:A, A117)+SUMIFS('Input| PL| CMB'!I:I, 'Input| PL| CMB'!A:A, A117)+SUMIFS('Input| PL| IB'!I:I, 'Input| PL| IB'!A:A, A117)+SUMIFS('Input| PL| TT Thẻ'!I:I,'Input| PL| TT Thẻ'!A:A, A117)+SUMIFS('Input| PL| CIB'!I:I, 'Input| PL| CIB'!A:A, A117) +SUMIFS('Input| PL| Treasury'!I:I, 'Input| PL| Treasury'!A:A, A117)+SUMIFS('Input| PL| Capital'!I:I, 'Input| PL| Capital'!A:A, A117)+SUMIFS('ALM| PL| Process'!I:I, 'ALM| PL| Process'!A:A, A117)</f>
        <v>0</v>
      </c>
      <c r="I117" s="855">
        <f>SUMIFS('Input| PL| RB'!J:J, 'Input| PL| RB'!$A:$A, A117)+SUMIFS('Input| PL| CMB'!J:J, 'Input| PL| CMB'!$A:$A, A117)+SUMIFS('Input| PL| IB'!J:J, 'Input| PL| IB'!$A:$A, A117)+SUMIFS('Input| PL| TT Thẻ'!J:J,'Input| PL| TT Thẻ'!$A:$A, A117)+SUMIFS('Input| PL| CIB'!J:J, 'Input| PL| CIB'!$A:$A, A117) +SUMIFS('Input| PL| Treasury'!J:J, 'Input| PL| Treasury'!$A:$A, A117)+SUMIFS('Input| PL| Capital'!J:J, 'Input| PL| Capital'!$A:$A, A117)+SUMIFS('ALM| PL| Process'!J:J, 'ALM| PL| Process'!$A:$A, A117)</f>
        <v>0</v>
      </c>
      <c r="J117" s="876">
        <f ca="1">SUMIFS('Input| PL| RB'!K:K, 'Input| PL| RB'!$A:$A, A117)+SUMIFS('Input| PL| CMB'!K:K, 'Input| PL| CMB'!$A:$A, A117)+SUMIFS('Input| PL| IB'!K:K, 'Input| PL| IB'!$A:$A, A117)+SUMIFS('Input| PL| TT Thẻ'!K:K,'Input| PL| TT Thẻ'!$A:$A, A117)+SUMIFS('Input| PL| CIB'!K:K, 'Input| PL| CIB'!$A:$A, A117) +SUMIFS('Input| PL| Treasury'!K:K, 'Input| PL| Treasury'!$A:$A, A117)+SUMIFS('Input| PL| Capital'!K:K, 'Input| PL| Capital'!$A:$A, A117)+SUMIFS('ALM| PL| Process'!K:K, 'ALM| PL| Process'!$A:$A, A117)</f>
        <v>0</v>
      </c>
    </row>
    <row r="118" spans="1:10" s="78" customFormat="1" x14ac:dyDescent="0.3">
      <c r="A118" s="51">
        <v>282</v>
      </c>
      <c r="B118" s="51">
        <v>118</v>
      </c>
      <c r="C118" s="61"/>
      <c r="D118" s="59"/>
      <c r="E118" s="42"/>
      <c r="F118" s="42"/>
      <c r="G118" s="124"/>
      <c r="H118" s="854">
        <f>SUMIFS('Input| PL| RB'!I:I, 'Input| PL| RB'!A:A, A118)+SUMIFS('Input| PL| CMB'!I:I, 'Input| PL| CMB'!A:A, A118)+SUMIFS('Input| PL| IB'!I:I, 'Input| PL| IB'!A:A, A118)+SUMIFS('Input| PL| TT Thẻ'!I:I,'Input| PL| TT Thẻ'!A:A, A118)+SUMIFS('Input| PL| CIB'!I:I, 'Input| PL| CIB'!A:A, A118) +SUMIFS('Input| PL| Treasury'!I:I, 'Input| PL| Treasury'!A:A, A118)+SUMIFS('Input| PL| Capital'!I:I, 'Input| PL| Capital'!A:A, A118)+SUMIFS('ALM| PL| Process'!I:I, 'ALM| PL| Process'!A:A, A118)</f>
        <v>0</v>
      </c>
      <c r="I118" s="855">
        <f>SUMIFS('Input| PL| RB'!J:J, 'Input| PL| RB'!$A:$A, A118)+SUMIFS('Input| PL| CMB'!J:J, 'Input| PL| CMB'!$A:$A, A118)+SUMIFS('Input| PL| IB'!J:J, 'Input| PL| IB'!$A:$A, A118)+SUMIFS('Input| PL| TT Thẻ'!J:J,'Input| PL| TT Thẻ'!$A:$A, A118)+SUMIFS('Input| PL| CIB'!J:J, 'Input| PL| CIB'!$A:$A, A118) +SUMIFS('Input| PL| Treasury'!J:J, 'Input| PL| Treasury'!$A:$A, A118)+SUMIFS('Input| PL| Capital'!J:J, 'Input| PL| Capital'!$A:$A, A118)+SUMIFS('ALM| PL| Process'!J:J, 'ALM| PL| Process'!$A:$A, A118)</f>
        <v>0</v>
      </c>
      <c r="J118" s="876">
        <f>SUMIFS('Input| PL| RB'!K:K, 'Input| PL| RB'!$A:$A, A118)+SUMIFS('Input| PL| CMB'!K:K, 'Input| PL| CMB'!$A:$A, A118)+SUMIFS('Input| PL| IB'!K:K, 'Input| PL| IB'!$A:$A, A118)+SUMIFS('Input| PL| TT Thẻ'!K:K,'Input| PL| TT Thẻ'!$A:$A, A118)+SUMIFS('Input| PL| CIB'!K:K, 'Input| PL| CIB'!$A:$A, A118) +SUMIFS('Input| PL| Treasury'!K:K, 'Input| PL| Treasury'!$A:$A, A118)+SUMIFS('Input| PL| Capital'!K:K, 'Input| PL| Capital'!$A:$A, A118)+SUMIFS('ALM| PL| Process'!K:K, 'ALM| PL| Process'!$A:$A, A118)</f>
        <v>0</v>
      </c>
    </row>
    <row r="119" spans="1:10" s="78" customFormat="1" x14ac:dyDescent="0.3">
      <c r="A119" s="51">
        <v>283</v>
      </c>
      <c r="B119" s="51">
        <v>119</v>
      </c>
      <c r="C119" s="60" t="s">
        <v>211</v>
      </c>
      <c r="D119" s="59"/>
      <c r="E119" s="59"/>
      <c r="F119" s="136" t="s">
        <v>212</v>
      </c>
      <c r="G119" s="124"/>
      <c r="H119" s="854">
        <f>SUMIFS('Input| PL| RB'!I:I, 'Input| PL| RB'!A:A, A119)+SUMIFS('Input| PL| CMB'!I:I, 'Input| PL| CMB'!A:A, A119)+SUMIFS('Input| PL| IB'!I:I, 'Input| PL| IB'!A:A, A119)+SUMIFS('Input| PL| TT Thẻ'!I:I,'Input| PL| TT Thẻ'!A:A, A119)+SUMIFS('Input| PL| CIB'!I:I, 'Input| PL| CIB'!A:A, A119) +SUMIFS('Input| PL| Treasury'!I:I, 'Input| PL| Treasury'!A:A, A119)+SUMIFS('Input| PL| Capital'!I:I, 'Input| PL| Capital'!A:A, A119)+SUMIFS('ALM| PL| Process'!I:I, 'ALM| PL| Process'!A:A, A119)</f>
        <v>-94.213114279999999</v>
      </c>
      <c r="I119" s="855">
        <f>SUMIFS('Input| PL| RB'!J:J, 'Input| PL| RB'!$A:$A, A119)+SUMIFS('Input| PL| CMB'!J:J, 'Input| PL| CMB'!$A:$A, A119)+SUMIFS('Input| PL| IB'!J:J, 'Input| PL| IB'!$A:$A, A119)+SUMIFS('Input| PL| TT Thẻ'!J:J,'Input| PL| TT Thẻ'!$A:$A, A119)+SUMIFS('Input| PL| CIB'!J:J, 'Input| PL| CIB'!$A:$A, A119) +SUMIFS('Input| PL| Treasury'!J:J, 'Input| PL| Treasury'!$A:$A, A119)+SUMIFS('Input| PL| Capital'!J:J, 'Input| PL| Capital'!$A:$A, A119)+SUMIFS('ALM| PL| Process'!J:J, 'ALM| PL| Process'!$A:$A, A119)</f>
        <v>-188.42622856</v>
      </c>
      <c r="J119" s="876">
        <f>SUMIFS('Input| PL| RB'!K:K, 'Input| PL| RB'!$A:$A, A119)+SUMIFS('Input| PL| CMB'!K:K, 'Input| PL| CMB'!$A:$A, A119)+SUMIFS('Input| PL| IB'!K:K, 'Input| PL| IB'!$A:$A, A119)+SUMIFS('Input| PL| TT Thẻ'!K:K,'Input| PL| TT Thẻ'!$A:$A, A119)+SUMIFS('Input| PL| CIB'!K:K, 'Input| PL| CIB'!$A:$A, A119) +SUMIFS('Input| PL| Treasury'!K:K, 'Input| PL| Treasury'!$A:$A, A119)+SUMIFS('Input| PL| Capital'!K:K, 'Input| PL| Capital'!$A:$A, A119)+SUMIFS('ALM| PL| Process'!K:K, 'ALM| PL| Process'!$A:$A, A119)</f>
        <v>0</v>
      </c>
    </row>
    <row r="120" spans="1:10" s="78" customFormat="1" x14ac:dyDescent="0.3">
      <c r="A120" s="51">
        <v>284</v>
      </c>
      <c r="B120" s="51">
        <v>120</v>
      </c>
      <c r="C120" s="61"/>
      <c r="D120" s="59"/>
      <c r="E120" s="42"/>
      <c r="F120" s="42" t="s">
        <v>198</v>
      </c>
      <c r="G120" s="124"/>
      <c r="H120" s="854">
        <f>SUMIFS('Input| PL| RB'!I:I, 'Input| PL| RB'!A:A, A120)+SUMIFS('Input| PL| CMB'!I:I, 'Input| PL| CMB'!A:A, A120)+SUMIFS('Input| PL| IB'!I:I, 'Input| PL| IB'!A:A, A120)+SUMIFS('Input| PL| TT Thẻ'!I:I,'Input| PL| TT Thẻ'!A:A, A120)+SUMIFS('Input| PL| CIB'!I:I, 'Input| PL| CIB'!A:A, A120) +SUMIFS('Input| PL| Treasury'!I:I, 'Input| PL| Treasury'!A:A, A120)+SUMIFS('Input| PL| Capital'!I:I, 'Input| PL| Capital'!A:A, A120)+SUMIFS('ALM| PL| Process'!I:I, 'ALM| PL| Process'!A:A, A120)</f>
        <v>40962.223599999998</v>
      </c>
      <c r="I120" s="855">
        <f>SUMIFS('Input| PL| RB'!J:J, 'Input| PL| RB'!$A:$A, A120)+SUMIFS('Input| PL| CMB'!J:J, 'Input| PL| CMB'!$A:$A, A120)+SUMIFS('Input| PL| IB'!J:J, 'Input| PL| IB'!$A:$A, A120)+SUMIFS('Input| PL| TT Thẻ'!J:J,'Input| PL| TT Thẻ'!$A:$A, A120)+SUMIFS('Input| PL| CIB'!J:J, 'Input| PL| CIB'!$A:$A, A120) +SUMIFS('Input| PL| Treasury'!J:J, 'Input| PL| Treasury'!$A:$A, A120)+SUMIFS('Input| PL| Capital'!J:J, 'Input| PL| Capital'!$A:$A, A120)+SUMIFS('ALM| PL| Process'!J:J, 'ALM| PL| Process'!$A:$A, A120)</f>
        <v>40962.223599999998</v>
      </c>
      <c r="J120" s="876">
        <f>SUMIFS('Input| PL| RB'!K:K, 'Input| PL| RB'!$A:$A, A120)+SUMIFS('Input| PL| CMB'!K:K, 'Input| PL| CMB'!$A:$A, A120)+SUMIFS('Input| PL| IB'!K:K, 'Input| PL| IB'!$A:$A, A120)+SUMIFS('Input| PL| TT Thẻ'!K:K,'Input| PL| TT Thẻ'!$A:$A, A120)+SUMIFS('Input| PL| CIB'!K:K, 'Input| PL| CIB'!$A:$A, A120) +SUMIFS('Input| PL| Treasury'!K:K, 'Input| PL| Treasury'!$A:$A, A120)+SUMIFS('Input| PL| Capital'!K:K, 'Input| PL| Capital'!$A:$A, A120)+SUMIFS('ALM| PL| Process'!K:K, 'ALM| PL| Process'!$A:$A, A120)</f>
        <v>0</v>
      </c>
    </row>
    <row r="121" spans="1:10" s="78" customFormat="1" x14ac:dyDescent="0.3">
      <c r="A121" s="51">
        <v>285</v>
      </c>
      <c r="B121" s="51">
        <v>121</v>
      </c>
      <c r="C121" s="61"/>
      <c r="D121" s="59"/>
      <c r="E121" s="42"/>
      <c r="F121" s="42" t="s">
        <v>174</v>
      </c>
      <c r="G121" s="124"/>
      <c r="H121" s="854">
        <f>SUMIFS('Input| PL| RB'!I:I, 'Input| PL| RB'!A:A, A121)+SUMIFS('Input| PL| CMB'!I:I, 'Input| PL| CMB'!A:A, A121)+SUMIFS('Input| PL| IB'!I:I, 'Input| PL| IB'!A:A, A121)+SUMIFS('Input| PL| TT Thẻ'!I:I,'Input| PL| TT Thẻ'!A:A, A121)+SUMIFS('Input| PL| CIB'!I:I, 'Input| PL| CIB'!A:A, A121) +SUMIFS('Input| PL| Treasury'!I:I, 'Input| PL| Treasury'!A:A, A121)+SUMIFS('Input| PL| Capital'!I:I, 'Input| PL| Capital'!A:A, A121)+SUMIFS('ALM| PL| Process'!I:I, 'ALM| PL| Process'!A:A, A121)</f>
        <v>-2.3E-3</v>
      </c>
      <c r="I121" s="855">
        <f>SUMIFS('Input| PL| RB'!J:J, 'Input| PL| RB'!$A:$A, A121)+SUMIFS('Input| PL| CMB'!J:J, 'Input| PL| CMB'!$A:$A, A121)+SUMIFS('Input| PL| IB'!J:J, 'Input| PL| IB'!$A:$A, A121)+SUMIFS('Input| PL| TT Thẻ'!J:J,'Input| PL| TT Thẻ'!$A:$A, A121)+SUMIFS('Input| PL| CIB'!J:J, 'Input| PL| CIB'!$A:$A, A121) +SUMIFS('Input| PL| Treasury'!J:J, 'Input| PL| Treasury'!$A:$A, A121)+SUMIFS('Input| PL| Capital'!J:J, 'Input| PL| Capital'!$A:$A, A121)+SUMIFS('ALM| PL| Process'!J:J, 'ALM| PL| Process'!$A:$A, A121)</f>
        <v>-4.5999999999999999E-3</v>
      </c>
      <c r="J121" s="876">
        <f>SUMIFS('Input| PL| RB'!K:K, 'Input| PL| RB'!$A:$A, A121)+SUMIFS('Input| PL| CMB'!K:K, 'Input| PL| CMB'!$A:$A, A121)+SUMIFS('Input| PL| IB'!K:K, 'Input| PL| IB'!$A:$A, A121)+SUMIFS('Input| PL| TT Thẻ'!K:K,'Input| PL| TT Thẻ'!$A:$A, A121)+SUMIFS('Input| PL| CIB'!K:K, 'Input| PL| CIB'!$A:$A, A121) +SUMIFS('Input| PL| Treasury'!K:K, 'Input| PL| Treasury'!$A:$A, A121)+SUMIFS('Input| PL| Capital'!K:K, 'Input| PL| Capital'!$A:$A, A121)+SUMIFS('ALM| PL| Process'!K:K, 'ALM| PL| Process'!$A:$A, A121)</f>
        <v>0</v>
      </c>
    </row>
    <row r="122" spans="1:10" s="78" customFormat="1" x14ac:dyDescent="0.3">
      <c r="A122" s="51">
        <v>286</v>
      </c>
      <c r="B122" s="51">
        <v>122</v>
      </c>
      <c r="C122" s="54">
        <v>1.5</v>
      </c>
      <c r="D122" s="113"/>
      <c r="E122" s="114" t="s">
        <v>213</v>
      </c>
      <c r="F122" s="115"/>
      <c r="G122" s="113"/>
      <c r="H122" s="723">
        <f>SUMIFS('Input| PL| RB'!I:I, 'Input| PL| RB'!A:A, A122)+SUMIFS('Input| PL| CMB'!I:I, 'Input| PL| CMB'!A:A, A122)+SUMIFS('Input| PL| IB'!I:I, 'Input| PL| IB'!A:A, A122)+SUMIFS('Input| PL| TT Thẻ'!I:I,'Input| PL| TT Thẻ'!A:A, A122)+SUMIFS('Input| PL| CIB'!I:I, 'Input| PL| CIB'!A:A, A122) +SUMIFS('Input| PL| Treasury'!I:I, 'Input| PL| Treasury'!A:A, A122)+SUMIFS('Input| PL| Capital'!I:I, 'Input| PL| Capital'!A:A, A122)+SUMIFS('ALM| PL| Process'!I:I, 'ALM| PL| Process'!A:A, A122)</f>
        <v>1030.6100904907998</v>
      </c>
      <c r="I122" s="723">
        <f>SUMIFS('Input| PL| RB'!J:J, 'Input| PL| RB'!$A:$A, A122)+SUMIFS('Input| PL| CMB'!J:J, 'Input| PL| CMB'!$A:$A, A122)+SUMIFS('Input| PL| IB'!J:J, 'Input| PL| IB'!$A:$A, A122)+SUMIFS('Input| PL| TT Thẻ'!J:J,'Input| PL| TT Thẻ'!$A:$A, A122)+SUMIFS('Input| PL| CIB'!J:J, 'Input| PL| CIB'!$A:$A, A122) +SUMIFS('Input| PL| Treasury'!J:J, 'Input| PL| Treasury'!$A:$A, A122)+SUMIFS('Input| PL| Capital'!J:J, 'Input| PL| Capital'!$A:$A, A122)+SUMIFS('ALM| PL| Process'!J:J, 'ALM| PL| Process'!$A:$A, A122)</f>
        <v>2073.1907906229999</v>
      </c>
      <c r="J122" s="858">
        <f>SUMIFS('Input| PL| RB'!K:K, 'Input| PL| RB'!$A:$A, A122)+SUMIFS('Input| PL| CMB'!K:K, 'Input| PL| CMB'!$A:$A, A122)+SUMIFS('Input| PL| IB'!K:K, 'Input| PL| IB'!$A:$A, A122)+SUMIFS('Input| PL| TT Thẻ'!K:K,'Input| PL| TT Thẻ'!$A:$A, A122)+SUMIFS('Input| PL| CIB'!K:K, 'Input| PL| CIB'!$A:$A, A122) +SUMIFS('Input| PL| Treasury'!K:K, 'Input| PL| Treasury'!$A:$A, A122)+SUMIFS('Input| PL| Capital'!K:K, 'Input| PL| Capital'!$A:$A, A122)+SUMIFS('ALM| PL| Process'!K:K, 'ALM| PL| Process'!$A:$A, A122)</f>
        <v>2096.7910055474185</v>
      </c>
    </row>
    <row r="123" spans="1:10" s="78" customFormat="1" x14ac:dyDescent="0.3">
      <c r="A123" s="51">
        <v>287</v>
      </c>
      <c r="B123" s="51">
        <v>123</v>
      </c>
      <c r="C123" s="60" t="s">
        <v>214</v>
      </c>
      <c r="D123"/>
      <c r="E123" s="119"/>
      <c r="F123" s="139" t="s">
        <v>215</v>
      </c>
      <c r="G123"/>
      <c r="H123" s="871">
        <f>SUMIFS('Input| PL| RB'!I:I, 'Input| PL| RB'!A:A, A123)+SUMIFS('Input| PL| CMB'!I:I, 'Input| PL| CMB'!A:A, A123)+SUMIFS('Input| PL| IB'!I:I, 'Input| PL| IB'!A:A, A123)+SUMIFS('Input| PL| TT Thẻ'!I:I,'Input| PL| TT Thẻ'!A:A, A123)+SUMIFS('Input| PL| CIB'!I:I, 'Input| PL| CIB'!A:A, A123) +SUMIFS('Input| PL| Treasury'!I:I, 'Input| PL| Treasury'!A:A, A123)+SUMIFS('Input| PL| Capital'!I:I, 'Input| PL| Capital'!A:A, A123)+SUMIFS('ALM| PL| Process'!I:I, 'ALM| PL| Process'!A:A, A123)</f>
        <v>928.76331249999987</v>
      </c>
      <c r="I123" s="872">
        <f>SUMIFS('Input| PL| RB'!J:J, 'Input| PL| RB'!$A:$A, A123)+SUMIFS('Input| PL| CMB'!J:J, 'Input| PL| CMB'!$A:$A, A123)+SUMIFS('Input| PL| IB'!J:J, 'Input| PL| IB'!$A:$A, A123)+SUMIFS('Input| PL| TT Thẻ'!J:J,'Input| PL| TT Thẻ'!$A:$A, A123)+SUMIFS('Input| PL| CIB'!J:J, 'Input| PL| CIB'!$A:$A, A123) +SUMIFS('Input| PL| Treasury'!J:J, 'Input| PL| Treasury'!$A:$A, A123)+SUMIFS('Input| PL| Capital'!J:J, 'Input| PL| Capital'!$A:$A, A123)+SUMIFS('ALM| PL| Process'!J:J, 'ALM| PL| Process'!$A:$A, A123)</f>
        <v>1857.5266249999997</v>
      </c>
      <c r="J123" s="877">
        <f>SUMIFS('Input| PL| RB'!K:K, 'Input| PL| RB'!$A:$A, A123)+SUMIFS('Input| PL| CMB'!K:K, 'Input| PL| CMB'!$A:$A, A123)+SUMIFS('Input| PL| IB'!K:K, 'Input| PL| IB'!$A:$A, A123)+SUMIFS('Input| PL| TT Thẻ'!K:K,'Input| PL| TT Thẻ'!$A:$A, A123)+SUMIFS('Input| PL| CIB'!K:K, 'Input| PL| CIB'!$A:$A, A123) +SUMIFS('Input| PL| Treasury'!K:K, 'Input| PL| Treasury'!$A:$A, A123)+SUMIFS('Input| PL| Capital'!K:K, 'Input| PL| Capital'!$A:$A, A123)+SUMIFS('ALM| PL| Process'!K:K, 'ALM| PL| Process'!$A:$A, A123)</f>
        <v>0</v>
      </c>
    </row>
    <row r="124" spans="1:10" s="78" customFormat="1" x14ac:dyDescent="0.3">
      <c r="A124" s="51">
        <v>288</v>
      </c>
      <c r="B124" s="51">
        <v>124</v>
      </c>
      <c r="C124" s="18"/>
      <c r="D124"/>
      <c r="E124" s="119"/>
      <c r="F124" s="118" t="s">
        <v>198</v>
      </c>
      <c r="G124"/>
      <c r="H124" s="854">
        <f>SUMIFS('Input| PL| RB'!I:I, 'Input| PL| RB'!A:A, A124)+SUMIFS('Input| PL| CMB'!I:I, 'Input| PL| CMB'!A:A, A124)+SUMIFS('Input| PL| IB'!I:I, 'Input| PL| IB'!A:A, A124)+SUMIFS('Input| PL| TT Thẻ'!I:I,'Input| PL| TT Thẻ'!A:A, A124)+SUMIFS('Input| PL| CIB'!I:I, 'Input| PL| CIB'!A:A, A124) +SUMIFS('Input| PL| Treasury'!I:I, 'Input| PL| Treasury'!A:A, A124)+SUMIFS('Input| PL| Capital'!I:I, 'Input| PL| Capital'!A:A, A124)+SUMIFS('ALM| PL| Process'!I:I, 'ALM| PL| Process'!A:A, A124)</f>
        <v>185752.66250000001</v>
      </c>
      <c r="I124" s="855">
        <f>SUMIFS('Input| PL| RB'!J:J, 'Input| PL| RB'!$A:$A, A124)+SUMIFS('Input| PL| CMB'!J:J, 'Input| PL| CMB'!$A:$A, A124)+SUMIFS('Input| PL| IB'!J:J, 'Input| PL| IB'!$A:$A, A124)+SUMIFS('Input| PL| TT Thẻ'!J:J,'Input| PL| TT Thẻ'!$A:$A, A124)+SUMIFS('Input| PL| CIB'!J:J, 'Input| PL| CIB'!$A:$A, A124) +SUMIFS('Input| PL| Treasury'!J:J, 'Input| PL| Treasury'!$A:$A, A124)+SUMIFS('Input| PL| Capital'!J:J, 'Input| PL| Capital'!$A:$A, A124)+SUMIFS('ALM| PL| Process'!J:J, 'ALM| PL| Process'!$A:$A, A124)</f>
        <v>185752.66250000001</v>
      </c>
      <c r="J124" s="856">
        <f>SUMIFS('Input| PL| RB'!K:K, 'Input| PL| RB'!$A:$A, A124)+SUMIFS('Input| PL| CMB'!K:K, 'Input| PL| CMB'!$A:$A, A124)+SUMIFS('Input| PL| IB'!K:K, 'Input| PL| IB'!$A:$A, A124)+SUMIFS('Input| PL| TT Thẻ'!K:K,'Input| PL| TT Thẻ'!$A:$A, A124)+SUMIFS('Input| PL| CIB'!K:K, 'Input| PL| CIB'!$A:$A, A124) +SUMIFS('Input| PL| Treasury'!K:K, 'Input| PL| Treasury'!$A:$A, A124)+SUMIFS('Input| PL| Capital'!K:K, 'Input| PL| Capital'!$A:$A, A124)+SUMIFS('ALM| PL| Process'!K:K, 'ALM| PL| Process'!$A:$A, A124)</f>
        <v>0</v>
      </c>
    </row>
    <row r="125" spans="1:10" s="78" customFormat="1" x14ac:dyDescent="0.3">
      <c r="A125" s="51">
        <v>289</v>
      </c>
      <c r="B125" s="51">
        <v>125</v>
      </c>
      <c r="C125" s="18"/>
      <c r="D125"/>
      <c r="E125" s="119"/>
      <c r="F125" s="118" t="s">
        <v>199</v>
      </c>
      <c r="G125"/>
      <c r="H125" s="854">
        <f>SUMIFS('Input| PL| RB'!I:I, 'Input| PL| RB'!A:A, A125)+SUMIFS('Input| PL| CMB'!I:I, 'Input| PL| CMB'!A:A, A125)+SUMIFS('Input| PL| IB'!I:I, 'Input| PL| IB'!A:A, A125)+SUMIFS('Input| PL| TT Thẻ'!I:I,'Input| PL| TT Thẻ'!A:A, A125)+SUMIFS('Input| PL| CIB'!I:I, 'Input| PL| CIB'!A:A, A125) +SUMIFS('Input| PL| Treasury'!I:I, 'Input| PL| Treasury'!A:A, A125)+SUMIFS('Input| PL| Capital'!I:I, 'Input| PL| Capital'!A:A, A125)+SUMIFS('ALM| PL| Process'!I:I, 'ALM| PL| Process'!A:A, A125)</f>
        <v>6.9999999999999993E-3</v>
      </c>
      <c r="I125" s="855">
        <f>SUMIFS('Input| PL| RB'!J:J, 'Input| PL| RB'!$A:$A, A125)+SUMIFS('Input| PL| CMB'!J:J, 'Input| PL| CMB'!$A:$A, A125)+SUMIFS('Input| PL| IB'!J:J, 'Input| PL| IB'!$A:$A, A125)+SUMIFS('Input| PL| TT Thẻ'!J:J,'Input| PL| TT Thẻ'!$A:$A, A125)+SUMIFS('Input| PL| CIB'!J:J, 'Input| PL| CIB'!$A:$A, A125) +SUMIFS('Input| PL| Treasury'!J:J, 'Input| PL| Treasury'!$A:$A, A125)+SUMIFS('Input| PL| Capital'!J:J, 'Input| PL| Capital'!$A:$A, A125)+SUMIFS('ALM| PL| Process'!J:J, 'ALM| PL| Process'!$A:$A, A125)</f>
        <v>-2.0000000000000018E-3</v>
      </c>
      <c r="J125" s="856">
        <f>SUMIFS('Input| PL| RB'!K:K, 'Input| PL| RB'!$A:$A, A125)+SUMIFS('Input| PL| CMB'!K:K, 'Input| PL| CMB'!$A:$A, A125)+SUMIFS('Input| PL| IB'!K:K, 'Input| PL| IB'!$A:$A, A125)+SUMIFS('Input| PL| TT Thẻ'!K:K,'Input| PL| TT Thẻ'!$A:$A, A125)+SUMIFS('Input| PL| CIB'!K:K, 'Input| PL| CIB'!$A:$A, A125) +SUMIFS('Input| PL| Treasury'!K:K, 'Input| PL| Treasury'!$A:$A, A125)+SUMIFS('Input| PL| Capital'!K:K, 'Input| PL| Capital'!$A:$A, A125)+SUMIFS('ALM| PL| Process'!K:K, 'ALM| PL| Process'!$A:$A, A125)</f>
        <v>6.0000000000000019E-3</v>
      </c>
    </row>
    <row r="126" spans="1:10" s="78" customFormat="1" ht="28.8" x14ac:dyDescent="0.3">
      <c r="A126" s="51">
        <v>290</v>
      </c>
      <c r="B126" s="51">
        <v>126</v>
      </c>
      <c r="C126" s="60" t="s">
        <v>216</v>
      </c>
      <c r="D126"/>
      <c r="E126" s="119"/>
      <c r="F126" s="137" t="s">
        <v>217</v>
      </c>
      <c r="G126"/>
      <c r="H126" s="871">
        <f>SUMIFS('Input| PL| RB'!I:I, 'Input| PL| RB'!A:A, A126)+SUMIFS('Input| PL| CMB'!I:I, 'Input| PL| CMB'!A:A, A126)+SUMIFS('Input| PL| IB'!I:I, 'Input| PL| IB'!A:A, A126)+SUMIFS('Input| PL| TT Thẻ'!I:I,'Input| PL| TT Thẻ'!A:A, A126)+SUMIFS('Input| PL| CIB'!I:I, 'Input| PL| CIB'!A:A, A126) +SUMIFS('Input| PL| Treasury'!I:I, 'Input| PL| Treasury'!A:A, A126)+SUMIFS('Input| PL| Capital'!I:I, 'Input| PL| Capital'!A:A, A126)+SUMIFS('ALM| PL| Process'!I:I, 'ALM| PL| Process'!A:A, A126)</f>
        <v>0</v>
      </c>
      <c r="I126" s="872">
        <f>SUMIFS('Input| PL| RB'!J:J, 'Input| PL| RB'!$A:$A, A126)+SUMIFS('Input| PL| CMB'!J:J, 'Input| PL| CMB'!$A:$A, A126)+SUMIFS('Input| PL| IB'!J:J, 'Input| PL| IB'!$A:$A, A126)+SUMIFS('Input| PL| TT Thẻ'!J:J,'Input| PL| TT Thẻ'!$A:$A, A126)+SUMIFS('Input| PL| CIB'!J:J, 'Input| PL| CIB'!$A:$A, A126) +SUMIFS('Input| PL| Treasury'!J:J, 'Input| PL| Treasury'!$A:$A, A126)+SUMIFS('Input| PL| Capital'!J:J, 'Input| PL| Capital'!$A:$A, A126)+SUMIFS('ALM| PL| Process'!J:J, 'ALM| PL| Process'!$A:$A, A126)</f>
        <v>0</v>
      </c>
      <c r="J126" s="877">
        <f>SUMIFS('Input| PL| RB'!K:K, 'Input| PL| RB'!$A:$A, A126)+SUMIFS('Input| PL| CMB'!K:K, 'Input| PL| CMB'!$A:$A, A126)+SUMIFS('Input| PL| IB'!K:K, 'Input| PL| IB'!$A:$A, A126)+SUMIFS('Input| PL| TT Thẻ'!K:K,'Input| PL| TT Thẻ'!$A:$A, A126)+SUMIFS('Input| PL| CIB'!K:K, 'Input| PL| CIB'!$A:$A, A126) +SUMIFS('Input| PL| Treasury'!K:K, 'Input| PL| Treasury'!$A:$A, A126)+SUMIFS('Input| PL| Capital'!K:K, 'Input| PL| Capital'!$A:$A, A126)+SUMIFS('ALM| PL| Process'!K:K, 'ALM| PL| Process'!$A:$A, A126)</f>
        <v>0</v>
      </c>
    </row>
    <row r="127" spans="1:10" s="78" customFormat="1" x14ac:dyDescent="0.3">
      <c r="A127" s="51">
        <v>291</v>
      </c>
      <c r="B127" s="51">
        <v>127</v>
      </c>
      <c r="C127" s="18"/>
      <c r="D127"/>
      <c r="E127" s="119"/>
      <c r="F127" s="118" t="s">
        <v>218</v>
      </c>
      <c r="G127"/>
      <c r="H127" s="854">
        <f>SUMIFS('Input| PL| RB'!I:I, 'Input| PL| RB'!A:A, A127)+SUMIFS('Input| PL| CMB'!I:I, 'Input| PL| CMB'!A:A, A127)+SUMIFS('Input| PL| IB'!I:I, 'Input| PL| IB'!A:A, A127)+SUMIFS('Input| PL| TT Thẻ'!I:I,'Input| PL| TT Thẻ'!A:A, A127)+SUMIFS('Input| PL| CIB'!I:I, 'Input| PL| CIB'!A:A, A127) +SUMIFS('Input| PL| Treasury'!I:I, 'Input| PL| Treasury'!A:A, A127)+SUMIFS('Input| PL| Capital'!I:I, 'Input| PL| Capital'!A:A, A127)+SUMIFS('ALM| PL| Process'!I:I, 'ALM| PL| Process'!A:A, A127)</f>
        <v>10624.999841505587</v>
      </c>
      <c r="I127" s="855">
        <f>SUMIFS('Input| PL| RB'!J:J, 'Input| PL| RB'!$A:$A, A127)+SUMIFS('Input| PL| CMB'!J:J, 'Input| PL| CMB'!$A:$A, A127)+SUMIFS('Input| PL| IB'!J:J, 'Input| PL| IB'!$A:$A, A127)+SUMIFS('Input| PL| TT Thẻ'!J:J,'Input| PL| TT Thẻ'!$A:$A, A127)+SUMIFS('Input| PL| CIB'!J:J, 'Input| PL| CIB'!$A:$A, A127) +SUMIFS('Input| PL| Treasury'!J:J, 'Input| PL| Treasury'!$A:$A, A127)+SUMIFS('Input| PL| Capital'!J:J, 'Input| PL| Capital'!$A:$A, A127)+SUMIFS('ALM| PL| Process'!J:J, 'ALM| PL| Process'!$A:$A, A127)</f>
        <v>11305.550991505601</v>
      </c>
      <c r="J127" s="856">
        <f>SUMIFS('Input| PL| RB'!K:K, 'Input| PL| RB'!$A:$A, A127)+SUMIFS('Input| PL| CMB'!K:K, 'Input| PL| CMB'!$A:$A, A127)+SUMIFS('Input| PL| IB'!K:K, 'Input| PL| IB'!$A:$A, A127)+SUMIFS('Input| PL| TT Thẻ'!K:K,'Input| PL| TT Thẻ'!$A:$A, A127)+SUMIFS('Input| PL| CIB'!K:K, 'Input| PL| CIB'!$A:$A, A127) +SUMIFS('Input| PL| Treasury'!K:K, 'Input| PL| Treasury'!$A:$A, A127)+SUMIFS('Input| PL| Capital'!K:K, 'Input| PL| Capital'!$A:$A, A127)+SUMIFS('ALM| PL| Process'!K:K, 'ALM| PL| Process'!$A:$A, A127)</f>
        <v>-12348.05</v>
      </c>
    </row>
    <row r="128" spans="1:10" s="78" customFormat="1" x14ac:dyDescent="0.3">
      <c r="A128" s="51">
        <v>292</v>
      </c>
      <c r="B128" s="51">
        <v>128</v>
      </c>
      <c r="C128" s="18"/>
      <c r="D128"/>
      <c r="E128" s="119"/>
      <c r="F128" s="118" t="s">
        <v>219</v>
      </c>
      <c r="G128"/>
      <c r="H128" s="854">
        <f>SUMIFS('Input| PL| RB'!I:I, 'Input| PL| RB'!A:A, A128)+SUMIFS('Input| PL| CMB'!I:I, 'Input| PL| CMB'!A:A, A128)+SUMIFS('Input| PL| IB'!I:I, 'Input| PL| IB'!A:A, A128)+SUMIFS('Input| PL| TT Thẻ'!I:I,'Input| PL| TT Thẻ'!A:A, A128)+SUMIFS('Input| PL| CIB'!I:I, 'Input| PL| CIB'!A:A, A128) +SUMIFS('Input| PL| Treasury'!I:I, 'Input| PL| Treasury'!A:A, A128)+SUMIFS('Input| PL| Capital'!I:I, 'Input| PL| Capital'!A:A, A128)+SUMIFS('ALM| PL| Process'!I:I, 'ALM| PL| Process'!A:A, A128)</f>
        <v>0</v>
      </c>
      <c r="I128" s="855">
        <f>SUMIFS('Input| PL| RB'!J:J, 'Input| PL| RB'!$A:$A, A128)+SUMIFS('Input| PL| CMB'!J:J, 'Input| PL| CMB'!$A:$A, A128)+SUMIFS('Input| PL| IB'!J:J, 'Input| PL| IB'!$A:$A, A128)+SUMIFS('Input| PL| TT Thẻ'!J:J,'Input| PL| TT Thẻ'!$A:$A, A128)+SUMIFS('Input| PL| CIB'!J:J, 'Input| PL| CIB'!$A:$A, A128) +SUMIFS('Input| PL| Treasury'!J:J, 'Input| PL| Treasury'!$A:$A, A128)+SUMIFS('Input| PL| Capital'!J:J, 'Input| PL| Capital'!$A:$A, A128)+SUMIFS('ALM| PL| Process'!J:J, 'ALM| PL| Process'!$A:$A, A128)</f>
        <v>0</v>
      </c>
      <c r="J128" s="856">
        <f>SUMIFS('Input| PL| RB'!K:K, 'Input| PL| RB'!$A:$A, A128)+SUMIFS('Input| PL| CMB'!K:K, 'Input| PL| CMB'!$A:$A, A128)+SUMIFS('Input| PL| IB'!K:K, 'Input| PL| IB'!$A:$A, A128)+SUMIFS('Input| PL| TT Thẻ'!K:K,'Input| PL| TT Thẻ'!$A:$A, A128)+SUMIFS('Input| PL| CIB'!K:K, 'Input| PL| CIB'!$A:$A, A128) +SUMIFS('Input| PL| Treasury'!K:K, 'Input| PL| Treasury'!$A:$A, A128)+SUMIFS('Input| PL| Capital'!K:K, 'Input| PL| Capital'!$A:$A, A128)+SUMIFS('ALM| PL| Process'!K:K, 'ALM| PL| Process'!$A:$A, A128)</f>
        <v>-2.9999999999999992E-3</v>
      </c>
    </row>
    <row r="129" spans="1:10" s="78" customFormat="1" x14ac:dyDescent="0.3">
      <c r="A129" s="51">
        <v>293</v>
      </c>
      <c r="B129" s="51">
        <v>129</v>
      </c>
      <c r="C129" s="18"/>
      <c r="D129"/>
      <c r="E129" s="119"/>
      <c r="F129" s="118" t="s">
        <v>220</v>
      </c>
      <c r="G129"/>
      <c r="H129" s="854">
        <f>SUMIFS('Input| PL| RB'!I:I, 'Input| PL| RB'!A:A, A129)+SUMIFS('Input| PL| CMB'!I:I, 'Input| PL| CMB'!A:A, A129)+SUMIFS('Input| PL| IB'!I:I, 'Input| PL| IB'!A:A, A129)+SUMIFS('Input| PL| TT Thẻ'!I:I,'Input| PL| TT Thẻ'!A:A, A129)+SUMIFS('Input| PL| CIB'!I:I, 'Input| PL| CIB'!A:A, A129) +SUMIFS('Input| PL| Treasury'!I:I, 'Input| PL| Treasury'!A:A, A129)+SUMIFS('Input| PL| Capital'!I:I, 'Input| PL| Capital'!A:A, A129)+SUMIFS('ALM| PL| Process'!I:I, 'ALM| PL| Process'!A:A, A129)</f>
        <v>0</v>
      </c>
      <c r="I129" s="855">
        <f>SUMIFS('Input| PL| RB'!J:J, 'Input| PL| RB'!$A:$A, A129)+SUMIFS('Input| PL| CMB'!J:J, 'Input| PL| CMB'!$A:$A, A129)+SUMIFS('Input| PL| IB'!J:J, 'Input| PL| IB'!$A:$A, A129)+SUMIFS('Input| PL| TT Thẻ'!J:J,'Input| PL| TT Thẻ'!$A:$A, A129)+SUMIFS('Input| PL| CIB'!J:J, 'Input| PL| CIB'!$A:$A, A129) +SUMIFS('Input| PL| Treasury'!J:J, 'Input| PL| Treasury'!$A:$A, A129)+SUMIFS('Input| PL| Capital'!J:J, 'Input| PL| Capital'!$A:$A, A129)+SUMIFS('ALM| PL| Process'!J:J, 'ALM| PL| Process'!$A:$A, A129)</f>
        <v>0</v>
      </c>
      <c r="J129" s="856">
        <f>SUMIFS('Input| PL| RB'!K:K, 'Input| PL| RB'!$A:$A, A129)+SUMIFS('Input| PL| CMB'!K:K, 'Input| PL| CMB'!$A:$A, A129)+SUMIFS('Input| PL| IB'!K:K, 'Input| PL| IB'!$A:$A, A129)+SUMIFS('Input| PL| TT Thẻ'!K:K,'Input| PL| TT Thẻ'!$A:$A, A129)+SUMIFS('Input| PL| CIB'!K:K, 'Input| PL| CIB'!$A:$A, A129) +SUMIFS('Input| PL| Treasury'!K:K, 'Input| PL| Treasury'!$A:$A, A129)+SUMIFS('Input| PL| Capital'!K:K, 'Input| PL| Capital'!$A:$A, A129)+SUMIFS('ALM| PL| Process'!K:K, 'ALM| PL| Process'!$A:$A, A129)</f>
        <v>0</v>
      </c>
    </row>
    <row r="130" spans="1:10" s="78" customFormat="1" x14ac:dyDescent="0.3">
      <c r="A130" s="51">
        <v>294</v>
      </c>
      <c r="B130" s="51">
        <v>130</v>
      </c>
      <c r="C130" s="18"/>
      <c r="D130"/>
      <c r="E130" s="119"/>
      <c r="F130" s="118" t="s">
        <v>221</v>
      </c>
      <c r="G130"/>
      <c r="H130" s="854">
        <f>SUMIFS('Input| PL| RB'!I:I, 'Input| PL| RB'!A:A, A130)+SUMIFS('Input| PL| CMB'!I:I, 'Input| PL| CMB'!A:A, A130)+SUMIFS('Input| PL| IB'!I:I, 'Input| PL| IB'!A:A, A130)+SUMIFS('Input| PL| TT Thẻ'!I:I,'Input| PL| TT Thẻ'!A:A, A130)+SUMIFS('Input| PL| CIB'!I:I, 'Input| PL| CIB'!A:A, A130) +SUMIFS('Input| PL| Treasury'!I:I, 'Input| PL| Treasury'!A:A, A130)+SUMIFS('Input| PL| Capital'!I:I, 'Input| PL| Capital'!A:A, A130)+SUMIFS('ALM| PL| Process'!I:I, 'ALM| PL| Process'!A:A, A130)</f>
        <v>0</v>
      </c>
      <c r="I130" s="855">
        <f>SUMIFS('Input| PL| RB'!J:J, 'Input| PL| RB'!$A:$A, A130)+SUMIFS('Input| PL| CMB'!J:J, 'Input| PL| CMB'!$A:$A, A130)+SUMIFS('Input| PL| IB'!J:J, 'Input| PL| IB'!$A:$A, A130)+SUMIFS('Input| PL| TT Thẻ'!J:J,'Input| PL| TT Thẻ'!$A:$A, A130)+SUMIFS('Input| PL| CIB'!J:J, 'Input| PL| CIB'!$A:$A, A130) +SUMIFS('Input| PL| Treasury'!J:J, 'Input| PL| Treasury'!$A:$A, A130)+SUMIFS('Input| PL| Capital'!J:J, 'Input| PL| Capital'!$A:$A, A130)+SUMIFS('ALM| PL| Process'!J:J, 'ALM| PL| Process'!$A:$A, A130)</f>
        <v>0</v>
      </c>
      <c r="J130" s="856">
        <f>SUMIFS('Input| PL| RB'!K:K, 'Input| PL| RB'!$A:$A, A130)+SUMIFS('Input| PL| CMB'!K:K, 'Input| PL| CMB'!$A:$A, A130)+SUMIFS('Input| PL| IB'!K:K, 'Input| PL| IB'!$A:$A, A130)+SUMIFS('Input| PL| TT Thẻ'!K:K,'Input| PL| TT Thẻ'!$A:$A, A130)+SUMIFS('Input| PL| CIB'!K:K, 'Input| PL| CIB'!$A:$A, A130) +SUMIFS('Input| PL| Treasury'!K:K, 'Input| PL| Treasury'!$A:$A, A130)+SUMIFS('Input| PL| Capital'!K:K, 'Input| PL| Capital'!$A:$A, A130)+SUMIFS('ALM| PL| Process'!K:K, 'ALM| PL| Process'!$A:$A, A130)</f>
        <v>-2.9999999999999957E-3</v>
      </c>
    </row>
    <row r="131" spans="1:10" s="78" customFormat="1" x14ac:dyDescent="0.3">
      <c r="A131" s="51">
        <v>295</v>
      </c>
      <c r="B131" s="51">
        <v>131</v>
      </c>
      <c r="C131" s="18"/>
      <c r="D131"/>
      <c r="E131" s="119"/>
      <c r="F131" s="118" t="s">
        <v>222</v>
      </c>
      <c r="G131"/>
      <c r="H131" s="854">
        <f>SUMIFS('Input| PL| RB'!I:I, 'Input| PL| RB'!A:A, A131)+SUMIFS('Input| PL| CMB'!I:I, 'Input| PL| CMB'!A:A, A131)+SUMIFS('Input| PL| IB'!I:I, 'Input| PL| IB'!A:A, A131)+SUMIFS('Input| PL| TT Thẻ'!I:I,'Input| PL| TT Thẻ'!A:A, A131)+SUMIFS('Input| PL| CIB'!I:I, 'Input| PL| CIB'!A:A, A131) +SUMIFS('Input| PL| Treasury'!I:I, 'Input| PL| Treasury'!A:A, A131)+SUMIFS('Input| PL| Capital'!I:I, 'Input| PL| Capital'!A:A, A131)+SUMIFS('ALM| PL| Process'!I:I, 'ALM| PL| Process'!A:A, A131)</f>
        <v>0</v>
      </c>
      <c r="I131" s="855">
        <f>SUMIFS('Input| PL| RB'!J:J, 'Input| PL| RB'!$A:$A, A131)+SUMIFS('Input| PL| CMB'!J:J, 'Input| PL| CMB'!$A:$A, A131)+SUMIFS('Input| PL| IB'!J:J, 'Input| PL| IB'!$A:$A, A131)+SUMIFS('Input| PL| TT Thẻ'!J:J,'Input| PL| TT Thẻ'!$A:$A, A131)+SUMIFS('Input| PL| CIB'!J:J, 'Input| PL| CIB'!$A:$A, A131) +SUMIFS('Input| PL| Treasury'!J:J, 'Input| PL| Treasury'!$A:$A, A131)+SUMIFS('Input| PL| Capital'!J:J, 'Input| PL| Capital'!$A:$A, A131)+SUMIFS('ALM| PL| Process'!J:J, 'ALM| PL| Process'!$A:$A, A131)</f>
        <v>0</v>
      </c>
      <c r="J131" s="856">
        <f>SUMIFS('Input| PL| RB'!K:K, 'Input| PL| RB'!$A:$A, A131)+SUMIFS('Input| PL| CMB'!K:K, 'Input| PL| CMB'!$A:$A, A131)+SUMIFS('Input| PL| IB'!K:K, 'Input| PL| IB'!$A:$A, A131)+SUMIFS('Input| PL| TT Thẻ'!K:K,'Input| PL| TT Thẻ'!$A:$A, A131)+SUMIFS('Input| PL| CIB'!K:K, 'Input| PL| CIB'!$A:$A, A131) +SUMIFS('Input| PL| Treasury'!K:K, 'Input| PL| Treasury'!$A:$A, A131)+SUMIFS('Input| PL| Capital'!K:K, 'Input| PL| Capital'!$A:$A, A131)+SUMIFS('ALM| PL| Process'!K:K, 'ALM| PL| Process'!$A:$A, A131)</f>
        <v>29252.025000000001</v>
      </c>
    </row>
    <row r="132" spans="1:10" s="78" customFormat="1" x14ac:dyDescent="0.3">
      <c r="A132" s="51">
        <v>296</v>
      </c>
      <c r="B132" s="51">
        <v>132</v>
      </c>
      <c r="C132" s="18"/>
      <c r="D132"/>
      <c r="E132" s="119"/>
      <c r="F132" s="118" t="s">
        <v>223</v>
      </c>
      <c r="G132"/>
      <c r="H132" s="854">
        <f>SUMIFS('Input| PL| RB'!I:I, 'Input| PL| RB'!A:A, A132)+SUMIFS('Input| PL| CMB'!I:I, 'Input| PL| CMB'!A:A, A132)+SUMIFS('Input| PL| IB'!I:I, 'Input| PL| IB'!A:A, A132)+SUMIFS('Input| PL| TT Thẻ'!I:I,'Input| PL| TT Thẻ'!A:A, A132)+SUMIFS('Input| PL| CIB'!I:I, 'Input| PL| CIB'!A:A, A132) +SUMIFS('Input| PL| Treasury'!I:I, 'Input| PL| Treasury'!A:A, A132)+SUMIFS('Input| PL| Capital'!I:I, 'Input| PL| Capital'!A:A, A132)+SUMIFS('ALM| PL| Process'!I:I, 'ALM| PL| Process'!A:A, A132)</f>
        <v>0</v>
      </c>
      <c r="I132" s="855">
        <f>SUMIFS('Input| PL| RB'!J:J, 'Input| PL| RB'!$A:$A, A132)+SUMIFS('Input| PL| CMB'!J:J, 'Input| PL| CMB'!$A:$A, A132)+SUMIFS('Input| PL| IB'!J:J, 'Input| PL| IB'!$A:$A, A132)+SUMIFS('Input| PL| TT Thẻ'!J:J,'Input| PL| TT Thẻ'!$A:$A, A132)+SUMIFS('Input| PL| CIB'!J:J, 'Input| PL| CIB'!$A:$A, A132) +SUMIFS('Input| PL| Treasury'!J:J, 'Input| PL| Treasury'!$A:$A, A132)+SUMIFS('Input| PL| Capital'!J:J, 'Input| PL| Capital'!$A:$A, A132)+SUMIFS('ALM| PL| Process'!J:J, 'ALM| PL| Process'!$A:$A, A132)</f>
        <v>0</v>
      </c>
      <c r="J132" s="856">
        <f>SUMIFS('Input| PL| RB'!K:K, 'Input| PL| RB'!$A:$A, A132)+SUMIFS('Input| PL| CMB'!K:K, 'Input| PL| CMB'!$A:$A, A132)+SUMIFS('Input| PL| IB'!K:K, 'Input| PL| IB'!$A:$A, A132)+SUMIFS('Input| PL| TT Thẻ'!K:K,'Input| PL| TT Thẻ'!$A:$A, A132)+SUMIFS('Input| PL| CIB'!K:K, 'Input| PL| CIB'!$A:$A, A132) +SUMIFS('Input| PL| Treasury'!K:K, 'Input| PL| Treasury'!$A:$A, A132)+SUMIFS('Input| PL| Capital'!K:K, 'Input| PL| Capital'!$A:$A, A132)+SUMIFS('ALM| PL| Process'!K:K, 'ALM| PL| Process'!$A:$A, A132)</f>
        <v>-3.0000000000000027E-3</v>
      </c>
    </row>
    <row r="133" spans="1:10" s="78" customFormat="1" x14ac:dyDescent="0.3">
      <c r="A133" s="51">
        <v>297</v>
      </c>
      <c r="B133" s="51">
        <v>133</v>
      </c>
      <c r="C133" s="18"/>
      <c r="D133"/>
      <c r="E133" s="119"/>
      <c r="F133" s="118" t="s">
        <v>224</v>
      </c>
      <c r="G133"/>
      <c r="H133" s="854">
        <f>SUMIFS('Input| PL| RB'!I:I, 'Input| PL| RB'!A:A, A133)+SUMIFS('Input| PL| CMB'!I:I, 'Input| PL| CMB'!A:A, A133)+SUMIFS('Input| PL| IB'!I:I, 'Input| PL| IB'!A:A, A133)+SUMIFS('Input| PL| TT Thẻ'!I:I,'Input| PL| TT Thẻ'!A:A, A133)+SUMIFS('Input| PL| CIB'!I:I, 'Input| PL| CIB'!A:A, A133) +SUMIFS('Input| PL| Treasury'!I:I, 'Input| PL| Treasury'!A:A, A133)+SUMIFS('Input| PL| Capital'!I:I, 'Input| PL| Capital'!A:A, A133)+SUMIFS('ALM| PL| Process'!I:I, 'ALM| PL| Process'!A:A, A133)</f>
        <v>0</v>
      </c>
      <c r="I133" s="855">
        <f>SUMIFS('Input| PL| RB'!J:J, 'Input| PL| RB'!$A:$A, A133)+SUMIFS('Input| PL| CMB'!J:J, 'Input| PL| CMB'!$A:$A, A133)+SUMIFS('Input| PL| IB'!J:J, 'Input| PL| IB'!$A:$A, A133)+SUMIFS('Input| PL| TT Thẻ'!J:J,'Input| PL| TT Thẻ'!$A:$A, A133)+SUMIFS('Input| PL| CIB'!J:J, 'Input| PL| CIB'!$A:$A, A133) +SUMIFS('Input| PL| Treasury'!J:J, 'Input| PL| Treasury'!$A:$A, A133)+SUMIFS('Input| PL| Capital'!J:J, 'Input| PL| Capital'!$A:$A, A133)+SUMIFS('ALM| PL| Process'!J:J, 'ALM| PL| Process'!$A:$A, A133)</f>
        <v>0</v>
      </c>
      <c r="J133" s="856">
        <f>SUMIFS('Input| PL| RB'!K:K, 'Input| PL| RB'!$A:$A, A133)+SUMIFS('Input| PL| CMB'!K:K, 'Input| PL| CMB'!$A:$A, A133)+SUMIFS('Input| PL| IB'!K:K, 'Input| PL| IB'!$A:$A, A133)+SUMIFS('Input| PL| TT Thẻ'!K:K,'Input| PL| TT Thẻ'!$A:$A, A133)+SUMIFS('Input| PL| CIB'!K:K, 'Input| PL| CIB'!$A:$A, A133) +SUMIFS('Input| PL| Treasury'!K:K, 'Input| PL| Treasury'!$A:$A, A133)+SUMIFS('Input| PL| Capital'!K:K, 'Input| PL| Capital'!$A:$A, A133)+SUMIFS('ALM| PL| Process'!K:K, 'ALM| PL| Process'!$A:$A, A133)</f>
        <v>0</v>
      </c>
    </row>
    <row r="134" spans="1:10" s="78" customFormat="1" x14ac:dyDescent="0.3">
      <c r="A134" s="51">
        <v>298</v>
      </c>
      <c r="B134" s="51">
        <v>134</v>
      </c>
      <c r="C134" s="18"/>
      <c r="D134"/>
      <c r="E134" s="119"/>
      <c r="F134" s="118" t="s">
        <v>225</v>
      </c>
      <c r="G134"/>
      <c r="H134" s="854">
        <f>SUMIFS('Input| PL| RB'!I:I, 'Input| PL| RB'!A:A, A134)+SUMIFS('Input| PL| CMB'!I:I, 'Input| PL| CMB'!A:A, A134)+SUMIFS('Input| PL| IB'!I:I, 'Input| PL| IB'!A:A, A134)+SUMIFS('Input| PL| TT Thẻ'!I:I,'Input| PL| TT Thẻ'!A:A, A134)+SUMIFS('Input| PL| CIB'!I:I, 'Input| PL| CIB'!A:A, A134) +SUMIFS('Input| PL| Treasury'!I:I, 'Input| PL| Treasury'!A:A, A134)+SUMIFS('Input| PL| Capital'!I:I, 'Input| PL| Capital'!A:A, A134)+SUMIFS('ALM| PL| Process'!I:I, 'ALM| PL| Process'!A:A, A134)</f>
        <v>0</v>
      </c>
      <c r="I134" s="855">
        <f>SUMIFS('Input| PL| RB'!J:J, 'Input| PL| RB'!$A:$A, A134)+SUMIFS('Input| PL| CMB'!J:J, 'Input| PL| CMB'!$A:$A, A134)+SUMIFS('Input| PL| IB'!J:J, 'Input| PL| IB'!$A:$A, A134)+SUMIFS('Input| PL| TT Thẻ'!J:J,'Input| PL| TT Thẻ'!$A:$A, A134)+SUMIFS('Input| PL| CIB'!J:J, 'Input| PL| CIB'!$A:$A, A134) +SUMIFS('Input| PL| Treasury'!J:J, 'Input| PL| Treasury'!$A:$A, A134)+SUMIFS('Input| PL| Capital'!J:J, 'Input| PL| Capital'!$A:$A, A134)+SUMIFS('ALM| PL| Process'!J:J, 'ALM| PL| Process'!$A:$A, A134)</f>
        <v>0</v>
      </c>
      <c r="J134" s="856">
        <f>SUMIFS('Input| PL| RB'!K:K, 'Input| PL| RB'!$A:$A, A134)+SUMIFS('Input| PL| CMB'!K:K, 'Input| PL| CMB'!$A:$A, A134)+SUMIFS('Input| PL| IB'!K:K, 'Input| PL| IB'!$A:$A, A134)+SUMIFS('Input| PL| TT Thẻ'!K:K,'Input| PL| TT Thẻ'!$A:$A, A134)+SUMIFS('Input| PL| CIB'!K:K, 'Input| PL| CIB'!$A:$A, A134) +SUMIFS('Input| PL| Treasury'!K:K, 'Input| PL| Treasury'!$A:$A, A134)+SUMIFS('Input| PL| Capital'!K:K, 'Input| PL| Capital'!$A:$A, A134)+SUMIFS('ALM| PL| Process'!K:K, 'ALM| PL| Process'!$A:$A, A134)</f>
        <v>-2.9999999999999957E-3</v>
      </c>
    </row>
    <row r="135" spans="1:10" s="78" customFormat="1" ht="28.8" x14ac:dyDescent="0.3">
      <c r="A135" s="51">
        <v>299</v>
      </c>
      <c r="B135" s="51">
        <v>135</v>
      </c>
      <c r="C135" s="60" t="s">
        <v>226</v>
      </c>
      <c r="D135"/>
      <c r="E135" s="119"/>
      <c r="F135" s="140" t="s">
        <v>227</v>
      </c>
      <c r="G135"/>
      <c r="H135" s="854">
        <f>SUMIFS('Input| PL| RB'!I:I, 'Input| PL| RB'!A:A, A135)+SUMIFS('Input| PL| CMB'!I:I, 'Input| PL| CMB'!A:A, A135)+SUMIFS('Input| PL| IB'!I:I, 'Input| PL| IB'!A:A, A135)+SUMIFS('Input| PL| TT Thẻ'!I:I,'Input| PL| TT Thẻ'!A:A, A135)+SUMIFS('Input| PL| CIB'!I:I, 'Input| PL| CIB'!A:A, A135) +SUMIFS('Input| PL| Treasury'!I:I, 'Input| PL| Treasury'!A:A, A135)+SUMIFS('Input| PL| Capital'!I:I, 'Input| PL| Capital'!A:A, A135)+SUMIFS('ALM| PL| Process'!I:I, 'ALM| PL| Process'!A:A, A135)</f>
        <v>-0.6</v>
      </c>
      <c r="I135" s="855">
        <f>SUMIFS('Input| PL| RB'!J:J, 'Input| PL| RB'!$A:$A, A135)+SUMIFS('Input| PL| CMB'!J:J, 'Input| PL| CMB'!$A:$A, A135)+SUMIFS('Input| PL| IB'!J:J, 'Input| PL| IB'!$A:$A, A135)+SUMIFS('Input| PL| TT Thẻ'!J:J,'Input| PL| TT Thẻ'!$A:$A, A135)+SUMIFS('Input| PL| CIB'!J:J, 'Input| PL| CIB'!$A:$A, A135) +SUMIFS('Input| PL| Treasury'!J:J, 'Input| PL| Treasury'!$A:$A, A135)+SUMIFS('Input| PL| Capital'!J:J, 'Input| PL| Capital'!$A:$A, A135)+SUMIFS('ALM| PL| Process'!J:J, 'ALM| PL| Process'!$A:$A, A135)</f>
        <v>-0.6</v>
      </c>
      <c r="J135" s="877">
        <f>SUMIFS('Input| PL| RB'!K:K, 'Input| PL| RB'!$A:$A, A135)+SUMIFS('Input| PL| CMB'!K:K, 'Input| PL| CMB'!$A:$A, A135)+SUMIFS('Input| PL| IB'!K:K, 'Input| PL| IB'!$A:$A, A135)+SUMIFS('Input| PL| TT Thẻ'!K:K,'Input| PL| TT Thẻ'!$A:$A, A135)+SUMIFS('Input| PL| CIB'!K:K, 'Input| PL| CIB'!$A:$A, A135) +SUMIFS('Input| PL| Treasury'!K:K, 'Input| PL| Treasury'!$A:$A, A135)+SUMIFS('Input| PL| Capital'!K:K, 'Input| PL| Capital'!$A:$A, A135)+SUMIFS('ALM| PL| Process'!K:K, 'ALM| PL| Process'!$A:$A, A135)</f>
        <v>-8.9999999999999969E-2</v>
      </c>
    </row>
    <row r="136" spans="1:10" s="78" customFormat="1" x14ac:dyDescent="0.3">
      <c r="A136" s="51">
        <v>300</v>
      </c>
      <c r="B136" s="51">
        <v>136</v>
      </c>
      <c r="C136" s="18"/>
      <c r="D136"/>
      <c r="E136" s="119"/>
      <c r="F136" s="118" t="s">
        <v>198</v>
      </c>
      <c r="G136"/>
      <c r="H136" s="854">
        <f>SUMIFS('Input| PL| RB'!I:I, 'Input| PL| RB'!A:A, A136)+SUMIFS('Input| PL| CMB'!I:I, 'Input| PL| CMB'!A:A, A136)+SUMIFS('Input| PL| IB'!I:I, 'Input| PL| IB'!A:A, A136)+SUMIFS('Input| PL| TT Thẻ'!I:I,'Input| PL| TT Thẻ'!A:A, A136)+SUMIFS('Input| PL| CIB'!I:I, 'Input| PL| CIB'!A:A, A136) +SUMIFS('Input| PL| Treasury'!I:I, 'Input| PL| Treasury'!A:A, A136)+SUMIFS('Input| PL| Capital'!I:I, 'Input| PL| Capital'!A:A, A136)+SUMIFS('ALM| PL| Process'!I:I, 'ALM| PL| Process'!A:A, A136)</f>
        <v>30</v>
      </c>
      <c r="I136" s="855">
        <f>SUMIFS('Input| PL| RB'!J:J, 'Input| PL| RB'!$A:$A, A136)+SUMIFS('Input| PL| CMB'!J:J, 'Input| PL| CMB'!$A:$A, A136)+SUMIFS('Input| PL| IB'!J:J, 'Input| PL| IB'!$A:$A, A136)+SUMIFS('Input| PL| TT Thẻ'!J:J,'Input| PL| TT Thẻ'!$A:$A, A136)+SUMIFS('Input| PL| CIB'!J:J, 'Input| PL| CIB'!$A:$A, A136) +SUMIFS('Input| PL| Treasury'!J:J, 'Input| PL| Treasury'!$A:$A, A136)+SUMIFS('Input| PL| Capital'!J:J, 'Input| PL| Capital'!$A:$A, A136)+SUMIFS('ALM| PL| Process'!J:J, 'ALM| PL| Process'!$A:$A, A136)</f>
        <v>30</v>
      </c>
      <c r="J136" s="856">
        <f>SUMIFS('Input| PL| RB'!K:K, 'Input| PL| RB'!$A:$A, A136)+SUMIFS('Input| PL| CMB'!K:K, 'Input| PL| CMB'!$A:$A, A136)+SUMIFS('Input| PL| IB'!K:K, 'Input| PL| IB'!$A:$A, A136)+SUMIFS('Input| PL| TT Thẻ'!K:K,'Input| PL| TT Thẻ'!$A:$A, A136)+SUMIFS('Input| PL| CIB'!K:K, 'Input| PL| CIB'!$A:$A, A136) +SUMIFS('Input| PL| Treasury'!K:K, 'Input| PL| Treasury'!$A:$A, A136)+SUMIFS('Input| PL| Capital'!K:K, 'Input| PL| Capital'!$A:$A, A136)+SUMIFS('ALM| PL| Process'!K:K, 'ALM| PL| Process'!$A:$A, A136)</f>
        <v>30</v>
      </c>
    </row>
    <row r="137" spans="1:10" s="78" customFormat="1" x14ac:dyDescent="0.3">
      <c r="A137" s="51">
        <v>301</v>
      </c>
      <c r="B137" s="51">
        <v>137</v>
      </c>
      <c r="C137" s="18"/>
      <c r="D137"/>
      <c r="E137" s="119"/>
      <c r="F137" s="118" t="s">
        <v>199</v>
      </c>
      <c r="G137"/>
      <c r="H137" s="854">
        <f>SUMIFS('Input| PL| RB'!I:I, 'Input| PL| RB'!A:A, A137)+SUMIFS('Input| PL| CMB'!I:I, 'Input| PL| CMB'!A:A, A137)+SUMIFS('Input| PL| IB'!I:I, 'Input| PL| IB'!A:A, A137)+SUMIFS('Input| PL| TT Thẻ'!I:I,'Input| PL| TT Thẻ'!A:A, A137)+SUMIFS('Input| PL| CIB'!I:I, 'Input| PL| CIB'!A:A, A137) +SUMIFS('Input| PL| Treasury'!I:I, 'Input| PL| Treasury'!A:A, A137)+SUMIFS('Input| PL| Capital'!I:I, 'Input| PL| Capital'!A:A, A137)+SUMIFS('ALM| PL| Process'!I:I, 'ALM| PL| Process'!A:A, A137)</f>
        <v>-0.02</v>
      </c>
      <c r="I137" s="855">
        <f>SUMIFS('Input| PL| RB'!J:J, 'Input| PL| RB'!$A:$A, A137)+SUMIFS('Input| PL| CMB'!J:J, 'Input| PL| CMB'!$A:$A, A137)+SUMIFS('Input| PL| IB'!J:J, 'Input| PL| IB'!$A:$A, A137)+SUMIFS('Input| PL| TT Thẻ'!J:J,'Input| PL| TT Thẻ'!$A:$A, A137)+SUMIFS('Input| PL| CIB'!J:J, 'Input| PL| CIB'!$A:$A, A137) +SUMIFS('Input| PL| Treasury'!J:J, 'Input| PL| Treasury'!$A:$A, A137)+SUMIFS('Input| PL| Capital'!J:J, 'Input| PL| Capital'!$A:$A, A137)+SUMIFS('ALM| PL| Process'!J:J, 'ALM| PL| Process'!$A:$A, A137)</f>
        <v>-0.02</v>
      </c>
      <c r="J137" s="856">
        <f>SUMIFS('Input| PL| RB'!K:K, 'Input| PL| RB'!$A:$A, A137)+SUMIFS('Input| PL| CMB'!K:K, 'Input| PL| CMB'!$A:$A, A137)+SUMIFS('Input| PL| IB'!K:K, 'Input| PL| IB'!$A:$A, A137)+SUMIFS('Input| PL| TT Thẻ'!K:K,'Input| PL| TT Thẻ'!$A:$A, A137)+SUMIFS('Input| PL| CIB'!K:K, 'Input| PL| CIB'!$A:$A, A137) +SUMIFS('Input| PL| Treasury'!K:K, 'Input| PL| Treasury'!$A:$A, A137)+SUMIFS('Input| PL| Capital'!K:K, 'Input| PL| Capital'!$A:$A, A137)+SUMIFS('ALM| PL| Process'!K:K, 'ALM| PL| Process'!$A:$A, A137)</f>
        <v>-2.9999999999999992E-3</v>
      </c>
    </row>
    <row r="138" spans="1:10" s="78" customFormat="1" ht="28.8" x14ac:dyDescent="0.3">
      <c r="A138" s="51">
        <v>302</v>
      </c>
      <c r="B138" s="51">
        <v>138</v>
      </c>
      <c r="C138" s="60" t="s">
        <v>228</v>
      </c>
      <c r="D138"/>
      <c r="E138" s="119"/>
      <c r="F138" s="140" t="s">
        <v>229</v>
      </c>
      <c r="G138"/>
      <c r="H138" s="854">
        <f>SUMIFS('Input| PL| RB'!I:I, 'Input| PL| RB'!A:A, A138)+SUMIFS('Input| PL| CMB'!I:I, 'Input| PL| CMB'!A:A, A138)+SUMIFS('Input| PL| IB'!I:I, 'Input| PL| IB'!A:A, A138)+SUMIFS('Input| PL| TT Thẻ'!I:I,'Input| PL| TT Thẻ'!A:A, A138)+SUMIFS('Input| PL| CIB'!I:I, 'Input| PL| CIB'!A:A, A138) +SUMIFS('Input| PL| Treasury'!I:I, 'Input| PL| Treasury'!A:A, A138)+SUMIFS('Input| PL| Capital'!I:I, 'Input| PL| Capital'!A:A, A138)+SUMIFS('ALM| PL| Process'!I:I, 'ALM| PL| Process'!A:A, A138)</f>
        <v>0</v>
      </c>
      <c r="I138" s="855">
        <f>SUMIFS('Input| PL| RB'!J:J, 'Input| PL| RB'!$A:$A, A138)+SUMIFS('Input| PL| CMB'!J:J, 'Input| PL| CMB'!$A:$A, A138)+SUMIFS('Input| PL| IB'!J:J, 'Input| PL| IB'!$A:$A, A138)+SUMIFS('Input| PL| TT Thẻ'!J:J,'Input| PL| TT Thẻ'!$A:$A, A138)+SUMIFS('Input| PL| CIB'!J:J, 'Input| PL| CIB'!$A:$A, A138) +SUMIFS('Input| PL| Treasury'!J:J, 'Input| PL| Treasury'!$A:$A, A138)+SUMIFS('Input| PL| Capital'!J:J, 'Input| PL| Capital'!$A:$A, A138)+SUMIFS('ALM| PL| Process'!J:J, 'ALM| PL| Process'!$A:$A, A138)</f>
        <v>0</v>
      </c>
      <c r="J138" s="877">
        <f>SUMIFS('Input| PL| RB'!K:K, 'Input| PL| RB'!$A:$A, A138)+SUMIFS('Input| PL| CMB'!K:K, 'Input| PL| CMB'!$A:$A, A138)+SUMIFS('Input| PL| IB'!K:K, 'Input| PL| IB'!$A:$A, A138)+SUMIFS('Input| PL| TT Thẻ'!K:K,'Input| PL| TT Thẻ'!$A:$A, A138)+SUMIFS('Input| PL| CIB'!K:K, 'Input| PL| CIB'!$A:$A, A138) +SUMIFS('Input| PL| Treasury'!K:K, 'Input| PL| Treasury'!$A:$A, A138)+SUMIFS('Input| PL| Capital'!K:K, 'Input| PL| Capital'!$A:$A, A138)+SUMIFS('ALM| PL| Process'!K:K, 'ALM| PL| Process'!$A:$A, A138)</f>
        <v>0</v>
      </c>
    </row>
    <row r="139" spans="1:10" s="78" customFormat="1" ht="28.8" x14ac:dyDescent="0.3">
      <c r="A139" s="51">
        <v>303</v>
      </c>
      <c r="B139" s="51">
        <v>139</v>
      </c>
      <c r="C139" s="60" t="s">
        <v>230</v>
      </c>
      <c r="D139"/>
      <c r="E139" s="119"/>
      <c r="F139" s="141" t="s">
        <v>231</v>
      </c>
      <c r="G139"/>
      <c r="H139" s="854">
        <f>SUMIFS('Input| PL| RB'!I:I, 'Input| PL| RB'!A:A, A139)+SUMIFS('Input| PL| CMB'!I:I, 'Input| PL| CMB'!A:A, A139)+SUMIFS('Input| PL| IB'!I:I, 'Input| PL| IB'!A:A, A139)+SUMIFS('Input| PL| TT Thẻ'!I:I,'Input| PL| TT Thẻ'!A:A, A139)+SUMIFS('Input| PL| CIB'!I:I, 'Input| PL| CIB'!A:A, A139) +SUMIFS('Input| PL| Treasury'!I:I, 'Input| PL| Treasury'!A:A, A139)+SUMIFS('Input| PL| Capital'!I:I, 'Input| PL| Capital'!A:A, A139)+SUMIFS('ALM| PL| Process'!I:I, 'ALM| PL| Process'!A:A, A139)</f>
        <v>0</v>
      </c>
      <c r="I139" s="855">
        <f>SUMIFS('Input| PL| RB'!J:J, 'Input| PL| RB'!$A:$A, A139)+SUMIFS('Input| PL| CMB'!J:J, 'Input| PL| CMB'!$A:$A, A139)+SUMIFS('Input| PL| IB'!J:J, 'Input| PL| IB'!$A:$A, A139)+SUMIFS('Input| PL| TT Thẻ'!J:J,'Input| PL| TT Thẻ'!$A:$A, A139)+SUMIFS('Input| PL| CIB'!J:J, 'Input| PL| CIB'!$A:$A, A139) +SUMIFS('Input| PL| Treasury'!J:J, 'Input| PL| Treasury'!$A:$A, A139)+SUMIFS('Input| PL| Capital'!J:J, 'Input| PL| Capital'!$A:$A, A139)+SUMIFS('ALM| PL| Process'!J:J, 'ALM| PL| Process'!$A:$A, A139)</f>
        <v>0</v>
      </c>
      <c r="J139" s="877">
        <f>SUMIFS('Input| PL| RB'!K:K, 'Input| PL| RB'!$A:$A, A139)+SUMIFS('Input| PL| CMB'!K:K, 'Input| PL| CMB'!$A:$A, A139)+SUMIFS('Input| PL| IB'!K:K, 'Input| PL| IB'!$A:$A, A139)+SUMIFS('Input| PL| TT Thẻ'!K:K,'Input| PL| TT Thẻ'!$A:$A, A139)+SUMIFS('Input| PL| CIB'!K:K, 'Input| PL| CIB'!$A:$A, A139) +SUMIFS('Input| PL| Treasury'!K:K, 'Input| PL| Treasury'!$A:$A, A139)+SUMIFS('Input| PL| Capital'!K:K, 'Input| PL| Capital'!$A:$A, A139)+SUMIFS('ALM| PL| Process'!K:K, 'ALM| PL| Process'!$A:$A, A139)</f>
        <v>0</v>
      </c>
    </row>
    <row r="140" spans="1:10" s="78" customFormat="1" x14ac:dyDescent="0.3">
      <c r="A140" s="51">
        <v>304</v>
      </c>
      <c r="B140" s="51">
        <v>140</v>
      </c>
      <c r="C140" s="60"/>
      <c r="D140"/>
      <c r="E140" s="119"/>
      <c r="F140" s="118" t="s">
        <v>232</v>
      </c>
      <c r="G140"/>
      <c r="H140" s="854">
        <f>SUMIFS('Input| PL| RB'!I:I, 'Input| PL| RB'!A:A, A140)+SUMIFS('Input| PL| CMB'!I:I, 'Input| PL| CMB'!A:A, A140)+SUMIFS('Input| PL| IB'!I:I, 'Input| PL| IB'!A:A, A140)+SUMIFS('Input| PL| TT Thẻ'!I:I,'Input| PL| TT Thẻ'!A:A, A140)+SUMIFS('Input| PL| CIB'!I:I, 'Input| PL| CIB'!A:A, A140) +SUMIFS('Input| PL| Treasury'!I:I, 'Input| PL| Treasury'!A:A, A140)+SUMIFS('Input| PL| Capital'!I:I, 'Input| PL| Capital'!A:A, A140)+SUMIFS('ALM| PL| Process'!I:I, 'ALM| PL| Process'!A:A, A140)</f>
        <v>27721.854191505576</v>
      </c>
      <c r="I140" s="855">
        <f>SUMIFS('Input| PL| RB'!J:J, 'Input| PL| RB'!$A:$A, A140)+SUMIFS('Input| PL| CMB'!J:J, 'Input| PL| CMB'!$A:$A, A140)+SUMIFS('Input| PL| IB'!J:J, 'Input| PL| IB'!$A:$A, A140)+SUMIFS('Input| PL| TT Thẻ'!J:J,'Input| PL| TT Thẻ'!$A:$A, A140)+SUMIFS('Input| PL| CIB'!J:J, 'Input| PL| CIB'!$A:$A, A140) +SUMIFS('Input| PL| Treasury'!J:J, 'Input| PL| Treasury'!$A:$A, A140)+SUMIFS('Input| PL| Capital'!J:J, 'Input| PL| Capital'!$A:$A, A140)+SUMIFS('ALM| PL| Process'!J:J, 'ALM| PL| Process'!$A:$A, A140)</f>
        <v>34082.956491505603</v>
      </c>
      <c r="J140" s="877">
        <f ca="1">SUMIFS('Input| PL| RB'!K:K, 'Input| PL| RB'!$A:$A, A140)+SUMIFS('Input| PL| CMB'!K:K, 'Input| PL| CMB'!$A:$A, A140)+SUMIFS('Input| PL| IB'!K:K, 'Input| PL| IB'!$A:$A, A140)+SUMIFS('Input| PL| TT Thẻ'!K:K,'Input| PL| TT Thẻ'!$A:$A, A140)+SUMIFS('Input| PL| CIB'!K:K, 'Input| PL| CIB'!$A:$A, A140) +SUMIFS('Input| PL| Treasury'!K:K, 'Input| PL| Treasury'!$A:$A, A140)+SUMIFS('Input| PL| Capital'!K:K, 'Input| PL| Capital'!$A:$A, A140)+SUMIFS('ALM| PL| Process'!K:K, 'ALM| PL| Process'!$A:$A, A140)</f>
        <v>81582.424944663624</v>
      </c>
    </row>
    <row r="141" spans="1:10" s="78" customFormat="1" x14ac:dyDescent="0.3">
      <c r="A141" s="51">
        <v>305</v>
      </c>
      <c r="B141" s="51">
        <v>141</v>
      </c>
      <c r="C141" s="60"/>
      <c r="D141"/>
      <c r="E141" s="119"/>
      <c r="F141" s="118" t="s">
        <v>233</v>
      </c>
      <c r="G141"/>
      <c r="H141" s="854">
        <f>SUMIFS('Input| PL| RB'!I:I, 'Input| PL| RB'!A:A, A141)+SUMIFS('Input| PL| CMB'!I:I, 'Input| PL| CMB'!A:A, A141)+SUMIFS('Input| PL| IB'!I:I, 'Input| PL| IB'!A:A, A141)+SUMIFS('Input| PL| TT Thẻ'!I:I,'Input| PL| TT Thẻ'!A:A, A141)+SUMIFS('Input| PL| CIB'!I:I, 'Input| PL| CIB'!A:A, A141) +SUMIFS('Input| PL| Treasury'!I:I, 'Input| PL| Treasury'!A:A, A141)+SUMIFS('Input| PL| Capital'!I:I, 'Input| PL| Capital'!A:A, A141)+SUMIFS('ALM| PL| Process'!I:I, 'ALM| PL| Process'!A:A, A141)</f>
        <v>0</v>
      </c>
      <c r="I141" s="855">
        <f>SUMIFS('Input| PL| RB'!J:J, 'Input| PL| RB'!$A:$A, A141)+SUMIFS('Input| PL| CMB'!J:J, 'Input| PL| CMB'!$A:$A, A141)+SUMIFS('Input| PL| IB'!J:J, 'Input| PL| IB'!$A:$A, A141)+SUMIFS('Input| PL| TT Thẻ'!J:J,'Input| PL| TT Thẻ'!$A:$A, A141)+SUMIFS('Input| PL| CIB'!J:J, 'Input| PL| CIB'!$A:$A, A141) +SUMIFS('Input| PL| Treasury'!J:J, 'Input| PL| Treasury'!$A:$A, A141)+SUMIFS('Input| PL| Capital'!J:J, 'Input| PL| Capital'!$A:$A, A141)+SUMIFS('ALM| PL| Process'!J:J, 'ALM| PL| Process'!$A:$A, A141)</f>
        <v>0</v>
      </c>
      <c r="J141" s="877">
        <f>SUMIFS('Input| PL| RB'!K:K, 'Input| PL| RB'!$A:$A, A141)+SUMIFS('Input| PL| CMB'!K:K, 'Input| PL| CMB'!$A:$A, A141)+SUMIFS('Input| PL| IB'!K:K, 'Input| PL| IB'!$A:$A, A141)+SUMIFS('Input| PL| TT Thẻ'!K:K,'Input| PL| TT Thẻ'!$A:$A, A141)+SUMIFS('Input| PL| CIB'!K:K, 'Input| PL| CIB'!$A:$A, A141) +SUMIFS('Input| PL| Treasury'!K:K, 'Input| PL| Treasury'!$A:$A, A141)+SUMIFS('Input| PL| Capital'!K:K, 'Input| PL| Capital'!$A:$A, A141)+SUMIFS('ALM| PL| Process'!K:K, 'ALM| PL| Process'!$A:$A, A141)</f>
        <v>1.8599999999999998E-2</v>
      </c>
    </row>
    <row r="142" spans="1:10" s="78" customFormat="1" ht="28.8" x14ac:dyDescent="0.3">
      <c r="A142" s="51">
        <v>306</v>
      </c>
      <c r="B142" s="51">
        <v>142</v>
      </c>
      <c r="C142" s="60" t="s">
        <v>234</v>
      </c>
      <c r="D142"/>
      <c r="E142" s="119"/>
      <c r="F142" s="141" t="s">
        <v>235</v>
      </c>
      <c r="G142"/>
      <c r="H142" s="854">
        <f>SUMIFS('Input| PL| RB'!I:I, 'Input| PL| RB'!A:A, A142)+SUMIFS('Input| PL| CMB'!I:I, 'Input| PL| CMB'!A:A, A142)+SUMIFS('Input| PL| IB'!I:I, 'Input| PL| IB'!A:A, A142)+SUMIFS('Input| PL| TT Thẻ'!I:I,'Input| PL| TT Thẻ'!A:A, A142)+SUMIFS('Input| PL| CIB'!I:I, 'Input| PL| CIB'!A:A, A142) +SUMIFS('Input| PL| Treasury'!I:I, 'Input| PL| Treasury'!A:A, A142)+SUMIFS('Input| PL| Capital'!I:I, 'Input| PL| Capital'!A:A, A142)+SUMIFS('ALM| PL| Process'!I:I, 'ALM| PL| Process'!A:A, A142)</f>
        <v>0</v>
      </c>
      <c r="I142" s="855">
        <f>SUMIFS('Input| PL| RB'!J:J, 'Input| PL| RB'!$A:$A, A142)+SUMIFS('Input| PL| CMB'!J:J, 'Input| PL| CMB'!$A:$A, A142)+SUMIFS('Input| PL| IB'!J:J, 'Input| PL| IB'!$A:$A, A142)+SUMIFS('Input| PL| TT Thẻ'!J:J,'Input| PL| TT Thẻ'!$A:$A, A142)+SUMIFS('Input| PL| CIB'!J:J, 'Input| PL| CIB'!$A:$A, A142) +SUMIFS('Input| PL| Treasury'!J:J, 'Input| PL| Treasury'!$A:$A, A142)+SUMIFS('Input| PL| Capital'!J:J, 'Input| PL| Capital'!$A:$A, A142)+SUMIFS('ALM| PL| Process'!J:J, 'ALM| PL| Process'!$A:$A, A142)</f>
        <v>0</v>
      </c>
      <c r="J142" s="877">
        <f>SUMIFS('Input| PL| RB'!K:K, 'Input| PL| RB'!$A:$A, A142)+SUMIFS('Input| PL| CMB'!K:K, 'Input| PL| CMB'!$A:$A, A142)+SUMIFS('Input| PL| IB'!K:K, 'Input| PL| IB'!$A:$A, A142)+SUMIFS('Input| PL| TT Thẻ'!K:K,'Input| PL| TT Thẻ'!$A:$A, A142)+SUMIFS('Input| PL| CIB'!K:K, 'Input| PL| CIB'!$A:$A, A142) +SUMIFS('Input| PL| Treasury'!K:K, 'Input| PL| Treasury'!$A:$A, A142)+SUMIFS('Input| PL| Capital'!K:K, 'Input| PL| Capital'!$A:$A, A142)+SUMIFS('ALM| PL| Process'!K:K, 'ALM| PL| Process'!$A:$A, A142)</f>
        <v>0</v>
      </c>
    </row>
    <row r="143" spans="1:10" s="78" customFormat="1" x14ac:dyDescent="0.3">
      <c r="A143" s="51">
        <v>307</v>
      </c>
      <c r="B143" s="51">
        <v>143</v>
      </c>
      <c r="C143" s="60"/>
      <c r="D143"/>
      <c r="E143" s="119"/>
      <c r="F143" s="118" t="s">
        <v>236</v>
      </c>
      <c r="G143"/>
      <c r="H143" s="854">
        <f>SUMIFS('Input| PL| RB'!I:I, 'Input| PL| RB'!A:A, A143)+SUMIFS('Input| PL| CMB'!I:I, 'Input| PL| CMB'!A:A, A143)+SUMIFS('Input| PL| IB'!I:I, 'Input| PL| IB'!A:A, A143)+SUMIFS('Input| PL| TT Thẻ'!I:I,'Input| PL| TT Thẻ'!A:A, A143)+SUMIFS('Input| PL| CIB'!I:I, 'Input| PL| CIB'!A:A, A143) +SUMIFS('Input| PL| Treasury'!I:I, 'Input| PL| Treasury'!A:A, A143)+SUMIFS('Input| PL| Capital'!I:I, 'Input| PL| Capital'!A:A, A143)+SUMIFS('ALM| PL| Process'!I:I, 'ALM| PL| Process'!A:A, A143)</f>
        <v>0</v>
      </c>
      <c r="I143" s="855">
        <f>SUMIFS('Input| PL| RB'!J:J, 'Input| PL| RB'!$A:$A, A143)+SUMIFS('Input| PL| CMB'!J:J, 'Input| PL| CMB'!$A:$A, A143)+SUMIFS('Input| PL| IB'!J:J, 'Input| PL| IB'!$A:$A, A143)+SUMIFS('Input| PL| TT Thẻ'!J:J,'Input| PL| TT Thẻ'!$A:$A, A143)+SUMIFS('Input| PL| CIB'!J:J, 'Input| PL| CIB'!$A:$A, A143) +SUMIFS('Input| PL| Treasury'!J:J, 'Input| PL| Treasury'!$A:$A, A143)+SUMIFS('Input| PL| Capital'!J:J, 'Input| PL| Capital'!$A:$A, A143)+SUMIFS('ALM| PL| Process'!J:J, 'ALM| PL| Process'!$A:$A, A143)</f>
        <v>0</v>
      </c>
      <c r="J143" s="877">
        <f ca="1">SUMIFS('Input| PL| RB'!K:K, 'Input| PL| RB'!$A:$A, A143)+SUMIFS('Input| PL| CMB'!K:K, 'Input| PL| CMB'!$A:$A, A143)+SUMIFS('Input| PL| IB'!K:K, 'Input| PL| IB'!$A:$A, A143)+SUMIFS('Input| PL| TT Thẻ'!K:K,'Input| PL| TT Thẻ'!$A:$A, A143)+SUMIFS('Input| PL| CIB'!K:K, 'Input| PL| CIB'!$A:$A, A143) +SUMIFS('Input| PL| Treasury'!K:K, 'Input| PL| Treasury'!$A:$A, A143)+SUMIFS('Input| PL| Capital'!K:K, 'Input| PL| Capital'!$A:$A, A143)+SUMIFS('ALM| PL| Process'!K:K, 'ALM| PL| Process'!$A:$A, A143)</f>
        <v>0</v>
      </c>
    </row>
    <row r="144" spans="1:10" s="78" customFormat="1" x14ac:dyDescent="0.3">
      <c r="A144" s="51">
        <v>308</v>
      </c>
      <c r="B144" s="51">
        <v>144</v>
      </c>
      <c r="C144" s="60"/>
      <c r="D144"/>
      <c r="E144" s="119"/>
      <c r="F144" s="118" t="s">
        <v>237</v>
      </c>
      <c r="G144"/>
      <c r="H144" s="854">
        <f>SUMIFS('Input| PL| RB'!I:I, 'Input| PL| RB'!A:A, A144)+SUMIFS('Input| PL| CMB'!I:I, 'Input| PL| CMB'!A:A, A144)+SUMIFS('Input| PL| IB'!I:I, 'Input| PL| IB'!A:A, A144)+SUMIFS('Input| PL| TT Thẻ'!I:I,'Input| PL| TT Thẻ'!A:A, A144)+SUMIFS('Input| PL| CIB'!I:I, 'Input| PL| CIB'!A:A, A144) +SUMIFS('Input| PL| Treasury'!I:I, 'Input| PL| Treasury'!A:A, A144)+SUMIFS('Input| PL| Capital'!I:I, 'Input| PL| Capital'!A:A, A144)+SUMIFS('ALM| PL| Process'!I:I, 'ALM| PL| Process'!A:A, A144)</f>
        <v>0</v>
      </c>
      <c r="I144" s="855">
        <f>SUMIFS('Input| PL| RB'!J:J, 'Input| PL| RB'!$A:$A, A144)+SUMIFS('Input| PL| CMB'!J:J, 'Input| PL| CMB'!$A:$A, A144)+SUMIFS('Input| PL| IB'!J:J, 'Input| PL| IB'!$A:$A, A144)+SUMIFS('Input| PL| TT Thẻ'!J:J,'Input| PL| TT Thẻ'!$A:$A, A144)+SUMIFS('Input| PL| CIB'!J:J, 'Input| PL| CIB'!$A:$A, A144) +SUMIFS('Input| PL| Treasury'!J:J, 'Input| PL| Treasury'!$A:$A, A144)+SUMIFS('Input| PL| Capital'!J:J, 'Input| PL| Capital'!$A:$A, A144)+SUMIFS('ALM| PL| Process'!J:J, 'ALM| PL| Process'!$A:$A, A144)</f>
        <v>0</v>
      </c>
      <c r="J144" s="877">
        <f>SUMIFS('Input| PL| RB'!K:K, 'Input| PL| RB'!$A:$A, A144)+SUMIFS('Input| PL| CMB'!K:K, 'Input| PL| CMB'!$A:$A, A144)+SUMIFS('Input| PL| IB'!K:K, 'Input| PL| IB'!$A:$A, A144)+SUMIFS('Input| PL| TT Thẻ'!K:K,'Input| PL| TT Thẻ'!$A:$A, A144)+SUMIFS('Input| PL| CIB'!K:K, 'Input| PL| CIB'!$A:$A, A144) +SUMIFS('Input| PL| Treasury'!K:K, 'Input| PL| Treasury'!$A:$A, A144)+SUMIFS('Input| PL| Capital'!K:K, 'Input| PL| Capital'!$A:$A, A144)+SUMIFS('ALM| PL| Process'!K:K, 'ALM| PL| Process'!$A:$A, A144)</f>
        <v>1.23E-2</v>
      </c>
    </row>
    <row r="145" spans="1:10" s="78" customFormat="1" ht="28.8" x14ac:dyDescent="0.3">
      <c r="A145" s="51">
        <v>309</v>
      </c>
      <c r="B145" s="51">
        <v>145</v>
      </c>
      <c r="C145" s="60" t="s">
        <v>238</v>
      </c>
      <c r="D145"/>
      <c r="E145" s="119"/>
      <c r="F145" s="141" t="s">
        <v>239</v>
      </c>
      <c r="G145"/>
      <c r="H145" s="854">
        <f>SUMIFS('Input| PL| RB'!I:I, 'Input| PL| RB'!A:A, A145)+SUMIFS('Input| PL| CMB'!I:I, 'Input| PL| CMB'!A:A, A145)+SUMIFS('Input| PL| IB'!I:I, 'Input| PL| IB'!A:A, A145)+SUMIFS('Input| PL| TT Thẻ'!I:I,'Input| PL| TT Thẻ'!A:A, A145)+SUMIFS('Input| PL| CIB'!I:I, 'Input| PL| CIB'!A:A, A145) +SUMIFS('Input| PL| Treasury'!I:I, 'Input| PL| Treasury'!A:A, A145)+SUMIFS('Input| PL| Capital'!I:I, 'Input| PL| Capital'!A:A, A145)+SUMIFS('ALM| PL| Process'!I:I, 'ALM| PL| Process'!A:A, A145)</f>
        <v>0</v>
      </c>
      <c r="I145" s="855">
        <f>SUMIFS('Input| PL| RB'!J:J, 'Input| PL| RB'!$A:$A, A145)+SUMIFS('Input| PL| CMB'!J:J, 'Input| PL| CMB'!$A:$A, A145)+SUMIFS('Input| PL| IB'!J:J, 'Input| PL| IB'!$A:$A, A145)+SUMIFS('Input| PL| TT Thẻ'!J:J,'Input| PL| TT Thẻ'!$A:$A, A145)+SUMIFS('Input| PL| CIB'!J:J, 'Input| PL| CIB'!$A:$A, A145) +SUMIFS('Input| PL| Treasury'!J:J, 'Input| PL| Treasury'!$A:$A, A145)+SUMIFS('Input| PL| Capital'!J:J, 'Input| PL| Capital'!$A:$A, A145)+SUMIFS('ALM| PL| Process'!J:J, 'ALM| PL| Process'!$A:$A, A145)</f>
        <v>0</v>
      </c>
      <c r="J145" s="877">
        <f>SUMIFS('Input| PL| RB'!K:K, 'Input| PL| RB'!$A:$A, A145)+SUMIFS('Input| PL| CMB'!K:K, 'Input| PL| CMB'!$A:$A, A145)+SUMIFS('Input| PL| IB'!K:K, 'Input| PL| IB'!$A:$A, A145)+SUMIFS('Input| PL| TT Thẻ'!K:K,'Input| PL| TT Thẻ'!$A:$A, A145)+SUMIFS('Input| PL| CIB'!K:K, 'Input| PL| CIB'!$A:$A, A145) +SUMIFS('Input| PL| Treasury'!K:K, 'Input| PL| Treasury'!$A:$A, A145)+SUMIFS('Input| PL| Capital'!K:K, 'Input| PL| Capital'!$A:$A, A145)+SUMIFS('ALM| PL| Process'!K:K, 'ALM| PL| Process'!$A:$A, A145)</f>
        <v>0</v>
      </c>
    </row>
    <row r="146" spans="1:10" s="78" customFormat="1" x14ac:dyDescent="0.3">
      <c r="A146" s="51">
        <v>310</v>
      </c>
      <c r="B146" s="51">
        <v>146</v>
      </c>
      <c r="C146" s="60"/>
      <c r="D146"/>
      <c r="E146" s="119"/>
      <c r="F146" s="118" t="s">
        <v>240</v>
      </c>
      <c r="G146"/>
      <c r="H146" s="854">
        <f>SUMIFS('Input| PL| RB'!I:I, 'Input| PL| RB'!A:A, A146)+SUMIFS('Input| PL| CMB'!I:I, 'Input| PL| CMB'!A:A, A146)+SUMIFS('Input| PL| IB'!I:I, 'Input| PL| IB'!A:A, A146)+SUMIFS('Input| PL| TT Thẻ'!I:I,'Input| PL| TT Thẻ'!A:A, A146)+SUMIFS('Input| PL| CIB'!I:I, 'Input| PL| CIB'!A:A, A146) +SUMIFS('Input| PL| Treasury'!I:I, 'Input| PL| Treasury'!A:A, A146)+SUMIFS('Input| PL| Capital'!I:I, 'Input| PL| Capital'!A:A, A146)+SUMIFS('ALM| PL| Process'!I:I, 'ALM| PL| Process'!A:A, A146)</f>
        <v>13752.128500000001</v>
      </c>
      <c r="I146" s="855">
        <f>SUMIFS('Input| PL| RB'!J:J, 'Input| PL| RB'!$A:$A, A146)+SUMIFS('Input| PL| CMB'!J:J, 'Input| PL| CMB'!$A:$A, A146)+SUMIFS('Input| PL| IB'!J:J, 'Input| PL| IB'!$A:$A, A146)+SUMIFS('Input| PL| TT Thẻ'!J:J,'Input| PL| TT Thẻ'!$A:$A, A146)+SUMIFS('Input| PL| CIB'!J:J, 'Input| PL| CIB'!$A:$A, A146) +SUMIFS('Input| PL| Treasury'!J:J, 'Input| PL| Treasury'!$A:$A, A146)+SUMIFS('Input| PL| Capital'!J:J, 'Input| PL| Capital'!$A:$A, A146)+SUMIFS('ALM| PL| Process'!J:J, 'ALM| PL| Process'!$A:$A, A146)</f>
        <v>13752.128500000001</v>
      </c>
      <c r="J146" s="856">
        <f>SUMIFS('Input| PL| RB'!K:K, 'Input| PL| RB'!$A:$A, A146)+SUMIFS('Input| PL| CMB'!K:K, 'Input| PL| CMB'!$A:$A, A146)+SUMIFS('Input| PL| IB'!K:K, 'Input| PL| IB'!$A:$A, A146)+SUMIFS('Input| PL| TT Thẻ'!K:K,'Input| PL| TT Thẻ'!$A:$A, A146)+SUMIFS('Input| PL| CIB'!K:K, 'Input| PL| CIB'!$A:$A, A146) +SUMIFS('Input| PL| Treasury'!K:K, 'Input| PL| Treasury'!$A:$A, A146)+SUMIFS('Input| PL| Capital'!K:K, 'Input| PL| Capital'!$A:$A, A146)+SUMIFS('ALM| PL| Process'!K:K, 'ALM| PL| Process'!$A:$A, A146)</f>
        <v>13752.128500000001</v>
      </c>
    </row>
    <row r="147" spans="1:10" s="78" customFormat="1" x14ac:dyDescent="0.3">
      <c r="A147" s="51">
        <v>311</v>
      </c>
      <c r="B147" s="51">
        <v>147</v>
      </c>
      <c r="C147" s="60"/>
      <c r="D147"/>
      <c r="E147" s="119"/>
      <c r="F147" s="118" t="s">
        <v>241</v>
      </c>
      <c r="G147"/>
      <c r="H147" s="854">
        <f>SUMIFS('Input| PL| RB'!I:I, 'Input| PL| RB'!A:A, A147)+SUMIFS('Input| PL| CMB'!I:I, 'Input| PL| CMB'!A:A, A147)+SUMIFS('Input| PL| IB'!I:I, 'Input| PL| IB'!A:A, A147)+SUMIFS('Input| PL| TT Thẻ'!I:I,'Input| PL| TT Thẻ'!A:A, A147)+SUMIFS('Input| PL| CIB'!I:I, 'Input| PL| CIB'!A:A, A147) +SUMIFS('Input| PL| Treasury'!I:I, 'Input| PL| Treasury'!A:A, A147)+SUMIFS('Input| PL| Capital'!I:I, 'Input| PL| Capital'!A:A, A147)+SUMIFS('ALM| PL| Process'!I:I, 'ALM| PL| Process'!A:A, A147)</f>
        <v>0</v>
      </c>
      <c r="I147" s="855">
        <f>SUMIFS('Input| PL| RB'!J:J, 'Input| PL| RB'!$A:$A, A147)+SUMIFS('Input| PL| CMB'!J:J, 'Input| PL| CMB'!$A:$A, A147)+SUMIFS('Input| PL| IB'!J:J, 'Input| PL| IB'!$A:$A, A147)+SUMIFS('Input| PL| TT Thẻ'!J:J,'Input| PL| TT Thẻ'!$A:$A, A147)+SUMIFS('Input| PL| CIB'!J:J, 'Input| PL| CIB'!$A:$A, A147) +SUMIFS('Input| PL| Treasury'!J:J, 'Input| PL| Treasury'!$A:$A, A147)+SUMIFS('Input| PL| Capital'!J:J, 'Input| PL| Capital'!$A:$A, A147)+SUMIFS('ALM| PL| Process'!J:J, 'ALM| PL| Process'!$A:$A, A147)</f>
        <v>0</v>
      </c>
      <c r="J147" s="856">
        <f>SUMIFS('Input| PL| RB'!K:K, 'Input| PL| RB'!$A:$A, A147)+SUMIFS('Input| PL| CMB'!K:K, 'Input| PL| CMB'!$A:$A, A147)+SUMIFS('Input| PL| IB'!K:K, 'Input| PL| IB'!$A:$A, A147)+SUMIFS('Input| PL| TT Thẻ'!K:K,'Input| PL| TT Thẻ'!$A:$A, A147)+SUMIFS('Input| PL| CIB'!K:K, 'Input| PL| CIB'!$A:$A, A147) +SUMIFS('Input| PL| Treasury'!K:K, 'Input| PL| Treasury'!$A:$A, A147)+SUMIFS('Input| PL| Capital'!K:K, 'Input| PL| Capital'!$A:$A, A147)+SUMIFS('ALM| PL| Process'!K:K, 'ALM| PL| Process'!$A:$A, A147)</f>
        <v>1.231E-2</v>
      </c>
    </row>
    <row r="148" spans="1:10" s="78" customFormat="1" ht="28.8" x14ac:dyDescent="0.3">
      <c r="A148" s="51">
        <v>312</v>
      </c>
      <c r="B148" s="51">
        <v>148</v>
      </c>
      <c r="C148" s="60" t="s">
        <v>242</v>
      </c>
      <c r="D148"/>
      <c r="E148" s="119"/>
      <c r="F148" s="141" t="s">
        <v>243</v>
      </c>
      <c r="G148"/>
      <c r="H148" s="854">
        <f>SUMIFS('Input| PL| RB'!I:I, 'Input| PL| RB'!A:A, A148)+SUMIFS('Input| PL| CMB'!I:I, 'Input| PL| CMB'!A:A, A148)+SUMIFS('Input| PL| IB'!I:I, 'Input| PL| IB'!A:A, A148)+SUMIFS('Input| PL| TT Thẻ'!I:I,'Input| PL| TT Thẻ'!A:A, A148)+SUMIFS('Input| PL| CIB'!I:I, 'Input| PL| CIB'!A:A, A148) +SUMIFS('Input| PL| Treasury'!I:I, 'Input| PL| Treasury'!A:A, A148)+SUMIFS('Input| PL| Capital'!I:I, 'Input| PL| Capital'!A:A, A148)+SUMIFS('ALM| PL| Process'!I:I, 'ALM| PL| Process'!A:A, A148)</f>
        <v>0</v>
      </c>
      <c r="I148" s="855">
        <f>SUMIFS('Input| PL| RB'!J:J, 'Input| PL| RB'!$A:$A, A148)+SUMIFS('Input| PL| CMB'!J:J, 'Input| PL| CMB'!$A:$A, A148)+SUMIFS('Input| PL| IB'!J:J, 'Input| PL| IB'!$A:$A, A148)+SUMIFS('Input| PL| TT Thẻ'!J:J,'Input| PL| TT Thẻ'!$A:$A, A148)+SUMIFS('Input| PL| CIB'!J:J, 'Input| PL| CIB'!$A:$A, A148) +SUMIFS('Input| PL| Treasury'!J:J, 'Input| PL| Treasury'!$A:$A, A148)+SUMIFS('Input| PL| Capital'!J:J, 'Input| PL| Capital'!$A:$A, A148)+SUMIFS('ALM| PL| Process'!J:J, 'ALM| PL| Process'!$A:$A, A148)</f>
        <v>0</v>
      </c>
      <c r="J148" s="877">
        <f>SUMIFS('Input| PL| RB'!K:K, 'Input| PL| RB'!$A:$A, A148)+SUMIFS('Input| PL| CMB'!K:K, 'Input| PL| CMB'!$A:$A, A148)+SUMIFS('Input| PL| IB'!K:K, 'Input| PL| IB'!$A:$A, A148)+SUMIFS('Input| PL| TT Thẻ'!K:K,'Input| PL| TT Thẻ'!$A:$A, A148)+SUMIFS('Input| PL| CIB'!K:K, 'Input| PL| CIB'!$A:$A, A148) +SUMIFS('Input| PL| Treasury'!K:K, 'Input| PL| Treasury'!$A:$A, A148)+SUMIFS('Input| PL| Capital'!K:K, 'Input| PL| Capital'!$A:$A, A148)+SUMIFS('ALM| PL| Process'!K:K, 'ALM| PL| Process'!$A:$A, A148)</f>
        <v>0</v>
      </c>
    </row>
    <row r="149" spans="1:10" s="78" customFormat="1" x14ac:dyDescent="0.3">
      <c r="A149" s="51">
        <v>313</v>
      </c>
      <c r="B149" s="51">
        <v>149</v>
      </c>
      <c r="C149" s="60"/>
      <c r="D149"/>
      <c r="E149" s="119"/>
      <c r="F149" s="118" t="s">
        <v>244</v>
      </c>
      <c r="G149"/>
      <c r="H149" s="854">
        <f>SUMIFS('Input| PL| RB'!I:I, 'Input| PL| RB'!A:A, A149)+SUMIFS('Input| PL| CMB'!I:I, 'Input| PL| CMB'!A:A, A149)+SUMIFS('Input| PL| IB'!I:I, 'Input| PL| IB'!A:A, A149)+SUMIFS('Input| PL| TT Thẻ'!I:I,'Input| PL| TT Thẻ'!A:A, A149)+SUMIFS('Input| PL| CIB'!I:I, 'Input| PL| CIB'!A:A, A149) +SUMIFS('Input| PL| Treasury'!I:I, 'Input| PL| Treasury'!A:A, A149)+SUMIFS('Input| PL| Capital'!I:I, 'Input| PL| Capital'!A:A, A149)+SUMIFS('ALM| PL| Process'!I:I, 'ALM| PL| Process'!A:A, A149)</f>
        <v>0</v>
      </c>
      <c r="I149" s="855">
        <f>SUMIFS('Input| PL| RB'!J:J, 'Input| PL| RB'!$A:$A, A149)+SUMIFS('Input| PL| CMB'!J:J, 'Input| PL| CMB'!$A:$A, A149)+SUMIFS('Input| PL| IB'!J:J, 'Input| PL| IB'!$A:$A, A149)+SUMIFS('Input| PL| TT Thẻ'!J:J,'Input| PL| TT Thẻ'!$A:$A, A149)+SUMIFS('Input| PL| CIB'!J:J, 'Input| PL| CIB'!$A:$A, A149) +SUMIFS('Input| PL| Treasury'!J:J, 'Input| PL| Treasury'!$A:$A, A149)+SUMIFS('Input| PL| Capital'!J:J, 'Input| PL| Capital'!$A:$A, A149)+SUMIFS('ALM| PL| Process'!J:J, 'ALM| PL| Process'!$A:$A, A149)</f>
        <v>0</v>
      </c>
      <c r="J149" s="856">
        <f>SUMIFS('Input| PL| RB'!K:K, 'Input| PL| RB'!$A:$A, A149)+SUMIFS('Input| PL| CMB'!K:K, 'Input| PL| CMB'!$A:$A, A149)+SUMIFS('Input| PL| IB'!K:K, 'Input| PL| IB'!$A:$A, A149)+SUMIFS('Input| PL| TT Thẻ'!K:K,'Input| PL| TT Thẻ'!$A:$A, A149)+SUMIFS('Input| PL| CIB'!K:K, 'Input| PL| CIB'!$A:$A, A149) +SUMIFS('Input| PL| Treasury'!K:K, 'Input| PL| Treasury'!$A:$A, A149)+SUMIFS('Input| PL| Capital'!K:K, 'Input| PL| Capital'!$A:$A, A149)+SUMIFS('ALM| PL| Process'!K:K, 'ALM| PL| Process'!$A:$A, A149)</f>
        <v>0</v>
      </c>
    </row>
    <row r="150" spans="1:10" s="78" customFormat="1" x14ac:dyDescent="0.3">
      <c r="A150" s="51">
        <v>314</v>
      </c>
      <c r="B150" s="51">
        <v>150</v>
      </c>
      <c r="C150" s="60"/>
      <c r="D150"/>
      <c r="E150" s="119"/>
      <c r="F150" s="118" t="s">
        <v>245</v>
      </c>
      <c r="G150"/>
      <c r="H150" s="854">
        <f>SUMIFS('Input| PL| RB'!I:I, 'Input| PL| RB'!A:A, A150)+SUMIFS('Input| PL| CMB'!I:I, 'Input| PL| CMB'!A:A, A150)+SUMIFS('Input| PL| IB'!I:I, 'Input| PL| IB'!A:A, A150)+SUMIFS('Input| PL| TT Thẻ'!I:I,'Input| PL| TT Thẻ'!A:A, A150)+SUMIFS('Input| PL| CIB'!I:I, 'Input| PL| CIB'!A:A, A150) +SUMIFS('Input| PL| Treasury'!I:I, 'Input| PL| Treasury'!A:A, A150)+SUMIFS('Input| PL| Capital'!I:I, 'Input| PL| Capital'!A:A, A150)+SUMIFS('ALM| PL| Process'!I:I, 'ALM| PL| Process'!A:A, A150)</f>
        <v>0</v>
      </c>
      <c r="I150" s="855">
        <f>SUMIFS('Input| PL| RB'!J:J, 'Input| PL| RB'!$A:$A, A150)+SUMIFS('Input| PL| CMB'!J:J, 'Input| PL| CMB'!$A:$A, A150)+SUMIFS('Input| PL| IB'!J:J, 'Input| PL| IB'!$A:$A, A150)+SUMIFS('Input| PL| TT Thẻ'!J:J,'Input| PL| TT Thẻ'!$A:$A, A150)+SUMIFS('Input| PL| CIB'!J:J, 'Input| PL| CIB'!$A:$A, A150) +SUMIFS('Input| PL| Treasury'!J:J, 'Input| PL| Treasury'!$A:$A, A150)+SUMIFS('Input| PL| Capital'!J:J, 'Input| PL| Capital'!$A:$A, A150)+SUMIFS('ALM| PL| Process'!J:J, 'ALM| PL| Process'!$A:$A, A150)</f>
        <v>0</v>
      </c>
      <c r="J150" s="856">
        <f>SUMIFS('Input| PL| RB'!K:K, 'Input| PL| RB'!$A:$A, A150)+SUMIFS('Input| PL| CMB'!K:K, 'Input| PL| CMB'!$A:$A, A150)+SUMIFS('Input| PL| IB'!K:K, 'Input| PL| IB'!$A:$A, A150)+SUMIFS('Input| PL| TT Thẻ'!K:K,'Input| PL| TT Thẻ'!$A:$A, A150)+SUMIFS('Input| PL| CIB'!K:K, 'Input| PL| CIB'!$A:$A, A150) +SUMIFS('Input| PL| Treasury'!K:K, 'Input| PL| Treasury'!$A:$A, A150)+SUMIFS('Input| PL| Capital'!K:K, 'Input| PL| Capital'!$A:$A, A150)+SUMIFS('ALM| PL| Process'!K:K, 'ALM| PL| Process'!$A:$A, A150)</f>
        <v>1.4200000000000001E-2</v>
      </c>
    </row>
    <row r="151" spans="1:10" s="78" customFormat="1" ht="28.8" x14ac:dyDescent="0.3">
      <c r="A151" s="51">
        <v>315</v>
      </c>
      <c r="B151" s="51">
        <v>151</v>
      </c>
      <c r="C151" s="60" t="s">
        <v>246</v>
      </c>
      <c r="D151"/>
      <c r="E151" s="119"/>
      <c r="F151" s="141" t="s">
        <v>247</v>
      </c>
      <c r="G151"/>
      <c r="H151" s="854">
        <f>SUMIFS('Input| PL| RB'!I:I, 'Input| PL| RB'!A:A, A151)+SUMIFS('Input| PL| CMB'!I:I, 'Input| PL| CMB'!A:A, A151)+SUMIFS('Input| PL| IB'!I:I, 'Input| PL| IB'!A:A, A151)+SUMIFS('Input| PL| TT Thẻ'!I:I,'Input| PL| TT Thẻ'!A:A, A151)+SUMIFS('Input| PL| CIB'!I:I, 'Input| PL| CIB'!A:A, A151) +SUMIFS('Input| PL| Treasury'!I:I, 'Input| PL| Treasury'!A:A, A151)+SUMIFS('Input| PL| Capital'!I:I, 'Input| PL| Capital'!A:A, A151)+SUMIFS('ALM| PL| Process'!I:I, 'ALM| PL| Process'!A:A, A151)</f>
        <v>0</v>
      </c>
      <c r="I151" s="855">
        <f>SUMIFS('Input| PL| RB'!J:J, 'Input| PL| RB'!$A:$A, A151)+SUMIFS('Input| PL| CMB'!J:J, 'Input| PL| CMB'!$A:$A, A151)+SUMIFS('Input| PL| IB'!J:J, 'Input| PL| IB'!$A:$A, A151)+SUMIFS('Input| PL| TT Thẻ'!J:J,'Input| PL| TT Thẻ'!$A:$A, A151)+SUMIFS('Input| PL| CIB'!J:J, 'Input| PL| CIB'!$A:$A, A151) +SUMIFS('Input| PL| Treasury'!J:J, 'Input| PL| Treasury'!$A:$A, A151)+SUMIFS('Input| PL| Capital'!J:J, 'Input| PL| Capital'!$A:$A, A151)+SUMIFS('ALM| PL| Process'!J:J, 'ALM| PL| Process'!$A:$A, A151)</f>
        <v>0</v>
      </c>
      <c r="J151" s="877">
        <f>SUMIFS('Input| PL| RB'!K:K, 'Input| PL| RB'!$A:$A, A151)+SUMIFS('Input| PL| CMB'!K:K, 'Input| PL| CMB'!$A:$A, A151)+SUMIFS('Input| PL| IB'!K:K, 'Input| PL| IB'!$A:$A, A151)+SUMIFS('Input| PL| TT Thẻ'!K:K,'Input| PL| TT Thẻ'!$A:$A, A151)+SUMIFS('Input| PL| CIB'!K:K, 'Input| PL| CIB'!$A:$A, A151) +SUMIFS('Input| PL| Treasury'!K:K, 'Input| PL| Treasury'!$A:$A, A151)+SUMIFS('Input| PL| Capital'!K:K, 'Input| PL| Capital'!$A:$A, A151)+SUMIFS('ALM| PL| Process'!K:K, 'ALM| PL| Process'!$A:$A, A151)</f>
        <v>0</v>
      </c>
    </row>
    <row r="152" spans="1:10" s="78" customFormat="1" x14ac:dyDescent="0.3">
      <c r="A152" s="51">
        <v>316</v>
      </c>
      <c r="B152" s="51">
        <v>152</v>
      </c>
      <c r="C152" s="18"/>
      <c r="D152"/>
      <c r="E152" s="119"/>
      <c r="F152" s="118" t="s">
        <v>248</v>
      </c>
      <c r="G152"/>
      <c r="H152" s="854">
        <f>SUMIFS('Input| PL| RB'!I:I, 'Input| PL| RB'!A:A, A152)+SUMIFS('Input| PL| CMB'!I:I, 'Input| PL| CMB'!A:A, A152)+SUMIFS('Input| PL| IB'!I:I, 'Input| PL| IB'!A:A, A152)+SUMIFS('Input| PL| TT Thẻ'!I:I,'Input| PL| TT Thẻ'!A:A, A152)+SUMIFS('Input| PL| CIB'!I:I, 'Input| PL| CIB'!A:A, A152) +SUMIFS('Input| PL| Treasury'!I:I, 'Input| PL| Treasury'!A:A, A152)+SUMIFS('Input| PL| Capital'!I:I, 'Input| PL| Capital'!A:A, A152)+SUMIFS('ALM| PL| Process'!I:I, 'ALM| PL| Process'!A:A, A152)</f>
        <v>0</v>
      </c>
      <c r="I152" s="855">
        <f>SUMIFS('Input| PL| RB'!J:J, 'Input| PL| RB'!$A:$A, A152)+SUMIFS('Input| PL| CMB'!J:J, 'Input| PL| CMB'!$A:$A, A152)+SUMIFS('Input| PL| IB'!J:J, 'Input| PL| IB'!$A:$A, A152)+SUMIFS('Input| PL| TT Thẻ'!J:J,'Input| PL| TT Thẻ'!$A:$A, A152)+SUMIFS('Input| PL| CIB'!J:J, 'Input| PL| CIB'!$A:$A, A152) +SUMIFS('Input| PL| Treasury'!J:J, 'Input| PL| Treasury'!$A:$A, A152)+SUMIFS('Input| PL| Capital'!J:J, 'Input| PL| Capital'!$A:$A, A152)+SUMIFS('ALM| PL| Process'!J:J, 'ALM| PL| Process'!$A:$A, A152)</f>
        <v>0</v>
      </c>
      <c r="J152" s="856">
        <f>SUMIFS('Input| PL| RB'!K:K, 'Input| PL| RB'!$A:$A, A152)+SUMIFS('Input| PL| CMB'!K:K, 'Input| PL| CMB'!$A:$A, A152)+SUMIFS('Input| PL| IB'!K:K, 'Input| PL| IB'!$A:$A, A152)+SUMIFS('Input| PL| TT Thẻ'!K:K,'Input| PL| TT Thẻ'!$A:$A, A152)+SUMIFS('Input| PL| CIB'!K:K, 'Input| PL| CIB'!$A:$A, A152) +SUMIFS('Input| PL| Treasury'!K:K, 'Input| PL| Treasury'!$A:$A, A152)+SUMIFS('Input| PL| Capital'!K:K, 'Input| PL| Capital'!$A:$A, A152)+SUMIFS('ALM| PL| Process'!K:K, 'ALM| PL| Process'!$A:$A, A152)</f>
        <v>0</v>
      </c>
    </row>
    <row r="153" spans="1:10" s="78" customFormat="1" x14ac:dyDescent="0.3">
      <c r="A153" s="51">
        <v>317</v>
      </c>
      <c r="B153" s="51">
        <v>153</v>
      </c>
      <c r="C153" s="18"/>
      <c r="D153"/>
      <c r="E153" s="119"/>
      <c r="F153" s="118" t="s">
        <v>249</v>
      </c>
      <c r="G153"/>
      <c r="H153" s="854">
        <f>SUMIFS('Input| PL| RB'!I:I, 'Input| PL| RB'!A:A, A153)+SUMIFS('Input| PL| CMB'!I:I, 'Input| PL| CMB'!A:A, A153)+SUMIFS('Input| PL| IB'!I:I, 'Input| PL| IB'!A:A, A153)+SUMIFS('Input| PL| TT Thẻ'!I:I,'Input| PL| TT Thẻ'!A:A, A153)+SUMIFS('Input| PL| CIB'!I:I, 'Input| PL| CIB'!A:A, A153) +SUMIFS('Input| PL| Treasury'!I:I, 'Input| PL| Treasury'!A:A, A153)+SUMIFS('Input| PL| Capital'!I:I, 'Input| PL| Capital'!A:A, A153)+SUMIFS('ALM| PL| Process'!I:I, 'ALM| PL| Process'!A:A, A153)</f>
        <v>0</v>
      </c>
      <c r="I153" s="855">
        <f>SUMIFS('Input| PL| RB'!J:J, 'Input| PL| RB'!$A:$A, A153)+SUMIFS('Input| PL| CMB'!J:J, 'Input| PL| CMB'!$A:$A, A153)+SUMIFS('Input| PL| IB'!J:J, 'Input| PL| IB'!$A:$A, A153)+SUMIFS('Input| PL| TT Thẻ'!J:J,'Input| PL| TT Thẻ'!$A:$A, A153)+SUMIFS('Input| PL| CIB'!J:J, 'Input| PL| CIB'!$A:$A, A153) +SUMIFS('Input| PL| Treasury'!J:J, 'Input| PL| Treasury'!$A:$A, A153)+SUMIFS('Input| PL| Capital'!J:J, 'Input| PL| Capital'!$A:$A, A153)+SUMIFS('ALM| PL| Process'!J:J, 'ALM| PL| Process'!$A:$A, A153)</f>
        <v>0</v>
      </c>
      <c r="J153" s="856">
        <f>SUMIFS('Input| PL| RB'!K:K, 'Input| PL| RB'!$A:$A, A153)+SUMIFS('Input| PL| CMB'!K:K, 'Input| PL| CMB'!$A:$A, A153)+SUMIFS('Input| PL| IB'!K:K, 'Input| PL| IB'!$A:$A, A153)+SUMIFS('Input| PL| TT Thẻ'!K:K,'Input| PL| TT Thẻ'!$A:$A, A153)+SUMIFS('Input| PL| CIB'!K:K, 'Input| PL| CIB'!$A:$A, A153) +SUMIFS('Input| PL| Treasury'!K:K, 'Input| PL| Treasury'!$A:$A, A153)+SUMIFS('Input| PL| Capital'!K:K, 'Input| PL| Capital'!$A:$A, A153)+SUMIFS('ALM| PL| Process'!K:K, 'ALM| PL| Process'!$A:$A, A153)</f>
        <v>1.4500000000000001E-2</v>
      </c>
    </row>
    <row r="154" spans="1:10" s="78" customFormat="1" ht="43.2" x14ac:dyDescent="0.3">
      <c r="A154" s="51">
        <v>318</v>
      </c>
      <c r="B154" s="51">
        <v>154</v>
      </c>
      <c r="C154" s="60" t="s">
        <v>250</v>
      </c>
      <c r="D154"/>
      <c r="E154" s="119"/>
      <c r="F154" s="140" t="s">
        <v>251</v>
      </c>
      <c r="G154"/>
      <c r="H154" s="854">
        <f>SUMIFS('Input| PL| RB'!I:I, 'Input| PL| RB'!A:A, A154)+SUMIFS('Input| PL| CMB'!I:I, 'Input| PL| CMB'!A:A, A154)+SUMIFS('Input| PL| IB'!I:I, 'Input| PL| IB'!A:A, A154)+SUMIFS('Input| PL| TT Thẻ'!I:I,'Input| PL| TT Thẻ'!A:A, A154)+SUMIFS('Input| PL| CIB'!I:I, 'Input| PL| CIB'!A:A, A154) +SUMIFS('Input| PL| Treasury'!I:I, 'Input| PL| Treasury'!A:A, A154)+SUMIFS('Input| PL| Capital'!I:I, 'Input| PL| Capital'!A:A, A154)+SUMIFS('ALM| PL| Process'!I:I, 'ALM| PL| Process'!A:A, A154)</f>
        <v>89.700168928300002</v>
      </c>
      <c r="I154" s="855">
        <f>SUMIFS('Input| PL| RB'!J:J, 'Input| PL| RB'!$A:$A, A154)+SUMIFS('Input| PL| CMB'!J:J, 'Input| PL| CMB'!$A:$A, A154)+SUMIFS('Input| PL| IB'!J:J, 'Input| PL| IB'!$A:$A, A154)+SUMIFS('Input| PL| TT Thẻ'!J:J,'Input| PL| TT Thẻ'!$A:$A, A154)+SUMIFS('Input| PL| CIB'!J:J, 'Input| PL| CIB'!$A:$A, A154) +SUMIFS('Input| PL| Treasury'!J:J, 'Input| PL| Treasury'!$A:$A, A154)+SUMIFS('Input| PL| Capital'!J:J, 'Input| PL| Capital'!$A:$A, A154)+SUMIFS('ALM| PL| Process'!J:J, 'ALM| PL| Process'!$A:$A, A154)</f>
        <v>190.80432999799996</v>
      </c>
      <c r="J154" s="877">
        <f>SUMIFS('Input| PL| RB'!K:K, 'Input| PL| RB'!$A:$A, A154)+SUMIFS('Input| PL| CMB'!K:K, 'Input| PL| CMB'!$A:$A, A154)+SUMIFS('Input| PL| IB'!K:K, 'Input| PL| IB'!$A:$A, A154)+SUMIFS('Input| PL| TT Thẻ'!K:K,'Input| PL| TT Thẻ'!$A:$A, A154)+SUMIFS('Input| PL| CIB'!K:K, 'Input| PL| CIB'!$A:$A, A154) +SUMIFS('Input| PL| Treasury'!K:K, 'Input| PL| Treasury'!$A:$A, A154)+SUMIFS('Input| PL| Capital'!K:K, 'Input| PL| Capital'!$A:$A, A154)+SUMIFS('ALM| PL| Process'!K:K, 'ALM| PL| Process'!$A:$A, A154)</f>
        <v>190.80432999799996</v>
      </c>
    </row>
    <row r="155" spans="1:10" s="78" customFormat="1" ht="43.2" x14ac:dyDescent="0.3">
      <c r="A155" s="51">
        <v>319</v>
      </c>
      <c r="B155" s="51">
        <v>155</v>
      </c>
      <c r="C155" s="60" t="s">
        <v>252</v>
      </c>
      <c r="D155"/>
      <c r="E155" s="119"/>
      <c r="F155" s="141" t="s">
        <v>253</v>
      </c>
      <c r="G155"/>
      <c r="H155" s="854">
        <f>SUMIFS('Input| PL| RB'!I:I, 'Input| PL| RB'!A:A, A155)+SUMIFS('Input| PL| CMB'!I:I, 'Input| PL| CMB'!A:A, A155)+SUMIFS('Input| PL| IB'!I:I, 'Input| PL| IB'!A:A, A155)+SUMIFS('Input| PL| TT Thẻ'!I:I,'Input| PL| TT Thẻ'!A:A, A155)+SUMIFS('Input| PL| CIB'!I:I, 'Input| PL| CIB'!A:A, A155) +SUMIFS('Input| PL| Treasury'!I:I, 'Input| PL| Treasury'!A:A, A155)+SUMIFS('Input| PL| Capital'!I:I, 'Input| PL| Capital'!A:A, A155)+SUMIFS('ALM| PL| Process'!I:I, 'ALM| PL| Process'!A:A, A155)</f>
        <v>24.160363774999993</v>
      </c>
      <c r="I155" s="855">
        <f>SUMIFS('Input| PL| RB'!J:J, 'Input| PL| RB'!$A:$A, A155)+SUMIFS('Input| PL| CMB'!J:J, 'Input| PL| CMB'!$A:$A, A155)+SUMIFS('Input| PL| IB'!J:J, 'Input| PL| IB'!$A:$A, A155)+SUMIFS('Input| PL| TT Thẻ'!J:J,'Input| PL| TT Thẻ'!$A:$A, A155)+SUMIFS('Input| PL| CIB'!J:J, 'Input| PL| CIB'!$A:$A, A155) +SUMIFS('Input| PL| Treasury'!J:J, 'Input| PL| Treasury'!$A:$A, A155)+SUMIFS('Input| PL| Capital'!J:J, 'Input| PL| Capital'!$A:$A, A155)+SUMIFS('ALM| PL| Process'!J:J, 'ALM| PL| Process'!$A:$A, A155)</f>
        <v>51.908573499999996</v>
      </c>
      <c r="J155" s="877">
        <f>SUMIFS('Input| PL| RB'!K:K, 'Input| PL| RB'!$A:$A, A155)+SUMIFS('Input| PL| CMB'!K:K, 'Input| PL| CMB'!$A:$A, A155)+SUMIFS('Input| PL| IB'!K:K, 'Input| PL| IB'!$A:$A, A155)+SUMIFS('Input| PL| TT Thẻ'!K:K,'Input| PL| TT Thẻ'!$A:$A, A155)+SUMIFS('Input| PL| CIB'!K:K, 'Input| PL| CIB'!$A:$A, A155) +SUMIFS('Input| PL| Treasury'!K:K, 'Input| PL| Treasury'!$A:$A, A155)+SUMIFS('Input| PL| Capital'!K:K, 'Input| PL| Capital'!$A:$A, A155)+SUMIFS('ALM| PL| Process'!K:K, 'ALM| PL| Process'!$A:$A, A155)</f>
        <v>-11.177167033669443</v>
      </c>
    </row>
    <row r="156" spans="1:10" s="78" customFormat="1" x14ac:dyDescent="0.3">
      <c r="A156" s="51">
        <v>320</v>
      </c>
      <c r="B156" s="51">
        <v>156</v>
      </c>
      <c r="C156" s="18"/>
      <c r="D156"/>
      <c r="E156" s="119"/>
      <c r="F156" s="118" t="s">
        <v>198</v>
      </c>
      <c r="G156"/>
      <c r="H156" s="854">
        <f>SUMIFS('Input| PL| RB'!I:I, 'Input| PL| RB'!A:A, A156)+SUMIFS('Input| PL| CMB'!I:I, 'Input| PL| CMB'!A:A, A156)+SUMIFS('Input| PL| IB'!I:I, 'Input| PL| IB'!A:A, A156)+SUMIFS('Input| PL| TT Thẻ'!I:I,'Input| PL| TT Thẻ'!A:A, A156)+SUMIFS('Input| PL| CIB'!I:I, 'Input| PL| CIB'!A:A, A156) +SUMIFS('Input| PL| Treasury'!I:I, 'Input| PL| Treasury'!A:A, A156)+SUMIFS('Input| PL| Capital'!I:I, 'Input| PL| Capital'!A:A, A156)+SUMIFS('ALM| PL| Process'!I:I, 'ALM| PL| Process'!A:A, A156)</f>
        <v>3621.4805392857138</v>
      </c>
      <c r="I156" s="855">
        <f>SUMIFS('Input| PL| RB'!J:J, 'Input| PL| RB'!$A:$A, A156)+SUMIFS('Input| PL| CMB'!J:J, 'Input| PL| CMB'!$A:$A, A156)+SUMIFS('Input| PL| IB'!J:J, 'Input| PL| IB'!$A:$A, A156)+SUMIFS('Input| PL| TT Thẻ'!J:J,'Input| PL| TT Thẻ'!$A:$A, A156)+SUMIFS('Input| PL| CIB'!J:J, 'Input| PL| CIB'!$A:$A, A156) +SUMIFS('Input| PL| Treasury'!J:J, 'Input| PL| Treasury'!$A:$A, A156)+SUMIFS('Input| PL| Capital'!J:J, 'Input| PL| Capital'!$A:$A, A156)+SUMIFS('ALM| PL| Process'!J:J, 'ALM| PL| Process'!$A:$A, A156)</f>
        <v>-25813.586749999973</v>
      </c>
      <c r="J156" s="856">
        <f>SUMIFS('Input| PL| RB'!K:K, 'Input| PL| RB'!$A:$A, A156)+SUMIFS('Input| PL| CMB'!K:K, 'Input| PL| CMB'!$A:$A, A156)+SUMIFS('Input| PL| IB'!K:K, 'Input| PL| IB'!$A:$A, A156)+SUMIFS('Input| PL| TT Thẻ'!K:K,'Input| PL| TT Thẻ'!$A:$A, A156)+SUMIFS('Input| PL| CIB'!K:K, 'Input| PL| CIB'!$A:$A, A156) +SUMIFS('Input| PL| Treasury'!K:K, 'Input| PL| Treasury'!$A:$A, A156)+SUMIFS('Input| PL| Capital'!K:K, 'Input| PL| Capital'!$A:$A, A156)+SUMIFS('ALM| PL| Process'!K:K, 'ALM| PL| Process'!$A:$A, A156)</f>
        <v>-1722.16117227824</v>
      </c>
    </row>
    <row r="157" spans="1:10" s="78" customFormat="1" x14ac:dyDescent="0.3">
      <c r="A157" s="51">
        <v>321</v>
      </c>
      <c r="B157" s="51">
        <v>157</v>
      </c>
      <c r="C157" s="18"/>
      <c r="D157"/>
      <c r="E157" s="119"/>
      <c r="F157" s="118" t="s">
        <v>199</v>
      </c>
      <c r="G157"/>
      <c r="H157" s="854">
        <f>SUMIFS('Input| PL| RB'!I:I, 'Input| PL| RB'!A:A, A157)+SUMIFS('Input| PL| CMB'!I:I, 'Input| PL| CMB'!A:A, A157)+SUMIFS('Input| PL| IB'!I:I, 'Input| PL| IB'!A:A, A157)+SUMIFS('Input| PL| TT Thẻ'!I:I,'Input| PL| TT Thẻ'!A:A, A157)+SUMIFS('Input| PL| CIB'!I:I, 'Input| PL| CIB'!A:A, A157) +SUMIFS('Input| PL| Treasury'!I:I, 'Input| PL| Treasury'!A:A, A157)+SUMIFS('Input| PL| Capital'!I:I, 'Input| PL| Capital'!A:A, A157)+SUMIFS('ALM| PL| Process'!I:I, 'ALM| PL| Process'!A:A, A157)</f>
        <v>6.9999999999999993E-3</v>
      </c>
      <c r="I157" s="855">
        <f>SUMIFS('Input| PL| RB'!J:J, 'Input| PL| RB'!$A:$A, A157)+SUMIFS('Input| PL| CMB'!J:J, 'Input| PL| CMB'!$A:$A, A157)+SUMIFS('Input| PL| IB'!J:J, 'Input| PL| IB'!$A:$A, A157)+SUMIFS('Input| PL| TT Thẻ'!J:J,'Input| PL| TT Thẻ'!$A:$A, A157)+SUMIFS('Input| PL| CIB'!J:J, 'Input| PL| CIB'!$A:$A, A157) +SUMIFS('Input| PL| Treasury'!J:J, 'Input| PL| Treasury'!$A:$A, A157)+SUMIFS('Input| PL| Capital'!J:J, 'Input| PL| Capital'!$A:$A, A157)+SUMIFS('ALM| PL| Process'!J:J, 'ALM| PL| Process'!$A:$A, A157)</f>
        <v>-2.0000000000000018E-3</v>
      </c>
      <c r="J157" s="856">
        <f>SUMIFS('Input| PL| RB'!K:K, 'Input| PL| RB'!$A:$A, A157)+SUMIFS('Input| PL| CMB'!K:K, 'Input| PL| CMB'!$A:$A, A157)+SUMIFS('Input| PL| IB'!K:K, 'Input| PL| IB'!$A:$A, A157)+SUMIFS('Input| PL| TT Thẻ'!K:K,'Input| PL| TT Thẻ'!$A:$A, A157)+SUMIFS('Input| PL| CIB'!K:K, 'Input| PL| CIB'!$A:$A, A157) +SUMIFS('Input| PL| Treasury'!K:K, 'Input| PL| Treasury'!$A:$A, A157)+SUMIFS('Input| PL| Capital'!K:K, 'Input| PL| Capital'!$A:$A, A157)+SUMIFS('ALM| PL| Process'!K:K, 'ALM| PL| Process'!$A:$A, A157)</f>
        <v>6.0000000000000019E-3</v>
      </c>
    </row>
    <row r="158" spans="1:10" s="78" customFormat="1" ht="57.6" x14ac:dyDescent="0.3">
      <c r="A158" s="51">
        <v>322</v>
      </c>
      <c r="B158" s="51">
        <v>158</v>
      </c>
      <c r="C158" s="60" t="s">
        <v>254</v>
      </c>
      <c r="D158"/>
      <c r="E158" s="119"/>
      <c r="F158" s="141" t="s">
        <v>255</v>
      </c>
      <c r="G158"/>
      <c r="H158" s="854">
        <f>SUMIFS('Input| PL| RB'!I:I, 'Input| PL| RB'!A:A, A158)+SUMIFS('Input| PL| CMB'!I:I, 'Input| PL| CMB'!A:A, A158)+SUMIFS('Input| PL| IB'!I:I, 'Input| PL| IB'!A:A, A158)+SUMIFS('Input| PL| TT Thẻ'!I:I,'Input| PL| TT Thẻ'!A:A, A158)+SUMIFS('Input| PL| CIB'!I:I, 'Input| PL| CIB'!A:A, A158) +SUMIFS('Input| PL| Treasury'!I:I, 'Input| PL| Treasury'!A:A, A158)+SUMIFS('Input| PL| Capital'!I:I, 'Input| PL| Capital'!A:A, A158)+SUMIFS('ALM| PL| Process'!I:I, 'ALM| PL| Process'!A:A, A158)</f>
        <v>65.539805153300009</v>
      </c>
      <c r="I158" s="855">
        <f>SUMIFS('Input| PL| RB'!J:J, 'Input| PL| RB'!$A:$A, A158)+SUMIFS('Input| PL| CMB'!J:J, 'Input| PL| CMB'!$A:$A, A158)+SUMIFS('Input| PL| IB'!J:J, 'Input| PL| IB'!$A:$A, A158)+SUMIFS('Input| PL| TT Thẻ'!J:J,'Input| PL| TT Thẻ'!$A:$A, A158)+SUMIFS('Input| PL| CIB'!J:J, 'Input| PL| CIB'!$A:$A, A158) +SUMIFS('Input| PL| Treasury'!J:J, 'Input| PL| Treasury'!$A:$A, A158)+SUMIFS('Input| PL| Capital'!J:J, 'Input| PL| Capital'!$A:$A, A158)+SUMIFS('ALM| PL| Process'!J:J, 'ALM| PL| Process'!$A:$A, A158)</f>
        <v>138.89575649799997</v>
      </c>
      <c r="J158" s="877">
        <f>SUMIFS('Input| PL| RB'!K:K, 'Input| PL| RB'!$A:$A, A158)+SUMIFS('Input| PL| CMB'!K:K, 'Input| PL| CMB'!$A:$A, A158)+SUMIFS('Input| PL| IB'!K:K, 'Input| PL| IB'!$A:$A, A158)+SUMIFS('Input| PL| TT Thẻ'!K:K,'Input| PL| TT Thẻ'!$A:$A, A158)+SUMIFS('Input| PL| CIB'!K:K, 'Input| PL| CIB'!$A:$A, A158) +SUMIFS('Input| PL| Treasury'!K:K, 'Input| PL| Treasury'!$A:$A, A158)+SUMIFS('Input| PL| Capital'!K:K, 'Input| PL| Capital'!$A:$A, A158)+SUMIFS('ALM| PL| Process'!K:K, 'ALM| PL| Process'!$A:$A, A158)</f>
        <v>13.983484539469446</v>
      </c>
    </row>
    <row r="159" spans="1:10" s="78" customFormat="1" x14ac:dyDescent="0.3">
      <c r="A159" s="51">
        <v>323</v>
      </c>
      <c r="B159" s="51">
        <v>159</v>
      </c>
      <c r="C159" s="60"/>
      <c r="D159"/>
      <c r="E159" s="119"/>
      <c r="F159" s="141" t="s">
        <v>256</v>
      </c>
      <c r="G159"/>
      <c r="H159" s="854">
        <f>SUMIFS('Input| PL| RB'!I:I, 'Input| PL| RB'!A:A, A159)+SUMIFS('Input| PL| CMB'!I:I, 'Input| PL| CMB'!A:A, A159)+SUMIFS('Input| PL| IB'!I:I, 'Input| PL| IB'!A:A, A159)+SUMIFS('Input| PL| TT Thẻ'!I:I,'Input| PL| TT Thẻ'!A:A, A159)+SUMIFS('Input| PL| CIB'!I:I, 'Input| PL| CIB'!A:A, A159) +SUMIFS('Input| PL| Treasury'!I:I, 'Input| PL| Treasury'!A:A, A159)+SUMIFS('Input| PL| Capital'!I:I, 'Input| PL| Capital'!A:A, A159)+SUMIFS('ALM| PL| Process'!I:I, 'ALM| PL| Process'!A:A, A159)</f>
        <v>0</v>
      </c>
      <c r="I159" s="855">
        <f>SUMIFS('Input| PL| RB'!J:J, 'Input| PL| RB'!$A:$A, A159)+SUMIFS('Input| PL| CMB'!J:J, 'Input| PL| CMB'!$A:$A, A159)+SUMIFS('Input| PL| IB'!J:J, 'Input| PL| IB'!$A:$A, A159)+SUMIFS('Input| PL| TT Thẻ'!J:J,'Input| PL| TT Thẻ'!$A:$A, A159)+SUMIFS('Input| PL| CIB'!J:J, 'Input| PL| CIB'!$A:$A, A159) +SUMIFS('Input| PL| Treasury'!J:J, 'Input| PL| Treasury'!$A:$A, A159)+SUMIFS('Input| PL| Capital'!J:J, 'Input| PL| Capital'!$A:$A, A159)+SUMIFS('ALM| PL| Process'!J:J, 'ALM| PL| Process'!$A:$A, A159)</f>
        <v>0</v>
      </c>
      <c r="J159" s="877">
        <f>SUMIFS('Input| PL| RB'!K:K, 'Input| PL| RB'!$A:$A, A159)+SUMIFS('Input| PL| CMB'!K:K, 'Input| PL| CMB'!$A:$A, A159)+SUMIFS('Input| PL| IB'!K:K, 'Input| PL| IB'!$A:$A, A159)+SUMIFS('Input| PL| TT Thẻ'!K:K,'Input| PL| TT Thẻ'!$A:$A, A159)+SUMIFS('Input| PL| CIB'!K:K, 'Input| PL| CIB'!$A:$A, A159) +SUMIFS('Input| PL| Treasury'!K:K, 'Input| PL| Treasury'!$A:$A, A159)+SUMIFS('Input| PL| Capital'!K:K, 'Input| PL| Capital'!$A:$A, A159)+SUMIFS('ALM| PL| Process'!K:K, 'ALM| PL| Process'!$A:$A, A159)</f>
        <v>13.983484539469446</v>
      </c>
    </row>
    <row r="160" spans="1:10" s="78" customFormat="1" x14ac:dyDescent="0.3">
      <c r="A160" s="51">
        <v>324</v>
      </c>
      <c r="B160" s="51">
        <v>160</v>
      </c>
      <c r="C160" s="60"/>
      <c r="D160"/>
      <c r="E160" s="119"/>
      <c r="F160" s="142" t="s">
        <v>198</v>
      </c>
      <c r="G160"/>
      <c r="H160" s="854">
        <f>SUMIFS('Input| PL| RB'!I:I, 'Input| PL| RB'!A:A, A160)+SUMIFS('Input| PL| CMB'!I:I, 'Input| PL| CMB'!A:A, A160)+SUMIFS('Input| PL| IB'!I:I, 'Input| PL| IB'!A:A, A160)+SUMIFS('Input| PL| TT Thẻ'!I:I,'Input| PL| TT Thẻ'!A:A, A160)+SUMIFS('Input| PL| CIB'!I:I, 'Input| PL| CIB'!A:A, A160) +SUMIFS('Input| PL| Treasury'!I:I, 'Input| PL| Treasury'!A:A, A160)+SUMIFS('Input| PL| Capital'!I:I, 'Input| PL| Capital'!A:A, A160)+SUMIFS('ALM| PL| Process'!I:I, 'ALM| PL| Process'!A:A, A160)</f>
        <v>0</v>
      </c>
      <c r="I160" s="855">
        <f>SUMIFS('Input| PL| RB'!J:J, 'Input| PL| RB'!$A:$A, A160)+SUMIFS('Input| PL| CMB'!J:J, 'Input| PL| CMB'!$A:$A, A160)+SUMIFS('Input| PL| IB'!J:J, 'Input| PL| IB'!$A:$A, A160)+SUMIFS('Input| PL| TT Thẻ'!J:J,'Input| PL| TT Thẻ'!$A:$A, A160)+SUMIFS('Input| PL| CIB'!J:J, 'Input| PL| CIB'!$A:$A, A160) +SUMIFS('Input| PL| Treasury'!J:J, 'Input| PL| Treasury'!$A:$A, A160)+SUMIFS('Input| PL| Capital'!J:J, 'Input| PL| Capital'!$A:$A, A160)+SUMIFS('ALM| PL| Process'!J:J, 'ALM| PL| Process'!$A:$A, A160)</f>
        <v>0</v>
      </c>
      <c r="J160" s="877">
        <f>SUMIFS('Input| PL| RB'!K:K, 'Input| PL| RB'!$A:$A, A160)+SUMIFS('Input| PL| CMB'!K:K, 'Input| PL| CMB'!$A:$A, A160)+SUMIFS('Input| PL| IB'!K:K, 'Input| PL| IB'!$A:$A, A160)+SUMIFS('Input| PL| TT Thẻ'!K:K,'Input| PL| TT Thẻ'!$A:$A, A160)+SUMIFS('Input| PL| CIB'!K:K, 'Input| PL| CIB'!$A:$A, A160) +SUMIFS('Input| PL| Treasury'!K:K, 'Input| PL| Treasury'!$A:$A, A160)+SUMIFS('Input| PL| Capital'!K:K, 'Input| PL| Capital'!$A:$A, A160)+SUMIFS('ALM| PL| Process'!K:K, 'ALM| PL| Process'!$A:$A, A160)</f>
        <v>2330.5807565782402</v>
      </c>
    </row>
    <row r="161" spans="1:10" s="78" customFormat="1" x14ac:dyDescent="0.3">
      <c r="A161" s="51">
        <v>325</v>
      </c>
      <c r="B161" s="51">
        <v>161</v>
      </c>
      <c r="C161" s="60"/>
      <c r="D161"/>
      <c r="E161" s="119"/>
      <c r="F161" s="142" t="s">
        <v>199</v>
      </c>
      <c r="G161"/>
      <c r="H161" s="854">
        <f>SUMIFS('Input| PL| RB'!I:I, 'Input| PL| RB'!A:A, A161)+SUMIFS('Input| PL| CMB'!I:I, 'Input| PL| CMB'!A:A, A161)+SUMIFS('Input| PL| IB'!I:I, 'Input| PL| IB'!A:A, A161)+SUMIFS('Input| PL| TT Thẻ'!I:I,'Input| PL| TT Thẻ'!A:A, A161)+SUMIFS('Input| PL| CIB'!I:I, 'Input| PL| CIB'!A:A, A161) +SUMIFS('Input| PL| Treasury'!I:I, 'Input| PL| Treasury'!A:A, A161)+SUMIFS('Input| PL| Capital'!I:I, 'Input| PL| Capital'!A:A, A161)+SUMIFS('ALM| PL| Process'!I:I, 'ALM| PL| Process'!A:A, A161)</f>
        <v>6.9999999999999993E-3</v>
      </c>
      <c r="I161" s="855">
        <f>SUMIFS('Input| PL| RB'!J:J, 'Input| PL| RB'!$A:$A, A161)+SUMIFS('Input| PL| CMB'!J:J, 'Input| PL| CMB'!$A:$A, A161)+SUMIFS('Input| PL| IB'!J:J, 'Input| PL| IB'!$A:$A, A161)+SUMIFS('Input| PL| TT Thẻ'!J:J,'Input| PL| TT Thẻ'!$A:$A, A161)+SUMIFS('Input| PL| CIB'!J:J, 'Input| PL| CIB'!$A:$A, A161) +SUMIFS('Input| PL| Treasury'!J:J, 'Input| PL| Treasury'!$A:$A, A161)+SUMIFS('Input| PL| Capital'!J:J, 'Input| PL| Capital'!$A:$A, A161)+SUMIFS('ALM| PL| Process'!J:J, 'ALM| PL| Process'!$A:$A, A161)</f>
        <v>-2.0000000000000018E-3</v>
      </c>
      <c r="J161" s="877">
        <f>SUMIFS('Input| PL| RB'!K:K, 'Input| PL| RB'!$A:$A, A161)+SUMIFS('Input| PL| CMB'!K:K, 'Input| PL| CMB'!$A:$A, A161)+SUMIFS('Input| PL| IB'!K:K, 'Input| PL| IB'!$A:$A, A161)+SUMIFS('Input| PL| TT Thẻ'!K:K,'Input| PL| TT Thẻ'!$A:$A, A161)+SUMIFS('Input| PL| CIB'!K:K, 'Input| PL| CIB'!$A:$A, A161) +SUMIFS('Input| PL| Treasury'!K:K, 'Input| PL| Treasury'!$A:$A, A161)+SUMIFS('Input| PL| Capital'!K:K, 'Input| PL| Capital'!$A:$A, A161)+SUMIFS('ALM| PL| Process'!K:K, 'ALM| PL| Process'!$A:$A, A161)</f>
        <v>6.0000000000000019E-3</v>
      </c>
    </row>
    <row r="162" spans="1:10" s="78" customFormat="1" x14ac:dyDescent="0.3">
      <c r="A162" s="51">
        <v>326</v>
      </c>
      <c r="B162" s="51">
        <v>162</v>
      </c>
      <c r="C162" s="60"/>
      <c r="D162"/>
      <c r="E162" s="119"/>
      <c r="F162" s="141" t="s">
        <v>257</v>
      </c>
      <c r="G162"/>
      <c r="H162" s="854">
        <f>SUMIFS('Input| PL| RB'!I:I, 'Input| PL| RB'!A:A, A162)+SUMIFS('Input| PL| CMB'!I:I, 'Input| PL| CMB'!A:A, A162)+SUMIFS('Input| PL| IB'!I:I, 'Input| PL| IB'!A:A, A162)+SUMIFS('Input| PL| TT Thẻ'!I:I,'Input| PL| TT Thẻ'!A:A, A162)+SUMIFS('Input| PL| CIB'!I:I, 'Input| PL| CIB'!A:A, A162) +SUMIFS('Input| PL| Treasury'!I:I, 'Input| PL| Treasury'!A:A, A162)+SUMIFS('Input| PL| Capital'!I:I, 'Input| PL| Capital'!A:A, A162)+SUMIFS('ALM| PL| Process'!I:I, 'ALM| PL| Process'!A:A, A162)</f>
        <v>65.539805153300009</v>
      </c>
      <c r="I162" s="855">
        <f>SUMIFS('Input| PL| RB'!J:J, 'Input| PL| RB'!$A:$A, A162)+SUMIFS('Input| PL| CMB'!J:J, 'Input| PL| CMB'!$A:$A, A162)+SUMIFS('Input| PL| IB'!J:J, 'Input| PL| IB'!$A:$A, A162)+SUMIFS('Input| PL| TT Thẻ'!J:J,'Input| PL| TT Thẻ'!$A:$A, A162)+SUMIFS('Input| PL| CIB'!J:J, 'Input| PL| CIB'!$A:$A, A162) +SUMIFS('Input| PL| Treasury'!J:J, 'Input| PL| Treasury'!$A:$A, A162)+SUMIFS('Input| PL| Capital'!J:J, 'Input| PL| Capital'!$A:$A, A162)+SUMIFS('ALM| PL| Process'!J:J, 'ALM| PL| Process'!$A:$A, A162)</f>
        <v>138.89575649799997</v>
      </c>
      <c r="J162" s="877">
        <f>SUMIFS('Input| PL| RB'!K:K, 'Input| PL| RB'!$A:$A, A162)+SUMIFS('Input| PL| CMB'!K:K, 'Input| PL| CMB'!$A:$A, A162)+SUMIFS('Input| PL| IB'!K:K, 'Input| PL| IB'!$A:$A, A162)+SUMIFS('Input| PL| TT Thẻ'!K:K,'Input| PL| TT Thẻ'!$A:$A, A162)+SUMIFS('Input| PL| CIB'!K:K, 'Input| PL| CIB'!$A:$A, A162) +SUMIFS('Input| PL| Treasury'!K:K, 'Input| PL| Treasury'!$A:$A, A162)+SUMIFS('Input| PL| Capital'!K:K, 'Input| PL| Capital'!$A:$A, A162)+SUMIFS('ALM| PL| Process'!K:K, 'ALM| PL| Process'!$A:$A, A162)</f>
        <v>0</v>
      </c>
    </row>
    <row r="163" spans="1:10" s="78" customFormat="1" x14ac:dyDescent="0.3">
      <c r="A163" s="51">
        <v>327</v>
      </c>
      <c r="B163" s="51">
        <v>163</v>
      </c>
      <c r="C163" s="18"/>
      <c r="D163"/>
      <c r="E163" s="119"/>
      <c r="F163" s="118" t="s">
        <v>198</v>
      </c>
      <c r="G163"/>
      <c r="H163" s="854">
        <f>SUMIFS('Input| PL| RB'!I:I, 'Input| PL| RB'!A:A, A163)+SUMIFS('Input| PL| CMB'!I:I, 'Input| PL| CMB'!A:A, A163)+SUMIFS('Input| PL| IB'!I:I, 'Input| PL| IB'!A:A, A163)+SUMIFS('Input| PL| TT Thẻ'!I:I,'Input| PL| TT Thẻ'!A:A, A163)+SUMIFS('Input| PL| CIB'!I:I, 'Input| PL| CIB'!A:A, A163) +SUMIFS('Input| PL| Treasury'!I:I, 'Input| PL| Treasury'!A:A, A163)+SUMIFS('Input| PL| Capital'!I:I, 'Input| PL| Capital'!A:A, A163)+SUMIFS('ALM| PL| Process'!I:I, 'ALM| PL| Process'!A:A, A163)</f>
        <v>5458.114579000001</v>
      </c>
      <c r="I163" s="855">
        <f>SUMIFS('Input| PL| RB'!J:J, 'Input| PL| RB'!$A:$A, A163)+SUMIFS('Input| PL| CMB'!J:J, 'Input| PL| CMB'!$A:$A, A163)+SUMIFS('Input| PL| IB'!J:J, 'Input| PL| IB'!$A:$A, A163)+SUMIFS('Input| PL| TT Thẻ'!J:J,'Input| PL| TT Thẻ'!$A:$A, A163)+SUMIFS('Input| PL| CIB'!J:J, 'Input| PL| CIB'!$A:$A, A163) +SUMIFS('Input| PL| Treasury'!J:J, 'Input| PL| Treasury'!$A:$A, A163)+SUMIFS('Input| PL| Capital'!J:J, 'Input| PL| Capital'!$A:$A, A163)+SUMIFS('ALM| PL| Process'!J:J, 'ALM| PL| Process'!$A:$A, A163)</f>
        <v>5468.3368699999992</v>
      </c>
      <c r="J163" s="856">
        <f>SUMIFS('Input| PL| RB'!K:K, 'Input| PL| RB'!$A:$A, A163)+SUMIFS('Input| PL| CMB'!K:K, 'Input| PL| CMB'!$A:$A, A163)+SUMIFS('Input| PL| IB'!K:K, 'Input| PL| IB'!$A:$A, A163)+SUMIFS('Input| PL| TT Thẻ'!K:K,'Input| PL| TT Thẻ'!$A:$A, A163)+SUMIFS('Input| PL| CIB'!K:K, 'Input| PL| CIB'!$A:$A, A163) +SUMIFS('Input| PL| Treasury'!K:K, 'Input| PL| Treasury'!$A:$A, A163)+SUMIFS('Input| PL| Capital'!K:K, 'Input| PL| Capital'!$A:$A, A163)+SUMIFS('ALM| PL| Process'!K:K, 'ALM| PL| Process'!$A:$A, A163)</f>
        <v>0</v>
      </c>
    </row>
    <row r="164" spans="1:10" s="78" customFormat="1" x14ac:dyDescent="0.3">
      <c r="A164" s="51">
        <v>328</v>
      </c>
      <c r="B164" s="51">
        <v>164</v>
      </c>
      <c r="C164" s="18"/>
      <c r="D164"/>
      <c r="E164" s="119"/>
      <c r="F164" s="118" t="s">
        <v>199</v>
      </c>
      <c r="G164"/>
      <c r="H164" s="854">
        <f>SUMIFS('Input| PL| RB'!I:I, 'Input| PL| RB'!A:A, A164)+SUMIFS('Input| PL| CMB'!I:I, 'Input| PL| CMB'!A:A, A164)+SUMIFS('Input| PL| IB'!I:I, 'Input| PL| IB'!A:A, A164)+SUMIFS('Input| PL| TT Thẻ'!I:I,'Input| PL| TT Thẻ'!A:A, A164)+SUMIFS('Input| PL| CIB'!I:I, 'Input| PL| CIB'!A:A, A164) +SUMIFS('Input| PL| Treasury'!I:I, 'Input| PL| Treasury'!A:A, A164)+SUMIFS('Input| PL| Capital'!I:I, 'Input| PL| Capital'!A:A, A164)+SUMIFS('ALM| PL| Process'!I:I, 'ALM| PL| Process'!A:A, A164)</f>
        <v>8.5000000000000006E-3</v>
      </c>
      <c r="I164" s="855">
        <f>SUMIFS('Input| PL| RB'!J:J, 'Input| PL| RB'!$A:$A, A164)+SUMIFS('Input| PL| CMB'!J:J, 'Input| PL| CMB'!$A:$A, A164)+SUMIFS('Input| PL| IB'!J:J, 'Input| PL| IB'!$A:$A, A164)+SUMIFS('Input| PL| TT Thẻ'!J:J,'Input| PL| TT Thẻ'!$A:$A, A164)+SUMIFS('Input| PL| CIB'!J:J, 'Input| PL| CIB'!$A:$A, A164) +SUMIFS('Input| PL| Treasury'!J:J, 'Input| PL| Treasury'!$A:$A, A164)+SUMIFS('Input| PL| Capital'!J:J, 'Input| PL| Capital'!$A:$A, A164)+SUMIFS('ALM| PL| Process'!J:J, 'ALM| PL| Process'!$A:$A, A164)</f>
        <v>-6.0000000000000019E-3</v>
      </c>
      <c r="J164" s="856">
        <f>SUMIFS('Input| PL| RB'!K:K, 'Input| PL| RB'!$A:$A, A164)+SUMIFS('Input| PL| CMB'!K:K, 'Input| PL| CMB'!$A:$A, A164)+SUMIFS('Input| PL| IB'!K:K, 'Input| PL| IB'!$A:$A, A164)+SUMIFS('Input| PL| TT Thẻ'!K:K,'Input| PL| TT Thẻ'!$A:$A, A164)+SUMIFS('Input| PL| CIB'!K:K, 'Input| PL| CIB'!$A:$A, A164) +SUMIFS('Input| PL| Treasury'!K:K, 'Input| PL| Treasury'!$A:$A, A164)+SUMIFS('Input| PL| Capital'!K:K, 'Input| PL| Capital'!$A:$A, A164)+SUMIFS('ALM| PL| Process'!K:K, 'ALM| PL| Process'!$A:$A, A164)</f>
        <v>6.9999999999999993E-3</v>
      </c>
    </row>
    <row r="165" spans="1:10" s="78" customFormat="1" ht="28.8" x14ac:dyDescent="0.3">
      <c r="A165" s="51">
        <v>329</v>
      </c>
      <c r="B165" s="51">
        <v>165</v>
      </c>
      <c r="C165" s="60" t="s">
        <v>258</v>
      </c>
      <c r="D165"/>
      <c r="E165" s="119"/>
      <c r="F165" s="140" t="s">
        <v>259</v>
      </c>
      <c r="G165"/>
      <c r="H165" s="854">
        <f>SUMIFS('Input| PL| RB'!I:I, 'Input| PL| RB'!A:A, A165)+SUMIFS('Input| PL| CMB'!I:I, 'Input| PL| CMB'!A:A, A165)+SUMIFS('Input| PL| IB'!I:I, 'Input| PL| IB'!A:A, A165)+SUMIFS('Input| PL| TT Thẻ'!I:I,'Input| PL| TT Thẻ'!A:A, A165)+SUMIFS('Input| PL| CIB'!I:I, 'Input| PL| CIB'!A:A, A165) +SUMIFS('Input| PL| Treasury'!I:I, 'Input| PL| Treasury'!A:A, A165)+SUMIFS('Input| PL| Capital'!I:I, 'Input| PL| Capital'!A:A, A165)+SUMIFS('ALM| PL| Process'!I:I, 'ALM| PL| Process'!A:A, A165)</f>
        <v>12.746609062499997</v>
      </c>
      <c r="I165" s="855">
        <f>SUMIFS('Input| PL| RB'!J:J, 'Input| PL| RB'!$A:$A, A165)+SUMIFS('Input| PL| CMB'!J:J, 'Input| PL| CMB'!$A:$A, A165)+SUMIFS('Input| PL| IB'!J:J, 'Input| PL| IB'!$A:$A, A165)+SUMIFS('Input| PL| TT Thẻ'!J:J,'Input| PL| TT Thẻ'!$A:$A, A165)+SUMIFS('Input| PL| CIB'!J:J, 'Input| PL| CIB'!$A:$A, A165) +SUMIFS('Input| PL| Treasury'!J:J, 'Input| PL| Treasury'!$A:$A, A165)+SUMIFS('Input| PL| Capital'!J:J, 'Input| PL| Capital'!$A:$A, A165)+SUMIFS('ALM| PL| Process'!J:J, 'ALM| PL| Process'!$A:$A, A165)</f>
        <v>25.459835624999997</v>
      </c>
      <c r="J165" s="877">
        <f>SUMIFS('Input| PL| RB'!K:K, 'Input| PL| RB'!$A:$A, A165)+SUMIFS('Input| PL| CMB'!K:K, 'Input| PL| CMB'!$A:$A, A165)+SUMIFS('Input| PL| IB'!K:K, 'Input| PL| IB'!$A:$A, A165)+SUMIFS('Input| PL| TT Thẻ'!K:K,'Input| PL| TT Thẻ'!$A:$A, A165)+SUMIFS('Input| PL| CIB'!K:K, 'Input| PL| CIB'!$A:$A, A165) +SUMIFS('Input| PL| Treasury'!K:K, 'Input| PL| Treasury'!$A:$A, A165)+SUMIFS('Input| PL| Capital'!K:K, 'Input| PL| Capital'!$A:$A, A165)+SUMIFS('ALM| PL| Process'!K:K, 'ALM| PL| Process'!$A:$A, A165)</f>
        <v>17.683722000000007</v>
      </c>
    </row>
    <row r="166" spans="1:10" s="78" customFormat="1" x14ac:dyDescent="0.3">
      <c r="A166" s="51">
        <v>330</v>
      </c>
      <c r="B166" s="51">
        <v>166</v>
      </c>
      <c r="C166" s="18"/>
      <c r="D166"/>
      <c r="E166" s="119"/>
      <c r="F166" s="118" t="s">
        <v>198</v>
      </c>
      <c r="G166"/>
      <c r="H166" s="854">
        <f>SUMIFS('Input| PL| RB'!I:I, 'Input| PL| RB'!A:A, A166)+SUMIFS('Input| PL| CMB'!I:I, 'Input| PL| CMB'!A:A, A166)+SUMIFS('Input| PL| IB'!I:I, 'Input| PL| IB'!A:A, A166)+SUMIFS('Input| PL| TT Thẻ'!I:I,'Input| PL| TT Thẻ'!A:A, A166)+SUMIFS('Input| PL| CIB'!I:I, 'Input| PL| CIB'!A:A, A166) +SUMIFS('Input| PL| Treasury'!I:I, 'Input| PL| Treasury'!A:A, A166)+SUMIFS('Input| PL| Capital'!I:I, 'Input| PL| Capital'!A:A, A166)+SUMIFS('ALM| PL| Process'!I:I, 'ALM| PL| Process'!A:A, A166)</f>
        <v>2549.3218124999999</v>
      </c>
      <c r="I166" s="855">
        <f>SUMIFS('Input| PL| RB'!J:J, 'Input| PL| RB'!$A:$A, A166)+SUMIFS('Input| PL| CMB'!J:J, 'Input| PL| CMB'!$A:$A, A166)+SUMIFS('Input| PL| IB'!J:J, 'Input| PL| IB'!$A:$A, A166)+SUMIFS('Input| PL| TT Thẻ'!J:J,'Input| PL| TT Thẻ'!$A:$A, A166)+SUMIFS('Input| PL| CIB'!J:J, 'Input| PL| CIB'!$A:$A, A166) +SUMIFS('Input| PL| Treasury'!J:J, 'Input| PL| Treasury'!$A:$A, A166)+SUMIFS('Input| PL| Capital'!J:J, 'Input| PL| Capital'!$A:$A, A166)+SUMIFS('ALM| PL| Process'!J:J, 'ALM| PL| Process'!$A:$A, A166)</f>
        <v>2545.9835625000001</v>
      </c>
      <c r="J166" s="856">
        <f>SUMIFS('Input| PL| RB'!K:K, 'Input| PL| RB'!$A:$A, A166)+SUMIFS('Input| PL| CMB'!K:K, 'Input| PL| CMB'!$A:$A, A166)+SUMIFS('Input| PL| IB'!K:K, 'Input| PL| IB'!$A:$A, A166)+SUMIFS('Input| PL| TT Thẻ'!K:K,'Input| PL| TT Thẻ'!$A:$A, A166)+SUMIFS('Input| PL| CIB'!K:K, 'Input| PL| CIB'!$A:$A, A166) +SUMIFS('Input| PL| Treasury'!K:K, 'Input| PL| Treasury'!$A:$A, A166)+SUMIFS('Input| PL| Capital'!K:K, 'Input| PL| Capital'!$A:$A, A166)+SUMIFS('ALM| PL| Process'!K:K, 'ALM| PL| Process'!$A:$A, A166)</f>
        <v>2947.2870000000003</v>
      </c>
    </row>
    <row r="167" spans="1:10" s="78" customFormat="1" x14ac:dyDescent="0.3">
      <c r="A167" s="51">
        <v>331</v>
      </c>
      <c r="B167" s="51">
        <v>167</v>
      </c>
      <c r="C167" s="18"/>
      <c r="D167"/>
      <c r="E167" s="119"/>
      <c r="F167" s="118" t="s">
        <v>199</v>
      </c>
      <c r="G167"/>
      <c r="H167" s="854">
        <f>SUMIFS('Input| PL| RB'!I:I, 'Input| PL| RB'!A:A, A167)+SUMIFS('Input| PL| CMB'!I:I, 'Input| PL| CMB'!A:A, A167)+SUMIFS('Input| PL| IB'!I:I, 'Input| PL| IB'!A:A, A167)+SUMIFS('Input| PL| TT Thẻ'!I:I,'Input| PL| TT Thẻ'!A:A, A167)+SUMIFS('Input| PL| CIB'!I:I, 'Input| PL| CIB'!A:A, A167) +SUMIFS('Input| PL| Treasury'!I:I, 'Input| PL| Treasury'!A:A, A167)+SUMIFS('Input| PL| Capital'!I:I, 'Input| PL| Capital'!A:A, A167)+SUMIFS('ALM| PL| Process'!I:I, 'ALM| PL| Process'!A:A, A167)</f>
        <v>6.9999999999999993E-3</v>
      </c>
      <c r="I167" s="855">
        <f>SUMIFS('Input| PL| RB'!J:J, 'Input| PL| RB'!$A:$A, A167)+SUMIFS('Input| PL| CMB'!J:J, 'Input| PL| CMB'!$A:$A, A167)+SUMIFS('Input| PL| IB'!J:J, 'Input| PL| IB'!$A:$A, A167)+SUMIFS('Input| PL| TT Thẻ'!J:J,'Input| PL| TT Thẻ'!$A:$A, A167)+SUMIFS('Input| PL| CIB'!J:J, 'Input| PL| CIB'!$A:$A, A167) +SUMIFS('Input| PL| Treasury'!J:J, 'Input| PL| Treasury'!$A:$A, A167)+SUMIFS('Input| PL| Capital'!J:J, 'Input| PL| Capital'!$A:$A, A167)+SUMIFS('ALM| PL| Process'!J:J, 'ALM| PL| Process'!$A:$A, A167)</f>
        <v>-2.0000000000000018E-3</v>
      </c>
      <c r="J167" s="856">
        <f>SUMIFS('Input| PL| RB'!K:K, 'Input| PL| RB'!$A:$A, A167)+SUMIFS('Input| PL| CMB'!K:K, 'Input| PL| CMB'!$A:$A, A167)+SUMIFS('Input| PL| IB'!K:K, 'Input| PL| IB'!$A:$A, A167)+SUMIFS('Input| PL| TT Thẻ'!K:K,'Input| PL| TT Thẻ'!$A:$A, A167)+SUMIFS('Input| PL| CIB'!K:K, 'Input| PL| CIB'!$A:$A, A167) +SUMIFS('Input| PL| Treasury'!K:K, 'Input| PL| Treasury'!$A:$A, A167)+SUMIFS('Input| PL| Capital'!K:K, 'Input| PL| Capital'!$A:$A, A167)+SUMIFS('ALM| PL| Process'!K:K, 'ALM| PL| Process'!$A:$A, A167)</f>
        <v>6.0000000000000019E-3</v>
      </c>
    </row>
    <row r="168" spans="1:10" s="78" customFormat="1" x14ac:dyDescent="0.3">
      <c r="A168" s="51">
        <v>332</v>
      </c>
      <c r="B168" s="51">
        <v>168</v>
      </c>
      <c r="C168" s="54">
        <v>1.6</v>
      </c>
      <c r="D168" s="143"/>
      <c r="E168" s="144" t="s">
        <v>260</v>
      </c>
      <c r="F168" s="54"/>
      <c r="G168" s="54"/>
      <c r="H168" s="723">
        <f>SUMIFS('Input| PL| RB'!I:I, 'Input| PL| RB'!A:A, A168)+SUMIFS('Input| PL| CMB'!I:I, 'Input| PL| CMB'!A:A, A168)+SUMIFS('Input| PL| IB'!I:I, 'Input| PL| IB'!A:A, A168)+SUMIFS('Input| PL| TT Thẻ'!I:I,'Input| PL| TT Thẻ'!A:A, A168)+SUMIFS('Input| PL| CIB'!I:I, 'Input| PL| CIB'!A:A, A168) +SUMIFS('Input| PL| Treasury'!I:I, 'Input| PL| Treasury'!A:A, A168)+SUMIFS('Input| PL| Capital'!I:I, 'Input| PL| Capital'!A:A, A168)+SUMIFS('ALM| PL| Process'!I:I, 'ALM| PL| Process'!A:A, A168)</f>
        <v>0</v>
      </c>
      <c r="I168" s="723">
        <f>SUMIFS('Input| PL| RB'!J:J, 'Input| PL| RB'!$A:$A, A168)+SUMIFS('Input| PL| CMB'!J:J, 'Input| PL| CMB'!$A:$A, A168)+SUMIFS('Input| PL| IB'!J:J, 'Input| PL| IB'!$A:$A, A168)+SUMIFS('Input| PL| TT Thẻ'!J:J,'Input| PL| TT Thẻ'!$A:$A, A168)+SUMIFS('Input| PL| CIB'!J:J, 'Input| PL| CIB'!$A:$A, A168) +SUMIFS('Input| PL| Treasury'!J:J, 'Input| PL| Treasury'!$A:$A, A168)+SUMIFS('Input| PL| Capital'!J:J, 'Input| PL| Capital'!$A:$A, A168)+SUMIFS('ALM| PL| Process'!J:J, 'ALM| PL| Process'!$A:$A, A168)</f>
        <v>0</v>
      </c>
      <c r="J168" s="858">
        <f>SUMIFS('Input| PL| RB'!K:K, 'Input| PL| RB'!$A:$A, A168)+SUMIFS('Input| PL| CMB'!K:K, 'Input| PL| CMB'!$A:$A, A168)+SUMIFS('Input| PL| IB'!K:K, 'Input| PL| IB'!$A:$A, A168)+SUMIFS('Input| PL| TT Thẻ'!K:K,'Input| PL| TT Thẻ'!$A:$A, A168)+SUMIFS('Input| PL| CIB'!K:K, 'Input| PL| CIB'!$A:$A, A168) +SUMIFS('Input| PL| Treasury'!K:K, 'Input| PL| Treasury'!$A:$A, A168)+SUMIFS('Input| PL| Capital'!K:K, 'Input| PL| Capital'!$A:$A, A168)+SUMIFS('ALM| PL| Process'!K:K, 'ALM| PL| Process'!$A:$A, A168)</f>
        <v>0</v>
      </c>
    </row>
    <row r="169" spans="1:10" s="78" customFormat="1" x14ac:dyDescent="0.3">
      <c r="A169" s="51">
        <v>333</v>
      </c>
      <c r="B169" s="51">
        <v>169</v>
      </c>
      <c r="C169" s="18"/>
      <c r="D169"/>
      <c r="E169"/>
      <c r="F169" s="118" t="s">
        <v>198</v>
      </c>
      <c r="G169"/>
      <c r="H169" s="854">
        <f>SUMIFS('Input| PL| RB'!I:I, 'Input| PL| RB'!A:A, A169)+SUMIFS('Input| PL| CMB'!I:I, 'Input| PL| CMB'!A:A, A169)+SUMIFS('Input| PL| IB'!I:I, 'Input| PL| IB'!A:A, A169)+SUMIFS('Input| PL| TT Thẻ'!I:I,'Input| PL| TT Thẻ'!A:A, A169)+SUMIFS('Input| PL| CIB'!I:I, 'Input| PL| CIB'!A:A, A169) +SUMIFS('Input| PL| Treasury'!I:I, 'Input| PL| Treasury'!A:A, A169)+SUMIFS('Input| PL| Capital'!I:I, 'Input| PL| Capital'!A:A, A169)+SUMIFS('ALM| PL| Process'!I:I, 'ALM| PL| Process'!A:A, A169)</f>
        <v>0</v>
      </c>
      <c r="I169" s="855">
        <f>SUMIFS('Input| PL| RB'!J:J, 'Input| PL| RB'!$A:$A, A169)+SUMIFS('Input| PL| CMB'!J:J, 'Input| PL| CMB'!$A:$A, A169)+SUMIFS('Input| PL| IB'!J:J, 'Input| PL| IB'!$A:$A, A169)+SUMIFS('Input| PL| TT Thẻ'!J:J,'Input| PL| TT Thẻ'!$A:$A, A169)+SUMIFS('Input| PL| CIB'!J:J, 'Input| PL| CIB'!$A:$A, A169) +SUMIFS('Input| PL| Treasury'!J:J, 'Input| PL| Treasury'!$A:$A, A169)+SUMIFS('Input| PL| Capital'!J:J, 'Input| PL| Capital'!$A:$A, A169)+SUMIFS('ALM| PL| Process'!J:J, 'ALM| PL| Process'!$A:$A, A169)</f>
        <v>0</v>
      </c>
      <c r="J169" s="856">
        <f>SUMIFS('Input| PL| RB'!K:K, 'Input| PL| RB'!$A:$A, A169)+SUMIFS('Input| PL| CMB'!K:K, 'Input| PL| CMB'!$A:$A, A169)+SUMIFS('Input| PL| IB'!K:K, 'Input| PL| IB'!$A:$A, A169)+SUMIFS('Input| PL| TT Thẻ'!K:K,'Input| PL| TT Thẻ'!$A:$A, A169)+SUMIFS('Input| PL| CIB'!K:K, 'Input| PL| CIB'!$A:$A, A169) +SUMIFS('Input| PL| Treasury'!K:K, 'Input| PL| Treasury'!$A:$A, A169)+SUMIFS('Input| PL| Capital'!K:K, 'Input| PL| Capital'!$A:$A, A169)+SUMIFS('ALM| PL| Process'!K:K, 'ALM| PL| Process'!$A:$A, A169)</f>
        <v>0</v>
      </c>
    </row>
    <row r="170" spans="1:10" s="78" customFormat="1" x14ac:dyDescent="0.3">
      <c r="A170" s="51">
        <v>334</v>
      </c>
      <c r="B170" s="51">
        <v>170</v>
      </c>
      <c r="C170" s="18"/>
      <c r="D170"/>
      <c r="E170" s="119"/>
      <c r="F170" s="118" t="s">
        <v>199</v>
      </c>
      <c r="G170"/>
      <c r="H170" s="854">
        <f>SUMIFS('Input| PL| RB'!I:I, 'Input| PL| RB'!A:A, A170)+SUMIFS('Input| PL| CMB'!I:I, 'Input| PL| CMB'!A:A, A170)+SUMIFS('Input| PL| IB'!I:I, 'Input| PL| IB'!A:A, A170)+SUMIFS('Input| PL| TT Thẻ'!I:I,'Input| PL| TT Thẻ'!A:A, A170)+SUMIFS('Input| PL| CIB'!I:I, 'Input| PL| CIB'!A:A, A170) +SUMIFS('Input| PL| Treasury'!I:I, 'Input| PL| Treasury'!A:A, A170)+SUMIFS('Input| PL| Capital'!I:I, 'Input| PL| Capital'!A:A, A170)+SUMIFS('ALM| PL| Process'!I:I, 'ALM| PL| Process'!A:A, A170)</f>
        <v>1.2699999999999999E-2</v>
      </c>
      <c r="I170" s="855">
        <f>SUMIFS('Input| PL| RB'!J:J, 'Input| PL| RB'!$A:$A, A170)+SUMIFS('Input| PL| CMB'!J:J, 'Input| PL| CMB'!$A:$A, A170)+SUMIFS('Input| PL| IB'!J:J, 'Input| PL| IB'!$A:$A, A170)+SUMIFS('Input| PL| TT Thẻ'!J:J,'Input| PL| TT Thẻ'!$A:$A, A170)+SUMIFS('Input| PL| CIB'!J:J, 'Input| PL| CIB'!$A:$A, A170) +SUMIFS('Input| PL| Treasury'!J:J, 'Input| PL| Treasury'!$A:$A, A170)+SUMIFS('Input| PL| Capital'!J:J, 'Input| PL| Capital'!$A:$A, A170)+SUMIFS('ALM| PL| Process'!J:J, 'ALM| PL| Process'!$A:$A, A170)</f>
        <v>2.5399999999999999E-2</v>
      </c>
      <c r="J170" s="856">
        <f>SUMIFS('Input| PL| RB'!K:K, 'Input| PL| RB'!$A:$A, A170)+SUMIFS('Input| PL| CMB'!K:K, 'Input| PL| CMB'!$A:$A, A170)+SUMIFS('Input| PL| IB'!K:K, 'Input| PL| IB'!$A:$A, A170)+SUMIFS('Input| PL| TT Thẻ'!K:K,'Input| PL| TT Thẻ'!$A:$A, A170)+SUMIFS('Input| PL| CIB'!K:K, 'Input| PL| CIB'!$A:$A, A170) +SUMIFS('Input| PL| Treasury'!K:K, 'Input| PL| Treasury'!$A:$A, A170)+SUMIFS('Input| PL| Capital'!K:K, 'Input| PL| Capital'!$A:$A, A170)+SUMIFS('ALM| PL| Process'!K:K, 'ALM| PL| Process'!$A:$A, A170)</f>
        <v>6.9999999999999993E-3</v>
      </c>
    </row>
    <row r="171" spans="1:10" s="78" customFormat="1" x14ac:dyDescent="0.3">
      <c r="A171" s="51">
        <v>335</v>
      </c>
      <c r="B171" s="51">
        <v>171</v>
      </c>
      <c r="C171" s="54">
        <v>1.7</v>
      </c>
      <c r="D171" s="143"/>
      <c r="E171" s="145" t="s">
        <v>261</v>
      </c>
      <c r="F171" s="143"/>
      <c r="G171" s="146"/>
      <c r="H171" s="723">
        <f>SUMIFS('Input| PL| RB'!I:I, 'Input| PL| RB'!A:A, A171)+SUMIFS('Input| PL| CMB'!I:I, 'Input| PL| CMB'!A:A, A171)+SUMIFS('Input| PL| IB'!I:I, 'Input| PL| IB'!A:A, A171)+SUMIFS('Input| PL| TT Thẻ'!I:I,'Input| PL| TT Thẻ'!A:A, A171)+SUMIFS('Input| PL| CIB'!I:I, 'Input| PL| CIB'!A:A, A171) +SUMIFS('Input| PL| Treasury'!I:I, 'Input| PL| Treasury'!A:A, A171)+SUMIFS('Input| PL| Capital'!I:I, 'Input| PL| Capital'!A:A, A171)+SUMIFS('ALM| PL| Process'!I:I, 'ALM| PL| Process'!A:A, A171)</f>
        <v>0</v>
      </c>
      <c r="I171" s="723">
        <f>SUMIFS('Input| PL| RB'!J:J, 'Input| PL| RB'!$A:$A, A171)+SUMIFS('Input| PL| CMB'!J:J, 'Input| PL| CMB'!$A:$A, A171)+SUMIFS('Input| PL| IB'!J:J, 'Input| PL| IB'!$A:$A, A171)+SUMIFS('Input| PL| TT Thẻ'!J:J,'Input| PL| TT Thẻ'!$A:$A, A171)+SUMIFS('Input| PL| CIB'!J:J, 'Input| PL| CIB'!$A:$A, A171) +SUMIFS('Input| PL| Treasury'!J:J, 'Input| PL| Treasury'!$A:$A, A171)+SUMIFS('Input| PL| Capital'!J:J, 'Input| PL| Capital'!$A:$A, A171)+SUMIFS('ALM| PL| Process'!J:J, 'ALM| PL| Process'!$A:$A, A171)</f>
        <v>0</v>
      </c>
      <c r="J171" s="858">
        <f>SUMIFS('Input| PL| RB'!K:K, 'Input| PL| RB'!$A:$A, A171)+SUMIFS('Input| PL| CMB'!K:K, 'Input| PL| CMB'!$A:$A, A171)+SUMIFS('Input| PL| IB'!K:K, 'Input| PL| IB'!$A:$A, A171)+SUMIFS('Input| PL| TT Thẻ'!K:K,'Input| PL| TT Thẻ'!$A:$A, A171)+SUMIFS('Input| PL| CIB'!K:K, 'Input| PL| CIB'!$A:$A, A171) +SUMIFS('Input| PL| Treasury'!K:K, 'Input| PL| Treasury'!$A:$A, A171)+SUMIFS('Input| PL| Capital'!K:K, 'Input| PL| Capital'!$A:$A, A171)+SUMIFS('ALM| PL| Process'!K:K, 'ALM| PL| Process'!$A:$A, A171)</f>
        <v>0</v>
      </c>
    </row>
    <row r="172" spans="1:10" s="78" customFormat="1" ht="28.8" x14ac:dyDescent="0.3">
      <c r="A172" s="51">
        <v>336</v>
      </c>
      <c r="B172" s="51">
        <v>172</v>
      </c>
      <c r="C172" s="62" t="s">
        <v>262</v>
      </c>
      <c r="D172" s="59"/>
      <c r="E172" s="42"/>
      <c r="F172" s="137" t="s">
        <v>263</v>
      </c>
      <c r="G172" s="63" t="s">
        <v>264</v>
      </c>
      <c r="H172" s="854">
        <f>SUMIFS('Input| PL| RB'!I:I, 'Input| PL| RB'!A:A, A172)+SUMIFS('Input| PL| CMB'!I:I, 'Input| PL| CMB'!A:A, A172)+SUMIFS('Input| PL| IB'!I:I, 'Input| PL| IB'!A:A, A172)+SUMIFS('Input| PL| TT Thẻ'!I:I,'Input| PL| TT Thẻ'!A:A, A172)+SUMIFS('Input| PL| CIB'!I:I, 'Input| PL| CIB'!A:A, A172) +SUMIFS('Input| PL| Treasury'!I:I, 'Input| PL| Treasury'!A:A, A172)+SUMIFS('Input| PL| Capital'!I:I, 'Input| PL| Capital'!A:A, A172)+SUMIFS('ALM| PL| Process'!I:I, 'ALM| PL| Process'!A:A, A172)</f>
        <v>0</v>
      </c>
      <c r="I172" s="855">
        <f>SUMIFS('Input| PL| RB'!J:J, 'Input| PL| RB'!$A:$A, A172)+SUMIFS('Input| PL| CMB'!J:J, 'Input| PL| CMB'!$A:$A, A172)+SUMIFS('Input| PL| IB'!J:J, 'Input| PL| IB'!$A:$A, A172)+SUMIFS('Input| PL| TT Thẻ'!J:J,'Input| PL| TT Thẻ'!$A:$A, A172)+SUMIFS('Input| PL| CIB'!J:J, 'Input| PL| CIB'!$A:$A, A172) +SUMIFS('Input| PL| Treasury'!J:J, 'Input| PL| Treasury'!$A:$A, A172)+SUMIFS('Input| PL| Capital'!J:J, 'Input| PL| Capital'!$A:$A, A172)+SUMIFS('ALM| PL| Process'!J:J, 'ALM| PL| Process'!$A:$A, A172)</f>
        <v>0</v>
      </c>
      <c r="J172" s="856">
        <f ca="1">SUMIFS('Input| PL| RB'!K:K, 'Input| PL| RB'!$A:$A, A172)+SUMIFS('Input| PL| CMB'!K:K, 'Input| PL| CMB'!$A:$A, A172)+SUMIFS('Input| PL| IB'!K:K, 'Input| PL| IB'!$A:$A, A172)+SUMIFS('Input| PL| TT Thẻ'!K:K,'Input| PL| TT Thẻ'!$A:$A, A172)+SUMIFS('Input| PL| CIB'!K:K, 'Input| PL| CIB'!$A:$A, A172) +SUMIFS('Input| PL| Treasury'!K:K, 'Input| PL| Treasury'!$A:$A, A172)+SUMIFS('Input| PL| Capital'!K:K, 'Input| PL| Capital'!$A:$A, A172)+SUMIFS('ALM| PL| Process'!K:K, 'ALM| PL| Process'!$A:$A, A172)</f>
        <v>0</v>
      </c>
    </row>
    <row r="173" spans="1:10" s="78" customFormat="1" x14ac:dyDescent="0.3">
      <c r="A173" s="51">
        <v>337</v>
      </c>
      <c r="B173" s="51">
        <v>173</v>
      </c>
      <c r="C173" s="61"/>
      <c r="D173" s="59"/>
      <c r="E173" s="42"/>
      <c r="F173" s="42" t="s">
        <v>218</v>
      </c>
      <c r="G173" s="64"/>
      <c r="H173" s="854">
        <f>SUMIFS('Input| PL| RB'!I:I, 'Input| PL| RB'!A:A, A173)+SUMIFS('Input| PL| CMB'!I:I, 'Input| PL| CMB'!A:A, A173)+SUMIFS('Input| PL| IB'!I:I, 'Input| PL| IB'!A:A, A173)+SUMIFS('Input| PL| TT Thẻ'!I:I,'Input| PL| TT Thẻ'!A:A, A173)+SUMIFS('Input| PL| CIB'!I:I, 'Input| PL| CIB'!A:A, A173) +SUMIFS('Input| PL| Treasury'!I:I, 'Input| PL| Treasury'!A:A, A173)+SUMIFS('Input| PL| Capital'!I:I, 'Input| PL| Capital'!A:A, A173)+SUMIFS('ALM| PL| Process'!I:I, 'ALM| PL| Process'!A:A, A173)</f>
        <v>6875.000158494413</v>
      </c>
      <c r="I173" s="855">
        <f>SUMIFS('Input| PL| RB'!J:J, 'Input| PL| RB'!$A:$A, A173)+SUMIFS('Input| PL| CMB'!J:J, 'Input| PL| CMB'!$A:$A, A173)+SUMIFS('Input| PL| IB'!J:J, 'Input| PL| IB'!$A:$A, A173)+SUMIFS('Input| PL| TT Thẻ'!J:J,'Input| PL| TT Thẻ'!$A:$A, A173)+SUMIFS('Input| PL| CIB'!J:J, 'Input| PL| CIB'!$A:$A, A173) +SUMIFS('Input| PL| Treasury'!J:J, 'Input| PL| Treasury'!$A:$A, A173)+SUMIFS('Input| PL| Capital'!J:J, 'Input| PL| Capital'!$A:$A, A173)+SUMIFS('ALM| PL| Process'!J:J, 'ALM| PL| Process'!$A:$A, A173)</f>
        <v>1194.4490084943991</v>
      </c>
      <c r="J173" s="856">
        <f ca="1">SUMIFS('Input| PL| RB'!K:K, 'Input| PL| RB'!$A:$A, A173)+SUMIFS('Input| PL| CMB'!K:K, 'Input| PL| CMB'!$A:$A, A173)+SUMIFS('Input| PL| IB'!K:K, 'Input| PL| IB'!$A:$A, A173)+SUMIFS('Input| PL| TT Thẻ'!K:K,'Input| PL| TT Thẻ'!$A:$A, A173)+SUMIFS('Input| PL| CIB'!K:K, 'Input| PL| CIB'!$A:$A, A173) +SUMIFS('Input| PL| Treasury'!K:K, 'Input| PL| Treasury'!$A:$A, A173)+SUMIFS('Input| PL| Capital'!K:K, 'Input| PL| Capital'!$A:$A, A173)+SUMIFS('ALM| PL| Process'!K:K, 'ALM| PL| Process'!$A:$A, A173)</f>
        <v>0</v>
      </c>
    </row>
    <row r="174" spans="1:10" s="78" customFormat="1" x14ac:dyDescent="0.3">
      <c r="A174" s="51">
        <v>338</v>
      </c>
      <c r="B174" s="51">
        <v>174</v>
      </c>
      <c r="C174" s="61"/>
      <c r="D174" s="59"/>
      <c r="E174" s="42"/>
      <c r="F174" s="42" t="s">
        <v>219</v>
      </c>
      <c r="G174" s="83"/>
      <c r="H174" s="854">
        <f>SUMIFS('Input| PL| RB'!I:I, 'Input| PL| RB'!A:A, A174)+SUMIFS('Input| PL| CMB'!I:I, 'Input| PL| CMB'!A:A, A174)+SUMIFS('Input| PL| IB'!I:I, 'Input| PL| IB'!A:A, A174)+SUMIFS('Input| PL| TT Thẻ'!I:I,'Input| PL| TT Thẻ'!A:A, A174)+SUMIFS('Input| PL| CIB'!I:I, 'Input| PL| CIB'!A:A, A174) +SUMIFS('Input| PL| Treasury'!I:I, 'Input| PL| Treasury'!A:A, A174)+SUMIFS('Input| PL| Capital'!I:I, 'Input| PL| Capital'!A:A, A174)+SUMIFS('ALM| PL| Process'!I:I, 'ALM| PL| Process'!A:A, A174)</f>
        <v>-3.0965753424657537E-2</v>
      </c>
      <c r="I174" s="855">
        <f>SUMIFS('Input| PL| RB'!J:J, 'Input| PL| RB'!$A:$A, A174)+SUMIFS('Input| PL| CMB'!J:J, 'Input| PL| CMB'!$A:$A, A174)+SUMIFS('Input| PL| IB'!J:J, 'Input| PL| IB'!$A:$A, A174)+SUMIFS('Input| PL| TT Thẻ'!J:J,'Input| PL| TT Thẻ'!$A:$A, A174)+SUMIFS('Input| PL| CIB'!J:J, 'Input| PL| CIB'!$A:$A, A174) +SUMIFS('Input| PL| Treasury'!J:J, 'Input| PL| Treasury'!$A:$A, A174)+SUMIFS('Input| PL| Capital'!J:J, 'Input| PL| Capital'!$A:$A, A174)+SUMIFS('ALM| PL| Process'!J:J, 'ALM| PL| Process'!$A:$A, A174)</f>
        <v>-4.3811643835616434E-2</v>
      </c>
      <c r="J174" s="856">
        <f>SUMIFS('Input| PL| RB'!K:K, 'Input| PL| RB'!$A:$A, A174)+SUMIFS('Input| PL| CMB'!K:K, 'Input| PL| CMB'!$A:$A, A174)+SUMIFS('Input| PL| IB'!K:K, 'Input| PL| IB'!$A:$A, A174)+SUMIFS('Input| PL| TT Thẻ'!K:K,'Input| PL| TT Thẻ'!$A:$A, A174)+SUMIFS('Input| PL| CIB'!K:K, 'Input| PL| CIB'!$A:$A, A174) +SUMIFS('Input| PL| Treasury'!K:K, 'Input| PL| Treasury'!$A:$A, A174)+SUMIFS('Input| PL| Capital'!K:K, 'Input| PL| Capital'!$A:$A, A174)+SUMIFS('ALM| PL| Process'!K:K, 'ALM| PL| Process'!$A:$A, A174)</f>
        <v>-2.9999999999999992E-3</v>
      </c>
    </row>
    <row r="175" spans="1:10" s="78" customFormat="1" x14ac:dyDescent="0.3">
      <c r="A175" s="51">
        <v>339</v>
      </c>
      <c r="B175" s="51">
        <v>175</v>
      </c>
      <c r="C175" s="61"/>
      <c r="D175" s="59"/>
      <c r="E175" s="42"/>
      <c r="F175" s="42" t="s">
        <v>220</v>
      </c>
      <c r="G175" s="65"/>
      <c r="H175" s="854">
        <f>SUMIFS('Input| PL| RB'!I:I, 'Input| PL| RB'!A:A, A175)+SUMIFS('Input| PL| CMB'!I:I, 'Input| PL| CMB'!A:A, A175)+SUMIFS('Input| PL| IB'!I:I, 'Input| PL| IB'!A:A, A175)+SUMIFS('Input| PL| TT Thẻ'!I:I,'Input| PL| TT Thẻ'!A:A, A175)+SUMIFS('Input| PL| CIB'!I:I, 'Input| PL| CIB'!A:A, A175) +SUMIFS('Input| PL| Treasury'!I:I, 'Input| PL| Treasury'!A:A, A175)+SUMIFS('Input| PL| Capital'!I:I, 'Input| PL| Capital'!A:A, A175)+SUMIFS('ALM| PL| Process'!I:I, 'ALM| PL| Process'!A:A, A175)</f>
        <v>0</v>
      </c>
      <c r="I175" s="855">
        <f>SUMIFS('Input| PL| RB'!J:J, 'Input| PL| RB'!$A:$A, A175)+SUMIFS('Input| PL| CMB'!J:J, 'Input| PL| CMB'!$A:$A, A175)+SUMIFS('Input| PL| IB'!J:J, 'Input| PL| IB'!$A:$A, A175)+SUMIFS('Input| PL| TT Thẻ'!J:J,'Input| PL| TT Thẻ'!$A:$A, A175)+SUMIFS('Input| PL| CIB'!J:J, 'Input| PL| CIB'!$A:$A, A175) +SUMIFS('Input| PL| Treasury'!J:J, 'Input| PL| Treasury'!$A:$A, A175)+SUMIFS('Input| PL| Capital'!J:J, 'Input| PL| Capital'!$A:$A, A175)+SUMIFS('ALM| PL| Process'!J:J, 'ALM| PL| Process'!$A:$A, A175)</f>
        <v>0</v>
      </c>
      <c r="J175" s="856">
        <f ca="1">SUMIFS('Input| PL| RB'!K:K, 'Input| PL| RB'!$A:$A, A175)+SUMIFS('Input| PL| CMB'!K:K, 'Input| PL| CMB'!$A:$A, A175)+SUMIFS('Input| PL| IB'!K:K, 'Input| PL| IB'!$A:$A, A175)+SUMIFS('Input| PL| TT Thẻ'!K:K,'Input| PL| TT Thẻ'!$A:$A, A175)+SUMIFS('Input| PL| CIB'!K:K, 'Input| PL| CIB'!$A:$A, A175) +SUMIFS('Input| PL| Treasury'!K:K, 'Input| PL| Treasury'!$A:$A, A175)+SUMIFS('Input| PL| Capital'!K:K, 'Input| PL| Capital'!$A:$A, A175)+SUMIFS('ALM| PL| Process'!K:K, 'ALM| PL| Process'!$A:$A, A175)</f>
        <v>0</v>
      </c>
    </row>
    <row r="176" spans="1:10" s="78" customFormat="1" x14ac:dyDescent="0.3">
      <c r="A176" s="51">
        <v>340</v>
      </c>
      <c r="B176" s="51">
        <v>176</v>
      </c>
      <c r="C176" s="61"/>
      <c r="D176" s="59"/>
      <c r="E176" s="42"/>
      <c r="F176" s="42" t="s">
        <v>221</v>
      </c>
      <c r="G176" s="83"/>
      <c r="H176" s="854">
        <f>SUMIFS('Input| PL| RB'!I:I, 'Input| PL| RB'!A:A, A176)+SUMIFS('Input| PL| CMB'!I:I, 'Input| PL| CMB'!A:A, A176)+SUMIFS('Input| PL| IB'!I:I, 'Input| PL| IB'!A:A, A176)+SUMIFS('Input| PL| TT Thẻ'!I:I,'Input| PL| TT Thẻ'!A:A, A176)+SUMIFS('Input| PL| CIB'!I:I, 'Input| PL| CIB'!A:A, A176) +SUMIFS('Input| PL| Treasury'!I:I, 'Input| PL| Treasury'!A:A, A176)+SUMIFS('Input| PL| Capital'!I:I, 'Input| PL| Capital'!A:A, A176)+SUMIFS('ALM| PL| Process'!I:I, 'ALM| PL| Process'!A:A, A176)</f>
        <v>6.2210526315789473E-2</v>
      </c>
      <c r="I176" s="855">
        <f>SUMIFS('Input| PL| RB'!J:J, 'Input| PL| RB'!$A:$A, A176)+SUMIFS('Input| PL| CMB'!J:J, 'Input| PL| CMB'!$A:$A, A176)+SUMIFS('Input| PL| IB'!J:J, 'Input| PL| IB'!$A:$A, A176)+SUMIFS('Input| PL| TT Thẻ'!J:J,'Input| PL| TT Thẻ'!$A:$A, A176)+SUMIFS('Input| PL| CIB'!J:J, 'Input| PL| CIB'!$A:$A, A176) +SUMIFS('Input| PL| Treasury'!J:J, 'Input| PL| Treasury'!$A:$A, A176)+SUMIFS('Input| PL| Capital'!J:J, 'Input| PL| Capital'!$A:$A, A176)+SUMIFS('ALM| PL| Process'!J:J, 'ALM| PL| Process'!$A:$A, A176)</f>
        <v>1.5200000000000002E-2</v>
      </c>
      <c r="J176" s="856">
        <f>SUMIFS('Input| PL| RB'!K:K, 'Input| PL| RB'!$A:$A, A176)+SUMIFS('Input| PL| CMB'!K:K, 'Input| PL| CMB'!$A:$A, A176)+SUMIFS('Input| PL| IB'!K:K, 'Input| PL| IB'!$A:$A, A176)+SUMIFS('Input| PL| TT Thẻ'!K:K,'Input| PL| TT Thẻ'!$A:$A, A176)+SUMIFS('Input| PL| CIB'!K:K, 'Input| PL| CIB'!$A:$A, A176) +SUMIFS('Input| PL| Treasury'!K:K, 'Input| PL| Treasury'!$A:$A, A176)+SUMIFS('Input| PL| Capital'!K:K, 'Input| PL| Capital'!$A:$A, A176)+SUMIFS('ALM| PL| Process'!K:K, 'ALM| PL| Process'!$A:$A, A176)</f>
        <v>-2.9999999999999992E-3</v>
      </c>
    </row>
    <row r="177" spans="1:10" s="78" customFormat="1" x14ac:dyDescent="0.3">
      <c r="A177" s="51">
        <v>341</v>
      </c>
      <c r="B177" s="51">
        <v>177</v>
      </c>
      <c r="C177" s="61"/>
      <c r="D177" s="59"/>
      <c r="E177" s="42"/>
      <c r="F177" s="42" t="s">
        <v>222</v>
      </c>
      <c r="G177" s="65"/>
      <c r="H177" s="854">
        <f>SUMIFS('Input| PL| RB'!I:I, 'Input| PL| RB'!A:A, A177)+SUMIFS('Input| PL| CMB'!I:I, 'Input| PL| CMB'!A:A, A177)+SUMIFS('Input| PL| IB'!I:I, 'Input| PL| IB'!A:A, A177)+SUMIFS('Input| PL| TT Thẻ'!I:I,'Input| PL| TT Thẻ'!A:A, A177)+SUMIFS('Input| PL| CIB'!I:I, 'Input| PL| CIB'!A:A, A177) +SUMIFS('Input| PL| Treasury'!I:I, 'Input| PL| Treasury'!A:A, A177)+SUMIFS('Input| PL| Capital'!I:I, 'Input| PL| Capital'!A:A, A177)+SUMIFS('ALM| PL| Process'!I:I, 'ALM| PL| Process'!A:A, A177)</f>
        <v>0</v>
      </c>
      <c r="I177" s="855">
        <f>SUMIFS('Input| PL| RB'!J:J, 'Input| PL| RB'!$A:$A, A177)+SUMIFS('Input| PL| CMB'!J:J, 'Input| PL| CMB'!$A:$A, A177)+SUMIFS('Input| PL| IB'!J:J, 'Input| PL| IB'!$A:$A, A177)+SUMIFS('Input| PL| TT Thẻ'!J:J,'Input| PL| TT Thẻ'!$A:$A, A177)+SUMIFS('Input| PL| CIB'!J:J, 'Input| PL| CIB'!$A:$A, A177) +SUMIFS('Input| PL| Treasury'!J:J, 'Input| PL| Treasury'!$A:$A, A177)+SUMIFS('Input| PL| Capital'!J:J, 'Input| PL| Capital'!$A:$A, A177)+SUMIFS('ALM| PL| Process'!J:J, 'ALM| PL| Process'!$A:$A, A177)</f>
        <v>0</v>
      </c>
      <c r="J177" s="856">
        <f ca="1">SUMIFS('Input| PL| RB'!K:K, 'Input| PL| RB'!$A:$A, A177)+SUMIFS('Input| PL| CMB'!K:K, 'Input| PL| CMB'!$A:$A, A177)+SUMIFS('Input| PL| IB'!K:K, 'Input| PL| IB'!$A:$A, A177)+SUMIFS('Input| PL| TT Thẻ'!K:K,'Input| PL| TT Thẻ'!$A:$A, A177)+SUMIFS('Input| PL| CIB'!K:K, 'Input| PL| CIB'!$A:$A, A177) +SUMIFS('Input| PL| Treasury'!K:K, 'Input| PL| Treasury'!$A:$A, A177)+SUMIFS('Input| PL| Capital'!K:K, 'Input| PL| Capital'!$A:$A, A177)+SUMIFS('ALM| PL| Process'!K:K, 'ALM| PL| Process'!$A:$A, A177)</f>
        <v>0</v>
      </c>
    </row>
    <row r="178" spans="1:10" s="78" customFormat="1" x14ac:dyDescent="0.3">
      <c r="A178" s="51">
        <v>342</v>
      </c>
      <c r="B178" s="51">
        <v>178</v>
      </c>
      <c r="C178" s="61"/>
      <c r="D178" s="59"/>
      <c r="E178" s="42"/>
      <c r="F178" s="42" t="s">
        <v>223</v>
      </c>
      <c r="G178" s="83"/>
      <c r="H178" s="854">
        <f>SUMIFS('Input| PL| RB'!I:I, 'Input| PL| RB'!A:A, A178)+SUMIFS('Input| PL| CMB'!I:I, 'Input| PL| CMB'!A:A, A178)+SUMIFS('Input| PL| IB'!I:I, 'Input| PL| IB'!A:A, A178)+SUMIFS('Input| PL| TT Thẻ'!I:I,'Input| PL| TT Thẻ'!A:A, A178)+SUMIFS('Input| PL| CIB'!I:I, 'Input| PL| CIB'!A:A, A178) +SUMIFS('Input| PL| Treasury'!I:I, 'Input| PL| Treasury'!A:A, A178)+SUMIFS('Input| PL| Capital'!I:I, 'Input| PL| Capital'!A:A, A178)+SUMIFS('ALM| PL| Process'!I:I, 'ALM| PL| Process'!A:A, A178)</f>
        <v>3.7687150837988827E-2</v>
      </c>
      <c r="I178" s="855">
        <f>SUMIFS('Input| PL| RB'!J:J, 'Input| PL| RB'!$A:$A, A178)+SUMIFS('Input| PL| CMB'!J:J, 'Input| PL| CMB'!$A:$A, A178)+SUMIFS('Input| PL| IB'!J:J, 'Input| PL| IB'!$A:$A, A178)+SUMIFS('Input| PL| TT Thẻ'!J:J,'Input| PL| TT Thẻ'!$A:$A, A178)+SUMIFS('Input| PL| CIB'!J:J, 'Input| PL| CIB'!$A:$A, A178) +SUMIFS('Input| PL| Treasury'!J:J, 'Input| PL| Treasury'!$A:$A, A178)+SUMIFS('Input| PL| Capital'!J:J, 'Input| PL| Capital'!$A:$A, A178)+SUMIFS('ALM| PL| Process'!J:J, 'ALM| PL| Process'!$A:$A, A178)</f>
        <v>-3.3147113594041155E-4</v>
      </c>
      <c r="J178" s="856">
        <f>SUMIFS('Input| PL| RB'!K:K, 'Input| PL| RB'!$A:$A, A178)+SUMIFS('Input| PL| CMB'!K:K, 'Input| PL| CMB'!$A:$A, A178)+SUMIFS('Input| PL| IB'!K:K, 'Input| PL| IB'!$A:$A, A178)+SUMIFS('Input| PL| TT Thẻ'!K:K,'Input| PL| TT Thẻ'!$A:$A, A178)+SUMIFS('Input| PL| CIB'!K:K, 'Input| PL| CIB'!$A:$A, A178) +SUMIFS('Input| PL| Treasury'!K:K, 'Input| PL| Treasury'!$A:$A, A178)+SUMIFS('Input| PL| Capital'!K:K, 'Input| PL| Capital'!$A:$A, A178)+SUMIFS('ALM| PL| Process'!K:K, 'ALM| PL| Process'!$A:$A, A178)</f>
        <v>-2.9999999999999957E-3</v>
      </c>
    </row>
    <row r="179" spans="1:10" s="78" customFormat="1" x14ac:dyDescent="0.3">
      <c r="A179" s="51">
        <v>343</v>
      </c>
      <c r="B179" s="51">
        <v>179</v>
      </c>
      <c r="C179" s="61"/>
      <c r="D179" s="59"/>
      <c r="E179" s="42"/>
      <c r="F179" s="42" t="s">
        <v>224</v>
      </c>
      <c r="G179" s="64"/>
      <c r="H179" s="854">
        <f>SUMIFS('Input| PL| RB'!I:I, 'Input| PL| RB'!A:A, A179)+SUMIFS('Input| PL| CMB'!I:I, 'Input| PL| CMB'!A:A, A179)+SUMIFS('Input| PL| IB'!I:I, 'Input| PL| IB'!A:A, A179)+SUMIFS('Input| PL| TT Thẻ'!I:I,'Input| PL| TT Thẻ'!A:A, A179)+SUMIFS('Input| PL| CIB'!I:I, 'Input| PL| CIB'!A:A, A179) +SUMIFS('Input| PL| Treasury'!I:I, 'Input| PL| Treasury'!A:A, A179)+SUMIFS('Input| PL| Capital'!I:I, 'Input| PL| Capital'!A:A, A179)+SUMIFS('ALM| PL| Process'!I:I, 'ALM| PL| Process'!A:A, A179)</f>
        <v>200</v>
      </c>
      <c r="I179" s="855">
        <f>SUMIFS('Input| PL| RB'!J:J, 'Input| PL| RB'!$A:$A, A179)+SUMIFS('Input| PL| CMB'!J:J, 'Input| PL| CMB'!$A:$A, A179)+SUMIFS('Input| PL| IB'!J:J, 'Input| PL| IB'!$A:$A, A179)+SUMIFS('Input| PL| TT Thẻ'!J:J,'Input| PL| TT Thẻ'!$A:$A, A179)+SUMIFS('Input| PL| CIB'!J:J, 'Input| PL| CIB'!$A:$A, A179) +SUMIFS('Input| PL| Treasury'!J:J, 'Input| PL| Treasury'!$A:$A, A179)+SUMIFS('Input| PL| Capital'!J:J, 'Input| PL| Capital'!$A:$A, A179)+SUMIFS('ALM| PL| Process'!J:J, 'ALM| PL| Process'!$A:$A, A179)</f>
        <v>200</v>
      </c>
      <c r="J179" s="856">
        <f ca="1">SUMIFS('Input| PL| RB'!K:K, 'Input| PL| RB'!$A:$A, A179)+SUMIFS('Input| PL| CMB'!K:K, 'Input| PL| CMB'!$A:$A, A179)+SUMIFS('Input| PL| IB'!K:K, 'Input| PL| IB'!$A:$A, A179)+SUMIFS('Input| PL| TT Thẻ'!K:K,'Input| PL| TT Thẻ'!$A:$A, A179)+SUMIFS('Input| PL| CIB'!K:K, 'Input| PL| CIB'!$A:$A, A179) +SUMIFS('Input| PL| Treasury'!K:K, 'Input| PL| Treasury'!$A:$A, A179)+SUMIFS('Input| PL| Capital'!K:K, 'Input| PL| Capital'!$A:$A, A179)+SUMIFS('ALM| PL| Process'!K:K, 'ALM| PL| Process'!$A:$A, A179)</f>
        <v>0</v>
      </c>
    </row>
    <row r="180" spans="1:10" s="78" customFormat="1" x14ac:dyDescent="0.3">
      <c r="A180" s="51">
        <v>344</v>
      </c>
      <c r="B180" s="51">
        <v>180</v>
      </c>
      <c r="C180" s="61"/>
      <c r="D180" s="59"/>
      <c r="E180" s="42"/>
      <c r="F180" s="42" t="s">
        <v>225</v>
      </c>
      <c r="G180" s="83"/>
      <c r="H180" s="854">
        <f>SUMIFS('Input| PL| RB'!I:I, 'Input| PL| RB'!A:A, A180)+SUMIFS('Input| PL| CMB'!I:I, 'Input| PL| CMB'!A:A, A180)+SUMIFS('Input| PL| IB'!I:I, 'Input| PL| IB'!A:A, A180)+SUMIFS('Input| PL| TT Thẻ'!I:I,'Input| PL| TT Thẻ'!A:A, A180)+SUMIFS('Input| PL| CIB'!I:I, 'Input| PL| CIB'!A:A, A180) +SUMIFS('Input| PL| Treasury'!I:I, 'Input| PL| Treasury'!A:A, A180)+SUMIFS('Input| PL| Capital'!I:I, 'Input| PL| Capital'!A:A, A180)+SUMIFS('ALM| PL| Process'!I:I, 'ALM| PL| Process'!A:A, A180)</f>
        <v>-6.0000000000000001E-3</v>
      </c>
      <c r="I180" s="855">
        <f>SUMIFS('Input| PL| RB'!J:J, 'Input| PL| RB'!$A:$A, A180)+SUMIFS('Input| PL| CMB'!J:J, 'Input| PL| CMB'!$A:$A, A180)+SUMIFS('Input| PL| IB'!J:J, 'Input| PL| IB'!$A:$A, A180)+SUMIFS('Input| PL| TT Thẻ'!J:J,'Input| PL| TT Thẻ'!$A:$A, A180)+SUMIFS('Input| PL| CIB'!J:J, 'Input| PL| CIB'!$A:$A, A180) +SUMIFS('Input| PL| Treasury'!J:J, 'Input| PL| Treasury'!$A:$A, A180)+SUMIFS('Input| PL| Capital'!J:J, 'Input| PL| Capital'!$A:$A, A180)+SUMIFS('ALM| PL| Process'!J:J, 'ALM| PL| Process'!$A:$A, A180)</f>
        <v>-2.8000000000000001E-2</v>
      </c>
      <c r="J180" s="856">
        <f>SUMIFS('Input| PL| RB'!K:K, 'Input| PL| RB'!$A:$A, A180)+SUMIFS('Input| PL| CMB'!K:K, 'Input| PL| CMB'!$A:$A, A180)+SUMIFS('Input| PL| IB'!K:K, 'Input| PL| IB'!$A:$A, A180)+SUMIFS('Input| PL| TT Thẻ'!K:K,'Input| PL| TT Thẻ'!$A:$A, A180)+SUMIFS('Input| PL| CIB'!K:K, 'Input| PL| CIB'!$A:$A, A180) +SUMIFS('Input| PL| Treasury'!K:K, 'Input| PL| Treasury'!$A:$A, A180)+SUMIFS('Input| PL| Capital'!K:K, 'Input| PL| Capital'!$A:$A, A180)+SUMIFS('ALM| PL| Process'!K:K, 'ALM| PL| Process'!$A:$A, A180)</f>
        <v>-3.0000000000000027E-3</v>
      </c>
    </row>
    <row r="181" spans="1:10" s="78" customFormat="1" ht="28.8" x14ac:dyDescent="0.3">
      <c r="A181" s="51">
        <v>345</v>
      </c>
      <c r="B181" s="51">
        <v>181</v>
      </c>
      <c r="C181" s="62" t="s">
        <v>265</v>
      </c>
      <c r="D181" s="59"/>
      <c r="E181" s="42"/>
      <c r="F181" s="137" t="s">
        <v>266</v>
      </c>
      <c r="G181" s="66"/>
      <c r="H181" s="854">
        <f>SUMIFS('Input| PL| RB'!I:I, 'Input| PL| RB'!A:A, A181)+SUMIFS('Input| PL| CMB'!I:I, 'Input| PL| CMB'!A:A, A181)+SUMIFS('Input| PL| IB'!I:I, 'Input| PL| IB'!A:A, A181)+SUMIFS('Input| PL| TT Thẻ'!I:I,'Input| PL| TT Thẻ'!A:A, A181)+SUMIFS('Input| PL| CIB'!I:I, 'Input| PL| CIB'!A:A, A181) +SUMIFS('Input| PL| Treasury'!I:I, 'Input| PL| Treasury'!A:A, A181)+SUMIFS('Input| PL| Capital'!I:I, 'Input| PL| Capital'!A:A, A181)+SUMIFS('ALM| PL| Process'!I:I, 'ALM| PL| Process'!A:A, A181)</f>
        <v>0</v>
      </c>
      <c r="I181" s="855">
        <f>SUMIFS('Input| PL| RB'!J:J, 'Input| PL| RB'!$A:$A, A181)+SUMIFS('Input| PL| CMB'!J:J, 'Input| PL| CMB'!$A:$A, A181)+SUMIFS('Input| PL| IB'!J:J, 'Input| PL| IB'!$A:$A, A181)+SUMIFS('Input| PL| TT Thẻ'!J:J,'Input| PL| TT Thẻ'!$A:$A, A181)+SUMIFS('Input| PL| CIB'!J:J, 'Input| PL| CIB'!$A:$A, A181) +SUMIFS('Input| PL| Treasury'!J:J, 'Input| PL| Treasury'!$A:$A, A181)+SUMIFS('Input| PL| Capital'!J:J, 'Input| PL| Capital'!$A:$A, A181)+SUMIFS('ALM| PL| Process'!J:J, 'ALM| PL| Process'!$A:$A, A181)</f>
        <v>0</v>
      </c>
      <c r="J181" s="856">
        <f ca="1">SUMIFS('Input| PL| RB'!K:K, 'Input| PL| RB'!$A:$A, A181)+SUMIFS('Input| PL| CMB'!K:K, 'Input| PL| CMB'!$A:$A, A181)+SUMIFS('Input| PL| IB'!K:K, 'Input| PL| IB'!$A:$A, A181)+SUMIFS('Input| PL| TT Thẻ'!K:K,'Input| PL| TT Thẻ'!$A:$A, A181)+SUMIFS('Input| PL| CIB'!K:K, 'Input| PL| CIB'!$A:$A, A181) +SUMIFS('Input| PL| Treasury'!K:K, 'Input| PL| Treasury'!$A:$A, A181)+SUMIFS('Input| PL| Capital'!K:K, 'Input| PL| Capital'!$A:$A, A181)+SUMIFS('ALM| PL| Process'!K:K, 'ALM| PL| Process'!$A:$A, A181)</f>
        <v>0</v>
      </c>
    </row>
    <row r="182" spans="1:10" s="78" customFormat="1" x14ac:dyDescent="0.3">
      <c r="A182" s="51">
        <v>346</v>
      </c>
      <c r="B182" s="51">
        <v>182</v>
      </c>
      <c r="C182" s="61"/>
      <c r="D182" s="59"/>
      <c r="E182" s="42"/>
      <c r="F182" s="42" t="s">
        <v>198</v>
      </c>
      <c r="G182" s="66"/>
      <c r="H182" s="854">
        <f>SUMIFS('Input| PL| RB'!I:I, 'Input| PL| RB'!A:A, A182)+SUMIFS('Input| PL| CMB'!I:I, 'Input| PL| CMB'!A:A, A182)+SUMIFS('Input| PL| IB'!I:I, 'Input| PL| IB'!A:A, A182)+SUMIFS('Input| PL| TT Thẻ'!I:I,'Input| PL| TT Thẻ'!A:A, A182)+SUMIFS('Input| PL| CIB'!I:I, 'Input| PL| CIB'!A:A, A182) +SUMIFS('Input| PL| Treasury'!I:I, 'Input| PL| Treasury'!A:A, A182)+SUMIFS('Input| PL| Capital'!I:I, 'Input| PL| Capital'!A:A, A182)+SUMIFS('ALM| PL| Process'!I:I, 'ALM| PL| Process'!A:A, A182)</f>
        <v>0</v>
      </c>
      <c r="I182" s="855">
        <f>SUMIFS('Input| PL| RB'!J:J, 'Input| PL| RB'!$A:$A, A182)+SUMIFS('Input| PL| CMB'!J:J, 'Input| PL| CMB'!$A:$A, A182)+SUMIFS('Input| PL| IB'!J:J, 'Input| PL| IB'!$A:$A, A182)+SUMIFS('Input| PL| TT Thẻ'!J:J,'Input| PL| TT Thẻ'!$A:$A, A182)+SUMIFS('Input| PL| CIB'!J:J, 'Input| PL| CIB'!$A:$A, A182) +SUMIFS('Input| PL| Treasury'!J:J, 'Input| PL| Treasury'!$A:$A, A182)+SUMIFS('Input| PL| Capital'!J:J, 'Input| PL| Capital'!$A:$A, A182)+SUMIFS('ALM| PL| Process'!J:J, 'ALM| PL| Process'!$A:$A, A182)</f>
        <v>0</v>
      </c>
      <c r="J182" s="856">
        <f ca="1">SUMIFS('Input| PL| RB'!K:K, 'Input| PL| RB'!$A:$A, A182)+SUMIFS('Input| PL| CMB'!K:K, 'Input| PL| CMB'!$A:$A, A182)+SUMIFS('Input| PL| IB'!K:K, 'Input| PL| IB'!$A:$A, A182)+SUMIFS('Input| PL| TT Thẻ'!K:K,'Input| PL| TT Thẻ'!$A:$A, A182)+SUMIFS('Input| PL| CIB'!K:K, 'Input| PL| CIB'!$A:$A, A182) +SUMIFS('Input| PL| Treasury'!K:K, 'Input| PL| Treasury'!$A:$A, A182)+SUMIFS('Input| PL| Capital'!K:K, 'Input| PL| Capital'!$A:$A, A182)+SUMIFS('ALM| PL| Process'!K:K, 'ALM| PL| Process'!$A:$A, A182)</f>
        <v>0</v>
      </c>
    </row>
    <row r="183" spans="1:10" s="78" customFormat="1" x14ac:dyDescent="0.3">
      <c r="A183" s="51">
        <v>347</v>
      </c>
      <c r="B183" s="51">
        <v>183</v>
      </c>
      <c r="C183" s="61"/>
      <c r="D183" s="59"/>
      <c r="E183" s="42"/>
      <c r="F183" s="42" t="s">
        <v>199</v>
      </c>
      <c r="G183" s="83"/>
      <c r="H183" s="854">
        <f>SUMIFS('Input| PL| RB'!I:I, 'Input| PL| RB'!A:A, A183)+SUMIFS('Input| PL| CMB'!I:I, 'Input| PL| CMB'!A:A, A183)+SUMIFS('Input| PL| IB'!I:I, 'Input| PL| IB'!A:A, A183)+SUMIFS('Input| PL| TT Thẻ'!I:I,'Input| PL| TT Thẻ'!A:A, A183)+SUMIFS('Input| PL| CIB'!I:I, 'Input| PL| CIB'!A:A, A183) +SUMIFS('Input| PL| Treasury'!I:I, 'Input| PL| Treasury'!A:A, A183)+SUMIFS('Input| PL| Capital'!I:I, 'Input| PL| Capital'!A:A, A183)+SUMIFS('ALM| PL| Process'!I:I, 'ALM| PL| Process'!A:A, A183)</f>
        <v>-4.5999999999999999E-3</v>
      </c>
      <c r="I183" s="855">
        <f>SUMIFS('Input| PL| RB'!J:J, 'Input| PL| RB'!$A:$A, A183)+SUMIFS('Input| PL| CMB'!J:J, 'Input| PL| CMB'!$A:$A, A183)+SUMIFS('Input| PL| IB'!J:J, 'Input| PL| IB'!$A:$A, A183)+SUMIFS('Input| PL| TT Thẻ'!J:J,'Input| PL| TT Thẻ'!$A:$A, A183)+SUMIFS('Input| PL| CIB'!J:J, 'Input| PL| CIB'!$A:$A, A183) +SUMIFS('Input| PL| Treasury'!J:J, 'Input| PL| Treasury'!$A:$A, A183)+SUMIFS('Input| PL| Capital'!J:J, 'Input| PL| Capital'!$A:$A, A183)+SUMIFS('ALM| PL| Process'!J:J, 'ALM| PL| Process'!$A:$A, A183)</f>
        <v>-4.5999999999999999E-3</v>
      </c>
      <c r="J183" s="856">
        <f>SUMIFS('Input| PL| RB'!K:K, 'Input| PL| RB'!$A:$A, A183)+SUMIFS('Input| PL| CMB'!K:K, 'Input| PL| CMB'!$A:$A, A183)+SUMIFS('Input| PL| IB'!K:K, 'Input| PL| IB'!$A:$A, A183)+SUMIFS('Input| PL| TT Thẻ'!K:K,'Input| PL| TT Thẻ'!$A:$A, A183)+SUMIFS('Input| PL| CIB'!K:K, 'Input| PL| CIB'!$A:$A, A183) +SUMIFS('Input| PL| Treasury'!K:K, 'Input| PL| Treasury'!$A:$A, A183)+SUMIFS('Input| PL| Capital'!K:K, 'Input| PL| Capital'!$A:$A, A183)+SUMIFS('ALM| PL| Process'!K:K, 'ALM| PL| Process'!$A:$A, A183)</f>
        <v>-2.0000000000000018E-3</v>
      </c>
    </row>
    <row r="184" spans="1:10" s="78" customFormat="1" x14ac:dyDescent="0.3">
      <c r="A184" s="51">
        <v>348</v>
      </c>
      <c r="B184" s="51">
        <v>184</v>
      </c>
      <c r="C184" s="54">
        <v>1.8</v>
      </c>
      <c r="D184" s="147"/>
      <c r="E184" s="144" t="s">
        <v>267</v>
      </c>
      <c r="F184" s="143"/>
      <c r="G184" s="143"/>
      <c r="H184" s="723">
        <f>SUMIFS('Input| PL| RB'!I:I, 'Input| PL| RB'!A:A, A184)+SUMIFS('Input| PL| CMB'!I:I, 'Input| PL| CMB'!A:A, A184)+SUMIFS('Input| PL| IB'!I:I, 'Input| PL| IB'!A:A, A184)+SUMIFS('Input| PL| TT Thẻ'!I:I,'Input| PL| TT Thẻ'!A:A, A184)+SUMIFS('Input| PL| CIB'!I:I, 'Input| PL| CIB'!A:A, A184) +SUMIFS('Input| PL| Treasury'!I:I, 'Input| PL| Treasury'!A:A, A184)+SUMIFS('Input| PL| Capital'!I:I, 'Input| PL| Capital'!A:A, A184)+SUMIFS('ALM| PL| Process'!I:I, 'ALM| PL| Process'!A:A, A184)</f>
        <v>0</v>
      </c>
      <c r="I184" s="723">
        <f>SUMIFS('Input| PL| RB'!J:J, 'Input| PL| RB'!$A:$A, A184)+SUMIFS('Input| PL| CMB'!J:J, 'Input| PL| CMB'!$A:$A, A184)+SUMIFS('Input| PL| IB'!J:J, 'Input| PL| IB'!$A:$A, A184)+SUMIFS('Input| PL| TT Thẻ'!J:J,'Input| PL| TT Thẻ'!$A:$A, A184)+SUMIFS('Input| PL| CIB'!J:J, 'Input| PL| CIB'!$A:$A, A184) +SUMIFS('Input| PL| Treasury'!J:J, 'Input| PL| Treasury'!$A:$A, A184)+SUMIFS('Input| PL| Capital'!J:J, 'Input| PL| Capital'!$A:$A, A184)+SUMIFS('ALM| PL| Process'!J:J, 'ALM| PL| Process'!$A:$A, A184)</f>
        <v>0</v>
      </c>
      <c r="J184" s="858">
        <f ca="1">SUMIFS('Input| PL| RB'!K:K, 'Input| PL| RB'!$A:$A, A184)+SUMIFS('Input| PL| CMB'!K:K, 'Input| PL| CMB'!$A:$A, A184)+SUMIFS('Input| PL| IB'!K:K, 'Input| PL| IB'!$A:$A, A184)+SUMIFS('Input| PL| TT Thẻ'!K:K,'Input| PL| TT Thẻ'!$A:$A, A184)+SUMIFS('Input| PL| CIB'!K:K, 'Input| PL| CIB'!$A:$A, A184) +SUMIFS('Input| PL| Treasury'!K:K, 'Input| PL| Treasury'!$A:$A, A184)+SUMIFS('Input| PL| Capital'!K:K, 'Input| PL| Capital'!$A:$A, A184)+SUMIFS('ALM| PL| Process'!K:K, 'ALM| PL| Process'!$A:$A, A184)</f>
        <v>0</v>
      </c>
    </row>
    <row r="185" spans="1:10" s="78" customFormat="1" x14ac:dyDescent="0.3">
      <c r="A185" s="51">
        <v>349</v>
      </c>
      <c r="B185" s="51">
        <v>185</v>
      </c>
      <c r="C185" s="60"/>
      <c r="D185" s="2"/>
      <c r="E185" s="2"/>
      <c r="F185" s="118" t="s">
        <v>198</v>
      </c>
      <c r="G185" s="2"/>
      <c r="H185" s="854">
        <f>SUMIFS('Input| PL| RB'!I:I, 'Input| PL| RB'!A:A, A185)+SUMIFS('Input| PL| CMB'!I:I, 'Input| PL| CMB'!A:A, A185)+SUMIFS('Input| PL| IB'!I:I, 'Input| PL| IB'!A:A, A185)+SUMIFS('Input| PL| TT Thẻ'!I:I,'Input| PL| TT Thẻ'!A:A, A185)+SUMIFS('Input| PL| CIB'!I:I, 'Input| PL| CIB'!A:A, A185) +SUMIFS('Input| PL| Treasury'!I:I, 'Input| PL| Treasury'!A:A, A185)+SUMIFS('Input| PL| Capital'!I:I, 'Input| PL| Capital'!A:A, A185)+SUMIFS('ALM| PL| Process'!I:I, 'ALM| PL| Process'!A:A, A185)</f>
        <v>0</v>
      </c>
      <c r="I185" s="855">
        <f>SUMIFS('Input| PL| RB'!J:J, 'Input| PL| RB'!$A:$A, A185)+SUMIFS('Input| PL| CMB'!J:J, 'Input| PL| CMB'!$A:$A, A185)+SUMIFS('Input| PL| IB'!J:J, 'Input| PL| IB'!$A:$A, A185)+SUMIFS('Input| PL| TT Thẻ'!J:J,'Input| PL| TT Thẻ'!$A:$A, A185)+SUMIFS('Input| PL| CIB'!J:J, 'Input| PL| CIB'!$A:$A, A185) +SUMIFS('Input| PL| Treasury'!J:J, 'Input| PL| Treasury'!$A:$A, A185)+SUMIFS('Input| PL| Capital'!J:J, 'Input| PL| Capital'!$A:$A, A185)+SUMIFS('ALM| PL| Process'!J:J, 'ALM| PL| Process'!$A:$A, A185)</f>
        <v>0</v>
      </c>
      <c r="J185" s="856">
        <f ca="1">SUMIFS('Input| PL| RB'!K:K, 'Input| PL| RB'!$A:$A, A185)+SUMIFS('Input| PL| CMB'!K:K, 'Input| PL| CMB'!$A:$A, A185)+SUMIFS('Input| PL| IB'!K:K, 'Input| PL| IB'!$A:$A, A185)+SUMIFS('Input| PL| TT Thẻ'!K:K,'Input| PL| TT Thẻ'!$A:$A, A185)+SUMIFS('Input| PL| CIB'!K:K, 'Input| PL| CIB'!$A:$A, A185) +SUMIFS('Input| PL| Treasury'!K:K, 'Input| PL| Treasury'!$A:$A, A185)+SUMIFS('Input| PL| Capital'!K:K, 'Input| PL| Capital'!$A:$A, A185)+SUMIFS('ALM| PL| Process'!K:K, 'ALM| PL| Process'!$A:$A, A185)</f>
        <v>0</v>
      </c>
    </row>
    <row r="186" spans="1:10" s="78" customFormat="1" x14ac:dyDescent="0.3">
      <c r="A186" s="51">
        <v>350</v>
      </c>
      <c r="B186" s="51">
        <v>186</v>
      </c>
      <c r="C186" s="60"/>
      <c r="D186" s="2"/>
      <c r="E186" s="2"/>
      <c r="F186" s="118" t="s">
        <v>199</v>
      </c>
      <c r="G186" s="2"/>
      <c r="H186" s="854">
        <f>SUMIFS('Input| PL| RB'!I:I, 'Input| PL| RB'!A:A, A186)+SUMIFS('Input| PL| CMB'!I:I, 'Input| PL| CMB'!A:A, A186)+SUMIFS('Input| PL| IB'!I:I, 'Input| PL| IB'!A:A, A186)+SUMIFS('Input| PL| TT Thẻ'!I:I,'Input| PL| TT Thẻ'!A:A, A186)+SUMIFS('Input| PL| CIB'!I:I, 'Input| PL| CIB'!A:A, A186) +SUMIFS('Input| PL| Treasury'!I:I, 'Input| PL| Treasury'!A:A, A186)+SUMIFS('Input| PL| Capital'!I:I, 'Input| PL| Capital'!A:A, A186)+SUMIFS('ALM| PL| Process'!I:I, 'ALM| PL| Process'!A:A, A186)</f>
        <v>1.2699999999999999E-2</v>
      </c>
      <c r="I186" s="855">
        <f>SUMIFS('Input| PL| RB'!J:J, 'Input| PL| RB'!$A:$A, A186)+SUMIFS('Input| PL| CMB'!J:J, 'Input| PL| CMB'!$A:$A, A186)+SUMIFS('Input| PL| IB'!J:J, 'Input| PL| IB'!$A:$A, A186)+SUMIFS('Input| PL| TT Thẻ'!J:J,'Input| PL| TT Thẻ'!$A:$A, A186)+SUMIFS('Input| PL| CIB'!J:J, 'Input| PL| CIB'!$A:$A, A186) +SUMIFS('Input| PL| Treasury'!J:J, 'Input| PL| Treasury'!$A:$A, A186)+SUMIFS('Input| PL| Capital'!J:J, 'Input| PL| Capital'!$A:$A, A186)+SUMIFS('ALM| PL| Process'!J:J, 'ALM| PL| Process'!$A:$A, A186)</f>
        <v>2.5399999999999999E-2</v>
      </c>
      <c r="J186" s="856">
        <f>SUMIFS('Input| PL| RB'!K:K, 'Input| PL| RB'!$A:$A, A186)+SUMIFS('Input| PL| CMB'!K:K, 'Input| PL| CMB'!$A:$A, A186)+SUMIFS('Input| PL| IB'!K:K, 'Input| PL| IB'!$A:$A, A186)+SUMIFS('Input| PL| TT Thẻ'!K:K,'Input| PL| TT Thẻ'!$A:$A, A186)+SUMIFS('Input| PL| CIB'!K:K, 'Input| PL| CIB'!$A:$A, A186) +SUMIFS('Input| PL| Treasury'!K:K, 'Input| PL| Treasury'!$A:$A, A186)+SUMIFS('Input| PL| Capital'!K:K, 'Input| PL| Capital'!$A:$A, A186)+SUMIFS('ALM| PL| Process'!K:K, 'ALM| PL| Process'!$A:$A, A186)</f>
        <v>9.0000000000000011E-3</v>
      </c>
    </row>
    <row r="187" spans="1:10" s="78" customFormat="1" x14ac:dyDescent="0.3">
      <c r="A187" s="51">
        <v>351</v>
      </c>
      <c r="B187" s="51">
        <v>187</v>
      </c>
      <c r="C187" s="54">
        <v>1.9</v>
      </c>
      <c r="D187" s="147"/>
      <c r="E187" s="144" t="s">
        <v>268</v>
      </c>
      <c r="F187" s="143"/>
      <c r="G187" s="143"/>
      <c r="H187" s="723">
        <f>SUMIFS('Input| PL| RB'!I:I, 'Input| PL| RB'!A:A, A187)+SUMIFS('Input| PL| CMB'!I:I, 'Input| PL| CMB'!A:A, A187)+SUMIFS('Input| PL| IB'!I:I, 'Input| PL| IB'!A:A, A187)+SUMIFS('Input| PL| TT Thẻ'!I:I,'Input| PL| TT Thẻ'!A:A, A187)+SUMIFS('Input| PL| CIB'!I:I, 'Input| PL| CIB'!A:A, A187) +SUMIFS('Input| PL| Treasury'!I:I, 'Input| PL| Treasury'!A:A, A187)+SUMIFS('Input| PL| Capital'!I:I, 'Input| PL| Capital'!A:A, A187)+SUMIFS('ALM| PL| Process'!I:I, 'ALM| PL| Process'!A:A, A187)</f>
        <v>-1.0279751099999928</v>
      </c>
      <c r="I187" s="723">
        <f>SUMIFS('Input| PL| RB'!J:J, 'Input| PL| RB'!$A:$A, A187)+SUMIFS('Input| PL| CMB'!J:J, 'Input| PL| CMB'!$A:$A, A187)+SUMIFS('Input| PL| IB'!J:J, 'Input| PL| IB'!$A:$A, A187)+SUMIFS('Input| PL| TT Thẻ'!J:J,'Input| PL| TT Thẻ'!$A:$A, A187)+SUMIFS('Input| PL| CIB'!J:J, 'Input| PL| CIB'!$A:$A, A187) +SUMIFS('Input| PL| Treasury'!J:J, 'Input| PL| Treasury'!$A:$A, A187)+SUMIFS('Input| PL| Capital'!J:J, 'Input| PL| Capital'!$A:$A, A187)+SUMIFS('ALM| PL| Process'!J:J, 'ALM| PL| Process'!$A:$A, A187)</f>
        <v>-39.814207500000009</v>
      </c>
      <c r="J187" s="858">
        <f>SUMIFS('Input| PL| RB'!K:K, 'Input| PL| RB'!$A:$A, A187)+SUMIFS('Input| PL| CMB'!K:K, 'Input| PL| CMB'!$A:$A, A187)+SUMIFS('Input| PL| IB'!K:K, 'Input| PL| IB'!$A:$A, A187)+SUMIFS('Input| PL| TT Thẻ'!K:K,'Input| PL| TT Thẻ'!$A:$A, A187)+SUMIFS('Input| PL| CIB'!K:K, 'Input| PL| CIB'!$A:$A, A187) +SUMIFS('Input| PL| Treasury'!K:K, 'Input| PL| Treasury'!$A:$A, A187)+SUMIFS('Input| PL| Capital'!K:K, 'Input| PL| Capital'!$A:$A, A187)+SUMIFS('ALM| PL| Process'!K:K, 'ALM| PL| Process'!$A:$A, A187)</f>
        <v>-100.42031784</v>
      </c>
    </row>
    <row r="188" spans="1:10" s="78" customFormat="1" x14ac:dyDescent="0.3">
      <c r="A188" s="51">
        <v>352</v>
      </c>
      <c r="B188" s="51">
        <v>188</v>
      </c>
      <c r="C188" s="60"/>
      <c r="D188" s="2"/>
      <c r="E188" s="2"/>
      <c r="F188" s="118" t="s">
        <v>198</v>
      </c>
      <c r="G188" s="2"/>
      <c r="H188" s="854">
        <f>SUMIFS('Input| PL| RB'!I:I, 'Input| PL| RB'!A:A, A188)+SUMIFS('Input| PL| CMB'!I:I, 'Input| PL| CMB'!A:A, A188)+SUMIFS('Input| PL| IB'!I:I, 'Input| PL| IB'!A:A, A188)+SUMIFS('Input| PL| TT Thẻ'!I:I,'Input| PL| TT Thẻ'!A:A, A188)+SUMIFS('Input| PL| CIB'!I:I, 'Input| PL| CIB'!A:A, A188) +SUMIFS('Input| PL| Treasury'!I:I, 'Input| PL| Treasury'!A:A, A188)+SUMIFS('Input| PL| Capital'!I:I, 'Input| PL| Capital'!A:A, A188)+SUMIFS('ALM| PL| Process'!I:I, 'ALM| PL| Process'!A:A, A188)</f>
        <v>446.94570000000022</v>
      </c>
      <c r="I188" s="855">
        <f>SUMIFS('Input| PL| RB'!J:J, 'Input| PL| RB'!$A:$A, A188)+SUMIFS('Input| PL| CMB'!J:J, 'Input| PL| CMB'!$A:$A, A188)+SUMIFS('Input| PL| IB'!J:J, 'Input| PL| IB'!$A:$A, A188)+SUMIFS('Input| PL| TT Thẻ'!J:J,'Input| PL| TT Thẻ'!$A:$A, A188)+SUMIFS('Input| PL| CIB'!J:J, 'Input| PL| CIB'!$A:$A, A188) +SUMIFS('Input| PL| Treasury'!J:J, 'Input| PL| Treasury'!$A:$A, A188)+SUMIFS('Input| PL| Capital'!J:J, 'Input| PL| Capital'!$A:$A, A188)+SUMIFS('ALM| PL| Process'!J:J, 'ALM| PL| Process'!$A:$A, A188)</f>
        <v>9102.2082000000028</v>
      </c>
      <c r="J188" s="856">
        <f>SUMIFS('Input| PL| RB'!K:K, 'Input| PL| RB'!$A:$A, A188)+SUMIFS('Input| PL| CMB'!K:K, 'Input| PL| CMB'!$A:$A, A188)+SUMIFS('Input| PL| IB'!K:K, 'Input| PL| IB'!$A:$A, A188)+SUMIFS('Input| PL| TT Thẻ'!K:K,'Input| PL| TT Thẻ'!$A:$A, A188)+SUMIFS('Input| PL| CIB'!K:K, 'Input| PL| CIB'!$A:$A, A188) +SUMIFS('Input| PL| Treasury'!K:K, 'Input| PL| Treasury'!$A:$A, A188)+SUMIFS('Input| PL| Capital'!K:K, 'Input| PL| Capital'!$A:$A, A188)+SUMIFS('ALM| PL| Process'!K:K, 'ALM| PL| Process'!$A:$A, A188)</f>
        <v>0</v>
      </c>
    </row>
    <row r="189" spans="1:10" s="78" customFormat="1" x14ac:dyDescent="0.3">
      <c r="A189" s="51">
        <v>353</v>
      </c>
      <c r="B189" s="51">
        <v>189</v>
      </c>
      <c r="C189" s="60"/>
      <c r="D189" s="2"/>
      <c r="E189" s="2"/>
      <c r="F189" s="118" t="s">
        <v>199</v>
      </c>
      <c r="G189" s="2" t="s">
        <v>269</v>
      </c>
      <c r="H189" s="854">
        <f>SUMIFS('Input| PL| RB'!I:I, 'Input| PL| RB'!A:A, A189)+SUMIFS('Input| PL| CMB'!I:I, 'Input| PL| CMB'!A:A, A189)+SUMIFS('Input| PL| IB'!I:I, 'Input| PL| IB'!A:A, A189)+SUMIFS('Input| PL| TT Thẻ'!I:I,'Input| PL| TT Thẻ'!A:A, A189)+SUMIFS('Input| PL| CIB'!I:I, 'Input| PL| CIB'!A:A, A189) +SUMIFS('Input| PL| Treasury'!I:I, 'Input| PL| Treasury'!A:A, A189)+SUMIFS('Input| PL| Capital'!I:I, 'Input| PL| Capital'!A:A, A189)+SUMIFS('ALM| PL| Process'!I:I, 'ALM| PL| Process'!A:A, A189)</f>
        <v>-9.1000000000000004E-3</v>
      </c>
      <c r="I189" s="855">
        <f>SUMIFS('Input| PL| RB'!J:J, 'Input| PL| RB'!$A:$A, A189)+SUMIFS('Input| PL| CMB'!J:J, 'Input| PL| CMB'!$A:$A, A189)+SUMIFS('Input| PL| IB'!J:J, 'Input| PL| IB'!$A:$A, A189)+SUMIFS('Input| PL| TT Thẻ'!J:J,'Input| PL| TT Thẻ'!$A:$A, A189)+SUMIFS('Input| PL| CIB'!J:J, 'Input| PL| CIB'!$A:$A, A189) +SUMIFS('Input| PL| Treasury'!J:J, 'Input| PL| Treasury'!$A:$A, A189)+SUMIFS('Input| PL| Capital'!J:J, 'Input| PL| Capital'!$A:$A, A189)+SUMIFS('ALM| PL| Process'!J:J, 'ALM| PL| Process'!$A:$A, A189)</f>
        <v>-3.6600000000000001E-2</v>
      </c>
      <c r="J189" s="856">
        <f>SUMIFS('Input| PL| RB'!K:K, 'Input| PL| RB'!$A:$A, A189)+SUMIFS('Input| PL| CMB'!K:K, 'Input| PL| CMB'!$A:$A, A189)+SUMIFS('Input| PL| IB'!K:K, 'Input| PL| IB'!$A:$A, A189)+SUMIFS('Input| PL| TT Thẻ'!K:K,'Input| PL| TT Thẻ'!$A:$A, A189)+SUMIFS('Input| PL| CIB'!K:K, 'Input| PL| CIB'!$A:$A, A189) +SUMIFS('Input| PL| Treasury'!K:K, 'Input| PL| Treasury'!$A:$A, A189)+SUMIFS('Input| PL| Capital'!K:K, 'Input| PL| Capital'!$A:$A, A189)+SUMIFS('ALM| PL| Process'!K:K, 'ALM| PL| Process'!$A:$A, A189)</f>
        <v>-2.9600000000000001E-2</v>
      </c>
    </row>
    <row r="190" spans="1:10" s="78" customFormat="1" x14ac:dyDescent="0.3">
      <c r="A190" s="51">
        <v>354</v>
      </c>
      <c r="B190" s="51">
        <v>190</v>
      </c>
      <c r="C190" s="84" t="s">
        <v>270</v>
      </c>
      <c r="D190" s="113"/>
      <c r="E190" s="114" t="s">
        <v>271</v>
      </c>
      <c r="F190" s="115"/>
      <c r="G190" s="113"/>
      <c r="H190" s="723">
        <f>SUMIFS('Input| PL| RB'!I:I, 'Input| PL| RB'!A:A, A190)+SUMIFS('Input| PL| CMB'!I:I, 'Input| PL| CMB'!A:A, A190)+SUMIFS('Input| PL| IB'!I:I, 'Input| PL| IB'!A:A, A190)+SUMIFS('Input| PL| TT Thẻ'!I:I,'Input| PL| TT Thẻ'!A:A, A190)+SUMIFS('Input| PL| CIB'!I:I, 'Input| PL| CIB'!A:A, A190) +SUMIFS('Input| PL| Treasury'!I:I, 'Input| PL| Treasury'!A:A, A190)+SUMIFS('Input| PL| Capital'!I:I, 'Input| PL| Capital'!A:A, A190)+SUMIFS('ALM| PL| Process'!I:I, 'ALM| PL| Process'!A:A, A190)</f>
        <v>40</v>
      </c>
      <c r="I190" s="723">
        <f>SUMIFS('Input| PL| RB'!J:J, 'Input| PL| RB'!$A:$A, A190)+SUMIFS('Input| PL| CMB'!J:J, 'Input| PL| CMB'!$A:$A, A190)+SUMIFS('Input| PL| IB'!J:J, 'Input| PL| IB'!$A:$A, A190)+SUMIFS('Input| PL| TT Thẻ'!J:J,'Input| PL| TT Thẻ'!$A:$A, A190)+SUMIFS('Input| PL| CIB'!J:J, 'Input| PL| CIB'!$A:$A, A190) +SUMIFS('Input| PL| Treasury'!J:J, 'Input| PL| Treasury'!$A:$A, A190)+SUMIFS('Input| PL| Capital'!J:J, 'Input| PL| Capital'!$A:$A, A190)+SUMIFS('ALM| PL| Process'!J:J, 'ALM| PL| Process'!$A:$A, A190)</f>
        <v>40</v>
      </c>
      <c r="J190" s="858">
        <f>SUMIFS('Input| PL| RB'!K:K, 'Input| PL| RB'!$A:$A, A190)+SUMIFS('Input| PL| CMB'!K:K, 'Input| PL| CMB'!$A:$A, A190)+SUMIFS('Input| PL| IB'!K:K, 'Input| PL| IB'!$A:$A, A190)+SUMIFS('Input| PL| TT Thẻ'!K:K,'Input| PL| TT Thẻ'!$A:$A, A190)+SUMIFS('Input| PL| CIB'!K:K, 'Input| PL| CIB'!$A:$A, A190) +SUMIFS('Input| PL| Treasury'!K:K, 'Input| PL| Treasury'!$A:$A, A190)+SUMIFS('Input| PL| Capital'!K:K, 'Input| PL| Capital'!$A:$A, A190)+SUMIFS('ALM| PL| Process'!K:K, 'ALM| PL| Process'!$A:$A, A190)</f>
        <v>40</v>
      </c>
    </row>
    <row r="191" spans="1:10" s="78" customFormat="1" x14ac:dyDescent="0.3">
      <c r="A191" s="51">
        <v>355</v>
      </c>
      <c r="B191" s="51">
        <v>191</v>
      </c>
      <c r="C191" s="85">
        <v>1.1100000000000001</v>
      </c>
      <c r="D191" s="113"/>
      <c r="E191" s="114" t="s">
        <v>272</v>
      </c>
      <c r="F191" s="115"/>
      <c r="G191" s="113"/>
      <c r="H191" s="723">
        <f>SUMIFS('Input| PL| RB'!I:I, 'Input| PL| RB'!A:A, A191)+SUMIFS('Input| PL| CMB'!I:I, 'Input| PL| CMB'!A:A, A191)+SUMIFS('Input| PL| IB'!I:I, 'Input| PL| IB'!A:A, A191)+SUMIFS('Input| PL| TT Thẻ'!I:I,'Input| PL| TT Thẻ'!A:A, A191)+SUMIFS('Input| PL| CIB'!I:I, 'Input| PL| CIB'!A:A, A191) +SUMIFS('Input| PL| Treasury'!I:I, 'Input| PL| Treasury'!A:A, A191)+SUMIFS('Input| PL| Capital'!I:I, 'Input| PL| Capital'!A:A, A191)+SUMIFS('ALM| PL| Process'!I:I, 'ALM| PL| Process'!A:A, A191)</f>
        <v>0</v>
      </c>
      <c r="I191" s="723">
        <f>SUMIFS('Input| PL| RB'!J:J, 'Input| PL| RB'!$A:$A, A191)+SUMIFS('Input| PL| CMB'!J:J, 'Input| PL| CMB'!$A:$A, A191)+SUMIFS('Input| PL| IB'!J:J, 'Input| PL| IB'!$A:$A, A191)+SUMIFS('Input| PL| TT Thẻ'!J:J,'Input| PL| TT Thẻ'!$A:$A, A191)+SUMIFS('Input| PL| CIB'!J:J, 'Input| PL| CIB'!$A:$A, A191) +SUMIFS('Input| PL| Treasury'!J:J, 'Input| PL| Treasury'!$A:$A, A191)+SUMIFS('Input| PL| Capital'!J:J, 'Input| PL| Capital'!$A:$A, A191)+SUMIFS('ALM| PL| Process'!J:J, 'ALM| PL| Process'!$A:$A, A191)</f>
        <v>0</v>
      </c>
      <c r="J191" s="858">
        <f>SUMIFS('Input| PL| RB'!K:K, 'Input| PL| RB'!$A:$A, A191)+SUMIFS('Input| PL| CMB'!K:K, 'Input| PL| CMB'!$A:$A, A191)+SUMIFS('Input| PL| IB'!K:K, 'Input| PL| IB'!$A:$A, A191)+SUMIFS('Input| PL| TT Thẻ'!K:K,'Input| PL| TT Thẻ'!$A:$A, A191)+SUMIFS('Input| PL| CIB'!K:K, 'Input| PL| CIB'!$A:$A, A191) +SUMIFS('Input| PL| Treasury'!K:K, 'Input| PL| Treasury'!$A:$A, A191)+SUMIFS('Input| PL| Capital'!K:K, 'Input| PL| Capital'!$A:$A, A191)+SUMIFS('ALM| PL| Process'!K:K, 'ALM| PL| Process'!$A:$A, A191)</f>
        <v>0</v>
      </c>
    </row>
    <row r="192" spans="1:10" s="78" customFormat="1" x14ac:dyDescent="0.3">
      <c r="A192" s="51">
        <v>356</v>
      </c>
      <c r="B192" s="51">
        <v>192</v>
      </c>
      <c r="C192" s="18"/>
      <c r="D192"/>
      <c r="E192" s="119"/>
      <c r="F192" s="118" t="s">
        <v>198</v>
      </c>
      <c r="G192" s="83" t="s">
        <v>273</v>
      </c>
      <c r="H192" s="854">
        <f>SUMIFS('Input| PL| RB'!I:I, 'Input| PL| RB'!A:A, A192)+SUMIFS('Input| PL| CMB'!I:I, 'Input| PL| CMB'!A:A, A192)+SUMIFS('Input| PL| IB'!I:I, 'Input| PL| IB'!A:A, A192)+SUMIFS('Input| PL| TT Thẻ'!I:I,'Input| PL| TT Thẻ'!A:A, A192)+SUMIFS('Input| PL| CIB'!I:I, 'Input| PL| CIB'!A:A, A192) +SUMIFS('Input| PL| Treasury'!I:I, 'Input| PL| Treasury'!A:A, A192)+SUMIFS('Input| PL| Capital'!I:I, 'Input| PL| Capital'!A:A, A192)+SUMIFS('ALM| PL| Process'!I:I, 'ALM| PL| Process'!A:A, A192)</f>
        <v>16994.402999999998</v>
      </c>
      <c r="I192" s="855">
        <f>SUMIFS('Input| PL| RB'!J:J, 'Input| PL| RB'!$A:$A, A192)+SUMIFS('Input| PL| CMB'!J:J, 'Input| PL| CMB'!$A:$A, A192)+SUMIFS('Input| PL| IB'!J:J, 'Input| PL| IB'!$A:$A, A192)+SUMIFS('Input| PL| TT Thẻ'!J:J,'Input| PL| TT Thẻ'!$A:$A, A192)+SUMIFS('Input| PL| CIB'!J:J, 'Input| PL| CIB'!$A:$A, A192) +SUMIFS('Input| PL| Treasury'!J:J, 'Input| PL| Treasury'!$A:$A, A192)+SUMIFS('Input| PL| Capital'!J:J, 'Input| PL| Capital'!$A:$A, A192)+SUMIFS('ALM| PL| Process'!J:J, 'ALM| PL| Process'!$A:$A, A192)</f>
        <v>16994.402999999998</v>
      </c>
      <c r="J192" s="856">
        <f>SUMIFS('Input| PL| RB'!K:K, 'Input| PL| RB'!$A:$A, A192)+SUMIFS('Input| PL| CMB'!K:K, 'Input| PL| CMB'!$A:$A, A192)+SUMIFS('Input| PL| IB'!K:K, 'Input| PL| IB'!$A:$A, A192)+SUMIFS('Input| PL| TT Thẻ'!K:K,'Input| PL| TT Thẻ'!$A:$A, A192)+SUMIFS('Input| PL| CIB'!K:K, 'Input| PL| CIB'!$A:$A, A192) +SUMIFS('Input| PL| Treasury'!K:K, 'Input| PL| Treasury'!$A:$A, A192)+SUMIFS('Input| PL| Capital'!K:K, 'Input| PL| Capital'!$A:$A, A192)+SUMIFS('ALM| PL| Process'!K:K, 'ALM| PL| Process'!$A:$A, A192)</f>
        <v>21243.003749999996</v>
      </c>
    </row>
    <row r="193" spans="1:10" s="78" customFormat="1" ht="28.8" x14ac:dyDescent="0.3">
      <c r="A193" s="51">
        <v>357</v>
      </c>
      <c r="B193" s="51">
        <v>193</v>
      </c>
      <c r="C193" s="18"/>
      <c r="D193"/>
      <c r="E193" s="119"/>
      <c r="F193" s="118" t="s">
        <v>174</v>
      </c>
      <c r="G193" s="83" t="s">
        <v>274</v>
      </c>
      <c r="H193" s="854">
        <f>SUMIFS('Input| PL| RB'!I:I, 'Input| PL| RB'!A:A, A193)+SUMIFS('Input| PL| CMB'!I:I, 'Input| PL| CMB'!A:A, A193)+SUMIFS('Input| PL| IB'!I:I, 'Input| PL| IB'!A:A, A193)+SUMIFS('Input| PL| TT Thẻ'!I:I,'Input| PL| TT Thẻ'!A:A, A193)+SUMIFS('Input| PL| CIB'!I:I, 'Input| PL| CIB'!A:A, A193) +SUMIFS('Input| PL| Treasury'!I:I, 'Input| PL| Treasury'!A:A, A193)+SUMIFS('Input| PL| Capital'!I:I, 'Input| PL| Capital'!A:A, A193)+SUMIFS('ALM| PL| Process'!I:I, 'ALM| PL| Process'!A:A, A193)</f>
        <v>0</v>
      </c>
      <c r="I193" s="855">
        <f>SUMIFS('Input| PL| RB'!J:J, 'Input| PL| RB'!$A:$A, A193)+SUMIFS('Input| PL| CMB'!J:J, 'Input| PL| CMB'!$A:$A, A193)+SUMIFS('Input| PL| IB'!J:J, 'Input| PL| IB'!$A:$A, A193)+SUMIFS('Input| PL| TT Thẻ'!J:J,'Input| PL| TT Thẻ'!$A:$A, A193)+SUMIFS('Input| PL| CIB'!J:J, 'Input| PL| CIB'!$A:$A, A193) +SUMIFS('Input| PL| Treasury'!J:J, 'Input| PL| Treasury'!$A:$A, A193)+SUMIFS('Input| PL| Capital'!J:J, 'Input| PL| Capital'!$A:$A, A193)+SUMIFS('ALM| PL| Process'!J:J, 'ALM| PL| Process'!$A:$A, A193)</f>
        <v>0</v>
      </c>
      <c r="J193" s="856">
        <f>SUMIFS('Input| PL| RB'!K:K, 'Input| PL| RB'!$A:$A, A193)+SUMIFS('Input| PL| CMB'!K:K, 'Input| PL| CMB'!$A:$A, A193)+SUMIFS('Input| PL| IB'!K:K, 'Input| PL| IB'!$A:$A, A193)+SUMIFS('Input| PL| TT Thẻ'!K:K,'Input| PL| TT Thẻ'!$A:$A, A193)+SUMIFS('Input| PL| CIB'!K:K, 'Input| PL| CIB'!$A:$A, A193) +SUMIFS('Input| PL| Treasury'!K:K, 'Input| PL| Treasury'!$A:$A, A193)+SUMIFS('Input| PL| Capital'!K:K, 'Input| PL| Capital'!$A:$A, A193)+SUMIFS('ALM| PL| Process'!K:K, 'ALM| PL| Process'!$A:$A, A193)</f>
        <v>0</v>
      </c>
    </row>
    <row r="194" spans="1:10" s="78" customFormat="1" x14ac:dyDescent="0.3">
      <c r="A194" s="51">
        <v>358</v>
      </c>
      <c r="B194" s="51">
        <v>194</v>
      </c>
      <c r="C194" s="18"/>
      <c r="D194"/>
      <c r="E194" s="119"/>
      <c r="F194" s="118" t="s">
        <v>275</v>
      </c>
      <c r="G194"/>
      <c r="H194" s="854">
        <f>SUMIFS('Input| PL| RB'!I:I, 'Input| PL| RB'!A:A, A194)+SUMIFS('Input| PL| CMB'!I:I, 'Input| PL| CMB'!A:A, A194)+SUMIFS('Input| PL| IB'!I:I, 'Input| PL| IB'!A:A, A194)+SUMIFS('Input| PL| TT Thẻ'!I:I,'Input| PL| TT Thẻ'!A:A, A194)+SUMIFS('Input| PL| CIB'!I:I, 'Input| PL| CIB'!A:A, A194) +SUMIFS('Input| PL| Treasury'!I:I, 'Input| PL| Treasury'!A:A, A194)+SUMIFS('Input| PL| Capital'!I:I, 'Input| PL| Capital'!A:A, A194)+SUMIFS('ALM| PL| Process'!I:I, 'ALM| PL| Process'!A:A, A194)</f>
        <v>0</v>
      </c>
      <c r="I194" s="855">
        <f>SUMIFS('Input| PL| RB'!J:J, 'Input| PL| RB'!$A:$A, A194)+SUMIFS('Input| PL| CMB'!J:J, 'Input| PL| CMB'!$A:$A, A194)+SUMIFS('Input| PL| IB'!J:J, 'Input| PL| IB'!$A:$A, A194)+SUMIFS('Input| PL| TT Thẻ'!J:J,'Input| PL| TT Thẻ'!$A:$A, A194)+SUMIFS('Input| PL| CIB'!J:J, 'Input| PL| CIB'!$A:$A, A194) +SUMIFS('Input| PL| Treasury'!J:J, 'Input| PL| Treasury'!$A:$A, A194)+SUMIFS('Input| PL| Capital'!J:J, 'Input| PL| Capital'!$A:$A, A194)+SUMIFS('ALM| PL| Process'!J:J, 'ALM| PL| Process'!$A:$A, A194)</f>
        <v>0</v>
      </c>
      <c r="J194" s="856">
        <f>SUMIFS('Input| PL| RB'!K:K, 'Input| PL| RB'!$A:$A, A194)+SUMIFS('Input| PL| CMB'!K:K, 'Input| PL| CMB'!$A:$A, A194)+SUMIFS('Input| PL| IB'!K:K, 'Input| PL| IB'!$A:$A, A194)+SUMIFS('Input| PL| TT Thẻ'!K:K,'Input| PL| TT Thẻ'!$A:$A, A194)+SUMIFS('Input| PL| CIB'!K:K, 'Input| PL| CIB'!$A:$A, A194) +SUMIFS('Input| PL| Treasury'!K:K, 'Input| PL| Treasury'!$A:$A, A194)+SUMIFS('Input| PL| Capital'!K:K, 'Input| PL| Capital'!$A:$A, A194)+SUMIFS('ALM| PL| Process'!K:K, 'ALM| PL| Process'!$A:$A, A194)</f>
        <v>0</v>
      </c>
    </row>
    <row r="195" spans="1:10" s="78" customFormat="1" x14ac:dyDescent="0.2">
      <c r="A195" s="51">
        <v>359</v>
      </c>
      <c r="B195" s="51">
        <v>195</v>
      </c>
      <c r="C195" s="53">
        <v>2</v>
      </c>
      <c r="D195" s="111" t="s">
        <v>276</v>
      </c>
      <c r="E195" s="112"/>
      <c r="F195" s="112"/>
      <c r="G195" s="112"/>
      <c r="H195" s="590">
        <f>SUMIFS('Input| PL| RB'!I:I, 'Input| PL| RB'!A:A, A195)+SUMIFS('Input| PL| CMB'!I:I, 'Input| PL| CMB'!A:A, A195)+SUMIFS('Input| PL| IB'!I:I, 'Input| PL| IB'!A:A, A195)+SUMIFS('Input| PL| TT Thẻ'!I:I,'Input| PL| TT Thẻ'!A:A, A195)+SUMIFS('Input| PL| CIB'!I:I, 'Input| PL| CIB'!A:A, A195) +SUMIFS('Input| PL| Treasury'!I:I, 'Input| PL| Treasury'!A:A, A195)+SUMIFS('Input| PL| Capital'!I:I, 'Input| PL| Capital'!A:A, A195)+SUMIFS('ALM| PL| Process'!I:I, 'ALM| PL| Process'!A:A, A195)</f>
        <v>775.27099837881235</v>
      </c>
      <c r="I195" s="590">
        <f>SUMIFS('Input| PL| RB'!J:J, 'Input| PL| RB'!$A:$A, A195)+SUMIFS('Input| PL| CMB'!J:J, 'Input| PL| CMB'!$A:$A, A195)+SUMIFS('Input| PL| IB'!J:J, 'Input| PL| IB'!$A:$A, A195)+SUMIFS('Input| PL| TT Thẻ'!J:J,'Input| PL| TT Thẻ'!$A:$A, A195)+SUMIFS('Input| PL| CIB'!J:J, 'Input| PL| CIB'!$A:$A, A195) +SUMIFS('Input| PL| Treasury'!J:J, 'Input| PL| Treasury'!$A:$A, A195)+SUMIFS('Input| PL| Capital'!J:J, 'Input| PL| Capital'!$A:$A, A195)+SUMIFS('ALM| PL| Process'!J:J, 'ALM| PL| Process'!$A:$A, A195)</f>
        <v>2073.1895437622829</v>
      </c>
      <c r="J195" s="857">
        <f>SUMIFS('Input| PL| RB'!K:K, 'Input| PL| RB'!$A:$A, A195)+SUMIFS('Input| PL| CMB'!K:K, 'Input| PL| CMB'!$A:$A, A195)+SUMIFS('Input| PL| IB'!K:K, 'Input| PL| IB'!$A:$A, A195)+SUMIFS('Input| PL| TT Thẻ'!K:K,'Input| PL| TT Thẻ'!$A:$A, A195)+SUMIFS('Input| PL| CIB'!K:K, 'Input| PL| CIB'!$A:$A, A195) +SUMIFS('Input| PL| Treasury'!K:K, 'Input| PL| Treasury'!$A:$A, A195)+SUMIFS('Input| PL| Capital'!K:K, 'Input| PL| Capital'!$A:$A, A195)+SUMIFS('ALM| PL| Process'!K:K, 'ALM| PL| Process'!$A:$A, A195)</f>
        <v>1202.7218355191455</v>
      </c>
    </row>
    <row r="196" spans="1:10" s="78" customFormat="1" x14ac:dyDescent="0.3">
      <c r="A196" s="51">
        <v>360</v>
      </c>
      <c r="B196" s="51">
        <v>196</v>
      </c>
      <c r="C196" s="54">
        <v>2.1</v>
      </c>
      <c r="D196" s="113"/>
      <c r="E196" s="114" t="s">
        <v>277</v>
      </c>
      <c r="F196" s="115"/>
      <c r="G196" s="113"/>
      <c r="H196" s="723">
        <f>SUMIFS('Input| PL| RB'!I:I, 'Input| PL| RB'!A:A, A196)+SUMIFS('Input| PL| CMB'!I:I, 'Input| PL| CMB'!A:A, A196)+SUMIFS('Input| PL| IB'!I:I, 'Input| PL| IB'!A:A, A196)+SUMIFS('Input| PL| TT Thẻ'!I:I,'Input| PL| TT Thẻ'!A:A, A196)+SUMIFS('Input| PL| CIB'!I:I, 'Input| PL| CIB'!A:A, A196) +SUMIFS('Input| PL| Treasury'!I:I, 'Input| PL| Treasury'!A:A, A196)+SUMIFS('Input| PL| Capital'!I:I, 'Input| PL| Capital'!A:A, A196)+SUMIFS('ALM| PL| Process'!I:I, 'ALM| PL| Process'!A:A, A196)</f>
        <v>382.20789837881244</v>
      </c>
      <c r="I196" s="723">
        <f>SUMIFS('Input| PL| RB'!J:J, 'Input| PL| RB'!$A:$A, A196)+SUMIFS('Input| PL| CMB'!J:J, 'Input| PL| CMB'!$A:$A, A196)+SUMIFS('Input| PL| IB'!J:J, 'Input| PL| IB'!$A:$A, A196)+SUMIFS('Input| PL| TT Thẻ'!J:J,'Input| PL| TT Thẻ'!$A:$A, A196)+SUMIFS('Input| PL| CIB'!J:J, 'Input| PL| CIB'!$A:$A, A196) +SUMIFS('Input| PL| Treasury'!J:J, 'Input| PL| Treasury'!$A:$A, A196)+SUMIFS('Input| PL| Capital'!J:J, 'Input| PL| Capital'!$A:$A, A196)+SUMIFS('ALM| PL| Process'!J:J, 'ALM| PL| Process'!$A:$A, A196)</f>
        <v>1438.4963462622829</v>
      </c>
      <c r="J196" s="858">
        <f>SUMIFS('Input| PL| RB'!K:K, 'Input| PL| RB'!$A:$A, A196)+SUMIFS('Input| PL| CMB'!K:K, 'Input| PL| CMB'!$A:$A, A196)+SUMIFS('Input| PL| IB'!K:K, 'Input| PL| IB'!$A:$A, A196)+SUMIFS('Input| PL| TT Thẻ'!K:K,'Input| PL| TT Thẻ'!$A:$A, A196)+SUMIFS('Input| PL| CIB'!K:K, 'Input| PL| CIB'!$A:$A, A196) +SUMIFS('Input| PL| Treasury'!K:K, 'Input| PL| Treasury'!$A:$A, A196)+SUMIFS('Input| PL| Capital'!K:K, 'Input| PL| Capital'!$A:$A, A196)+SUMIFS('ALM| PL| Process'!K:K, 'ALM| PL| Process'!$A:$A, A196)</f>
        <v>528.02863801914566</v>
      </c>
    </row>
    <row r="197" spans="1:10" s="78" customFormat="1" x14ac:dyDescent="0.3">
      <c r="A197" s="51">
        <v>361</v>
      </c>
      <c r="B197" s="51">
        <v>197</v>
      </c>
      <c r="C197" s="54">
        <v>2.2000000000000002</v>
      </c>
      <c r="D197" s="113"/>
      <c r="E197" s="114" t="s">
        <v>278</v>
      </c>
      <c r="F197" s="115"/>
      <c r="G197" s="113"/>
      <c r="H197" s="723">
        <f>SUMIFS('Input| PL| RB'!I:I, 'Input| PL| RB'!A:A, A197)+SUMIFS('Input| PL| CMB'!I:I, 'Input| PL| CMB'!A:A, A197)+SUMIFS('Input| PL| IB'!I:I, 'Input| PL| IB'!A:A, A197)+SUMIFS('Input| PL| TT Thẻ'!I:I,'Input| PL| TT Thẻ'!A:A, A197)+SUMIFS('Input| PL| CIB'!I:I, 'Input| PL| CIB'!A:A, A197) +SUMIFS('Input| PL| Treasury'!I:I, 'Input| PL| Treasury'!A:A, A197)+SUMIFS('Input| PL| Capital'!I:I, 'Input| PL| Capital'!A:A, A197)+SUMIFS('ALM| PL| Process'!I:I, 'ALM| PL| Process'!A:A, A197)</f>
        <v>80</v>
      </c>
      <c r="I197" s="723">
        <f>SUMIFS('Input| PL| RB'!J:J, 'Input| PL| RB'!$A:$A, A197)+SUMIFS('Input| PL| CMB'!J:J, 'Input| PL| CMB'!$A:$A, A197)+SUMIFS('Input| PL| IB'!J:J, 'Input| PL| IB'!$A:$A, A197)+SUMIFS('Input| PL| TT Thẻ'!J:J,'Input| PL| TT Thẻ'!$A:$A, A197)+SUMIFS('Input| PL| CIB'!J:J, 'Input| PL| CIB'!$A:$A, A197) +SUMIFS('Input| PL| Treasury'!J:J, 'Input| PL| Treasury'!$A:$A, A197)+SUMIFS('Input| PL| Capital'!J:J, 'Input| PL| Capital'!$A:$A, A197)+SUMIFS('ALM| PL| Process'!J:J, 'ALM| PL| Process'!$A:$A, A197)</f>
        <v>105</v>
      </c>
      <c r="J197" s="858">
        <f>SUMIFS('Input| PL| RB'!K:K, 'Input| PL| RB'!$A:$A, A197)+SUMIFS('Input| PL| CMB'!K:K, 'Input| PL| CMB'!$A:$A, A197)+SUMIFS('Input| PL| IB'!K:K, 'Input| PL| IB'!$A:$A, A197)+SUMIFS('Input| PL| TT Thẻ'!K:K,'Input| PL| TT Thẻ'!$A:$A, A197)+SUMIFS('Input| PL| CIB'!K:K, 'Input| PL| CIB'!$A:$A, A197) +SUMIFS('Input| PL| Treasury'!K:K, 'Input| PL| Treasury'!$A:$A, A197)+SUMIFS('Input| PL| Capital'!K:K, 'Input| PL| Capital'!$A:$A, A197)+SUMIFS('ALM| PL| Process'!K:K, 'ALM| PL| Process'!$A:$A, A197)</f>
        <v>130</v>
      </c>
    </row>
    <row r="198" spans="1:10" s="78" customFormat="1" x14ac:dyDescent="0.3">
      <c r="A198" s="51">
        <v>362</v>
      </c>
      <c r="B198" s="51">
        <v>198</v>
      </c>
      <c r="C198" s="68"/>
      <c r="D198" s="27"/>
      <c r="E198" s="148"/>
      <c r="F198" s="149" t="s">
        <v>279</v>
      </c>
      <c r="G198" s="65"/>
      <c r="H198" s="871">
        <f>SUMIFS('Input| PL| RB'!I:I, 'Input| PL| RB'!A:A, A198)+SUMIFS('Input| PL| CMB'!I:I, 'Input| PL| CMB'!A:A, A198)+SUMIFS('Input| PL| IB'!I:I, 'Input| PL| IB'!A:A, A198)+SUMIFS('Input| PL| TT Thẻ'!I:I,'Input| PL| TT Thẻ'!A:A, A198)+SUMIFS('Input| PL| CIB'!I:I, 'Input| PL| CIB'!A:A, A198) +SUMIFS('Input| PL| Treasury'!I:I, 'Input| PL| Treasury'!A:A, A198)+SUMIFS('Input| PL| Capital'!I:I, 'Input| PL| Capital'!A:A, A198)+SUMIFS('ALM| PL| Process'!I:I, 'ALM| PL| Process'!A:A, A198)</f>
        <v>335318</v>
      </c>
      <c r="I198" s="872">
        <f>SUMIFS('Input| PL| RB'!J:J, 'Input| PL| RB'!$A:$A, A198)+SUMIFS('Input| PL| CMB'!J:J, 'Input| PL| CMB'!$A:$A, A198)+SUMIFS('Input| PL| IB'!J:J, 'Input| PL| IB'!$A:$A, A198)+SUMIFS('Input| PL| TT Thẻ'!J:J,'Input| PL| TT Thẻ'!$A:$A, A198)+SUMIFS('Input| PL| CIB'!J:J, 'Input| PL| CIB'!$A:$A, A198) +SUMIFS('Input| PL| Treasury'!J:J, 'Input| PL| Treasury'!$A:$A, A198)+SUMIFS('Input| PL| Capital'!J:J, 'Input| PL| Capital'!$A:$A, A198)+SUMIFS('ALM| PL| Process'!J:J, 'ALM| PL| Process'!$A:$A, A198)</f>
        <v>497477</v>
      </c>
      <c r="J198" s="856">
        <f>SUMIFS('Input| PL| RB'!K:K, 'Input| PL| RB'!$A:$A, A198)+SUMIFS('Input| PL| CMB'!K:K, 'Input| PL| CMB'!$A:$A, A198)+SUMIFS('Input| PL| IB'!K:K, 'Input| PL| IB'!$A:$A, A198)+SUMIFS('Input| PL| TT Thẻ'!K:K,'Input| PL| TT Thẻ'!$A:$A, A198)+SUMIFS('Input| PL| CIB'!K:K, 'Input| PL| CIB'!$A:$A, A198) +SUMIFS('Input| PL| Treasury'!K:K, 'Input| PL| Treasury'!$A:$A, A198)+SUMIFS('Input| PL| Capital'!K:K, 'Input| PL| Capital'!$A:$A, A198)+SUMIFS('ALM| PL| Process'!K:K, 'ALM| PL| Process'!$A:$A, A198)</f>
        <v>497477</v>
      </c>
    </row>
    <row r="199" spans="1:10" s="78" customFormat="1" x14ac:dyDescent="0.3">
      <c r="A199" s="51">
        <v>363</v>
      </c>
      <c r="B199" s="51">
        <v>199</v>
      </c>
      <c r="C199" s="68"/>
      <c r="D199" s="27"/>
      <c r="E199" s="148"/>
      <c r="F199" s="149" t="s">
        <v>280</v>
      </c>
      <c r="G199" s="65"/>
      <c r="H199" s="871">
        <f>SUMIFS('Input| PL| RB'!I:I, 'Input| PL| RB'!A:A, A199)+SUMIFS('Input| PL| CMB'!I:I, 'Input| PL| CMB'!A:A, A199)+SUMIFS('Input| PL| IB'!I:I, 'Input| PL| IB'!A:A, A199)+SUMIFS('Input| PL| TT Thẻ'!I:I,'Input| PL| TT Thẻ'!A:A, A199)+SUMIFS('Input| PL| CIB'!I:I, 'Input| PL| CIB'!A:A, A199) +SUMIFS('Input| PL| Treasury'!I:I, 'Input| PL| Treasury'!A:A, A199)+SUMIFS('Input| PL| Capital'!I:I, 'Input| PL| Capital'!A:A, A199)+SUMIFS('ALM| PL| Process'!I:I, 'ALM| PL| Process'!A:A, A199)</f>
        <v>9.0000000000000011E-3</v>
      </c>
      <c r="I199" s="872">
        <f>SUMIFS('Input| PL| RB'!J:J, 'Input| PL| RB'!$A:$A, A199)+SUMIFS('Input| PL| CMB'!J:J, 'Input| PL| CMB'!$A:$A, A199)+SUMIFS('Input| PL| IB'!J:J, 'Input| PL| IB'!$A:$A, A199)+SUMIFS('Input| PL| TT Thẻ'!J:J,'Input| PL| TT Thẻ'!$A:$A, A199)+SUMIFS('Input| PL| CIB'!J:J, 'Input| PL| CIB'!$A:$A, A199) +SUMIFS('Input| PL| Treasury'!J:J, 'Input| PL| Treasury'!$A:$A, A199)+SUMIFS('Input| PL| Capital'!J:J, 'Input| PL| Capital'!$A:$A, A199)+SUMIFS('ALM| PL| Process'!J:J, 'ALM| PL| Process'!$A:$A, A199)</f>
        <v>1.1666666666666667E-2</v>
      </c>
      <c r="J199" s="856">
        <f>SUMIFS('Input| PL| RB'!K:K, 'Input| PL| RB'!$A:$A, A199)+SUMIFS('Input| PL| CMB'!K:K, 'Input| PL| CMB'!$A:$A, A199)+SUMIFS('Input| PL| IB'!K:K, 'Input| PL| IB'!$A:$A, A199)+SUMIFS('Input| PL| TT Thẻ'!K:K,'Input| PL| TT Thẻ'!$A:$A, A199)+SUMIFS('Input| PL| CIB'!K:K, 'Input| PL| CIB'!$A:$A, A199) +SUMIFS('Input| PL| Treasury'!K:K, 'Input| PL| Treasury'!$A:$A, A199)+SUMIFS('Input| PL| Capital'!K:K, 'Input| PL| Capital'!$A:$A, A199)+SUMIFS('ALM| PL| Process'!K:K, 'ALM| PL| Process'!$A:$A, A199)</f>
        <v>1.4333333333333333E-2</v>
      </c>
    </row>
    <row r="200" spans="1:10" s="78" customFormat="1" x14ac:dyDescent="0.3">
      <c r="A200" s="51">
        <v>364</v>
      </c>
      <c r="B200" s="51">
        <v>200</v>
      </c>
      <c r="C200" s="68"/>
      <c r="D200" s="27"/>
      <c r="E200" s="148"/>
      <c r="F200" s="149" t="s">
        <v>281</v>
      </c>
      <c r="G200" s="65"/>
      <c r="H200" s="871">
        <f>SUMIFS('Input| PL| RB'!I:I, 'Input| PL| RB'!A:A, A200)+SUMIFS('Input| PL| CMB'!I:I, 'Input| PL| CMB'!A:A, A200)+SUMIFS('Input| PL| IB'!I:I, 'Input| PL| IB'!A:A, A200)+SUMIFS('Input| PL| TT Thẻ'!I:I,'Input| PL| TT Thẻ'!A:A, A200)+SUMIFS('Input| PL| CIB'!I:I, 'Input| PL| CIB'!A:A, A200) +SUMIFS('Input| PL| Treasury'!I:I, 'Input| PL| Treasury'!A:A, A200)+SUMIFS('Input| PL| Capital'!I:I, 'Input| PL| Capital'!A:A, A200)+SUMIFS('ALM| PL| Process'!I:I, 'ALM| PL| Process'!A:A, A200)</f>
        <v>324318</v>
      </c>
      <c r="I200" s="872">
        <f>SUMIFS('Input| PL| RB'!J:J, 'Input| PL| RB'!$A:$A, A200)+SUMIFS('Input| PL| CMB'!J:J, 'Input| PL| CMB'!$A:$A, A200)+SUMIFS('Input| PL| IB'!J:J, 'Input| PL| IB'!$A:$A, A200)+SUMIFS('Input| PL| TT Thẻ'!J:J,'Input| PL| TT Thẻ'!$A:$A, A200)+SUMIFS('Input| PL| CIB'!J:J, 'Input| PL| CIB'!$A:$A, A200) +SUMIFS('Input| PL| Treasury'!J:J, 'Input| PL| Treasury'!$A:$A, A200)+SUMIFS('Input| PL| Capital'!J:J, 'Input| PL| Capital'!$A:$A, A200)+SUMIFS('ALM| PL| Process'!J:J, 'ALM| PL| Process'!$A:$A, A200)</f>
        <v>486477</v>
      </c>
      <c r="J200" s="856">
        <f>SUMIFS('Input| PL| RB'!K:K, 'Input| PL| RB'!$A:$A, A200)+SUMIFS('Input| PL| CMB'!K:K, 'Input| PL| CMB'!$A:$A, A200)+SUMIFS('Input| PL| IB'!K:K, 'Input| PL| IB'!$A:$A, A200)+SUMIFS('Input| PL| TT Thẻ'!K:K,'Input| PL| TT Thẻ'!$A:$A, A200)+SUMIFS('Input| PL| CIB'!K:K, 'Input| PL| CIB'!$A:$A, A200) +SUMIFS('Input| PL| Treasury'!K:K, 'Input| PL| Treasury'!$A:$A, A200)+SUMIFS('Input| PL| Capital'!K:K, 'Input| PL| Capital'!$A:$A, A200)+SUMIFS('ALM| PL| Process'!K:K, 'ALM| PL| Process'!$A:$A, A200)</f>
        <v>486477</v>
      </c>
    </row>
    <row r="201" spans="1:10" s="78" customFormat="1" x14ac:dyDescent="0.3">
      <c r="A201" s="51">
        <v>365</v>
      </c>
      <c r="B201" s="51">
        <v>201</v>
      </c>
      <c r="C201" s="68"/>
      <c r="D201" s="27"/>
      <c r="E201" s="148"/>
      <c r="F201" s="149" t="s">
        <v>282</v>
      </c>
      <c r="G201" s="65"/>
      <c r="H201" s="871">
        <f>SUMIFS('Input| PL| RB'!I:I, 'Input| PL| RB'!A:A, A201)+SUMIFS('Input| PL| CMB'!I:I, 'Input| PL| CMB'!A:A, A201)+SUMIFS('Input| PL| IB'!I:I, 'Input| PL| IB'!A:A, A201)+SUMIFS('Input| PL| TT Thẻ'!I:I,'Input| PL| TT Thẻ'!A:A, A201)+SUMIFS('Input| PL| CIB'!I:I, 'Input| PL| CIB'!A:A, A201) +SUMIFS('Input| PL| Treasury'!I:I, 'Input| PL| Treasury'!A:A, A201)+SUMIFS('Input| PL| Capital'!I:I, 'Input| PL| Capital'!A:A, A201)+SUMIFS('ALM| PL| Process'!I:I, 'ALM| PL| Process'!A:A, A201)</f>
        <v>0</v>
      </c>
      <c r="I201" s="872">
        <f>SUMIFS('Input| PL| RB'!J:J, 'Input| PL| RB'!$A:$A, A201)+SUMIFS('Input| PL| CMB'!J:J, 'Input| PL| CMB'!$A:$A, A201)+SUMIFS('Input| PL| IB'!J:J, 'Input| PL| IB'!$A:$A, A201)+SUMIFS('Input| PL| TT Thẻ'!J:J,'Input| PL| TT Thẻ'!$A:$A, A201)+SUMIFS('Input| PL| CIB'!J:J, 'Input| PL| CIB'!$A:$A, A201) +SUMIFS('Input| PL| Treasury'!J:J, 'Input| PL| Treasury'!$A:$A, A201)+SUMIFS('Input| PL| Capital'!J:J, 'Input| PL| Capital'!$A:$A, A201)+SUMIFS('ALM| PL| Process'!J:J, 'ALM| PL| Process'!$A:$A, A201)</f>
        <v>0</v>
      </c>
      <c r="J201" s="856">
        <f>SUMIFS('Input| PL| RB'!K:K, 'Input| PL| RB'!$A:$A, A201)+SUMIFS('Input| PL| CMB'!K:K, 'Input| PL| CMB'!$A:$A, A201)+SUMIFS('Input| PL| IB'!K:K, 'Input| PL| IB'!$A:$A, A201)+SUMIFS('Input| PL| TT Thẻ'!K:K,'Input| PL| TT Thẻ'!$A:$A, A201)+SUMIFS('Input| PL| CIB'!K:K, 'Input| PL| CIB'!$A:$A, A201) +SUMIFS('Input| PL| Treasury'!K:K, 'Input| PL| Treasury'!$A:$A, A201)+SUMIFS('Input| PL| Capital'!K:K, 'Input| PL| Capital'!$A:$A, A201)+SUMIFS('ALM| PL| Process'!K:K, 'ALM| PL| Process'!$A:$A, A201)</f>
        <v>0</v>
      </c>
    </row>
    <row r="202" spans="1:10" s="78" customFormat="1" x14ac:dyDescent="0.3">
      <c r="A202" s="51">
        <v>366</v>
      </c>
      <c r="B202" s="51">
        <v>202</v>
      </c>
      <c r="C202" s="68"/>
      <c r="D202" s="27"/>
      <c r="E202" s="148"/>
      <c r="F202" s="149" t="s">
        <v>283</v>
      </c>
      <c r="G202" s="65"/>
      <c r="H202" s="871">
        <f>SUMIFS('Input| PL| RB'!I:I, 'Input| PL| RB'!A:A, A202)+SUMIFS('Input| PL| CMB'!I:I, 'Input| PL| CMB'!A:A, A202)+SUMIFS('Input| PL| IB'!I:I, 'Input| PL| IB'!A:A, A202)+SUMIFS('Input| PL| TT Thẻ'!I:I,'Input| PL| TT Thẻ'!A:A, A202)+SUMIFS('Input| PL| CIB'!I:I, 'Input| PL| CIB'!A:A, A202) +SUMIFS('Input| PL| Treasury'!I:I, 'Input| PL| Treasury'!A:A, A202)+SUMIFS('Input| PL| Capital'!I:I, 'Input| PL| Capital'!A:A, A202)+SUMIFS('ALM| PL| Process'!I:I, 'ALM| PL| Process'!A:A, A202)</f>
        <v>324318</v>
      </c>
      <c r="I202" s="872">
        <f>SUMIFS('Input| PL| RB'!J:J, 'Input| PL| RB'!$A:$A, A202)+SUMIFS('Input| PL| CMB'!J:J, 'Input| PL| CMB'!$A:$A, A202)+SUMIFS('Input| PL| IB'!J:J, 'Input| PL| IB'!$A:$A, A202)+SUMIFS('Input| PL| TT Thẻ'!J:J,'Input| PL| TT Thẻ'!$A:$A, A202)+SUMIFS('Input| PL| CIB'!J:J, 'Input| PL| CIB'!$A:$A, A202) +SUMIFS('Input| PL| Treasury'!J:J, 'Input| PL| Treasury'!$A:$A, A202)+SUMIFS('Input| PL| Capital'!J:J, 'Input| PL| Capital'!$A:$A, A202)+SUMIFS('ALM| PL| Process'!J:J, 'ALM| PL| Process'!$A:$A, A202)</f>
        <v>486477</v>
      </c>
      <c r="J202" s="856">
        <f>SUMIFS('Input| PL| RB'!K:K, 'Input| PL| RB'!$A:$A, A202)+SUMIFS('Input| PL| CMB'!K:K, 'Input| PL| CMB'!$A:$A, A202)+SUMIFS('Input| PL| IB'!K:K, 'Input| PL| IB'!$A:$A, A202)+SUMIFS('Input| PL| TT Thẻ'!K:K,'Input| PL| TT Thẻ'!$A:$A, A202)+SUMIFS('Input| PL| CIB'!K:K, 'Input| PL| CIB'!$A:$A, A202) +SUMIFS('Input| PL| Treasury'!K:K, 'Input| PL| Treasury'!$A:$A, A202)+SUMIFS('Input| PL| Capital'!K:K, 'Input| PL| Capital'!$A:$A, A202)+SUMIFS('ALM| PL| Process'!K:K, 'ALM| PL| Process'!$A:$A, A202)</f>
        <v>486477</v>
      </c>
    </row>
    <row r="203" spans="1:10" s="78" customFormat="1" x14ac:dyDescent="0.3">
      <c r="A203" s="51">
        <v>367</v>
      </c>
      <c r="B203" s="51">
        <v>203</v>
      </c>
      <c r="C203" s="68"/>
      <c r="D203" s="27"/>
      <c r="E203" s="148"/>
      <c r="F203" s="149" t="s">
        <v>284</v>
      </c>
      <c r="G203" s="65"/>
      <c r="H203" s="871">
        <f>SUMIFS('Input| PL| RB'!I:I, 'Input| PL| RB'!A:A, A203)+SUMIFS('Input| PL| CMB'!I:I, 'Input| PL| CMB'!A:A, A203)+SUMIFS('Input| PL| IB'!I:I, 'Input| PL| IB'!A:A, A203)+SUMIFS('Input| PL| TT Thẻ'!I:I,'Input| PL| TT Thẻ'!A:A, A203)+SUMIFS('Input| PL| CIB'!I:I, 'Input| PL| CIB'!A:A, A203) +SUMIFS('Input| PL| Treasury'!I:I, 'Input| PL| Treasury'!A:A, A203)+SUMIFS('Input| PL| Capital'!I:I, 'Input| PL| Capital'!A:A, A203)+SUMIFS('ALM| PL| Process'!I:I, 'ALM| PL| Process'!A:A, A203)</f>
        <v>0</v>
      </c>
      <c r="I203" s="872">
        <f>SUMIFS('Input| PL| RB'!J:J, 'Input| PL| RB'!$A:$A, A203)+SUMIFS('Input| PL| CMB'!J:J, 'Input| PL| CMB'!$A:$A, A203)+SUMIFS('Input| PL| IB'!J:J, 'Input| PL| IB'!$A:$A, A203)+SUMIFS('Input| PL| TT Thẻ'!J:J,'Input| PL| TT Thẻ'!$A:$A, A203)+SUMIFS('Input| PL| CIB'!J:J, 'Input| PL| CIB'!$A:$A, A203) +SUMIFS('Input| PL| Treasury'!J:J, 'Input| PL| Treasury'!$A:$A, A203)+SUMIFS('Input| PL| Capital'!J:J, 'Input| PL| Capital'!$A:$A, A203)+SUMIFS('ALM| PL| Process'!J:J, 'ALM| PL| Process'!$A:$A, A203)</f>
        <v>0</v>
      </c>
      <c r="J203" s="856">
        <f>SUMIFS('Input| PL| RB'!K:K, 'Input| PL| RB'!$A:$A, A203)+SUMIFS('Input| PL| CMB'!K:K, 'Input| PL| CMB'!$A:$A, A203)+SUMIFS('Input| PL| IB'!K:K, 'Input| PL| IB'!$A:$A, A203)+SUMIFS('Input| PL| TT Thẻ'!K:K,'Input| PL| TT Thẻ'!$A:$A, A203)+SUMIFS('Input| PL| CIB'!K:K, 'Input| PL| CIB'!$A:$A, A203) +SUMIFS('Input| PL| Treasury'!K:K, 'Input| PL| Treasury'!$A:$A, A203)+SUMIFS('Input| PL| Capital'!K:K, 'Input| PL| Capital'!$A:$A, A203)+SUMIFS('ALM| PL| Process'!K:K, 'ALM| PL| Process'!$A:$A, A203)</f>
        <v>0</v>
      </c>
    </row>
    <row r="204" spans="1:10" s="78" customFormat="1" ht="28.8" x14ac:dyDescent="0.3">
      <c r="A204" s="51">
        <v>368</v>
      </c>
      <c r="B204" s="51">
        <v>204</v>
      </c>
      <c r="C204" s="68"/>
      <c r="D204" s="27"/>
      <c r="E204" s="148"/>
      <c r="F204" s="149" t="s">
        <v>285</v>
      </c>
      <c r="G204" s="65"/>
      <c r="H204" s="871">
        <f>SUMIFS('Input| PL| RB'!I:I, 'Input| PL| RB'!A:A, A204)+SUMIFS('Input| PL| CMB'!I:I, 'Input| PL| CMB'!A:A, A204)+SUMIFS('Input| PL| IB'!I:I, 'Input| PL| IB'!A:A, A204)+SUMIFS('Input| PL| TT Thẻ'!I:I,'Input| PL| TT Thẻ'!A:A, A204)+SUMIFS('Input| PL| CIB'!I:I, 'Input| PL| CIB'!A:A, A204) +SUMIFS('Input| PL| Treasury'!I:I, 'Input| PL| Treasury'!A:A, A204)+SUMIFS('Input| PL| Capital'!I:I, 'Input| PL| Capital'!A:A, A204)+SUMIFS('ALM| PL| Process'!I:I, 'ALM| PL| Process'!A:A, A204)</f>
        <v>324318</v>
      </c>
      <c r="I204" s="872">
        <f>SUMIFS('Input| PL| RB'!J:J, 'Input| PL| RB'!$A:$A, A204)+SUMIFS('Input| PL| CMB'!J:J, 'Input| PL| CMB'!$A:$A, A204)+SUMIFS('Input| PL| IB'!J:J, 'Input| PL| IB'!$A:$A, A204)+SUMIFS('Input| PL| TT Thẻ'!J:J,'Input| PL| TT Thẻ'!$A:$A, A204)+SUMIFS('Input| PL| CIB'!J:J, 'Input| PL| CIB'!$A:$A, A204) +SUMIFS('Input| PL| Treasury'!J:J, 'Input| PL| Treasury'!$A:$A, A204)+SUMIFS('Input| PL| Capital'!J:J, 'Input| PL| Capital'!$A:$A, A204)+SUMIFS('ALM| PL| Process'!J:J, 'ALM| PL| Process'!$A:$A, A204)</f>
        <v>486477</v>
      </c>
      <c r="J204" s="856">
        <f>SUMIFS('Input| PL| RB'!K:K, 'Input| PL| RB'!$A:$A, A204)+SUMIFS('Input| PL| CMB'!K:K, 'Input| PL| CMB'!$A:$A, A204)+SUMIFS('Input| PL| IB'!K:K, 'Input| PL| IB'!$A:$A, A204)+SUMIFS('Input| PL| TT Thẻ'!K:K,'Input| PL| TT Thẻ'!$A:$A, A204)+SUMIFS('Input| PL| CIB'!K:K, 'Input| PL| CIB'!$A:$A, A204) +SUMIFS('Input| PL| Treasury'!K:K, 'Input| PL| Treasury'!$A:$A, A204)+SUMIFS('Input| PL| Capital'!K:K, 'Input| PL| Capital'!$A:$A, A204)+SUMIFS('ALM| PL| Process'!K:K, 'ALM| PL| Process'!$A:$A, A204)</f>
        <v>486477</v>
      </c>
    </row>
    <row r="205" spans="1:10" s="78" customFormat="1" ht="28.8" x14ac:dyDescent="0.3">
      <c r="A205" s="51">
        <v>369</v>
      </c>
      <c r="B205" s="51">
        <v>205</v>
      </c>
      <c r="C205" s="68"/>
      <c r="D205" s="27"/>
      <c r="E205" s="148"/>
      <c r="F205" s="149" t="s">
        <v>286</v>
      </c>
      <c r="G205" s="65"/>
      <c r="H205" s="871">
        <f>SUMIFS('Input| PL| RB'!I:I, 'Input| PL| RB'!A:A, A205)+SUMIFS('Input| PL| CMB'!I:I, 'Input| PL| CMB'!A:A, A205)+SUMIFS('Input| PL| IB'!I:I, 'Input| PL| IB'!A:A, A205)+SUMIFS('Input| PL| TT Thẻ'!I:I,'Input| PL| TT Thẻ'!A:A, A205)+SUMIFS('Input| PL| CIB'!I:I, 'Input| PL| CIB'!A:A, A205) +SUMIFS('Input| PL| Treasury'!I:I, 'Input| PL| Treasury'!A:A, A205)+SUMIFS('Input| PL| Capital'!I:I, 'Input| PL| Capital'!A:A, A205)+SUMIFS('ALM| PL| Process'!I:I, 'ALM| PL| Process'!A:A, A205)</f>
        <v>0</v>
      </c>
      <c r="I205" s="872">
        <f>SUMIFS('Input| PL| RB'!J:J, 'Input| PL| RB'!$A:$A, A205)+SUMIFS('Input| PL| CMB'!J:J, 'Input| PL| CMB'!$A:$A, A205)+SUMIFS('Input| PL| IB'!J:J, 'Input| PL| IB'!$A:$A, A205)+SUMIFS('Input| PL| TT Thẻ'!J:J,'Input| PL| TT Thẻ'!$A:$A, A205)+SUMIFS('Input| PL| CIB'!J:J, 'Input| PL| CIB'!$A:$A, A205) +SUMIFS('Input| PL| Treasury'!J:J, 'Input| PL| Treasury'!$A:$A, A205)+SUMIFS('Input| PL| Capital'!J:J, 'Input| PL| Capital'!$A:$A, A205)+SUMIFS('ALM| PL| Process'!J:J, 'ALM| PL| Process'!$A:$A, A205)</f>
        <v>0</v>
      </c>
      <c r="J205" s="856">
        <f>SUMIFS('Input| PL| RB'!K:K, 'Input| PL| RB'!$A:$A, A205)+SUMIFS('Input| PL| CMB'!K:K, 'Input| PL| CMB'!$A:$A, A205)+SUMIFS('Input| PL| IB'!K:K, 'Input| PL| IB'!$A:$A, A205)+SUMIFS('Input| PL| TT Thẻ'!K:K,'Input| PL| TT Thẻ'!$A:$A, A205)+SUMIFS('Input| PL| CIB'!K:K, 'Input| PL| CIB'!$A:$A, A205) +SUMIFS('Input| PL| Treasury'!K:K, 'Input| PL| Treasury'!$A:$A, A205)+SUMIFS('Input| PL| Capital'!K:K, 'Input| PL| Capital'!$A:$A, A205)+SUMIFS('ALM| PL| Process'!K:K, 'ALM| PL| Process'!$A:$A, A205)</f>
        <v>0</v>
      </c>
    </row>
    <row r="206" spans="1:10" s="78" customFormat="1" x14ac:dyDescent="0.3">
      <c r="A206" s="51">
        <v>370</v>
      </c>
      <c r="B206" s="51">
        <v>206</v>
      </c>
      <c r="C206" s="54">
        <v>2.2999999999999998</v>
      </c>
      <c r="D206" s="150"/>
      <c r="E206" s="114" t="s">
        <v>287</v>
      </c>
      <c r="F206" s="115"/>
      <c r="G206" s="113"/>
      <c r="H206" s="723">
        <f>SUMIFS('Input| PL| RB'!I:I, 'Input| PL| RB'!A:A, A206)+SUMIFS('Input| PL| CMB'!I:I, 'Input| PL| CMB'!A:A, A206)+SUMIFS('Input| PL| IB'!I:I, 'Input| PL| IB'!A:A, A206)+SUMIFS('Input| PL| TT Thẻ'!I:I,'Input| PL| TT Thẻ'!A:A, A206)+SUMIFS('Input| PL| CIB'!I:I, 'Input| PL| CIB'!A:A, A206) +SUMIFS('Input| PL| Treasury'!I:I, 'Input| PL| Treasury'!A:A, A206)+SUMIFS('Input| PL| Capital'!I:I, 'Input| PL| Capital'!A:A, A206)+SUMIFS('ALM| PL| Process'!I:I, 'ALM| PL| Process'!A:A, A206)</f>
        <v>-36.936900000000037</v>
      </c>
      <c r="I206" s="723">
        <f>SUMIFS('Input| PL| RB'!J:J, 'Input| PL| RB'!$A:$A, A206)+SUMIFS('Input| PL| CMB'!J:J, 'Input| PL| CMB'!$A:$A, A206)+SUMIFS('Input| PL| IB'!J:J, 'Input| PL| IB'!$A:$A, A206)+SUMIFS('Input| PL| TT Thẻ'!J:J,'Input| PL| TT Thẻ'!$A:$A, A206)+SUMIFS('Input| PL| CIB'!J:J, 'Input| PL| CIB'!$A:$A, A206) +SUMIFS('Input| PL| Treasury'!J:J, 'Input| PL| Treasury'!$A:$A, A206)+SUMIFS('Input| PL| Capital'!J:J, 'Input| PL| Capital'!$A:$A, A206)+SUMIFS('ALM| PL| Process'!J:J, 'ALM| PL| Process'!$A:$A, A206)</f>
        <v>164.6931975</v>
      </c>
      <c r="J206" s="858">
        <f>SUMIFS('Input| PL| RB'!K:K, 'Input| PL| RB'!$A:$A, A206)+SUMIFS('Input| PL| CMB'!K:K, 'Input| PL| CMB'!$A:$A, A206)+SUMIFS('Input| PL| IB'!K:K, 'Input| PL| IB'!$A:$A, A206)+SUMIFS('Input| PL| TT Thẻ'!K:K,'Input| PL| TT Thẻ'!$A:$A, A206)+SUMIFS('Input| PL| CIB'!K:K, 'Input| PL| CIB'!$A:$A, A206) +SUMIFS('Input| PL| Treasury'!K:K, 'Input| PL| Treasury'!$A:$A, A206)+SUMIFS('Input| PL| Capital'!K:K, 'Input| PL| Capital'!$A:$A, A206)+SUMIFS('ALM| PL| Process'!K:K, 'ALM| PL| Process'!$A:$A, A206)</f>
        <v>164.6931975</v>
      </c>
    </row>
    <row r="207" spans="1:10" s="78" customFormat="1" x14ac:dyDescent="0.3">
      <c r="A207" s="51">
        <v>371</v>
      </c>
      <c r="B207" s="51">
        <v>207</v>
      </c>
      <c r="C207" s="18"/>
      <c r="D207" s="151"/>
      <c r="E207"/>
      <c r="F207" s="152" t="s">
        <v>178</v>
      </c>
      <c r="G207"/>
      <c r="H207" s="871">
        <f>SUMIFS('Input| PL| RB'!I:I, 'Input| PL| RB'!A:A, A207)+SUMIFS('Input| PL| CMB'!I:I, 'Input| PL| CMB'!A:A, A207)+SUMIFS('Input| PL| IB'!I:I, 'Input| PL| IB'!A:A, A207)+SUMIFS('Input| PL| TT Thẻ'!I:I,'Input| PL| TT Thẻ'!A:A, A207)+SUMIFS('Input| PL| CIB'!I:I, 'Input| PL| CIB'!A:A, A207) +SUMIFS('Input| PL| Treasury'!I:I, 'Input| PL| Treasury'!A:A, A207)+SUMIFS('Input| PL| Capital'!I:I, 'Input| PL| Capital'!A:A, A207)+SUMIFS('ALM| PL| Process'!I:I, 'ALM| PL| Process'!A:A, A207)</f>
        <v>0</v>
      </c>
      <c r="I207" s="872">
        <f>SUMIFS('Input| PL| RB'!J:J, 'Input| PL| RB'!$A:$A, A207)+SUMIFS('Input| PL| CMB'!J:J, 'Input| PL| CMB'!$A:$A, A207)+SUMIFS('Input| PL| IB'!J:J, 'Input| PL| IB'!$A:$A, A207)+SUMIFS('Input| PL| TT Thẻ'!J:J,'Input| PL| TT Thẻ'!$A:$A, A207)+SUMIFS('Input| PL| CIB'!J:J, 'Input| PL| CIB'!$A:$A, A207) +SUMIFS('Input| PL| Treasury'!J:J, 'Input| PL| Treasury'!$A:$A, A207)+SUMIFS('Input| PL| Capital'!J:J, 'Input| PL| Capital'!$A:$A, A207)+SUMIFS('ALM| PL| Process'!J:J, 'ALM| PL| Process'!$A:$A, A207)</f>
        <v>0</v>
      </c>
      <c r="J207" s="875">
        <f>SUMIFS('Input| PL| RB'!K:K, 'Input| PL| RB'!$A:$A, A207)+SUMIFS('Input| PL| CMB'!K:K, 'Input| PL| CMB'!$A:$A, A207)+SUMIFS('Input| PL| IB'!K:K, 'Input| PL| IB'!$A:$A, A207)+SUMIFS('Input| PL| TT Thẻ'!K:K,'Input| PL| TT Thẻ'!$A:$A, A207)+SUMIFS('Input| PL| CIB'!K:K, 'Input| PL| CIB'!$A:$A, A207) +SUMIFS('Input| PL| Treasury'!K:K, 'Input| PL| Treasury'!$A:$A, A207)+SUMIFS('Input| PL| Capital'!K:K, 'Input| PL| Capital'!$A:$A, A207)+SUMIFS('ALM| PL| Process'!K:K, 'ALM| PL| Process'!$A:$A, A207)</f>
        <v>0</v>
      </c>
    </row>
    <row r="208" spans="1:10" s="78" customFormat="1" x14ac:dyDescent="0.3">
      <c r="A208" s="51">
        <v>372</v>
      </c>
      <c r="B208" s="51">
        <v>208</v>
      </c>
      <c r="C208" s="18"/>
      <c r="D208" s="121"/>
      <c r="E208"/>
      <c r="F208" s="118" t="s">
        <v>288</v>
      </c>
      <c r="G208"/>
      <c r="H208" s="854">
        <f>SUMIFS('Input| PL| RB'!I:I, 'Input| PL| RB'!A:A, A208)+SUMIFS('Input| PL| CMB'!I:I, 'Input| PL| CMB'!A:A, A208)+SUMIFS('Input| PL| IB'!I:I, 'Input| PL| IB'!A:A, A208)+SUMIFS('Input| PL| TT Thẻ'!I:I,'Input| PL| TT Thẻ'!A:A, A208)+SUMIFS('Input| PL| CIB'!I:I, 'Input| PL| CIB'!A:A, A208) +SUMIFS('Input| PL| Treasury'!I:I, 'Input| PL| Treasury'!A:A, A208)+SUMIFS('Input| PL| Capital'!I:I, 'Input| PL| Capital'!A:A, A208)+SUMIFS('ALM| PL| Process'!I:I, 'ALM| PL| Process'!A:A, A208)</f>
        <v>200</v>
      </c>
      <c r="I208" s="855">
        <f>SUMIFS('Input| PL| RB'!J:J, 'Input| PL| RB'!$A:$A, A208)+SUMIFS('Input| PL| CMB'!J:J, 'Input| PL| CMB'!$A:$A, A208)+SUMIFS('Input| PL| IB'!J:J, 'Input| PL| IB'!$A:$A, A208)+SUMIFS('Input| PL| TT Thẻ'!J:J,'Input| PL| TT Thẻ'!$A:$A, A208)+SUMIFS('Input| PL| CIB'!J:J, 'Input| PL| CIB'!$A:$A, A208) +SUMIFS('Input| PL| Treasury'!J:J, 'Input| PL| Treasury'!$A:$A, A208)+SUMIFS('Input| PL| Capital'!J:J, 'Input| PL| Capital'!$A:$A, A208)+SUMIFS('ALM| PL| Process'!J:J, 'ALM| PL| Process'!$A:$A, A208)</f>
        <v>813.75</v>
      </c>
      <c r="J208" s="856">
        <f>SUMIFS('Input| PL| RB'!K:K, 'Input| PL| RB'!$A:$A, A208)+SUMIFS('Input| PL| CMB'!K:K, 'Input| PL| CMB'!$A:$A, A208)+SUMIFS('Input| PL| IB'!K:K, 'Input| PL| IB'!$A:$A, A208)+SUMIFS('Input| PL| TT Thẻ'!K:K,'Input| PL| TT Thẻ'!$A:$A, A208)+SUMIFS('Input| PL| CIB'!K:K, 'Input| PL| CIB'!$A:$A, A208) +SUMIFS('Input| PL| Treasury'!K:K, 'Input| PL| Treasury'!$A:$A, A208)+SUMIFS('Input| PL| Capital'!K:K, 'Input| PL| Capital'!$A:$A, A208)+SUMIFS('ALM| PL| Process'!K:K, 'ALM| PL| Process'!$A:$A, A208)</f>
        <v>813.75</v>
      </c>
    </row>
    <row r="209" spans="1:10" s="78" customFormat="1" x14ac:dyDescent="0.3">
      <c r="A209" s="51">
        <v>373</v>
      </c>
      <c r="B209" s="51">
        <v>209</v>
      </c>
      <c r="C209" s="18"/>
      <c r="D209" s="121"/>
      <c r="E209"/>
      <c r="F209" s="118" t="s">
        <v>289</v>
      </c>
      <c r="G209"/>
      <c r="H209" s="854">
        <f>SUMIFS('Input| PL| RB'!I:I, 'Input| PL| RB'!A:A, A209)+SUMIFS('Input| PL| CMB'!I:I, 'Input| PL| CMB'!A:A, A209)+SUMIFS('Input| PL| IB'!I:I, 'Input| PL| IB'!A:A, A209)+SUMIFS('Input| PL| TT Thẻ'!I:I,'Input| PL| TT Thẻ'!A:A, A209)+SUMIFS('Input| PL| CIB'!I:I, 'Input| PL| CIB'!A:A, A209) +SUMIFS('Input| PL| Treasury'!I:I, 'Input| PL| Treasury'!A:A, A209)+SUMIFS('Input| PL| Capital'!I:I, 'Input| PL| Capital'!A:A, A209)+SUMIFS('ALM| PL| Process'!I:I, 'ALM| PL| Process'!A:A, A209)</f>
        <v>0</v>
      </c>
      <c r="I209" s="855">
        <f>SUMIFS('Input| PL| RB'!J:J, 'Input| PL| RB'!$A:$A, A209)+SUMIFS('Input| PL| CMB'!J:J, 'Input| PL| CMB'!$A:$A, A209)+SUMIFS('Input| PL| IB'!J:J, 'Input| PL| IB'!$A:$A, A209)+SUMIFS('Input| PL| TT Thẻ'!J:J,'Input| PL| TT Thẻ'!$A:$A, A209)+SUMIFS('Input| PL| CIB'!J:J, 'Input| PL| CIB'!$A:$A, A209) +SUMIFS('Input| PL| Treasury'!J:J, 'Input| PL| Treasury'!$A:$A, A209)+SUMIFS('Input| PL| Capital'!J:J, 'Input| PL| Capital'!$A:$A, A209)+SUMIFS('ALM| PL| Process'!J:J, 'ALM| PL| Process'!$A:$A, A209)</f>
        <v>0</v>
      </c>
      <c r="J209" s="856">
        <f>SUMIFS('Input| PL| RB'!K:K, 'Input| PL| RB'!$A:$A, A209)+SUMIFS('Input| PL| CMB'!K:K, 'Input| PL| CMB'!$A:$A, A209)+SUMIFS('Input| PL| IB'!K:K, 'Input| PL| IB'!$A:$A, A209)+SUMIFS('Input| PL| TT Thẻ'!K:K,'Input| PL| TT Thẻ'!$A:$A, A209)+SUMIFS('Input| PL| CIB'!K:K, 'Input| PL| CIB'!$A:$A, A209) +SUMIFS('Input| PL| Treasury'!K:K, 'Input| PL| Treasury'!$A:$A, A209)+SUMIFS('Input| PL| Capital'!K:K, 'Input| PL| Capital'!$A:$A, A209)+SUMIFS('ALM| PL| Process'!K:K, 'ALM| PL| Process'!$A:$A, A209)</f>
        <v>0</v>
      </c>
    </row>
    <row r="210" spans="1:10" s="78" customFormat="1" x14ac:dyDescent="0.3">
      <c r="A210" s="51">
        <v>374</v>
      </c>
      <c r="B210" s="51">
        <v>210</v>
      </c>
      <c r="C210" s="18"/>
      <c r="D210" s="121"/>
      <c r="E210"/>
      <c r="F210" s="118" t="s">
        <v>290</v>
      </c>
      <c r="G210"/>
      <c r="H210" s="854">
        <f>SUMIFS('Input| PL| RB'!I:I, 'Input| PL| RB'!A:A, A210)+SUMIFS('Input| PL| CMB'!I:I, 'Input| PL| CMB'!A:A, A210)+SUMIFS('Input| PL| IB'!I:I, 'Input| PL| IB'!A:A, A210)+SUMIFS('Input| PL| TT Thẻ'!I:I,'Input| PL| TT Thẻ'!A:A, A210)+SUMIFS('Input| PL| CIB'!I:I, 'Input| PL| CIB'!A:A, A210) +SUMIFS('Input| PL| Treasury'!I:I, 'Input| PL| Treasury'!A:A, A210)+SUMIFS('Input| PL| Capital'!I:I, 'Input| PL| Capital'!A:A, A210)+SUMIFS('ALM| PL| Process'!I:I, 'ALM| PL| Process'!A:A, A210)</f>
        <v>0</v>
      </c>
      <c r="I210" s="855">
        <f>SUMIFS('Input| PL| RB'!J:J, 'Input| PL| RB'!$A:$A, A210)+SUMIFS('Input| PL| CMB'!J:J, 'Input| PL| CMB'!$A:$A, A210)+SUMIFS('Input| PL| IB'!J:J, 'Input| PL| IB'!$A:$A, A210)+SUMIFS('Input| PL| TT Thẻ'!J:J,'Input| PL| TT Thẻ'!$A:$A, A210)+SUMIFS('Input| PL| CIB'!J:J, 'Input| PL| CIB'!$A:$A, A210) +SUMIFS('Input| PL| Treasury'!J:J, 'Input| PL| Treasury'!$A:$A, A210)+SUMIFS('Input| PL| Capital'!J:J, 'Input| PL| Capital'!$A:$A, A210)+SUMIFS('ALM| PL| Process'!J:J, 'ALM| PL| Process'!$A:$A, A210)</f>
        <v>3255</v>
      </c>
      <c r="J210" s="856">
        <f>SUMIFS('Input| PL| RB'!K:K, 'Input| PL| RB'!$A:$A, A210)+SUMIFS('Input| PL| CMB'!K:K, 'Input| PL| CMB'!$A:$A, A210)+SUMIFS('Input| PL| IB'!K:K, 'Input| PL| IB'!$A:$A, A210)+SUMIFS('Input| PL| TT Thẻ'!K:K,'Input| PL| TT Thẻ'!$A:$A, A210)+SUMIFS('Input| PL| CIB'!K:K, 'Input| PL| CIB'!$A:$A, A210) +SUMIFS('Input| PL| Treasury'!K:K, 'Input| PL| Treasury'!$A:$A, A210)+SUMIFS('Input| PL| Capital'!K:K, 'Input| PL| Capital'!$A:$A, A210)+SUMIFS('ALM| PL| Process'!K:K, 'ALM| PL| Process'!$A:$A, A210)</f>
        <v>3255</v>
      </c>
    </row>
    <row r="211" spans="1:10" s="78" customFormat="1" x14ac:dyDescent="0.3">
      <c r="A211" s="51">
        <v>375</v>
      </c>
      <c r="B211" s="51">
        <v>211</v>
      </c>
      <c r="C211" s="18"/>
      <c r="D211" s="121"/>
      <c r="E211"/>
      <c r="F211" s="118" t="s">
        <v>289</v>
      </c>
      <c r="G211"/>
      <c r="H211" s="854">
        <f>SUMIFS('Input| PL| RB'!I:I, 'Input| PL| RB'!A:A, A211)+SUMIFS('Input| PL| CMB'!I:I, 'Input| PL| CMB'!A:A, A211)+SUMIFS('Input| PL| IB'!I:I, 'Input| PL| IB'!A:A, A211)+SUMIFS('Input| PL| TT Thẻ'!I:I,'Input| PL| TT Thẻ'!A:A, A211)+SUMIFS('Input| PL| CIB'!I:I, 'Input| PL| CIB'!A:A, A211) +SUMIFS('Input| PL| Treasury'!I:I, 'Input| PL| Treasury'!A:A, A211)+SUMIFS('Input| PL| Capital'!I:I, 'Input| PL| Capital'!A:A, A211)+SUMIFS('ALM| PL| Process'!I:I, 'ALM| PL| Process'!A:A, A211)</f>
        <v>0</v>
      </c>
      <c r="I211" s="855">
        <f>SUMIFS('Input| PL| RB'!J:J, 'Input| PL| RB'!$A:$A, A211)+SUMIFS('Input| PL| CMB'!J:J, 'Input| PL| CMB'!$A:$A, A211)+SUMIFS('Input| PL| IB'!J:J, 'Input| PL| IB'!$A:$A, A211)+SUMIFS('Input| PL| TT Thẻ'!J:J,'Input| PL| TT Thẻ'!$A:$A, A211)+SUMIFS('Input| PL| CIB'!J:J, 'Input| PL| CIB'!$A:$A, A211) +SUMIFS('Input| PL| Treasury'!J:J, 'Input| PL| Treasury'!$A:$A, A211)+SUMIFS('Input| PL| Capital'!J:J, 'Input| PL| Capital'!$A:$A, A211)+SUMIFS('ALM| PL| Process'!J:J, 'ALM| PL| Process'!$A:$A, A211)</f>
        <v>0</v>
      </c>
      <c r="J211" s="856">
        <f>SUMIFS('Input| PL| RB'!K:K, 'Input| PL| RB'!$A:$A, A211)+SUMIFS('Input| PL| CMB'!K:K, 'Input| PL| CMB'!$A:$A, A211)+SUMIFS('Input| PL| IB'!K:K, 'Input| PL| IB'!$A:$A, A211)+SUMIFS('Input| PL| TT Thẻ'!K:K,'Input| PL| TT Thẻ'!$A:$A, A211)+SUMIFS('Input| PL| CIB'!K:K, 'Input| PL| CIB'!$A:$A, A211) +SUMIFS('Input| PL| Treasury'!K:K, 'Input| PL| Treasury'!$A:$A, A211)+SUMIFS('Input| PL| Capital'!K:K, 'Input| PL| Capital'!$A:$A, A211)+SUMIFS('ALM| PL| Process'!K:K, 'ALM| PL| Process'!$A:$A, A211)</f>
        <v>0</v>
      </c>
    </row>
    <row r="212" spans="1:10" s="78" customFormat="1" x14ac:dyDescent="0.3">
      <c r="A212" s="51">
        <v>376</v>
      </c>
      <c r="B212" s="51">
        <v>212</v>
      </c>
      <c r="C212" s="18"/>
      <c r="D212" s="121"/>
      <c r="E212"/>
      <c r="F212" s="118" t="s">
        <v>291</v>
      </c>
      <c r="G212"/>
      <c r="H212" s="854">
        <f>SUMIFS('Input| PL| RB'!I:I, 'Input| PL| RB'!A:A, A212)+SUMIFS('Input| PL| CMB'!I:I, 'Input| PL| CMB'!A:A, A212)+SUMIFS('Input| PL| IB'!I:I, 'Input| PL| IB'!A:A, A212)+SUMIFS('Input| PL| TT Thẻ'!I:I,'Input| PL| TT Thẻ'!A:A, A212)+SUMIFS('Input| PL| CIB'!I:I, 'Input| PL| CIB'!A:A, A212) +SUMIFS('Input| PL| Treasury'!I:I, 'Input| PL| Treasury'!A:A, A212)+SUMIFS('Input| PL| Capital'!I:I, 'Input| PL| Capital'!A:A, A212)+SUMIFS('ALM| PL| Process'!I:I, 'ALM| PL| Process'!A:A, A212)</f>
        <v>23459.999999999993</v>
      </c>
      <c r="I212" s="855">
        <f>SUMIFS('Input| PL| RB'!J:J, 'Input| PL| RB'!$A:$A, A212)+SUMIFS('Input| PL| CMB'!J:J, 'Input| PL| CMB'!$A:$A, A212)+SUMIFS('Input| PL| IB'!J:J, 'Input| PL| IB'!$A:$A, A212)+SUMIFS('Input| PL| TT Thẻ'!J:J,'Input| PL| TT Thẻ'!$A:$A, A212)+SUMIFS('Input| PL| CIB'!J:J, 'Input| PL| CIB'!$A:$A, A212) +SUMIFS('Input| PL| Treasury'!J:J, 'Input| PL| Treasury'!$A:$A, A212)+SUMIFS('Input| PL| Capital'!J:J, 'Input| PL| Capital'!$A:$A, A212)+SUMIFS('ALM| PL| Process'!J:J, 'ALM| PL| Process'!$A:$A, A212)</f>
        <v>25551.749999999993</v>
      </c>
      <c r="J212" s="856">
        <f>SUMIFS('Input| PL| RB'!K:K, 'Input| PL| RB'!$A:$A, A212)+SUMIFS('Input| PL| CMB'!K:K, 'Input| PL| CMB'!$A:$A, A212)+SUMIFS('Input| PL| IB'!K:K, 'Input| PL| IB'!$A:$A, A212)+SUMIFS('Input| PL| TT Thẻ'!K:K,'Input| PL| TT Thẻ'!$A:$A, A212)+SUMIFS('Input| PL| CIB'!K:K, 'Input| PL| CIB'!$A:$A, A212) +SUMIFS('Input| PL| Treasury'!K:K, 'Input| PL| Treasury'!$A:$A, A212)+SUMIFS('Input| PL| Capital'!K:K, 'Input| PL| Capital'!$A:$A, A212)+SUMIFS('ALM| PL| Process'!K:K, 'ALM| PL| Process'!$A:$A, A212)</f>
        <v>25551.749999999993</v>
      </c>
    </row>
    <row r="213" spans="1:10" s="78" customFormat="1" x14ac:dyDescent="0.3">
      <c r="A213" s="51">
        <v>377</v>
      </c>
      <c r="B213" s="51">
        <v>213</v>
      </c>
      <c r="C213" s="18"/>
      <c r="D213" s="121"/>
      <c r="E213"/>
      <c r="F213" s="118" t="s">
        <v>289</v>
      </c>
      <c r="G213"/>
      <c r="H213" s="854">
        <f>SUMIFS('Input| PL| RB'!I:I, 'Input| PL| RB'!A:A, A213)+SUMIFS('Input| PL| CMB'!I:I, 'Input| PL| CMB'!A:A, A213)+SUMIFS('Input| PL| IB'!I:I, 'Input| PL| IB'!A:A, A213)+SUMIFS('Input| PL| TT Thẻ'!I:I,'Input| PL| TT Thẻ'!A:A, A213)+SUMIFS('Input| PL| CIB'!I:I, 'Input| PL| CIB'!A:A, A213) +SUMIFS('Input| PL| Treasury'!I:I, 'Input| PL| Treasury'!A:A, A213)+SUMIFS('Input| PL| Capital'!I:I, 'Input| PL| Capital'!A:A, A213)+SUMIFS('ALM| PL| Process'!I:I, 'ALM| PL| Process'!A:A, A213)</f>
        <v>0</v>
      </c>
      <c r="I213" s="855">
        <f>SUMIFS('Input| PL| RB'!J:J, 'Input| PL| RB'!$A:$A, A213)+SUMIFS('Input| PL| CMB'!J:J, 'Input| PL| CMB'!$A:$A, A213)+SUMIFS('Input| PL| IB'!J:J, 'Input| PL| IB'!$A:$A, A213)+SUMIFS('Input| PL| TT Thẻ'!J:J,'Input| PL| TT Thẻ'!$A:$A, A213)+SUMIFS('Input| PL| CIB'!J:J, 'Input| PL| CIB'!$A:$A, A213) +SUMIFS('Input| PL| Treasury'!J:J, 'Input| PL| Treasury'!$A:$A, A213)+SUMIFS('Input| PL| Capital'!J:J, 'Input| PL| Capital'!$A:$A, A213)+SUMIFS('ALM| PL| Process'!J:J, 'ALM| PL| Process'!$A:$A, A213)</f>
        <v>0</v>
      </c>
      <c r="J213" s="856">
        <f>SUMIFS('Input| PL| RB'!K:K, 'Input| PL| RB'!$A:$A, A213)+SUMIFS('Input| PL| CMB'!K:K, 'Input| PL| CMB'!$A:$A, A213)+SUMIFS('Input| PL| IB'!K:K, 'Input| PL| IB'!$A:$A, A213)+SUMIFS('Input| PL| TT Thẻ'!K:K,'Input| PL| TT Thẻ'!$A:$A, A213)+SUMIFS('Input| PL| CIB'!K:K, 'Input| PL| CIB'!$A:$A, A213) +SUMIFS('Input| PL| Treasury'!K:K, 'Input| PL| Treasury'!$A:$A, A213)+SUMIFS('Input| PL| Capital'!K:K, 'Input| PL| Capital'!$A:$A, A213)+SUMIFS('ALM| PL| Process'!K:K, 'ALM| PL| Process'!$A:$A, A213)</f>
        <v>0</v>
      </c>
    </row>
    <row r="214" spans="1:10" s="78" customFormat="1" x14ac:dyDescent="0.3">
      <c r="A214" s="51">
        <v>378</v>
      </c>
      <c r="B214" s="51">
        <v>214</v>
      </c>
      <c r="C214" s="18"/>
      <c r="D214" s="121"/>
      <c r="E214"/>
      <c r="F214" s="152" t="s">
        <v>185</v>
      </c>
      <c r="G214"/>
      <c r="H214" s="854">
        <f>SUMIFS('Input| PL| RB'!I:I, 'Input| PL| RB'!A:A, A214)+SUMIFS('Input| PL| CMB'!I:I, 'Input| PL| CMB'!A:A, A214)+SUMIFS('Input| PL| IB'!I:I, 'Input| PL| IB'!A:A, A214)+SUMIFS('Input| PL| TT Thẻ'!I:I,'Input| PL| TT Thẻ'!A:A, A214)+SUMIFS('Input| PL| CIB'!I:I, 'Input| PL| CIB'!A:A, A214) +SUMIFS('Input| PL| Treasury'!I:I, 'Input| PL| Treasury'!A:A, A214)+SUMIFS('Input| PL| Capital'!I:I, 'Input| PL| Capital'!A:A, A214)+SUMIFS('ALM| PL| Process'!I:I, 'ALM| PL| Process'!A:A, A214)</f>
        <v>0</v>
      </c>
      <c r="I214" s="855">
        <f>SUMIFS('Input| PL| RB'!J:J, 'Input| PL| RB'!$A:$A, A214)+SUMIFS('Input| PL| CMB'!J:J, 'Input| PL| CMB'!$A:$A, A214)+SUMIFS('Input| PL| IB'!J:J, 'Input| PL| IB'!$A:$A, A214)+SUMIFS('Input| PL| TT Thẻ'!J:J,'Input| PL| TT Thẻ'!$A:$A, A214)+SUMIFS('Input| PL| CIB'!J:J, 'Input| PL| CIB'!$A:$A, A214) +SUMIFS('Input| PL| Treasury'!J:J, 'Input| PL| Treasury'!$A:$A, A214)+SUMIFS('Input| PL| Capital'!J:J, 'Input| PL| Capital'!$A:$A, A214)+SUMIFS('ALM| PL| Process'!J:J, 'ALM| PL| Process'!$A:$A, A214)</f>
        <v>0</v>
      </c>
      <c r="J214" s="873">
        <f>SUMIFS('Input| PL| RB'!K:K, 'Input| PL| RB'!$A:$A, A214)+SUMIFS('Input| PL| CMB'!K:K, 'Input| PL| CMB'!$A:$A, A214)+SUMIFS('Input| PL| IB'!K:K, 'Input| PL| IB'!$A:$A, A214)+SUMIFS('Input| PL| TT Thẻ'!K:K,'Input| PL| TT Thẻ'!$A:$A, A214)+SUMIFS('Input| PL| CIB'!K:K, 'Input| PL| CIB'!$A:$A, A214) +SUMIFS('Input| PL| Treasury'!K:K, 'Input| PL| Treasury'!$A:$A, A214)+SUMIFS('Input| PL| Capital'!K:K, 'Input| PL| Capital'!$A:$A, A214)+SUMIFS('ALM| PL| Process'!K:K, 'ALM| PL| Process'!$A:$A, A214)</f>
        <v>0</v>
      </c>
    </row>
    <row r="215" spans="1:10" s="78" customFormat="1" x14ac:dyDescent="0.3">
      <c r="A215" s="51">
        <v>379</v>
      </c>
      <c r="B215" s="51">
        <v>215</v>
      </c>
      <c r="C215" s="18"/>
      <c r="D215" s="121"/>
      <c r="E215"/>
      <c r="F215" s="118" t="s">
        <v>292</v>
      </c>
      <c r="G215"/>
      <c r="H215" s="854">
        <f>SUMIFS('Input| PL| RB'!I:I, 'Input| PL| RB'!A:A, A215)+SUMIFS('Input| PL| CMB'!I:I, 'Input| PL| CMB'!A:A, A215)+SUMIFS('Input| PL| IB'!I:I, 'Input| PL| IB'!A:A, A215)+SUMIFS('Input| PL| TT Thẻ'!I:I,'Input| PL| TT Thẻ'!A:A, A215)+SUMIFS('Input| PL| CIB'!I:I, 'Input| PL| CIB'!A:A, A215) +SUMIFS('Input| PL| Treasury'!I:I, 'Input| PL| Treasury'!A:A, A215)+SUMIFS('Input| PL| Capital'!I:I, 'Input| PL| Capital'!A:A, A215)+SUMIFS('ALM| PL| Process'!I:I, 'ALM| PL| Process'!A:A, A215)</f>
        <v>200</v>
      </c>
      <c r="I215" s="855">
        <f>SUMIFS('Input| PL| RB'!J:J, 'Input| PL| RB'!$A:$A, A215)+SUMIFS('Input| PL| CMB'!J:J, 'Input| PL| CMB'!$A:$A, A215)+SUMIFS('Input| PL| IB'!J:J, 'Input| PL| IB'!$A:$A, A215)+SUMIFS('Input| PL| TT Thẻ'!J:J,'Input| PL| TT Thẻ'!$A:$A, A215)+SUMIFS('Input| PL| CIB'!J:J, 'Input| PL| CIB'!$A:$A, A215) +SUMIFS('Input| PL| Treasury'!J:J, 'Input| PL| Treasury'!$A:$A, A215)+SUMIFS('Input| PL| Capital'!J:J, 'Input| PL| Capital'!$A:$A, A215)+SUMIFS('ALM| PL| Process'!J:J, 'ALM| PL| Process'!$A:$A, A215)</f>
        <v>340.31333333333339</v>
      </c>
      <c r="J215" s="856">
        <f>SUMIFS('Input| PL| RB'!K:K, 'Input| PL| RB'!$A:$A, A215)+SUMIFS('Input| PL| CMB'!K:K, 'Input| PL| CMB'!$A:$A, A215)+SUMIFS('Input| PL| IB'!K:K, 'Input| PL| IB'!$A:$A, A215)+SUMIFS('Input| PL| TT Thẻ'!K:K,'Input| PL| TT Thẻ'!$A:$A, A215)+SUMIFS('Input| PL| CIB'!K:K, 'Input| PL| CIB'!$A:$A, A215) +SUMIFS('Input| PL| Treasury'!K:K, 'Input| PL| Treasury'!$A:$A, A215)+SUMIFS('Input| PL| Capital'!K:K, 'Input| PL| Capital'!$A:$A, A215)+SUMIFS('ALM| PL| Process'!K:K, 'ALM| PL| Process'!$A:$A, A215)</f>
        <v>340.31333333333339</v>
      </c>
    </row>
    <row r="216" spans="1:10" s="78" customFormat="1" x14ac:dyDescent="0.3">
      <c r="A216" s="51">
        <v>380</v>
      </c>
      <c r="B216" s="51">
        <v>216</v>
      </c>
      <c r="C216" s="18"/>
      <c r="D216" s="151"/>
      <c r="E216"/>
      <c r="F216" s="118" t="s">
        <v>293</v>
      </c>
      <c r="G216"/>
      <c r="H216" s="854">
        <f>SUMIFS('Input| PL| RB'!I:I, 'Input| PL| RB'!A:A, A216)+SUMIFS('Input| PL| CMB'!I:I, 'Input| PL| CMB'!A:A, A216)+SUMIFS('Input| PL| IB'!I:I, 'Input| PL| IB'!A:A, A216)+SUMIFS('Input| PL| TT Thẻ'!I:I,'Input| PL| TT Thẻ'!A:A, A216)+SUMIFS('Input| PL| CIB'!I:I, 'Input| PL| CIB'!A:A, A216) +SUMIFS('Input| PL| Treasury'!I:I, 'Input| PL| Treasury'!A:A, A216)+SUMIFS('Input| PL| Capital'!I:I, 'Input| PL| Capital'!A:A, A216)+SUMIFS('ALM| PL| Process'!I:I, 'ALM| PL| Process'!A:A, A216)</f>
        <v>0</v>
      </c>
      <c r="I216" s="855">
        <f>SUMIFS('Input| PL| RB'!J:J, 'Input| PL| RB'!$A:$A, A216)+SUMIFS('Input| PL| CMB'!J:J, 'Input| PL| CMB'!$A:$A, A216)+SUMIFS('Input| PL| IB'!J:J, 'Input| PL| IB'!$A:$A, A216)+SUMIFS('Input| PL| TT Thẻ'!J:J,'Input| PL| TT Thẻ'!$A:$A, A216)+SUMIFS('Input| PL| CIB'!J:J, 'Input| PL| CIB'!$A:$A, A216) +SUMIFS('Input| PL| Treasury'!J:J, 'Input| PL| Treasury'!$A:$A, A216)+SUMIFS('Input| PL| Capital'!J:J, 'Input| PL| Capital'!$A:$A, A216)+SUMIFS('ALM| PL| Process'!J:J, 'ALM| PL| Process'!$A:$A, A216)</f>
        <v>0</v>
      </c>
      <c r="J216" s="856">
        <f>SUMIFS('Input| PL| RB'!K:K, 'Input| PL| RB'!$A:$A, A216)+SUMIFS('Input| PL| CMB'!K:K, 'Input| PL| CMB'!$A:$A, A216)+SUMIFS('Input| PL| IB'!K:K, 'Input| PL| IB'!$A:$A, A216)+SUMIFS('Input| PL| TT Thẻ'!K:K,'Input| PL| TT Thẻ'!$A:$A, A216)+SUMIFS('Input| PL| CIB'!K:K, 'Input| PL| CIB'!$A:$A, A216) +SUMIFS('Input| PL| Treasury'!K:K, 'Input| PL| Treasury'!$A:$A, A216)+SUMIFS('Input| PL| Capital'!K:K, 'Input| PL| Capital'!$A:$A, A216)+SUMIFS('ALM| PL| Process'!K:K, 'ALM| PL| Process'!$A:$A, A216)</f>
        <v>0</v>
      </c>
    </row>
    <row r="217" spans="1:10" s="78" customFormat="1" x14ac:dyDescent="0.3">
      <c r="A217" s="51">
        <v>381</v>
      </c>
      <c r="B217" s="51">
        <v>217</v>
      </c>
      <c r="C217" s="18"/>
      <c r="D217" s="121"/>
      <c r="E217"/>
      <c r="F217" s="118" t="s">
        <v>294</v>
      </c>
      <c r="G217"/>
      <c r="H217" s="854">
        <f>SUMIFS('Input| PL| RB'!I:I, 'Input| PL| RB'!A:A, A217)+SUMIFS('Input| PL| CMB'!I:I, 'Input| PL| CMB'!A:A, A217)+SUMIFS('Input| PL| IB'!I:I, 'Input| PL| IB'!A:A, A217)+SUMIFS('Input| PL| TT Thẻ'!I:I,'Input| PL| TT Thẻ'!A:A, A217)+SUMIFS('Input| PL| CIB'!I:I, 'Input| PL| CIB'!A:A, A217) +SUMIFS('Input| PL| Treasury'!I:I, 'Input| PL| Treasury'!A:A, A217)+SUMIFS('Input| PL| Capital'!I:I, 'Input| PL| Capital'!A:A, A217)+SUMIFS('ALM| PL| Process'!I:I, 'ALM| PL| Process'!A:A, A217)</f>
        <v>0</v>
      </c>
      <c r="I217" s="855">
        <f>SUMIFS('Input| PL| RB'!J:J, 'Input| PL| RB'!$A:$A, A217)+SUMIFS('Input| PL| CMB'!J:J, 'Input| PL| CMB'!$A:$A, A217)+SUMIFS('Input| PL| IB'!J:J, 'Input| PL| IB'!$A:$A, A217)+SUMIFS('Input| PL| TT Thẻ'!J:J,'Input| PL| TT Thẻ'!$A:$A, A217)+SUMIFS('Input| PL| CIB'!J:J, 'Input| PL| CIB'!$A:$A, A217) +SUMIFS('Input| PL| Treasury'!J:J, 'Input| PL| Treasury'!$A:$A, A217)+SUMIFS('Input| PL| Capital'!J:J, 'Input| PL| Capital'!$A:$A, A217)+SUMIFS('ALM| PL| Process'!J:J, 'ALM| PL| Process'!$A:$A, A217)</f>
        <v>261.77948717948721</v>
      </c>
      <c r="J217" s="856">
        <f>SUMIFS('Input| PL| RB'!K:K, 'Input| PL| RB'!$A:$A, A217)+SUMIFS('Input| PL| CMB'!K:K, 'Input| PL| CMB'!$A:$A, A217)+SUMIFS('Input| PL| IB'!K:K, 'Input| PL| IB'!$A:$A, A217)+SUMIFS('Input| PL| TT Thẻ'!K:K,'Input| PL| TT Thẻ'!$A:$A, A217)+SUMIFS('Input| PL| CIB'!K:K, 'Input| PL| CIB'!$A:$A, A217) +SUMIFS('Input| PL| Treasury'!K:K, 'Input| PL| Treasury'!$A:$A, A217)+SUMIFS('Input| PL| Capital'!K:K, 'Input| PL| Capital'!$A:$A, A217)+SUMIFS('ALM| PL| Process'!K:K, 'ALM| PL| Process'!$A:$A, A217)</f>
        <v>261.77948717948721</v>
      </c>
    </row>
    <row r="218" spans="1:10" s="78" customFormat="1" x14ac:dyDescent="0.3">
      <c r="A218" s="51">
        <v>382</v>
      </c>
      <c r="B218" s="51">
        <v>218</v>
      </c>
      <c r="C218" s="18"/>
      <c r="D218" s="121"/>
      <c r="E218"/>
      <c r="F218" s="118" t="s">
        <v>295</v>
      </c>
      <c r="G218"/>
      <c r="H218" s="854">
        <f>SUMIFS('Input| PL| RB'!I:I, 'Input| PL| RB'!A:A, A218)+SUMIFS('Input| PL| CMB'!I:I, 'Input| PL| CMB'!A:A, A218)+SUMIFS('Input| PL| IB'!I:I, 'Input| PL| IB'!A:A, A218)+SUMIFS('Input| PL| TT Thẻ'!I:I,'Input| PL| TT Thẻ'!A:A, A218)+SUMIFS('Input| PL| CIB'!I:I, 'Input| PL| CIB'!A:A, A218) +SUMIFS('Input| PL| Treasury'!I:I, 'Input| PL| Treasury'!A:A, A218)+SUMIFS('Input| PL| Capital'!I:I, 'Input| PL| Capital'!A:A, A218)+SUMIFS('ALM| PL| Process'!I:I, 'ALM| PL| Process'!A:A, A218)</f>
        <v>0</v>
      </c>
      <c r="I218" s="855">
        <f>SUMIFS('Input| PL| RB'!J:J, 'Input| PL| RB'!$A:$A, A218)+SUMIFS('Input| PL| CMB'!J:J, 'Input| PL| CMB'!$A:$A, A218)+SUMIFS('Input| PL| IB'!J:J, 'Input| PL| IB'!$A:$A, A218)+SUMIFS('Input| PL| TT Thẻ'!J:J,'Input| PL| TT Thẻ'!$A:$A, A218)+SUMIFS('Input| PL| CIB'!J:J, 'Input| PL| CIB'!$A:$A, A218) +SUMIFS('Input| PL| Treasury'!J:J, 'Input| PL| Treasury'!$A:$A, A218)+SUMIFS('Input| PL| Capital'!J:J, 'Input| PL| Capital'!$A:$A, A218)+SUMIFS('ALM| PL| Process'!J:J, 'ALM| PL| Process'!$A:$A, A218)</f>
        <v>0</v>
      </c>
      <c r="J218" s="856">
        <f>SUMIFS('Input| PL| RB'!K:K, 'Input| PL| RB'!$A:$A, A218)+SUMIFS('Input| PL| CMB'!K:K, 'Input| PL| CMB'!$A:$A, A218)+SUMIFS('Input| PL| IB'!K:K, 'Input| PL| IB'!$A:$A, A218)+SUMIFS('Input| PL| TT Thẻ'!K:K,'Input| PL| TT Thẻ'!$A:$A, A218)+SUMIFS('Input| PL| CIB'!K:K, 'Input| PL| CIB'!$A:$A, A218) +SUMIFS('Input| PL| Treasury'!K:K, 'Input| PL| Treasury'!$A:$A, A218)+SUMIFS('Input| PL| Capital'!K:K, 'Input| PL| Capital'!$A:$A, A218)+SUMIFS('ALM| PL| Process'!K:K, 'ALM| PL| Process'!$A:$A, A218)</f>
        <v>0</v>
      </c>
    </row>
    <row r="219" spans="1:10" s="78" customFormat="1" x14ac:dyDescent="0.3">
      <c r="A219" s="51">
        <v>383</v>
      </c>
      <c r="B219" s="51">
        <v>219</v>
      </c>
      <c r="C219" s="18"/>
      <c r="D219" s="121"/>
      <c r="E219"/>
      <c r="F219" s="118" t="s">
        <v>296</v>
      </c>
      <c r="G219"/>
      <c r="H219" s="854">
        <f>SUMIFS('Input| PL| RB'!I:I, 'Input| PL| RB'!A:A, A219)+SUMIFS('Input| PL| CMB'!I:I, 'Input| PL| CMB'!A:A, A219)+SUMIFS('Input| PL| IB'!I:I, 'Input| PL| IB'!A:A, A219)+SUMIFS('Input| PL| TT Thẻ'!I:I,'Input| PL| TT Thẻ'!A:A, A219)+SUMIFS('Input| PL| CIB'!I:I, 'Input| PL| CIB'!A:A, A219) +SUMIFS('Input| PL| Treasury'!I:I, 'Input| PL| Treasury'!A:A, A219)+SUMIFS('Input| PL| Capital'!I:I, 'Input| PL| Capital'!A:A, A219)+SUMIFS('ALM| PL| Process'!I:I, 'ALM| PL| Process'!A:A, A219)</f>
        <v>13320</v>
      </c>
      <c r="I219" s="855">
        <f>SUMIFS('Input| PL| RB'!J:J, 'Input| PL| RB'!$A:$A, A219)+SUMIFS('Input| PL| CMB'!J:J, 'Input| PL| CMB'!$A:$A, A219)+SUMIFS('Input| PL| IB'!J:J, 'Input| PL| IB'!$A:$A, A219)+SUMIFS('Input| PL| TT Thẻ'!J:J,'Input| PL| TT Thẻ'!$A:$A, A219)+SUMIFS('Input| PL| CIB'!J:J, 'Input| PL| CIB'!$A:$A, A219) +SUMIFS('Input| PL| Treasury'!J:J, 'Input| PL| Treasury'!$A:$A, A219)+SUMIFS('Input| PL| Capital'!J:J, 'Input| PL| Capital'!$A:$A, A219)+SUMIFS('ALM| PL| Process'!J:J, 'ALM| PL| Process'!$A:$A, A219)</f>
        <v>17094.200512820513</v>
      </c>
      <c r="J219" s="856">
        <f>SUMIFS('Input| PL| RB'!K:K, 'Input| PL| RB'!$A:$A, A219)+SUMIFS('Input| PL| CMB'!K:K, 'Input| PL| CMB'!$A:$A, A219)+SUMIFS('Input| PL| IB'!K:K, 'Input| PL| IB'!$A:$A, A219)+SUMIFS('Input| PL| TT Thẻ'!K:K,'Input| PL| TT Thẻ'!$A:$A, A219)+SUMIFS('Input| PL| CIB'!K:K, 'Input| PL| CIB'!$A:$A, A219) +SUMIFS('Input| PL| Treasury'!K:K, 'Input| PL| Treasury'!$A:$A, A219)+SUMIFS('Input| PL| Capital'!K:K, 'Input| PL| Capital'!$A:$A, A219)+SUMIFS('ALM| PL| Process'!K:K, 'ALM| PL| Process'!$A:$A, A219)</f>
        <v>17094.200512820513</v>
      </c>
    </row>
    <row r="220" spans="1:10" s="78" customFormat="1" x14ac:dyDescent="0.3">
      <c r="A220" s="51">
        <v>384</v>
      </c>
      <c r="B220" s="51">
        <v>220</v>
      </c>
      <c r="C220" s="18"/>
      <c r="D220" s="121"/>
      <c r="E220"/>
      <c r="F220" s="118" t="s">
        <v>295</v>
      </c>
      <c r="G220"/>
      <c r="H220" s="854">
        <f>SUMIFS('Input| PL| RB'!I:I, 'Input| PL| RB'!A:A, A220)+SUMIFS('Input| PL| CMB'!I:I, 'Input| PL| CMB'!A:A, A220)+SUMIFS('Input| PL| IB'!I:I, 'Input| PL| IB'!A:A, A220)+SUMIFS('Input| PL| TT Thẻ'!I:I,'Input| PL| TT Thẻ'!A:A, A220)+SUMIFS('Input| PL| CIB'!I:I, 'Input| PL| CIB'!A:A, A220) +SUMIFS('Input| PL| Treasury'!I:I, 'Input| PL| Treasury'!A:A, A220)+SUMIFS('Input| PL| Capital'!I:I, 'Input| PL| Capital'!A:A, A220)+SUMIFS('ALM| PL| Process'!I:I, 'ALM| PL| Process'!A:A, A220)</f>
        <v>0</v>
      </c>
      <c r="I220" s="855">
        <f>SUMIFS('Input| PL| RB'!J:J, 'Input| PL| RB'!$A:$A, A220)+SUMIFS('Input| PL| CMB'!J:J, 'Input| PL| CMB'!$A:$A, A220)+SUMIFS('Input| PL| IB'!J:J, 'Input| PL| IB'!$A:$A, A220)+SUMIFS('Input| PL| TT Thẻ'!J:J,'Input| PL| TT Thẻ'!$A:$A, A220)+SUMIFS('Input| PL| CIB'!J:J, 'Input| PL| CIB'!$A:$A, A220) +SUMIFS('Input| PL| Treasury'!J:J, 'Input| PL| Treasury'!$A:$A, A220)+SUMIFS('Input| PL| Capital'!J:J, 'Input| PL| Capital'!$A:$A, A220)+SUMIFS('ALM| PL| Process'!J:J, 'ALM| PL| Process'!$A:$A, A220)</f>
        <v>0</v>
      </c>
      <c r="J220" s="856">
        <f>SUMIFS('Input| PL| RB'!K:K, 'Input| PL| RB'!$A:$A, A220)+SUMIFS('Input| PL| CMB'!K:K, 'Input| PL| CMB'!$A:$A, A220)+SUMIFS('Input| PL| IB'!K:K, 'Input| PL| IB'!$A:$A, A220)+SUMIFS('Input| PL| TT Thẻ'!K:K,'Input| PL| TT Thẻ'!$A:$A, A220)+SUMIFS('Input| PL| CIB'!K:K, 'Input| PL| CIB'!$A:$A, A220) +SUMIFS('Input| PL| Treasury'!K:K, 'Input| PL| Treasury'!$A:$A, A220)+SUMIFS('Input| PL| Capital'!K:K, 'Input| PL| Capital'!$A:$A, A220)+SUMIFS('ALM| PL| Process'!K:K, 'ALM| PL| Process'!$A:$A, A220)</f>
        <v>0</v>
      </c>
    </row>
    <row r="221" spans="1:10" s="78" customFormat="1" ht="15.6" x14ac:dyDescent="0.3">
      <c r="A221" s="51">
        <v>385</v>
      </c>
      <c r="B221" s="51">
        <v>221</v>
      </c>
      <c r="C221" s="18"/>
      <c r="D221" s="121"/>
      <c r="E221"/>
      <c r="F221" s="153" t="s">
        <v>297</v>
      </c>
      <c r="G221"/>
      <c r="H221" s="854">
        <f>SUMIFS('Input| PL| RB'!I:I, 'Input| PL| RB'!A:A, A221)+SUMIFS('Input| PL| CMB'!I:I, 'Input| PL| CMB'!A:A, A221)+SUMIFS('Input| PL| IB'!I:I, 'Input| PL| IB'!A:A, A221)+SUMIFS('Input| PL| TT Thẻ'!I:I,'Input| PL| TT Thẻ'!A:A, A221)+SUMIFS('Input| PL| CIB'!I:I, 'Input| PL| CIB'!A:A, A221) +SUMIFS('Input| PL| Treasury'!I:I, 'Input| PL| Treasury'!A:A, A221)+SUMIFS('Input| PL| Capital'!I:I, 'Input| PL| Capital'!A:A, A221)+SUMIFS('ALM| PL| Process'!I:I, 'ALM| PL| Process'!A:A, A221)</f>
        <v>0</v>
      </c>
      <c r="I221" s="855">
        <f>SUMIFS('Input| PL| RB'!J:J, 'Input| PL| RB'!$A:$A, A221)+SUMIFS('Input| PL| CMB'!J:J, 'Input| PL| CMB'!$A:$A, A221)+SUMIFS('Input| PL| IB'!J:J, 'Input| PL| IB'!$A:$A, A221)+SUMIFS('Input| PL| TT Thẻ'!J:J,'Input| PL| TT Thẻ'!$A:$A, A221)+SUMIFS('Input| PL| CIB'!J:J, 'Input| PL| CIB'!$A:$A, A221) +SUMIFS('Input| PL| Treasury'!J:J, 'Input| PL| Treasury'!$A:$A, A221)+SUMIFS('Input| PL| Capital'!J:J, 'Input| PL| Capital'!$A:$A, A221)+SUMIFS('ALM| PL| Process'!J:J, 'ALM| PL| Process'!$A:$A, A221)</f>
        <v>0</v>
      </c>
      <c r="J221" s="856">
        <f>SUMIFS('Input| PL| RB'!K:K, 'Input| PL| RB'!$A:$A, A221)+SUMIFS('Input| PL| CMB'!K:K, 'Input| PL| CMB'!$A:$A, A221)+SUMIFS('Input| PL| IB'!K:K, 'Input| PL| IB'!$A:$A, A221)+SUMIFS('Input| PL| TT Thẻ'!K:K,'Input| PL| TT Thẻ'!$A:$A, A221)+SUMIFS('Input| PL| CIB'!K:K, 'Input| PL| CIB'!$A:$A, A221) +SUMIFS('Input| PL| Treasury'!K:K, 'Input| PL| Treasury'!$A:$A, A221)+SUMIFS('Input| PL| Capital'!K:K, 'Input| PL| Capital'!$A:$A, A221)+SUMIFS('ALM| PL| Process'!K:K, 'ALM| PL| Process'!$A:$A, A221)</f>
        <v>0</v>
      </c>
    </row>
    <row r="222" spans="1:10" s="78" customFormat="1" ht="15.6" x14ac:dyDescent="0.3">
      <c r="A222" s="51">
        <v>386</v>
      </c>
      <c r="B222" s="51">
        <v>222</v>
      </c>
      <c r="C222" s="18"/>
      <c r="D222" s="121"/>
      <c r="E222"/>
      <c r="F222" s="154" t="s">
        <v>298</v>
      </c>
      <c r="G222"/>
      <c r="H222" s="854">
        <f>SUMIFS('Input| PL| RB'!I:I, 'Input| PL| RB'!A:A, A222)+SUMIFS('Input| PL| CMB'!I:I, 'Input| PL| CMB'!A:A, A222)+SUMIFS('Input| PL| IB'!I:I, 'Input| PL| IB'!A:A, A222)+SUMIFS('Input| PL| TT Thẻ'!I:I,'Input| PL| TT Thẻ'!A:A, A222)+SUMIFS('Input| PL| CIB'!I:I, 'Input| PL| CIB'!A:A, A222) +SUMIFS('Input| PL| Treasury'!I:I, 'Input| PL| Treasury'!A:A, A222)+SUMIFS('Input| PL| Capital'!I:I, 'Input| PL| Capital'!A:A, A222)+SUMIFS('ALM| PL| Process'!I:I, 'ALM| PL| Process'!A:A, A222)</f>
        <v>0</v>
      </c>
      <c r="I222" s="855">
        <f>SUMIFS('Input| PL| RB'!J:J, 'Input| PL| RB'!$A:$A, A222)+SUMIFS('Input| PL| CMB'!J:J, 'Input| PL| CMB'!$A:$A, A222)+SUMIFS('Input| PL| IB'!J:J, 'Input| PL| IB'!$A:$A, A222)+SUMIFS('Input| PL| TT Thẻ'!J:J,'Input| PL| TT Thẻ'!$A:$A, A222)+SUMIFS('Input| PL| CIB'!J:J, 'Input| PL| CIB'!$A:$A, A222) +SUMIFS('Input| PL| Treasury'!J:J, 'Input| PL| Treasury'!$A:$A, A222)+SUMIFS('Input| PL| Capital'!J:J, 'Input| PL| Capital'!$A:$A, A222)+SUMIFS('ALM| PL| Process'!J:J, 'ALM| PL| Process'!$A:$A, A222)</f>
        <v>0</v>
      </c>
      <c r="J222" s="856">
        <f>SUMIFS('Input| PL| RB'!K:K, 'Input| PL| RB'!$A:$A, A222)+SUMIFS('Input| PL| CMB'!K:K, 'Input| PL| CMB'!$A:$A, A222)+SUMIFS('Input| PL| IB'!K:K, 'Input| PL| IB'!$A:$A, A222)+SUMIFS('Input| PL| TT Thẻ'!K:K,'Input| PL| TT Thẻ'!$A:$A, A222)+SUMIFS('Input| PL| CIB'!K:K, 'Input| PL| CIB'!$A:$A, A222) +SUMIFS('Input| PL| Treasury'!K:K, 'Input| PL| Treasury'!$A:$A, A222)+SUMIFS('Input| PL| Capital'!K:K, 'Input| PL| Capital'!$A:$A, A222)+SUMIFS('ALM| PL| Process'!K:K, 'ALM| PL| Process'!$A:$A, A222)</f>
        <v>0</v>
      </c>
    </row>
    <row r="223" spans="1:10" s="78" customFormat="1" ht="15.6" x14ac:dyDescent="0.3">
      <c r="A223" s="51">
        <v>387</v>
      </c>
      <c r="B223" s="51">
        <v>223</v>
      </c>
      <c r="C223" s="18"/>
      <c r="D223" s="121"/>
      <c r="E223"/>
      <c r="F223" s="154" t="s">
        <v>299</v>
      </c>
      <c r="G223"/>
      <c r="H223" s="854">
        <f>SUMIFS('Input| PL| RB'!I:I, 'Input| PL| RB'!A:A, A223)+SUMIFS('Input| PL| CMB'!I:I, 'Input| PL| CMB'!A:A, A223)+SUMIFS('Input| PL| IB'!I:I, 'Input| PL| IB'!A:A, A223)+SUMIFS('Input| PL| TT Thẻ'!I:I,'Input| PL| TT Thẻ'!A:A, A223)+SUMIFS('Input| PL| CIB'!I:I, 'Input| PL| CIB'!A:A, A223) +SUMIFS('Input| PL| Treasury'!I:I, 'Input| PL| Treasury'!A:A, A223)+SUMIFS('Input| PL| Capital'!I:I, 'Input| PL| Capital'!A:A, A223)+SUMIFS('ALM| PL| Process'!I:I, 'ALM| PL| Process'!A:A, A223)</f>
        <v>0</v>
      </c>
      <c r="I223" s="855">
        <f>SUMIFS('Input| PL| RB'!J:J, 'Input| PL| RB'!$A:$A, A223)+SUMIFS('Input| PL| CMB'!J:J, 'Input| PL| CMB'!$A:$A, A223)+SUMIFS('Input| PL| IB'!J:J, 'Input| PL| IB'!$A:$A, A223)+SUMIFS('Input| PL| TT Thẻ'!J:J,'Input| PL| TT Thẻ'!$A:$A, A223)+SUMIFS('Input| PL| CIB'!J:J, 'Input| PL| CIB'!$A:$A, A223) +SUMIFS('Input| PL| Treasury'!J:J, 'Input| PL| Treasury'!$A:$A, A223)+SUMIFS('Input| PL| Capital'!J:J, 'Input| PL| Capital'!$A:$A, A223)+SUMIFS('ALM| PL| Process'!J:J, 'ALM| PL| Process'!$A:$A, A223)</f>
        <v>0</v>
      </c>
      <c r="J223" s="856">
        <f>SUMIFS('Input| PL| RB'!K:K, 'Input| PL| RB'!$A:$A, A223)+SUMIFS('Input| PL| CMB'!K:K, 'Input| PL| CMB'!$A:$A, A223)+SUMIFS('Input| PL| IB'!K:K, 'Input| PL| IB'!$A:$A, A223)+SUMIFS('Input| PL| TT Thẻ'!K:K,'Input| PL| TT Thẻ'!$A:$A, A223)+SUMIFS('Input| PL| CIB'!K:K, 'Input| PL| CIB'!$A:$A, A223) +SUMIFS('Input| PL| Treasury'!K:K, 'Input| PL| Treasury'!$A:$A, A223)+SUMIFS('Input| PL| Capital'!K:K, 'Input| PL| Capital'!$A:$A, A223)+SUMIFS('ALM| PL| Process'!K:K, 'ALM| PL| Process'!$A:$A, A223)</f>
        <v>0</v>
      </c>
    </row>
    <row r="224" spans="1:10" s="78" customFormat="1" x14ac:dyDescent="0.3">
      <c r="A224" s="51">
        <v>388</v>
      </c>
      <c r="B224" s="51">
        <v>224</v>
      </c>
      <c r="C224" s="18"/>
      <c r="D224" s="121"/>
      <c r="E224"/>
      <c r="F224" s="152" t="s">
        <v>300</v>
      </c>
      <c r="G224"/>
      <c r="H224" s="854">
        <f>SUMIFS('Input| PL| RB'!I:I, 'Input| PL| RB'!A:A, A224)+SUMIFS('Input| PL| CMB'!I:I, 'Input| PL| CMB'!A:A, A224)+SUMIFS('Input| PL| IB'!I:I, 'Input| PL| IB'!A:A, A224)+SUMIFS('Input| PL| TT Thẻ'!I:I,'Input| PL| TT Thẻ'!A:A, A224)+SUMIFS('Input| PL| CIB'!I:I, 'Input| PL| CIB'!A:A, A224) +SUMIFS('Input| PL| Treasury'!I:I, 'Input| PL| Treasury'!A:A, A224)+SUMIFS('Input| PL| Capital'!I:I, 'Input| PL| Capital'!A:A, A224)+SUMIFS('ALM| PL| Process'!I:I, 'ALM| PL| Process'!A:A, A224)</f>
        <v>-36.936900000000037</v>
      </c>
      <c r="I224" s="855">
        <f>SUMIFS('Input| PL| RB'!J:J, 'Input| PL| RB'!$A:$A, A224)+SUMIFS('Input| PL| CMB'!J:J, 'Input| PL| CMB'!$A:$A, A224)+SUMIFS('Input| PL| IB'!J:J, 'Input| PL| IB'!$A:$A, A224)+SUMIFS('Input| PL| TT Thẻ'!J:J,'Input| PL| TT Thẻ'!$A:$A, A224)+SUMIFS('Input| PL| CIB'!J:J, 'Input| PL| CIB'!$A:$A, A224) +SUMIFS('Input| PL| Treasury'!J:J, 'Input| PL| Treasury'!$A:$A, A224)+SUMIFS('Input| PL| Capital'!J:J, 'Input| PL| Capital'!$A:$A, A224)+SUMIFS('ALM| PL| Process'!J:J, 'ALM| PL| Process'!$A:$A, A224)</f>
        <v>164.6931975</v>
      </c>
      <c r="J224" s="865">
        <f>SUMIFS('Input| PL| RB'!K:K, 'Input| PL| RB'!$A:$A, A224)+SUMIFS('Input| PL| CMB'!K:K, 'Input| PL| CMB'!$A:$A, A224)+SUMIFS('Input| PL| IB'!K:K, 'Input| PL| IB'!$A:$A, A224)+SUMIFS('Input| PL| TT Thẻ'!K:K,'Input| PL| TT Thẻ'!$A:$A, A224)+SUMIFS('Input| PL| CIB'!K:K, 'Input| PL| CIB'!$A:$A, A224) +SUMIFS('Input| PL| Treasury'!K:K, 'Input| PL| Treasury'!$A:$A, A224)+SUMIFS('Input| PL| Capital'!K:K, 'Input| PL| Capital'!$A:$A, A224)+SUMIFS('ALM| PL| Process'!K:K, 'ALM| PL| Process'!$A:$A, A224)</f>
        <v>164.6931975</v>
      </c>
    </row>
    <row r="225" spans="1:10" s="78" customFormat="1" x14ac:dyDescent="0.3">
      <c r="A225" s="51">
        <v>389</v>
      </c>
      <c r="B225" s="51">
        <v>225</v>
      </c>
      <c r="C225" s="18"/>
      <c r="D225" s="151"/>
      <c r="E225"/>
      <c r="F225" s="118" t="s">
        <v>301</v>
      </c>
      <c r="G225"/>
      <c r="H225" s="854">
        <f>SUMIFS('Input| PL| RB'!I:I, 'Input| PL| RB'!A:A, A225)+SUMIFS('Input| PL| CMB'!I:I, 'Input| PL| CMB'!A:A, A225)+SUMIFS('Input| PL| IB'!I:I, 'Input| PL| IB'!A:A, A225)+SUMIFS('Input| PL| TT Thẻ'!I:I,'Input| PL| TT Thẻ'!A:A, A225)+SUMIFS('Input| PL| CIB'!I:I, 'Input| PL| CIB'!A:A, A225) +SUMIFS('Input| PL| Treasury'!I:I, 'Input| PL| Treasury'!A:A, A225)+SUMIFS('Input| PL| Capital'!I:I, 'Input| PL| Capital'!A:A, A225)+SUMIFS('ALM| PL| Process'!I:I, 'ALM| PL| Process'!A:A, A225)</f>
        <v>0</v>
      </c>
      <c r="I225" s="855">
        <f>SUMIFS('Input| PL| RB'!J:J, 'Input| PL| RB'!$A:$A, A225)+SUMIFS('Input| PL| CMB'!J:J, 'Input| PL| CMB'!$A:$A, A225)+SUMIFS('Input| PL| IB'!J:J, 'Input| PL| IB'!$A:$A, A225)+SUMIFS('Input| PL| TT Thẻ'!J:J,'Input| PL| TT Thẻ'!$A:$A, A225)+SUMIFS('Input| PL| CIB'!J:J, 'Input| PL| CIB'!$A:$A, A225) +SUMIFS('Input| PL| Treasury'!J:J, 'Input| PL| Treasury'!$A:$A, A225)+SUMIFS('Input| PL| Capital'!J:J, 'Input| PL| Capital'!$A:$A, A225)+SUMIFS('ALM| PL| Process'!J:J, 'ALM| PL| Process'!$A:$A, A225)</f>
        <v>0</v>
      </c>
      <c r="J225" s="865">
        <f>SUMIFS('Input| PL| RB'!K:K, 'Input| PL| RB'!$A:$A, A225)+SUMIFS('Input| PL| CMB'!K:K, 'Input| PL| CMB'!$A:$A, A225)+SUMIFS('Input| PL| IB'!K:K, 'Input| PL| IB'!$A:$A, A225)+SUMIFS('Input| PL| TT Thẻ'!K:K,'Input| PL| TT Thẻ'!$A:$A, A225)+SUMIFS('Input| PL| CIB'!K:K, 'Input| PL| CIB'!$A:$A, A225) +SUMIFS('Input| PL| Treasury'!K:K, 'Input| PL| Treasury'!$A:$A, A225)+SUMIFS('Input| PL| Capital'!K:K, 'Input| PL| Capital'!$A:$A, A225)+SUMIFS('ALM| PL| Process'!K:K, 'ALM| PL| Process'!$A:$A, A225)</f>
        <v>0</v>
      </c>
    </row>
    <row r="226" spans="1:10" s="78" customFormat="1" x14ac:dyDescent="0.3">
      <c r="A226" s="51">
        <v>390</v>
      </c>
      <c r="B226" s="51">
        <v>226</v>
      </c>
      <c r="C226" s="18"/>
      <c r="D226" s="121"/>
      <c r="E226"/>
      <c r="F226" s="118" t="s">
        <v>302</v>
      </c>
      <c r="G226"/>
      <c r="H226" s="854">
        <f>SUMIFS('Input| PL| RB'!I:I, 'Input| PL| RB'!A:A, A226)+SUMIFS('Input| PL| CMB'!I:I, 'Input| PL| CMB'!A:A, A226)+SUMIFS('Input| PL| IB'!I:I, 'Input| PL| IB'!A:A, A226)+SUMIFS('Input| PL| TT Thẻ'!I:I,'Input| PL| TT Thẻ'!A:A, A226)+SUMIFS('Input| PL| CIB'!I:I, 'Input| PL| CIB'!A:A, A226) +SUMIFS('Input| PL| Treasury'!I:I, 'Input| PL| Treasury'!A:A, A226)+SUMIFS('Input| PL| Capital'!I:I, 'Input| PL| Capital'!A:A, A226)+SUMIFS('ALM| PL| Process'!I:I, 'ALM| PL| Process'!A:A, A226)</f>
        <v>0</v>
      </c>
      <c r="I226" s="855">
        <f>SUMIFS('Input| PL| RB'!J:J, 'Input| PL| RB'!$A:$A, A226)+SUMIFS('Input| PL| CMB'!J:J, 'Input| PL| CMB'!$A:$A, A226)+SUMIFS('Input| PL| IB'!J:J, 'Input| PL| IB'!$A:$A, A226)+SUMIFS('Input| PL| TT Thẻ'!J:J,'Input| PL| TT Thẻ'!$A:$A, A226)+SUMIFS('Input| PL| CIB'!J:J, 'Input| PL| CIB'!$A:$A, A226) +SUMIFS('Input| PL| Treasury'!J:J, 'Input| PL| Treasury'!$A:$A, A226)+SUMIFS('Input| PL| Capital'!J:J, 'Input| PL| Capital'!$A:$A, A226)+SUMIFS('ALM| PL| Process'!J:J, 'ALM| PL| Process'!$A:$A, A226)</f>
        <v>0</v>
      </c>
      <c r="J226" s="865">
        <f>SUMIFS('Input| PL| RB'!K:K, 'Input| PL| RB'!$A:$A, A226)+SUMIFS('Input| PL| CMB'!K:K, 'Input| PL| CMB'!$A:$A, A226)+SUMIFS('Input| PL| IB'!K:K, 'Input| PL| IB'!$A:$A, A226)+SUMIFS('Input| PL| TT Thẻ'!K:K,'Input| PL| TT Thẻ'!$A:$A, A226)+SUMIFS('Input| PL| CIB'!K:K, 'Input| PL| CIB'!$A:$A, A226) +SUMIFS('Input| PL| Treasury'!K:K, 'Input| PL| Treasury'!$A:$A, A226)+SUMIFS('Input| PL| Capital'!K:K, 'Input| PL| Capital'!$A:$A, A226)+SUMIFS('ALM| PL| Process'!K:K, 'ALM| PL| Process'!$A:$A, A226)</f>
        <v>0</v>
      </c>
    </row>
    <row r="227" spans="1:10" s="78" customFormat="1" x14ac:dyDescent="0.3">
      <c r="A227" s="51">
        <v>391</v>
      </c>
      <c r="B227" s="51">
        <v>227</v>
      </c>
      <c r="C227" s="18"/>
      <c r="D227" s="121"/>
      <c r="E227"/>
      <c r="F227" s="118" t="s">
        <v>303</v>
      </c>
      <c r="G227"/>
      <c r="H227" s="854">
        <f>SUMIFS('Input| PL| RB'!I:I, 'Input| PL| RB'!A:A, A227)+SUMIFS('Input| PL| CMB'!I:I, 'Input| PL| CMB'!A:A, A227)+SUMIFS('Input| PL| IB'!I:I, 'Input| PL| IB'!A:A, A227)+SUMIFS('Input| PL| TT Thẻ'!I:I,'Input| PL| TT Thẻ'!A:A, A227)+SUMIFS('Input| PL| CIB'!I:I, 'Input| PL| CIB'!A:A, A227) +SUMIFS('Input| PL| Treasury'!I:I, 'Input| PL| Treasury'!A:A, A227)+SUMIFS('Input| PL| Capital'!I:I, 'Input| PL| Capital'!A:A, A227)+SUMIFS('ALM| PL| Process'!I:I, 'ALM| PL| Process'!A:A, A227)</f>
        <v>-36.936900000000037</v>
      </c>
      <c r="I227" s="855">
        <f>SUMIFS('Input| PL| RB'!J:J, 'Input| PL| RB'!$A:$A, A227)+SUMIFS('Input| PL| CMB'!J:J, 'Input| PL| CMB'!$A:$A, A227)+SUMIFS('Input| PL| IB'!J:J, 'Input| PL| IB'!$A:$A, A227)+SUMIFS('Input| PL| TT Thẻ'!J:J,'Input| PL| TT Thẻ'!$A:$A, A227)+SUMIFS('Input| PL| CIB'!J:J, 'Input| PL| CIB'!$A:$A, A227) +SUMIFS('Input| PL| Treasury'!J:J, 'Input| PL| Treasury'!$A:$A, A227)+SUMIFS('Input| PL| Capital'!J:J, 'Input| PL| Capital'!$A:$A, A227)+SUMIFS('ALM| PL| Process'!J:J, 'ALM| PL| Process'!$A:$A, A227)</f>
        <v>164.6931975</v>
      </c>
      <c r="J227" s="856">
        <f>SUMIFS('Input| PL| RB'!K:K, 'Input| PL| RB'!$A:$A, A227)+SUMIFS('Input| PL| CMB'!K:K, 'Input| PL| CMB'!$A:$A, A227)+SUMIFS('Input| PL| IB'!K:K, 'Input| PL| IB'!$A:$A, A227)+SUMIFS('Input| PL| TT Thẻ'!K:K,'Input| PL| TT Thẻ'!$A:$A, A227)+SUMIFS('Input| PL| CIB'!K:K, 'Input| PL| CIB'!$A:$A, A227) +SUMIFS('Input| PL| Treasury'!K:K, 'Input| PL| Treasury'!$A:$A, A227)+SUMIFS('Input| PL| Capital'!K:K, 'Input| PL| Capital'!$A:$A, A227)+SUMIFS('ALM| PL| Process'!K:K, 'ALM| PL| Process'!$A:$A, A227)</f>
        <v>164.6931975</v>
      </c>
    </row>
    <row r="228" spans="1:10" s="78" customFormat="1" x14ac:dyDescent="0.3">
      <c r="A228" s="51">
        <v>392</v>
      </c>
      <c r="B228" s="51">
        <v>228</v>
      </c>
      <c r="C228" s="54">
        <v>2.4</v>
      </c>
      <c r="D228" s="150"/>
      <c r="E228" s="114" t="s">
        <v>304</v>
      </c>
      <c r="F228" s="115"/>
      <c r="G228" s="113"/>
      <c r="H228" s="723">
        <f>SUMIFS('Input| PL| RB'!I:I, 'Input| PL| RB'!A:A, A228)+SUMIFS('Input| PL| CMB'!I:I, 'Input| PL| CMB'!A:A, A228)+SUMIFS('Input| PL| IB'!I:I, 'Input| PL| IB'!A:A, A228)+SUMIFS('Input| PL| TT Thẻ'!I:I,'Input| PL| TT Thẻ'!A:A, A228)+SUMIFS('Input| PL| CIB'!I:I, 'Input| PL| CIB'!A:A, A228) +SUMIFS('Input| PL| Treasury'!I:I, 'Input| PL| Treasury'!A:A, A228)+SUMIFS('Input| PL| Capital'!I:I, 'Input| PL| Capital'!A:A, A228)+SUMIFS('ALM| PL| Process'!I:I, 'ALM| PL| Process'!A:A, A228)</f>
        <v>0</v>
      </c>
      <c r="I228" s="723">
        <f>SUMIFS('Input| PL| RB'!J:J, 'Input| PL| RB'!$A:$A, A228)+SUMIFS('Input| PL| CMB'!J:J, 'Input| PL| CMB'!$A:$A, A228)+SUMIFS('Input| PL| IB'!J:J, 'Input| PL| IB'!$A:$A, A228)+SUMIFS('Input| PL| TT Thẻ'!J:J,'Input| PL| TT Thẻ'!$A:$A, A228)+SUMIFS('Input| PL| CIB'!J:J, 'Input| PL| CIB'!$A:$A, A228) +SUMIFS('Input| PL| Treasury'!J:J, 'Input| PL| Treasury'!$A:$A, A228)+SUMIFS('Input| PL| Capital'!J:J, 'Input| PL| Capital'!$A:$A, A228)+SUMIFS('ALM| PL| Process'!J:J, 'ALM| PL| Process'!$A:$A, A228)</f>
        <v>0</v>
      </c>
      <c r="J228" s="858">
        <f>SUMIFS('Input| PL| RB'!K:K, 'Input| PL| RB'!$A:$A, A228)+SUMIFS('Input| PL| CMB'!K:K, 'Input| PL| CMB'!$A:$A, A228)+SUMIFS('Input| PL| IB'!K:K, 'Input| PL| IB'!$A:$A, A228)+SUMIFS('Input| PL| TT Thẻ'!K:K,'Input| PL| TT Thẻ'!$A:$A, A228)+SUMIFS('Input| PL| CIB'!K:K, 'Input| PL| CIB'!$A:$A, A228) +SUMIFS('Input| PL| Treasury'!K:K, 'Input| PL| Treasury'!$A:$A, A228)+SUMIFS('Input| PL| Capital'!K:K, 'Input| PL| Capital'!$A:$A, A228)+SUMIFS('ALM| PL| Process'!K:K, 'ALM| PL| Process'!$A:$A, A228)</f>
        <v>0</v>
      </c>
    </row>
    <row r="229" spans="1:10" s="78" customFormat="1" x14ac:dyDescent="0.3">
      <c r="A229" s="51">
        <v>393</v>
      </c>
      <c r="B229" s="51">
        <v>229</v>
      </c>
      <c r="C229" s="18"/>
      <c r="D229" s="121"/>
      <c r="E229"/>
      <c r="F229" s="118" t="s">
        <v>305</v>
      </c>
      <c r="G229"/>
      <c r="H229" s="854">
        <f>SUMIFS('Input| PL| RB'!I:I, 'Input| PL| RB'!A:A, A229)+SUMIFS('Input| PL| CMB'!I:I, 'Input| PL| CMB'!A:A, A229)+SUMIFS('Input| PL| IB'!I:I, 'Input| PL| IB'!A:A, A229)+SUMIFS('Input| PL| TT Thẻ'!I:I,'Input| PL| TT Thẻ'!A:A, A229)+SUMIFS('Input| PL| CIB'!I:I, 'Input| PL| CIB'!A:A, A229) +SUMIFS('Input| PL| Treasury'!I:I, 'Input| PL| Treasury'!A:A, A229)+SUMIFS('Input| PL| Capital'!I:I, 'Input| PL| Capital'!A:A, A229)+SUMIFS('ALM| PL| Process'!I:I, 'ALM| PL| Process'!A:A, A229)</f>
        <v>0</v>
      </c>
      <c r="I229" s="855">
        <f>SUMIFS('Input| PL| RB'!J:J, 'Input| PL| RB'!$A:$A, A229)+SUMIFS('Input| PL| CMB'!J:J, 'Input| PL| CMB'!$A:$A, A229)+SUMIFS('Input| PL| IB'!J:J, 'Input| PL| IB'!$A:$A, A229)+SUMIFS('Input| PL| TT Thẻ'!J:J,'Input| PL| TT Thẻ'!$A:$A, A229)+SUMIFS('Input| PL| CIB'!J:J, 'Input| PL| CIB'!$A:$A, A229) +SUMIFS('Input| PL| Treasury'!J:J, 'Input| PL| Treasury'!$A:$A, A229)+SUMIFS('Input| PL| Capital'!J:J, 'Input| PL| Capital'!$A:$A, A229)+SUMIFS('ALM| PL| Process'!J:J, 'ALM| PL| Process'!$A:$A, A229)</f>
        <v>0</v>
      </c>
      <c r="J229" s="856">
        <f>SUMIFS('Input| PL| RB'!K:K, 'Input| PL| RB'!$A:$A, A229)+SUMIFS('Input| PL| CMB'!K:K, 'Input| PL| CMB'!$A:$A, A229)+SUMIFS('Input| PL| IB'!K:K, 'Input| PL| IB'!$A:$A, A229)+SUMIFS('Input| PL| TT Thẻ'!K:K,'Input| PL| TT Thẻ'!$A:$A, A229)+SUMIFS('Input| PL| CIB'!K:K, 'Input| PL| CIB'!$A:$A, A229) +SUMIFS('Input| PL| Treasury'!K:K, 'Input| PL| Treasury'!$A:$A, A229)+SUMIFS('Input| PL| Capital'!K:K, 'Input| PL| Capital'!$A:$A, A229)+SUMIFS('ALM| PL| Process'!K:K, 'ALM| PL| Process'!$A:$A, A229)</f>
        <v>0</v>
      </c>
    </row>
    <row r="230" spans="1:10" s="78" customFormat="1" x14ac:dyDescent="0.3">
      <c r="A230" s="51">
        <v>394</v>
      </c>
      <c r="B230" s="51">
        <v>230</v>
      </c>
      <c r="C230" s="18"/>
      <c r="D230" s="121"/>
      <c r="E230"/>
      <c r="F230" s="118" t="s">
        <v>306</v>
      </c>
      <c r="G230"/>
      <c r="H230" s="854">
        <f>SUMIFS('Input| PL| RB'!I:I, 'Input| PL| RB'!A:A, A230)+SUMIFS('Input| PL| CMB'!I:I, 'Input| PL| CMB'!A:A, A230)+SUMIFS('Input| PL| IB'!I:I, 'Input| PL| IB'!A:A, A230)+SUMIFS('Input| PL| TT Thẻ'!I:I,'Input| PL| TT Thẻ'!A:A, A230)+SUMIFS('Input| PL| CIB'!I:I, 'Input| PL| CIB'!A:A, A230) +SUMIFS('Input| PL| Treasury'!I:I, 'Input| PL| Treasury'!A:A, A230)+SUMIFS('Input| PL| Capital'!I:I, 'Input| PL| Capital'!A:A, A230)+SUMIFS('ALM| PL| Process'!I:I, 'ALM| PL| Process'!A:A, A230)</f>
        <v>0</v>
      </c>
      <c r="I230" s="855">
        <f>SUMIFS('Input| PL| RB'!J:J, 'Input| PL| RB'!$A:$A, A230)+SUMIFS('Input| PL| CMB'!J:J, 'Input| PL| CMB'!$A:$A, A230)+SUMIFS('Input| PL| IB'!J:J, 'Input| PL| IB'!$A:$A, A230)+SUMIFS('Input| PL| TT Thẻ'!J:J,'Input| PL| TT Thẻ'!$A:$A, A230)+SUMIFS('Input| PL| CIB'!J:J, 'Input| PL| CIB'!$A:$A, A230) +SUMIFS('Input| PL| Treasury'!J:J, 'Input| PL| Treasury'!$A:$A, A230)+SUMIFS('Input| PL| Capital'!J:J, 'Input| PL| Capital'!$A:$A, A230)+SUMIFS('ALM| PL| Process'!J:J, 'ALM| PL| Process'!$A:$A, A230)</f>
        <v>0</v>
      </c>
      <c r="J230" s="856">
        <f>SUMIFS('Input| PL| RB'!K:K, 'Input| PL| RB'!$A:$A, A230)+SUMIFS('Input| PL| CMB'!K:K, 'Input| PL| CMB'!$A:$A, A230)+SUMIFS('Input| PL| IB'!K:K, 'Input| PL| IB'!$A:$A, A230)+SUMIFS('Input| PL| TT Thẻ'!K:K,'Input| PL| TT Thẻ'!$A:$A, A230)+SUMIFS('Input| PL| CIB'!K:K, 'Input| PL| CIB'!$A:$A, A230) +SUMIFS('Input| PL| Treasury'!K:K, 'Input| PL| Treasury'!$A:$A, A230)+SUMIFS('Input| PL| Capital'!K:K, 'Input| PL| Capital'!$A:$A, A230)+SUMIFS('ALM| PL| Process'!K:K, 'ALM| PL| Process'!$A:$A, A230)</f>
        <v>6.4299999999999996E-2</v>
      </c>
    </row>
    <row r="231" spans="1:10" s="78" customFormat="1" x14ac:dyDescent="0.3">
      <c r="A231" s="51">
        <v>395</v>
      </c>
      <c r="B231" s="51">
        <v>231</v>
      </c>
      <c r="C231" s="18"/>
      <c r="D231" s="121"/>
      <c r="E231"/>
      <c r="F231" s="118" t="s">
        <v>307</v>
      </c>
      <c r="G231"/>
      <c r="H231" s="854">
        <f>SUMIFS('Input| PL| RB'!I:I, 'Input| PL| RB'!A:A, A231)+SUMIFS('Input| PL| CMB'!I:I, 'Input| PL| CMB'!A:A, A231)+SUMIFS('Input| PL| IB'!I:I, 'Input| PL| IB'!A:A, A231)+SUMIFS('Input| PL| TT Thẻ'!I:I,'Input| PL| TT Thẻ'!A:A, A231)+SUMIFS('Input| PL| CIB'!I:I, 'Input| PL| CIB'!A:A, A231) +SUMIFS('Input| PL| Treasury'!I:I, 'Input| PL| Treasury'!A:A, A231)+SUMIFS('Input| PL| Capital'!I:I, 'Input| PL| Capital'!A:A, A231)+SUMIFS('ALM| PL| Process'!I:I, 'ALM| PL| Process'!A:A, A231)</f>
        <v>50</v>
      </c>
      <c r="I231" s="855">
        <f>SUMIFS('Input| PL| RB'!J:J, 'Input| PL| RB'!$A:$A, A231)+SUMIFS('Input| PL| CMB'!J:J, 'Input| PL| CMB'!$A:$A, A231)+SUMIFS('Input| PL| IB'!J:J, 'Input| PL| IB'!$A:$A, A231)+SUMIFS('Input| PL| TT Thẻ'!J:J,'Input| PL| TT Thẻ'!$A:$A, A231)+SUMIFS('Input| PL| CIB'!J:J, 'Input| PL| CIB'!$A:$A, A231) +SUMIFS('Input| PL| Treasury'!J:J, 'Input| PL| Treasury'!$A:$A, A231)+SUMIFS('Input| PL| Capital'!J:J, 'Input| PL| Capital'!$A:$A, A231)+SUMIFS('ALM| PL| Process'!J:J, 'ALM| PL| Process'!$A:$A, A231)</f>
        <v>50</v>
      </c>
      <c r="J231" s="856">
        <f>SUMIFS('Input| PL| RB'!K:K, 'Input| PL| RB'!$A:$A, A231)+SUMIFS('Input| PL| CMB'!K:K, 'Input| PL| CMB'!$A:$A, A231)+SUMIFS('Input| PL| IB'!K:K, 'Input| PL| IB'!$A:$A, A231)+SUMIFS('Input| PL| TT Thẻ'!K:K,'Input| PL| TT Thẻ'!$A:$A, A231)+SUMIFS('Input| PL| CIB'!K:K, 'Input| PL| CIB'!$A:$A, A231) +SUMIFS('Input| PL| Treasury'!K:K, 'Input| PL| Treasury'!$A:$A, A231)+SUMIFS('Input| PL| Capital'!K:K, 'Input| PL| Capital'!$A:$A, A231)+SUMIFS('ALM| PL| Process'!K:K, 'ALM| PL| Process'!$A:$A, A231)</f>
        <v>50</v>
      </c>
    </row>
    <row r="232" spans="1:10" s="78" customFormat="1" x14ac:dyDescent="0.3">
      <c r="A232" s="51">
        <v>396</v>
      </c>
      <c r="B232" s="51">
        <v>232</v>
      </c>
      <c r="C232" s="18"/>
      <c r="D232" s="121"/>
      <c r="E232"/>
      <c r="F232" s="118" t="s">
        <v>174</v>
      </c>
      <c r="G232"/>
      <c r="H232" s="854">
        <f>SUMIFS('Input| PL| RB'!I:I, 'Input| PL| RB'!A:A, A232)+SUMIFS('Input| PL| CMB'!I:I, 'Input| PL| CMB'!A:A, A232)+SUMIFS('Input| PL| IB'!I:I, 'Input| PL| IB'!A:A, A232)+SUMIFS('Input| PL| TT Thẻ'!I:I,'Input| PL| TT Thẻ'!A:A, A232)+SUMIFS('Input| PL| CIB'!I:I, 'Input| PL| CIB'!A:A, A232) +SUMIFS('Input| PL| Treasury'!I:I, 'Input| PL| Treasury'!A:A, A232)+SUMIFS('Input| PL| Capital'!I:I, 'Input| PL| Capital'!A:A, A232)+SUMIFS('ALM| PL| Process'!I:I, 'ALM| PL| Process'!A:A, A232)</f>
        <v>0</v>
      </c>
      <c r="I232" s="855">
        <f>SUMIFS('Input| PL| RB'!J:J, 'Input| PL| RB'!$A:$A, A232)+SUMIFS('Input| PL| CMB'!J:J, 'Input| PL| CMB'!$A:$A, A232)+SUMIFS('Input| PL| IB'!J:J, 'Input| PL| IB'!$A:$A, A232)+SUMIFS('Input| PL| TT Thẻ'!J:J,'Input| PL| TT Thẻ'!$A:$A, A232)+SUMIFS('Input| PL| CIB'!J:J, 'Input| PL| CIB'!$A:$A, A232) +SUMIFS('Input| PL| Treasury'!J:J, 'Input| PL| Treasury'!$A:$A, A232)+SUMIFS('Input| PL| Capital'!J:J, 'Input| PL| Capital'!$A:$A, A232)+SUMIFS('ALM| PL| Process'!J:J, 'ALM| PL| Process'!$A:$A, A232)</f>
        <v>0</v>
      </c>
      <c r="J232" s="856">
        <f>SUMIFS('Input| PL| RB'!K:K, 'Input| PL| RB'!$A:$A, A232)+SUMIFS('Input| PL| CMB'!K:K, 'Input| PL| CMB'!$A:$A, A232)+SUMIFS('Input| PL| IB'!K:K, 'Input| PL| IB'!$A:$A, A232)+SUMIFS('Input| PL| TT Thẻ'!K:K,'Input| PL| TT Thẻ'!$A:$A, A232)+SUMIFS('Input| PL| CIB'!K:K, 'Input| PL| CIB'!$A:$A, A232) +SUMIFS('Input| PL| Treasury'!K:K, 'Input| PL| Treasury'!$A:$A, A232)+SUMIFS('Input| PL| Capital'!K:K, 'Input| PL| Capital'!$A:$A, A232)+SUMIFS('ALM| PL| Process'!K:K, 'ALM| PL| Process'!$A:$A, A232)</f>
        <v>0</v>
      </c>
    </row>
    <row r="233" spans="1:10" s="78" customFormat="1" x14ac:dyDescent="0.3">
      <c r="A233" s="51">
        <v>397</v>
      </c>
      <c r="B233" s="51">
        <v>233</v>
      </c>
      <c r="C233" s="18"/>
      <c r="D233" s="121"/>
      <c r="E233"/>
      <c r="F233" s="118" t="s">
        <v>308</v>
      </c>
      <c r="G233"/>
      <c r="H233" s="854">
        <f>SUMIFS('Input| PL| RB'!I:I, 'Input| PL| RB'!A:A, A233)+SUMIFS('Input| PL| CMB'!I:I, 'Input| PL| CMB'!A:A, A233)+SUMIFS('Input| PL| IB'!I:I, 'Input| PL| IB'!A:A, A233)+SUMIFS('Input| PL| TT Thẻ'!I:I,'Input| PL| TT Thẻ'!A:A, A233)+SUMIFS('Input| PL| CIB'!I:I, 'Input| PL| CIB'!A:A, A233) +SUMIFS('Input| PL| Treasury'!I:I, 'Input| PL| Treasury'!A:A, A233)+SUMIFS('Input| PL| Capital'!I:I, 'Input| PL| Capital'!A:A, A233)+SUMIFS('ALM| PL| Process'!I:I, 'ALM| PL| Process'!A:A, A233)</f>
        <v>0</v>
      </c>
      <c r="I233" s="855">
        <f>SUMIFS('Input| PL| RB'!J:J, 'Input| PL| RB'!$A:$A, A233)+SUMIFS('Input| PL| CMB'!J:J, 'Input| PL| CMB'!$A:$A, A233)+SUMIFS('Input| PL| IB'!J:J, 'Input| PL| IB'!$A:$A, A233)+SUMIFS('Input| PL| TT Thẻ'!J:J,'Input| PL| TT Thẻ'!$A:$A, A233)+SUMIFS('Input| PL| CIB'!J:J, 'Input| PL| CIB'!$A:$A, A233) +SUMIFS('Input| PL| Treasury'!J:J, 'Input| PL| Treasury'!$A:$A, A233)+SUMIFS('Input| PL| Capital'!J:J, 'Input| PL| Capital'!$A:$A, A233)+SUMIFS('ALM| PL| Process'!J:J, 'ALM| PL| Process'!$A:$A, A233)</f>
        <v>0</v>
      </c>
      <c r="J233" s="856">
        <f>SUMIFS('Input| PL| RB'!K:K, 'Input| PL| RB'!$A:$A, A233)+SUMIFS('Input| PL| CMB'!K:K, 'Input| PL| CMB'!$A:$A, A233)+SUMIFS('Input| PL| IB'!K:K, 'Input| PL| IB'!$A:$A, A233)+SUMIFS('Input| PL| TT Thẻ'!K:K,'Input| PL| TT Thẻ'!$A:$A, A233)+SUMIFS('Input| PL| CIB'!K:K, 'Input| PL| CIB'!$A:$A, A233) +SUMIFS('Input| PL| Treasury'!K:K, 'Input| PL| Treasury'!$A:$A, A233)+SUMIFS('Input| PL| Capital'!K:K, 'Input| PL| Capital'!$A:$A, A233)+SUMIFS('ALM| PL| Process'!K:K, 'ALM| PL| Process'!$A:$A, A233)</f>
        <v>0</v>
      </c>
    </row>
    <row r="234" spans="1:10" s="78" customFormat="1" x14ac:dyDescent="0.3">
      <c r="A234" s="51">
        <v>398</v>
      </c>
      <c r="B234" s="51">
        <v>234</v>
      </c>
      <c r="C234" s="18"/>
      <c r="D234" s="121"/>
      <c r="E234"/>
      <c r="F234" s="118" t="s">
        <v>174</v>
      </c>
      <c r="G234"/>
      <c r="H234" s="854">
        <f>SUMIFS('Input| PL| RB'!I:I, 'Input| PL| RB'!A:A, A234)+SUMIFS('Input| PL| CMB'!I:I, 'Input| PL| CMB'!A:A, A234)+SUMIFS('Input| PL| IB'!I:I, 'Input| PL| IB'!A:A, A234)+SUMIFS('Input| PL| TT Thẻ'!I:I,'Input| PL| TT Thẻ'!A:A, A234)+SUMIFS('Input| PL| CIB'!I:I, 'Input| PL| CIB'!A:A, A234) +SUMIFS('Input| PL| Treasury'!I:I, 'Input| PL| Treasury'!A:A, A234)+SUMIFS('Input| PL| Capital'!I:I, 'Input| PL| Capital'!A:A, A234)+SUMIFS('ALM| PL| Process'!I:I, 'ALM| PL| Process'!A:A, A234)</f>
        <v>0</v>
      </c>
      <c r="I234" s="855">
        <f>SUMIFS('Input| PL| RB'!J:J, 'Input| PL| RB'!$A:$A, A234)+SUMIFS('Input| PL| CMB'!J:J, 'Input| PL| CMB'!$A:$A, A234)+SUMIFS('Input| PL| IB'!J:J, 'Input| PL| IB'!$A:$A, A234)+SUMIFS('Input| PL| TT Thẻ'!J:J,'Input| PL| TT Thẻ'!$A:$A, A234)+SUMIFS('Input| PL| CIB'!J:J, 'Input| PL| CIB'!$A:$A, A234) +SUMIFS('Input| PL| Treasury'!J:J, 'Input| PL| Treasury'!$A:$A, A234)+SUMIFS('Input| PL| Capital'!J:J, 'Input| PL| Capital'!$A:$A, A234)+SUMIFS('ALM| PL| Process'!J:J, 'ALM| PL| Process'!$A:$A, A234)</f>
        <v>0</v>
      </c>
      <c r="J234" s="856">
        <f>SUMIFS('Input| PL| RB'!K:K, 'Input| PL| RB'!$A:$A, A234)+SUMIFS('Input| PL| CMB'!K:K, 'Input| PL| CMB'!$A:$A, A234)+SUMIFS('Input| PL| IB'!K:K, 'Input| PL| IB'!$A:$A, A234)+SUMIFS('Input| PL| TT Thẻ'!K:K,'Input| PL| TT Thẻ'!$A:$A, A234)+SUMIFS('Input| PL| CIB'!K:K, 'Input| PL| CIB'!$A:$A, A234) +SUMIFS('Input| PL| Treasury'!K:K, 'Input| PL| Treasury'!$A:$A, A234)+SUMIFS('Input| PL| Capital'!K:K, 'Input| PL| Capital'!$A:$A, A234)+SUMIFS('ALM| PL| Process'!K:K, 'ALM| PL| Process'!$A:$A, A234)</f>
        <v>0</v>
      </c>
    </row>
    <row r="235" spans="1:10" s="78" customFormat="1" x14ac:dyDescent="0.3">
      <c r="A235" s="51">
        <v>399</v>
      </c>
      <c r="B235" s="51">
        <v>235</v>
      </c>
      <c r="C235" s="18"/>
      <c r="D235" s="121"/>
      <c r="E235"/>
      <c r="F235" s="118" t="s">
        <v>309</v>
      </c>
      <c r="G235"/>
      <c r="H235" s="854">
        <f>SUMIFS('Input| PL| RB'!I:I, 'Input| PL| RB'!A:A, A235)+SUMIFS('Input| PL| CMB'!I:I, 'Input| PL| CMB'!A:A, A235)+SUMIFS('Input| PL| IB'!I:I, 'Input| PL| IB'!A:A, A235)+SUMIFS('Input| PL| TT Thẻ'!I:I,'Input| PL| TT Thẻ'!A:A, A235)+SUMIFS('Input| PL| CIB'!I:I, 'Input| PL| CIB'!A:A, A235) +SUMIFS('Input| PL| Treasury'!I:I, 'Input| PL| Treasury'!A:A, A235)+SUMIFS('Input| PL| Capital'!I:I, 'Input| PL| Capital'!A:A, A235)+SUMIFS('ALM| PL| Process'!I:I, 'ALM| PL| Process'!A:A, A235)</f>
        <v>0</v>
      </c>
      <c r="I235" s="855">
        <f>SUMIFS('Input| PL| RB'!J:J, 'Input| PL| RB'!$A:$A, A235)+SUMIFS('Input| PL| CMB'!J:J, 'Input| PL| CMB'!$A:$A, A235)+SUMIFS('Input| PL| IB'!J:J, 'Input| PL| IB'!$A:$A, A235)+SUMIFS('Input| PL| TT Thẻ'!J:J,'Input| PL| TT Thẻ'!$A:$A, A235)+SUMIFS('Input| PL| CIB'!J:J, 'Input| PL| CIB'!$A:$A, A235) +SUMIFS('Input| PL| Treasury'!J:J, 'Input| PL| Treasury'!$A:$A, A235)+SUMIFS('Input| PL| Capital'!J:J, 'Input| PL| Capital'!$A:$A, A235)+SUMIFS('ALM| PL| Process'!J:J, 'ALM| PL| Process'!$A:$A, A235)</f>
        <v>0</v>
      </c>
      <c r="J235" s="856">
        <f>SUMIFS('Input| PL| RB'!K:K, 'Input| PL| RB'!$A:$A, A235)+SUMIFS('Input| PL| CMB'!K:K, 'Input| PL| CMB'!$A:$A, A235)+SUMIFS('Input| PL| IB'!K:K, 'Input| PL| IB'!$A:$A, A235)+SUMIFS('Input| PL| TT Thẻ'!K:K,'Input| PL| TT Thẻ'!$A:$A, A235)+SUMIFS('Input| PL| CIB'!K:K, 'Input| PL| CIB'!$A:$A, A235) +SUMIFS('Input| PL| Treasury'!K:K, 'Input| PL| Treasury'!$A:$A, A235)+SUMIFS('Input| PL| Capital'!K:K, 'Input| PL| Capital'!$A:$A, A235)+SUMIFS('ALM| PL| Process'!K:K, 'ALM| PL| Process'!$A:$A, A235)</f>
        <v>0</v>
      </c>
    </row>
    <row r="236" spans="1:10" s="78" customFormat="1" x14ac:dyDescent="0.3">
      <c r="A236" s="51">
        <v>400</v>
      </c>
      <c r="B236" s="51">
        <v>236</v>
      </c>
      <c r="C236" s="18"/>
      <c r="D236" s="121"/>
      <c r="E236"/>
      <c r="F236" s="118" t="s">
        <v>174</v>
      </c>
      <c r="G236" s="126"/>
      <c r="H236" s="854">
        <f>SUMIFS('Input| PL| RB'!I:I, 'Input| PL| RB'!A:A, A236)+SUMIFS('Input| PL| CMB'!I:I, 'Input| PL| CMB'!A:A, A236)+SUMIFS('Input| PL| IB'!I:I, 'Input| PL| IB'!A:A, A236)+SUMIFS('Input| PL| TT Thẻ'!I:I,'Input| PL| TT Thẻ'!A:A, A236)+SUMIFS('Input| PL| CIB'!I:I, 'Input| PL| CIB'!A:A, A236) +SUMIFS('Input| PL| Treasury'!I:I, 'Input| PL| Treasury'!A:A, A236)+SUMIFS('Input| PL| Capital'!I:I, 'Input| PL| Capital'!A:A, A236)+SUMIFS('ALM| PL| Process'!I:I, 'ALM| PL| Process'!A:A, A236)</f>
        <v>0</v>
      </c>
      <c r="I236" s="855">
        <f>SUMIFS('Input| PL| RB'!J:J, 'Input| PL| RB'!$A:$A, A236)+SUMIFS('Input| PL| CMB'!J:J, 'Input| PL| CMB'!$A:$A, A236)+SUMIFS('Input| PL| IB'!J:J, 'Input| PL| IB'!$A:$A, A236)+SUMIFS('Input| PL| TT Thẻ'!J:J,'Input| PL| TT Thẻ'!$A:$A, A236)+SUMIFS('Input| PL| CIB'!J:J, 'Input| PL| CIB'!$A:$A, A236) +SUMIFS('Input| PL| Treasury'!J:J, 'Input| PL| Treasury'!$A:$A, A236)+SUMIFS('Input| PL| Capital'!J:J, 'Input| PL| Capital'!$A:$A, A236)+SUMIFS('ALM| PL| Process'!J:J, 'ALM| PL| Process'!$A:$A, A236)</f>
        <v>0</v>
      </c>
      <c r="J236" s="856">
        <f>SUMIFS('Input| PL| RB'!K:K, 'Input| PL| RB'!$A:$A, A236)+SUMIFS('Input| PL| CMB'!K:K, 'Input| PL| CMB'!$A:$A, A236)+SUMIFS('Input| PL| IB'!K:K, 'Input| PL| IB'!$A:$A, A236)+SUMIFS('Input| PL| TT Thẻ'!K:K,'Input| PL| TT Thẻ'!$A:$A, A236)+SUMIFS('Input| PL| CIB'!K:K, 'Input| PL| CIB'!$A:$A, A236) +SUMIFS('Input| PL| Treasury'!K:K, 'Input| PL| Treasury'!$A:$A, A236)+SUMIFS('Input| PL| Capital'!K:K, 'Input| PL| Capital'!$A:$A, A236)+SUMIFS('ALM| PL| Process'!K:K, 'ALM| PL| Process'!$A:$A, A236)</f>
        <v>1.1399999999999999</v>
      </c>
    </row>
    <row r="237" spans="1:10" s="78" customFormat="1" x14ac:dyDescent="0.3">
      <c r="A237" s="51">
        <v>401</v>
      </c>
      <c r="B237" s="51">
        <v>237</v>
      </c>
      <c r="C237" s="54">
        <v>2.5</v>
      </c>
      <c r="D237" s="150"/>
      <c r="E237" s="155" t="s">
        <v>310</v>
      </c>
      <c r="F237" s="115"/>
      <c r="G237" s="113"/>
      <c r="H237" s="723">
        <f>SUMIFS('Input| PL| RB'!I:I, 'Input| PL| RB'!A:A, A237)+SUMIFS('Input| PL| CMB'!I:I, 'Input| PL| CMB'!A:A, A237)+SUMIFS('Input| PL| IB'!I:I, 'Input| PL| IB'!A:A, A237)+SUMIFS('Input| PL| TT Thẻ'!I:I,'Input| PL| TT Thẻ'!A:A, A237)+SUMIFS('Input| PL| CIB'!I:I, 'Input| PL| CIB'!A:A, A237) +SUMIFS('Input| PL| Treasury'!I:I, 'Input| PL| Treasury'!A:A, A237)+SUMIFS('Input| PL| Capital'!I:I, 'Input| PL| Capital'!A:A, A237)+SUMIFS('ALM| PL| Process'!I:I, 'ALM| PL| Process'!A:A, A237)</f>
        <v>50</v>
      </c>
      <c r="I237" s="723">
        <f>SUMIFS('Input| PL| RB'!J:J, 'Input| PL| RB'!$A:$A, A237)+SUMIFS('Input| PL| CMB'!J:J, 'Input| PL| CMB'!$A:$A, A237)+SUMIFS('Input| PL| IB'!J:J, 'Input| PL| IB'!$A:$A, A237)+SUMIFS('Input| PL| TT Thẻ'!J:J,'Input| PL| TT Thẻ'!$A:$A, A237)+SUMIFS('Input| PL| CIB'!J:J, 'Input| PL| CIB'!$A:$A, A237) +SUMIFS('Input| PL| Treasury'!J:J, 'Input| PL| Treasury'!$A:$A, A237)+SUMIFS('Input| PL| Capital'!J:J, 'Input| PL| Capital'!$A:$A, A237)+SUMIFS('ALM| PL| Process'!J:J, 'ALM| PL| Process'!$A:$A, A237)</f>
        <v>65</v>
      </c>
      <c r="J237" s="858">
        <f>SUMIFS('Input| PL| RB'!K:K, 'Input| PL| RB'!$A:$A, A237)+SUMIFS('Input| PL| CMB'!K:K, 'Input| PL| CMB'!$A:$A, A237)+SUMIFS('Input| PL| IB'!K:K, 'Input| PL| IB'!$A:$A, A237)+SUMIFS('Input| PL| TT Thẻ'!K:K,'Input| PL| TT Thẻ'!$A:$A, A237)+SUMIFS('Input| PL| CIB'!K:K, 'Input| PL| CIB'!$A:$A, A237) +SUMIFS('Input| PL| Treasury'!K:K, 'Input| PL| Treasury'!$A:$A, A237)+SUMIFS('Input| PL| Capital'!K:K, 'Input| PL| Capital'!$A:$A, A237)+SUMIFS('ALM| PL| Process'!K:K, 'ALM| PL| Process'!$A:$A, A237)</f>
        <v>80</v>
      </c>
    </row>
    <row r="238" spans="1:10" s="78" customFormat="1" x14ac:dyDescent="0.3">
      <c r="A238" s="51">
        <v>402</v>
      </c>
      <c r="B238" s="51">
        <v>238</v>
      </c>
      <c r="C238" s="18"/>
      <c r="D238"/>
      <c r="E238" s="119"/>
      <c r="F238" s="119" t="s">
        <v>311</v>
      </c>
      <c r="G238"/>
      <c r="H238" s="854">
        <f>SUMIFS('Input| PL| RB'!I:I, 'Input| PL| RB'!A:A, A238)+SUMIFS('Input| PL| CMB'!I:I, 'Input| PL| CMB'!A:A, A238)+SUMIFS('Input| PL| IB'!I:I, 'Input| PL| IB'!A:A, A238)+SUMIFS('Input| PL| TT Thẻ'!I:I,'Input| PL| TT Thẻ'!A:A, A238)+SUMIFS('Input| PL| CIB'!I:I, 'Input| PL| CIB'!A:A, A238) +SUMIFS('Input| PL| Treasury'!I:I, 'Input| PL| Treasury'!A:A, A238)+SUMIFS('Input| PL| Capital'!I:I, 'Input| PL| Capital'!A:A, A238)+SUMIFS('ALM| PL| Process'!I:I, 'ALM| PL| Process'!A:A, A238)</f>
        <v>50</v>
      </c>
      <c r="I238" s="855">
        <f>SUMIFS('Input| PL| RB'!J:J, 'Input| PL| RB'!$A:$A, A238)+SUMIFS('Input| PL| CMB'!J:J, 'Input| PL| CMB'!$A:$A, A238)+SUMIFS('Input| PL| IB'!J:J, 'Input| PL| IB'!$A:$A, A238)+SUMIFS('Input| PL| TT Thẻ'!J:J,'Input| PL| TT Thẻ'!$A:$A, A238)+SUMIFS('Input| PL| CIB'!J:J, 'Input| PL| CIB'!$A:$A, A238) +SUMIFS('Input| PL| Treasury'!J:J, 'Input| PL| Treasury'!$A:$A, A238)+SUMIFS('Input| PL| Capital'!J:J, 'Input| PL| Capital'!$A:$A, A238)+SUMIFS('ALM| PL| Process'!J:J, 'ALM| PL| Process'!$A:$A, A238)</f>
        <v>65</v>
      </c>
      <c r="J238" s="856">
        <f>SUMIFS('Input| PL| RB'!K:K, 'Input| PL| RB'!$A:$A, A238)+SUMIFS('Input| PL| CMB'!K:K, 'Input| PL| CMB'!$A:$A, A238)+SUMIFS('Input| PL| IB'!K:K, 'Input| PL| IB'!$A:$A, A238)+SUMIFS('Input| PL| TT Thẻ'!K:K,'Input| PL| TT Thẻ'!$A:$A, A238)+SUMIFS('Input| PL| CIB'!K:K, 'Input| PL| CIB'!$A:$A, A238) +SUMIFS('Input| PL| Treasury'!K:K, 'Input| PL| Treasury'!$A:$A, A238)+SUMIFS('Input| PL| Capital'!K:K, 'Input| PL| Capital'!$A:$A, A238)+SUMIFS('ALM| PL| Process'!K:K, 'ALM| PL| Process'!$A:$A, A238)</f>
        <v>80</v>
      </c>
    </row>
    <row r="239" spans="1:10" s="78" customFormat="1" x14ac:dyDescent="0.3">
      <c r="A239" s="51">
        <v>403</v>
      </c>
      <c r="B239" s="51">
        <v>239</v>
      </c>
      <c r="C239" s="18"/>
      <c r="D239"/>
      <c r="E239" s="119"/>
      <c r="F239" s="119" t="s">
        <v>312</v>
      </c>
      <c r="G239"/>
      <c r="H239" s="854">
        <f>SUMIFS('Input| PL| RB'!I:I, 'Input| PL| RB'!A:A, A239)+SUMIFS('Input| PL| CMB'!I:I, 'Input| PL| CMB'!A:A, A239)+SUMIFS('Input| PL| IB'!I:I, 'Input| PL| IB'!A:A, A239)+SUMIFS('Input| PL| TT Thẻ'!I:I,'Input| PL| TT Thẻ'!A:A, A239)+SUMIFS('Input| PL| CIB'!I:I, 'Input| PL| CIB'!A:A, A239) +SUMIFS('Input| PL| Treasury'!I:I, 'Input| PL| Treasury'!A:A, A239)+SUMIFS('Input| PL| Capital'!I:I, 'Input| PL| Capital'!A:A, A239)+SUMIFS('ALM| PL| Process'!I:I, 'ALM| PL| Process'!A:A, A239)</f>
        <v>0</v>
      </c>
      <c r="I239" s="855">
        <f>SUMIFS('Input| PL| RB'!J:J, 'Input| PL| RB'!$A:$A, A239)+SUMIFS('Input| PL| CMB'!J:J, 'Input| PL| CMB'!$A:$A, A239)+SUMIFS('Input| PL| IB'!J:J, 'Input| PL| IB'!$A:$A, A239)+SUMIFS('Input| PL| TT Thẻ'!J:J,'Input| PL| TT Thẻ'!$A:$A, A239)+SUMIFS('Input| PL| CIB'!J:J, 'Input| PL| CIB'!$A:$A, A239) +SUMIFS('Input| PL| Treasury'!J:J, 'Input| PL| Treasury'!$A:$A, A239)+SUMIFS('Input| PL| Capital'!J:J, 'Input| PL| Capital'!$A:$A, A239)+SUMIFS('ALM| PL| Process'!J:J, 'ALM| PL| Process'!$A:$A, A239)</f>
        <v>0</v>
      </c>
      <c r="J239" s="856">
        <f>SUMIFS('Input| PL| RB'!K:K, 'Input| PL| RB'!$A:$A, A239)+SUMIFS('Input| PL| CMB'!K:K, 'Input| PL| CMB'!$A:$A, A239)+SUMIFS('Input| PL| IB'!K:K, 'Input| PL| IB'!$A:$A, A239)+SUMIFS('Input| PL| TT Thẻ'!K:K,'Input| PL| TT Thẻ'!$A:$A, A239)+SUMIFS('Input| PL| CIB'!K:K, 'Input| PL| CIB'!$A:$A, A239) +SUMIFS('Input| PL| Treasury'!K:K, 'Input| PL| Treasury'!$A:$A, A239)+SUMIFS('Input| PL| Capital'!K:K, 'Input| PL| Capital'!$A:$A, A239)+SUMIFS('ALM| PL| Process'!K:K, 'ALM| PL| Process'!$A:$A, A239)</f>
        <v>0</v>
      </c>
    </row>
    <row r="240" spans="1:10" s="78" customFormat="1" x14ac:dyDescent="0.3">
      <c r="A240" s="51">
        <v>404</v>
      </c>
      <c r="B240" s="51">
        <v>240</v>
      </c>
      <c r="C240" s="18"/>
      <c r="D240" s="119"/>
      <c r="E240" s="119"/>
      <c r="F240" s="119" t="s">
        <v>313</v>
      </c>
      <c r="G240"/>
      <c r="H240" s="854">
        <f>SUMIFS('Input| PL| RB'!I:I, 'Input| PL| RB'!A:A, A240)+SUMIFS('Input| PL| CMB'!I:I, 'Input| PL| CMB'!A:A, A240)+SUMIFS('Input| PL| IB'!I:I, 'Input| PL| IB'!A:A, A240)+SUMIFS('Input| PL| TT Thẻ'!I:I,'Input| PL| TT Thẻ'!A:A, A240)+SUMIFS('Input| PL| CIB'!I:I, 'Input| PL| CIB'!A:A, A240) +SUMIFS('Input| PL| Treasury'!I:I, 'Input| PL| Treasury'!A:A, A240)+SUMIFS('Input| PL| Capital'!I:I, 'Input| PL| Capital'!A:A, A240)+SUMIFS('ALM| PL| Process'!I:I, 'ALM| PL| Process'!A:A, A240)</f>
        <v>0</v>
      </c>
      <c r="I240" s="855">
        <f>SUMIFS('Input| PL| RB'!J:J, 'Input| PL| RB'!$A:$A, A240)+SUMIFS('Input| PL| CMB'!J:J, 'Input| PL| CMB'!$A:$A, A240)+SUMIFS('Input| PL| IB'!J:J, 'Input| PL| IB'!$A:$A, A240)+SUMIFS('Input| PL| TT Thẻ'!J:J,'Input| PL| TT Thẻ'!$A:$A, A240)+SUMIFS('Input| PL| CIB'!J:J, 'Input| PL| CIB'!$A:$A, A240) +SUMIFS('Input| PL| Treasury'!J:J, 'Input| PL| Treasury'!$A:$A, A240)+SUMIFS('Input| PL| Capital'!J:J, 'Input| PL| Capital'!$A:$A, A240)+SUMIFS('ALM| PL| Process'!J:J, 'ALM| PL| Process'!$A:$A, A240)</f>
        <v>0</v>
      </c>
      <c r="J240" s="856">
        <f>SUMIFS('Input| PL| RB'!K:K, 'Input| PL| RB'!$A:$A, A240)+SUMIFS('Input| PL| CMB'!K:K, 'Input| PL| CMB'!$A:$A, A240)+SUMIFS('Input| PL| IB'!K:K, 'Input| PL| IB'!$A:$A, A240)+SUMIFS('Input| PL| TT Thẻ'!K:K,'Input| PL| TT Thẻ'!$A:$A, A240)+SUMIFS('Input| PL| CIB'!K:K, 'Input| PL| CIB'!$A:$A, A240) +SUMIFS('Input| PL| Treasury'!K:K, 'Input| PL| Treasury'!$A:$A, A240)+SUMIFS('Input| PL| Capital'!K:K, 'Input| PL| Capital'!$A:$A, A240)+SUMIFS('ALM| PL| Process'!K:K, 'ALM| PL| Process'!$A:$A, A240)</f>
        <v>0</v>
      </c>
    </row>
    <row r="241" spans="1:11" s="78" customFormat="1" x14ac:dyDescent="0.3">
      <c r="A241" s="51">
        <v>405</v>
      </c>
      <c r="B241" s="51">
        <v>241</v>
      </c>
      <c r="C241" s="54">
        <v>2.6</v>
      </c>
      <c r="D241" s="150"/>
      <c r="E241" s="155" t="s">
        <v>314</v>
      </c>
      <c r="F241" s="115"/>
      <c r="G241" s="113"/>
      <c r="H241" s="723">
        <f>SUMIFS('Input| PL| RB'!I:I, 'Input| PL| RB'!A:A, A241)+SUMIFS('Input| PL| CMB'!I:I, 'Input| PL| CMB'!A:A, A241)+SUMIFS('Input| PL| IB'!I:I, 'Input| PL| IB'!A:A, A241)+SUMIFS('Input| PL| TT Thẻ'!I:I,'Input| PL| TT Thẻ'!A:A, A241)+SUMIFS('Input| PL| CIB'!I:I, 'Input| PL| CIB'!A:A, A241) +SUMIFS('Input| PL| Treasury'!I:I, 'Input| PL| Treasury'!A:A, A241)+SUMIFS('Input| PL| Capital'!I:I, 'Input| PL| Capital'!A:A, A241)+SUMIFS('ALM| PL| Process'!I:I, 'ALM| PL| Process'!A:A, A241)</f>
        <v>300</v>
      </c>
      <c r="I241" s="723">
        <f>SUMIFS('Input| PL| RB'!J:J, 'Input| PL| RB'!$A:$A, A241)+SUMIFS('Input| PL| CMB'!J:J, 'Input| PL| CMB'!$A:$A, A241)+SUMIFS('Input| PL| IB'!J:J, 'Input| PL| IB'!$A:$A, A241)+SUMIFS('Input| PL| TT Thẻ'!J:J,'Input| PL| TT Thẻ'!$A:$A, A241)+SUMIFS('Input| PL| CIB'!J:J, 'Input| PL| CIB'!$A:$A, A241) +SUMIFS('Input| PL| Treasury'!J:J, 'Input| PL| Treasury'!$A:$A, A241)+SUMIFS('Input| PL| Capital'!J:J, 'Input| PL| Capital'!$A:$A, A241)+SUMIFS('ALM| PL| Process'!J:J, 'ALM| PL| Process'!$A:$A, A241)</f>
        <v>300</v>
      </c>
      <c r="J241" s="858">
        <f>SUMIFS('Input| PL| RB'!K:K, 'Input| PL| RB'!$A:$A, A241)+SUMIFS('Input| PL| CMB'!K:K, 'Input| PL| CMB'!$A:$A, A241)+SUMIFS('Input| PL| IB'!K:K, 'Input| PL| IB'!$A:$A, A241)+SUMIFS('Input| PL| TT Thẻ'!K:K,'Input| PL| TT Thẻ'!$A:$A, A241)+SUMIFS('Input| PL| CIB'!K:K, 'Input| PL| CIB'!$A:$A, A241) +SUMIFS('Input| PL| Treasury'!K:K, 'Input| PL| Treasury'!$A:$A, A241)+SUMIFS('Input| PL| Capital'!K:K, 'Input| PL| Capital'!$A:$A, A241)+SUMIFS('ALM| PL| Process'!K:K, 'ALM| PL| Process'!$A:$A, A241)</f>
        <v>300</v>
      </c>
    </row>
    <row r="242" spans="1:11" s="78" customFormat="1" x14ac:dyDescent="0.2">
      <c r="A242" s="51">
        <v>406</v>
      </c>
      <c r="B242" s="51">
        <v>242</v>
      </c>
      <c r="C242" s="11" t="s">
        <v>16</v>
      </c>
      <c r="D242" s="12" t="s">
        <v>315</v>
      </c>
      <c r="E242" s="13"/>
      <c r="F242" s="13"/>
      <c r="G242" s="13"/>
      <c r="H242" s="589">
        <f>SUMIFS('Input| PL| RB'!I:I, 'Input| PL| RB'!A:A, A242)+SUMIFS('Input| PL| CMB'!I:I, 'Input| PL| CMB'!A:A, A242)+SUMIFS('Input| PL| IB'!I:I, 'Input| PL| IB'!A:A, A242)+SUMIFS('Input| PL| TT Thẻ'!I:I,'Input| PL| TT Thẻ'!A:A, A242)+SUMIFS('Input| PL| CIB'!I:I, 'Input| PL| CIB'!A:A, A242) +SUMIFS('Input| PL| Treasury'!I:I, 'Input| PL| Treasury'!A:A, A242)+SUMIFS('Input| PL| Capital'!I:I, 'Input| PL| Capital'!A:A, A242)+SUMIFS('ALM| PL| Process'!I:I, 'ALM| PL| Process'!A:A, A242)</f>
        <v>-1806.9228804364825</v>
      </c>
      <c r="I242" s="589">
        <f>SUMIFS('Input| PL| RB'!J:J, 'Input| PL| RB'!$A:$A, A242)+SUMIFS('Input| PL| CMB'!J:J, 'Input| PL| CMB'!$A:$A, A242)+SUMIFS('Input| PL| IB'!J:J, 'Input| PL| IB'!$A:$A, A242)+SUMIFS('Input| PL| TT Thẻ'!J:J,'Input| PL| TT Thẻ'!$A:$A, A242)+SUMIFS('Input| PL| CIB'!J:J, 'Input| PL| CIB'!$A:$A, A242) +SUMIFS('Input| PL| Treasury'!J:J, 'Input| PL| Treasury'!$A:$A, A242)+SUMIFS('Input| PL| Capital'!J:J, 'Input| PL| Capital'!$A:$A, A242)+SUMIFS('ALM| PL| Process'!J:J, 'ALM| PL| Process'!$A:$A, A242)</f>
        <v>-1706.9228804364825</v>
      </c>
      <c r="J242" s="878">
        <f>SUMIFS('Input| PL| RB'!K:K, 'Input| PL| RB'!$A:$A, A242)+SUMIFS('Input| PL| CMB'!K:K, 'Input| PL| CMB'!$A:$A, A242)+SUMIFS('Input| PL| IB'!K:K, 'Input| PL| IB'!$A:$A, A242)+SUMIFS('Input| PL| TT Thẻ'!K:K,'Input| PL| TT Thẻ'!$A:$A, A242)+SUMIFS('Input| PL| CIB'!K:K, 'Input| PL| CIB'!$A:$A, A242) +SUMIFS('Input| PL| Treasury'!K:K, 'Input| PL| Treasury'!$A:$A, A242)+SUMIFS('Input| PL| Capital'!K:K, 'Input| PL| Capital'!$A:$A, A242)+SUMIFS('ALM| PL| Process'!K:K, 'ALM| PL| Process'!$A:$A, A242)</f>
        <v>-2106.9228804364825</v>
      </c>
    </row>
    <row r="243" spans="1:11" s="78" customFormat="1" x14ac:dyDescent="0.3">
      <c r="A243" s="51">
        <v>407</v>
      </c>
      <c r="B243" s="51">
        <v>243</v>
      </c>
      <c r="C243" s="70"/>
      <c r="D243" s="156"/>
      <c r="E243" s="47" t="s">
        <v>316</v>
      </c>
      <c r="F243" s="157"/>
      <c r="G243" s="157"/>
      <c r="H243" s="866">
        <f>SUMIFS('Input| PL| RB'!I:I, 'Input| PL| RB'!A:A, A243)+SUMIFS('Input| PL| CMB'!I:I, 'Input| PL| CMB'!A:A, A243)+SUMIFS('Input| PL| IB'!I:I, 'Input| PL| IB'!A:A, A243)+SUMIFS('Input| PL| TT Thẻ'!I:I,'Input| PL| TT Thẻ'!A:A, A243)+SUMIFS('Input| PL| CIB'!I:I, 'Input| PL| CIB'!A:A, A243) +SUMIFS('Input| PL| Treasury'!I:I, 'Input| PL| Treasury'!A:A, A243)+SUMIFS('Input| PL| Capital'!I:I, 'Input| PL| Capital'!A:A, A243)+SUMIFS('ALM| PL| Process'!I:I, 'ALM| PL| Process'!A:A, A243)</f>
        <v>-1329.1496424498546</v>
      </c>
      <c r="I243" s="867">
        <f>SUMIFS('Input| PL| RB'!J:J, 'Input| PL| RB'!$A:$A, A243)+SUMIFS('Input| PL| CMB'!J:J, 'Input| PL| CMB'!$A:$A, A243)+SUMIFS('Input| PL| IB'!J:J, 'Input| PL| IB'!$A:$A, A243)+SUMIFS('Input| PL| TT Thẻ'!J:J,'Input| PL| TT Thẻ'!$A:$A, A243)+SUMIFS('Input| PL| CIB'!J:J, 'Input| PL| CIB'!$A:$A, A243) +SUMIFS('Input| PL| Treasury'!J:J, 'Input| PL| Treasury'!$A:$A, A243)+SUMIFS('Input| PL| Capital'!J:J, 'Input| PL| Capital'!$A:$A, A243)+SUMIFS('ALM| PL| Process'!J:J, 'ALM| PL| Process'!$A:$A, A243)</f>
        <v>-1229.1496424498546</v>
      </c>
      <c r="J243" s="862">
        <f>SUMIFS('Input| PL| RB'!K:K, 'Input| PL| RB'!$A:$A, A243)+SUMIFS('Input| PL| CMB'!K:K, 'Input| PL| CMB'!$A:$A, A243)+SUMIFS('Input| PL| IB'!K:K, 'Input| PL| IB'!$A:$A, A243)+SUMIFS('Input| PL| TT Thẻ'!K:K,'Input| PL| TT Thẻ'!$A:$A, A243)+SUMIFS('Input| PL| CIB'!K:K, 'Input| PL| CIB'!$A:$A, A243) +SUMIFS('Input| PL| Treasury'!K:K, 'Input| PL| Treasury'!$A:$A, A243)+SUMIFS('Input| PL| Capital'!K:K, 'Input| PL| Capital'!$A:$A, A243)+SUMIFS('ALM| PL| Process'!K:K, 'ALM| PL| Process'!$A:$A, A243)</f>
        <v>-1629.1496424498544</v>
      </c>
    </row>
    <row r="244" spans="1:11" s="78" customFormat="1" x14ac:dyDescent="0.3">
      <c r="A244" s="51">
        <v>408</v>
      </c>
      <c r="B244" s="51">
        <v>244</v>
      </c>
      <c r="C244" s="70"/>
      <c r="D244" s="156"/>
      <c r="E244" s="47" t="s">
        <v>317</v>
      </c>
      <c r="F244" s="157"/>
      <c r="G244" s="157"/>
      <c r="H244" s="866">
        <f>SUMIFS('Input| PL| RB'!I:I, 'Input| PL| RB'!A:A, A244)+SUMIFS('Input| PL| CMB'!I:I, 'Input| PL| CMB'!A:A, A244)+SUMIFS('Input| PL| IB'!I:I, 'Input| PL| IB'!A:A, A244)+SUMIFS('Input| PL| TT Thẻ'!I:I,'Input| PL| TT Thẻ'!A:A, A244)+SUMIFS('Input| PL| CIB'!I:I, 'Input| PL| CIB'!A:A, A244) +SUMIFS('Input| PL| Treasury'!I:I, 'Input| PL| Treasury'!A:A, A244)+SUMIFS('Input| PL| Capital'!I:I, 'Input| PL| Capital'!A:A, A244)+SUMIFS('ALM| PL| Process'!I:I, 'ALM| PL| Process'!A:A, A244)</f>
        <v>-245.82992848997094</v>
      </c>
      <c r="I244" s="867">
        <f>SUMIFS('Input| PL| RB'!J:J, 'Input| PL| RB'!$A:$A, A244)+SUMIFS('Input| PL| CMB'!J:J, 'Input| PL| CMB'!$A:$A, A244)+SUMIFS('Input| PL| IB'!J:J, 'Input| PL| IB'!$A:$A, A244)+SUMIFS('Input| PL| TT Thẻ'!J:J,'Input| PL| TT Thẻ'!$A:$A, A244)+SUMIFS('Input| PL| CIB'!J:J, 'Input| PL| CIB'!$A:$A, A244) +SUMIFS('Input| PL| Treasury'!J:J, 'Input| PL| Treasury'!$A:$A, A244)+SUMIFS('Input| PL| Capital'!J:J, 'Input| PL| Capital'!$A:$A, A244)+SUMIFS('ALM| PL| Process'!J:J, 'ALM| PL| Process'!$A:$A, A244)</f>
        <v>-245.82992848997094</v>
      </c>
      <c r="J244" s="862">
        <f>SUMIFS('Input| PL| RB'!K:K, 'Input| PL| RB'!$A:$A, A244)+SUMIFS('Input| PL| CMB'!K:K, 'Input| PL| CMB'!$A:$A, A244)+SUMIFS('Input| PL| IB'!K:K, 'Input| PL| IB'!$A:$A, A244)+SUMIFS('Input| PL| TT Thẻ'!K:K,'Input| PL| TT Thẻ'!$A:$A, A244)+SUMIFS('Input| PL| CIB'!K:K, 'Input| PL| CIB'!$A:$A, A244) +SUMIFS('Input| PL| Treasury'!K:K, 'Input| PL| Treasury'!$A:$A, A244)+SUMIFS('Input| PL| Capital'!K:K, 'Input| PL| Capital'!$A:$A, A244)+SUMIFS('ALM| PL| Process'!K:K, 'ALM| PL| Process'!$A:$A, A244)</f>
        <v>-245.82992848997094</v>
      </c>
    </row>
    <row r="245" spans="1:11" s="78" customFormat="1" x14ac:dyDescent="0.3">
      <c r="A245" s="51">
        <v>409</v>
      </c>
      <c r="B245" s="51">
        <v>245</v>
      </c>
      <c r="C245" s="70"/>
      <c r="D245" s="156"/>
      <c r="E245" s="47" t="s">
        <v>318</v>
      </c>
      <c r="F245" s="157"/>
      <c r="G245" s="157"/>
      <c r="H245" s="866">
        <f>SUMIFS('Input| PL| RB'!I:I, 'Input| PL| RB'!A:A, A245)+SUMIFS('Input| PL| CMB'!I:I, 'Input| PL| CMB'!A:A, A245)+SUMIFS('Input| PL| IB'!I:I, 'Input| PL| IB'!A:A, A245)+SUMIFS('Input| PL| TT Thẻ'!I:I,'Input| PL| TT Thẻ'!A:A, A245)+SUMIFS('Input| PL| CIB'!I:I, 'Input| PL| CIB'!A:A, A245) +SUMIFS('Input| PL| Treasury'!I:I, 'Input| PL| Treasury'!A:A, A245)+SUMIFS('Input| PL| Capital'!I:I, 'Input| PL| Capital'!A:A, A245)+SUMIFS('ALM| PL| Process'!I:I, 'ALM| PL| Process'!A:A, A245)</f>
        <v>-231.94330949665695</v>
      </c>
      <c r="I245" s="867">
        <f>SUMIFS('Input| PL| RB'!J:J, 'Input| PL| RB'!$A:$A, A245)+SUMIFS('Input| PL| CMB'!J:J, 'Input| PL| CMB'!$A:$A, A245)+SUMIFS('Input| PL| IB'!J:J, 'Input| PL| IB'!$A:$A, A245)+SUMIFS('Input| PL| TT Thẻ'!J:J,'Input| PL| TT Thẻ'!$A:$A, A245)+SUMIFS('Input| PL| CIB'!J:J, 'Input| PL| CIB'!$A:$A, A245) +SUMIFS('Input| PL| Treasury'!J:J, 'Input| PL| Treasury'!$A:$A, A245)+SUMIFS('Input| PL| Capital'!J:J, 'Input| PL| Capital'!$A:$A, A245)+SUMIFS('ALM| PL| Process'!J:J, 'ALM| PL| Process'!$A:$A, A245)</f>
        <v>-231.94330949665695</v>
      </c>
      <c r="J245" s="862">
        <f>SUMIFS('Input| PL| RB'!K:K, 'Input| PL| RB'!$A:$A, A245)+SUMIFS('Input| PL| CMB'!K:K, 'Input| PL| CMB'!$A:$A, A245)+SUMIFS('Input| PL| IB'!K:K, 'Input| PL| IB'!$A:$A, A245)+SUMIFS('Input| PL| TT Thẻ'!K:K,'Input| PL| TT Thẻ'!$A:$A, A245)+SUMIFS('Input| PL| CIB'!K:K, 'Input| PL| CIB'!$A:$A, A245) +SUMIFS('Input| PL| Treasury'!K:K, 'Input| PL| Treasury'!$A:$A, A245)+SUMIFS('Input| PL| Capital'!K:K, 'Input| PL| Capital'!$A:$A, A245)+SUMIFS('ALM| PL| Process'!K:K, 'ALM| PL| Process'!$A:$A, A245)</f>
        <v>-231.94330949665695</v>
      </c>
    </row>
    <row r="246" spans="1:11" s="78" customFormat="1" x14ac:dyDescent="0.2">
      <c r="A246" s="51">
        <v>410</v>
      </c>
      <c r="B246" s="51">
        <v>246</v>
      </c>
      <c r="C246" s="11" t="s">
        <v>34</v>
      </c>
      <c r="D246" s="12" t="s">
        <v>319</v>
      </c>
      <c r="E246" s="13"/>
      <c r="F246" s="13"/>
      <c r="G246" s="13"/>
      <c r="H246" s="589">
        <f>SUMIFS('Input| PL| RB'!I:I, 'Input| PL| RB'!A:A, A246)+SUMIFS('Input| PL| CMB'!I:I, 'Input| PL| CMB'!A:A, A246)+SUMIFS('Input| PL| IB'!I:I, 'Input| PL| IB'!A:A, A246)+SUMIFS('Input| PL| TT Thẻ'!I:I,'Input| PL| TT Thẻ'!A:A, A246)+SUMIFS('Input| PL| CIB'!I:I, 'Input| PL| CIB'!A:A, A246) +SUMIFS('Input| PL| Treasury'!I:I, 'Input| PL| Treasury'!A:A, A246)+SUMIFS('Input| PL| Capital'!I:I, 'Input| PL| Capital'!A:A, A246)+SUMIFS('ALM| PL| Process'!I:I, 'ALM| PL| Process'!A:A, A246)</f>
        <v>8347.1061340163433</v>
      </c>
      <c r="I246" s="589">
        <f>SUMIFS('Input| PL| RB'!J:J, 'Input| PL| RB'!$A:$A, A246)+SUMIFS('Input| PL| CMB'!J:J, 'Input| PL| CMB'!$A:$A, A246)+SUMIFS('Input| PL| IB'!J:J, 'Input| PL| IB'!$A:$A, A246)+SUMIFS('Input| PL| TT Thẻ'!J:J,'Input| PL| TT Thẻ'!$A:$A, A246)+SUMIFS('Input| PL| CIB'!J:J, 'Input| PL| CIB'!$A:$A, A246) +SUMIFS('Input| PL| Treasury'!J:J, 'Input| PL| Treasury'!$A:$A, A246)+SUMIFS('Input| PL| Capital'!J:J, 'Input| PL| Capital'!$A:$A, A246)+SUMIFS('ALM| PL| Process'!J:J, 'ALM| PL| Process'!$A:$A, A246)</f>
        <v>10645.4913374518</v>
      </c>
      <c r="J246" s="878">
        <f ca="1">SUMIFS('Input| PL| RB'!K:K, 'Input| PL| RB'!$A:$A, A246)+SUMIFS('Input| PL| CMB'!K:K, 'Input| PL| CMB'!$A:$A, A246)+SUMIFS('Input| PL| IB'!K:K, 'Input| PL| IB'!$A:$A, A246)+SUMIFS('Input| PL| TT Thẻ'!K:K,'Input| PL| TT Thẻ'!$A:$A, A246)+SUMIFS('Input| PL| CIB'!K:K, 'Input| PL| CIB'!$A:$A, A246) +SUMIFS('Input| PL| Treasury'!K:K, 'Input| PL| Treasury'!$A:$A, A246)+SUMIFS('Input| PL| Capital'!K:K, 'Input| PL| Capital'!$A:$A, A246)+SUMIFS('ALM| PL| Process'!K:K, 'ALM| PL| Process'!$A:$A, A246)</f>
        <v>10408.917002095332</v>
      </c>
    </row>
    <row r="247" spans="1:11" s="78" customFormat="1" x14ac:dyDescent="0.2">
      <c r="A247" s="51">
        <v>411</v>
      </c>
      <c r="B247" s="51">
        <v>247</v>
      </c>
      <c r="C247" s="11" t="s">
        <v>48</v>
      </c>
      <c r="D247" s="12" t="s">
        <v>320</v>
      </c>
      <c r="E247" s="13"/>
      <c r="F247" s="13"/>
      <c r="G247" s="13"/>
      <c r="H247" s="589">
        <f>SUMIFS('Input| PL| RB'!I:I, 'Input| PL| RB'!A:A, A247)+SUMIFS('Input| PL| CMB'!I:I, 'Input| PL| CMB'!A:A, A247)+SUMIFS('Input| PL| IB'!I:I, 'Input| PL| IB'!A:A, A247)+SUMIFS('Input| PL| TT Thẻ'!I:I,'Input| PL| TT Thẻ'!A:A, A247)+SUMIFS('Input| PL| CIB'!I:I, 'Input| PL| CIB'!A:A, A247) +SUMIFS('Input| PL| Treasury'!I:I, 'Input| PL| Treasury'!A:A, A247)+SUMIFS('Input| PL| Capital'!I:I, 'Input| PL| Capital'!A:A, A247)+SUMIFS('ALM| PL| Process'!I:I, 'ALM| PL| Process'!A:A, A247)</f>
        <v>-1236.4815041472907</v>
      </c>
      <c r="I247" s="589">
        <f>SUMIFS('Input| PL| RB'!J:J, 'Input| PL| RB'!$A:$A, A247)+SUMIFS('Input| PL| CMB'!J:J, 'Input| PL| CMB'!$A:$A, A247)+SUMIFS('Input| PL| IB'!J:J, 'Input| PL| IB'!$A:$A, A247)+SUMIFS('Input| PL| TT Thẻ'!J:J,'Input| PL| TT Thẻ'!$A:$A, A247)+SUMIFS('Input| PL| CIB'!J:J, 'Input| PL| CIB'!$A:$A, A247) +SUMIFS('Input| PL| Treasury'!J:J, 'Input| PL| Treasury'!$A:$A, A247)+SUMIFS('Input| PL| Capital'!J:J, 'Input| PL| Capital'!$A:$A, A247)+SUMIFS('ALM| PL| Process'!J:J, 'ALM| PL| Process'!$A:$A, A247)</f>
        <v>-1232.4815041472907</v>
      </c>
      <c r="J247" s="878">
        <f>SUMIFS('Input| PL| RB'!K:K, 'Input| PL| RB'!$A:$A, A247)+SUMIFS('Input| PL| CMB'!K:K, 'Input| PL| CMB'!$A:$A, A247)+SUMIFS('Input| PL| IB'!K:K, 'Input| PL| IB'!$A:$A, A247)+SUMIFS('Input| PL| TT Thẻ'!K:K,'Input| PL| TT Thẻ'!$A:$A, A247)+SUMIFS('Input| PL| CIB'!K:K, 'Input| PL| CIB'!$A:$A, A247) +SUMIFS('Input| PL| Treasury'!K:K, 'Input| PL| Treasury'!$A:$A, A247)+SUMIFS('Input| PL| Capital'!K:K, 'Input| PL| Capital'!$A:$A, A247)+SUMIFS('ALM| PL| Process'!K:K, 'ALM| PL| Process'!$A:$A, A247)</f>
        <v>-1232.4815041472907</v>
      </c>
    </row>
    <row r="248" spans="1:11" s="78" customFormat="1" x14ac:dyDescent="0.3">
      <c r="A248" s="51">
        <v>412</v>
      </c>
      <c r="B248" s="51">
        <v>248</v>
      </c>
      <c r="C248" s="71"/>
      <c r="D248" s="158"/>
      <c r="E248" s="159" t="s">
        <v>321</v>
      </c>
      <c r="F248" s="160"/>
      <c r="G248" s="160"/>
      <c r="H248" s="854">
        <f>SUMIFS('Input| PL| RB'!I:I, 'Input| PL| RB'!A:A, A248)+SUMIFS('Input| PL| CMB'!I:I, 'Input| PL| CMB'!A:A, A248)+SUMIFS('Input| PL| IB'!I:I, 'Input| PL| IB'!A:A, A248)+SUMIFS('Input| PL| TT Thẻ'!I:I,'Input| PL| TT Thẻ'!A:A, A248)+SUMIFS('Input| PL| CIB'!I:I, 'Input| PL| CIB'!A:A, A248) +SUMIFS('Input| PL| Treasury'!I:I, 'Input| PL| Treasury'!A:A, A248)+SUMIFS('Input| PL| Capital'!I:I, 'Input| PL| Capital'!A:A, A248)+SUMIFS('ALM| PL| Process'!I:I, 'ALM| PL| Process'!A:A, A248)</f>
        <v>-4</v>
      </c>
      <c r="I248" s="855">
        <f>SUMIFS('Input| PL| RB'!J:J, 'Input| PL| RB'!$A:$A, A248)+SUMIFS('Input| PL| CMB'!J:J, 'Input| PL| CMB'!$A:$A, A248)+SUMIFS('Input| PL| IB'!J:J, 'Input| PL| IB'!$A:$A, A248)+SUMIFS('Input| PL| TT Thẻ'!J:J,'Input| PL| TT Thẻ'!$A:$A, A248)+SUMIFS('Input| PL| CIB'!J:J, 'Input| PL| CIB'!$A:$A, A248) +SUMIFS('Input| PL| Treasury'!J:J, 'Input| PL| Treasury'!$A:$A, A248)+SUMIFS('Input| PL| Capital'!J:J, 'Input| PL| Capital'!$A:$A, A248)+SUMIFS('ALM| PL| Process'!J:J, 'ALM| PL| Process'!$A:$A, A248)</f>
        <v>0</v>
      </c>
      <c r="J248" s="856">
        <f>SUMIFS('Input| PL| RB'!K:K, 'Input| PL| RB'!$A:$A, A248)+SUMIFS('Input| PL| CMB'!K:K, 'Input| PL| CMB'!$A:$A, A248)+SUMIFS('Input| PL| IB'!K:K, 'Input| PL| IB'!$A:$A, A248)+SUMIFS('Input| PL| TT Thẻ'!K:K,'Input| PL| TT Thẻ'!$A:$A, A248)+SUMIFS('Input| PL| CIB'!K:K, 'Input| PL| CIB'!$A:$A, A248) +SUMIFS('Input| PL| Treasury'!K:K, 'Input| PL| Treasury'!$A:$A, A248)+SUMIFS('Input| PL| Capital'!K:K, 'Input| PL| Capital'!$A:$A, A248)+SUMIFS('ALM| PL| Process'!K:K, 'ALM| PL| Process'!$A:$A, A248)</f>
        <v>0</v>
      </c>
    </row>
    <row r="249" spans="1:11" s="78" customFormat="1" x14ac:dyDescent="0.3">
      <c r="A249" s="51">
        <v>413</v>
      </c>
      <c r="B249" s="51">
        <v>249</v>
      </c>
      <c r="C249" s="18"/>
      <c r="D249"/>
      <c r="E249" s="42" t="s">
        <v>322</v>
      </c>
      <c r="F249" s="161"/>
      <c r="G249"/>
      <c r="H249" s="863">
        <f>SUMIFS('Input| PL| RB'!I:I, 'Input| PL| RB'!A:A, A249)+SUMIFS('Input| PL| CMB'!I:I, 'Input| PL| CMB'!A:A, A249)+SUMIFS('Input| PL| IB'!I:I, 'Input| PL| IB'!A:A, A249)+SUMIFS('Input| PL| TT Thẻ'!I:I,'Input| PL| TT Thẻ'!A:A, A249)+SUMIFS('Input| PL| CIB'!I:I, 'Input| PL| CIB'!A:A, A249) +SUMIFS('Input| PL| Treasury'!I:I, 'Input| PL| Treasury'!A:A, A249)+SUMIFS('Input| PL| Capital'!I:I, 'Input| PL| Capital'!A:A, A249)+SUMIFS('ALM| PL| Process'!I:I, 'ALM| PL| Process'!A:A, A249)</f>
        <v>-172.48150414729065</v>
      </c>
      <c r="I249" s="864">
        <f>SUMIFS('Input| PL| RB'!J:J, 'Input| PL| RB'!$A:$A, A249)+SUMIFS('Input| PL| CMB'!J:J, 'Input| PL| CMB'!$A:$A, A249)+SUMIFS('Input| PL| IB'!J:J, 'Input| PL| IB'!$A:$A, A249)+SUMIFS('Input| PL| TT Thẻ'!J:J,'Input| PL| TT Thẻ'!$A:$A, A249)+SUMIFS('Input| PL| CIB'!J:J, 'Input| PL| CIB'!$A:$A, A249) +SUMIFS('Input| PL| Treasury'!J:J, 'Input| PL| Treasury'!$A:$A, A249)+SUMIFS('Input| PL| Capital'!J:J, 'Input| PL| Capital'!$A:$A, A249)+SUMIFS('ALM| PL| Process'!J:J, 'ALM| PL| Process'!$A:$A, A249)</f>
        <v>-172.48150414729065</v>
      </c>
      <c r="J249" s="865">
        <f>SUMIFS('Input| PL| RB'!K:K, 'Input| PL| RB'!$A:$A, A249)+SUMIFS('Input| PL| CMB'!K:K, 'Input| PL| CMB'!$A:$A, A249)+SUMIFS('Input| PL| IB'!K:K, 'Input| PL| IB'!$A:$A, A249)+SUMIFS('Input| PL| TT Thẻ'!K:K,'Input| PL| TT Thẻ'!$A:$A, A249)+SUMIFS('Input| PL| CIB'!K:K, 'Input| PL| CIB'!$A:$A, A249) +SUMIFS('Input| PL| Treasury'!K:K, 'Input| PL| Treasury'!$A:$A, A249)+SUMIFS('Input| PL| Capital'!K:K, 'Input| PL| Capital'!$A:$A, A249)+SUMIFS('ALM| PL| Process'!K:K, 'ALM| PL| Process'!$A:$A, A249)</f>
        <v>-172.48150414729065</v>
      </c>
    </row>
    <row r="250" spans="1:11" s="78" customFormat="1" x14ac:dyDescent="0.3">
      <c r="A250" s="51">
        <v>414</v>
      </c>
      <c r="B250" s="51">
        <v>250</v>
      </c>
      <c r="C250" s="18"/>
      <c r="D250"/>
      <c r="E250" s="42" t="s">
        <v>323</v>
      </c>
      <c r="F250" s="161"/>
      <c r="G250"/>
      <c r="H250" s="863">
        <f>SUMIFS('Input| PL| RB'!I:I, 'Input| PL| RB'!A:A, A250)+SUMIFS('Input| PL| CMB'!I:I, 'Input| PL| CMB'!A:A, A250)+SUMIFS('Input| PL| IB'!I:I, 'Input| PL| IB'!A:A, A250)+SUMIFS('Input| PL| TT Thẻ'!I:I,'Input| PL| TT Thẻ'!A:A, A250)+SUMIFS('Input| PL| CIB'!I:I, 'Input| PL| CIB'!A:A, A250) +SUMIFS('Input| PL| Treasury'!I:I, 'Input| PL| Treasury'!A:A, A250)+SUMIFS('Input| PL| Capital'!I:I, 'Input| PL| Capital'!A:A, A250)+SUMIFS('ALM| PL| Process'!I:I, 'ALM| PL| Process'!A:A, A250)</f>
        <v>-1060</v>
      </c>
      <c r="I250" s="864">
        <f>SUMIFS('Input| PL| RB'!J:J, 'Input| PL| RB'!$A:$A, A250)+SUMIFS('Input| PL| CMB'!J:J, 'Input| PL| CMB'!$A:$A, A250)+SUMIFS('Input| PL| IB'!J:J, 'Input| PL| IB'!$A:$A, A250)+SUMIFS('Input| PL| TT Thẻ'!J:J,'Input| PL| TT Thẻ'!$A:$A, A250)+SUMIFS('Input| PL| CIB'!J:J, 'Input| PL| CIB'!$A:$A, A250) +SUMIFS('Input| PL| Treasury'!J:J, 'Input| PL| Treasury'!$A:$A, A250)+SUMIFS('Input| PL| Capital'!J:J, 'Input| PL| Capital'!$A:$A, A250)+SUMIFS('ALM| PL| Process'!J:J, 'ALM| PL| Process'!$A:$A, A250)</f>
        <v>-1060</v>
      </c>
      <c r="J250" s="865">
        <f>SUMIFS('Input| PL| RB'!K:K, 'Input| PL| RB'!$A:$A, A250)+SUMIFS('Input| PL| CMB'!K:K, 'Input| PL| CMB'!$A:$A, A250)+SUMIFS('Input| PL| IB'!K:K, 'Input| PL| IB'!$A:$A, A250)+SUMIFS('Input| PL| TT Thẻ'!K:K,'Input| PL| TT Thẻ'!$A:$A, A250)+SUMIFS('Input| PL| CIB'!K:K, 'Input| PL| CIB'!$A:$A, A250) +SUMIFS('Input| PL| Treasury'!K:K, 'Input| PL| Treasury'!$A:$A, A250)+SUMIFS('Input| PL| Capital'!K:K, 'Input| PL| Capital'!$A:$A, A250)+SUMIFS('ALM| PL| Process'!K:K, 'ALM| PL| Process'!$A:$A, A250)</f>
        <v>-1060</v>
      </c>
    </row>
    <row r="251" spans="1:11" s="78" customFormat="1" x14ac:dyDescent="0.2">
      <c r="A251" s="51">
        <v>415</v>
      </c>
      <c r="B251" s="51">
        <v>251</v>
      </c>
      <c r="C251" s="11" t="s">
        <v>65</v>
      </c>
      <c r="D251" s="12" t="s">
        <v>324</v>
      </c>
      <c r="E251" s="13"/>
      <c r="F251" s="13"/>
      <c r="G251" s="13"/>
      <c r="H251" s="589">
        <f>SUMIFS('Input| PL| RB'!I:I, 'Input| PL| RB'!A:A, A251)+SUMIFS('Input| PL| CMB'!I:I, 'Input| PL| CMB'!A:A, A251)+SUMIFS('Input| PL| IB'!I:I, 'Input| PL| IB'!A:A, A251)+SUMIFS('Input| PL| TT Thẻ'!I:I,'Input| PL| TT Thẻ'!A:A, A251)+SUMIFS('Input| PL| CIB'!I:I, 'Input| PL| CIB'!A:A, A251) +SUMIFS('Input| PL| Treasury'!I:I, 'Input| PL| Treasury'!A:A, A251)+SUMIFS('Input| PL| Capital'!I:I, 'Input| PL| Capital'!A:A, A251)+SUMIFS('ALM| PL| Process'!I:I, 'ALM| PL| Process'!A:A, A251)</f>
        <v>7110.6246298690521</v>
      </c>
      <c r="I251" s="589">
        <f>SUMIFS('Input| PL| RB'!J:J, 'Input| PL| RB'!$A:$A, A251)+SUMIFS('Input| PL| CMB'!J:J, 'Input| PL| CMB'!$A:$A, A251)+SUMIFS('Input| PL| IB'!J:J, 'Input| PL| IB'!$A:$A, A251)+SUMIFS('Input| PL| TT Thẻ'!J:J,'Input| PL| TT Thẻ'!$A:$A, A251)+SUMIFS('Input| PL| CIB'!J:J, 'Input| PL| CIB'!$A:$A, A251) +SUMIFS('Input| PL| Treasury'!J:J, 'Input| PL| Treasury'!$A:$A, A251)+SUMIFS('Input| PL| Capital'!J:J, 'Input| PL| Capital'!$A:$A, A251)+SUMIFS('ALM| PL| Process'!J:J, 'ALM| PL| Process'!$A:$A, A251)</f>
        <v>9413.009833304508</v>
      </c>
      <c r="J251" s="878">
        <f ca="1">SUMIFS('Input| PL| RB'!K:K, 'Input| PL| RB'!$A:$A, A251)+SUMIFS('Input| PL| CMB'!K:K, 'Input| PL| CMB'!$A:$A, A251)+SUMIFS('Input| PL| IB'!K:K, 'Input| PL| IB'!$A:$A, A251)+SUMIFS('Input| PL| TT Thẻ'!K:K,'Input| PL| TT Thẻ'!$A:$A, A251)+SUMIFS('Input| PL| CIB'!K:K, 'Input| PL| CIB'!$A:$A, A251) +SUMIFS('Input| PL| Treasury'!K:K, 'Input| PL| Treasury'!$A:$A, A251)+SUMIFS('Input| PL| Capital'!K:K, 'Input| PL| Capital'!$A:$A, A251)+SUMIFS('ALM| PL| Process'!K:K, 'ALM| PL| Process'!$A:$A, A251)</f>
        <v>9176.4354979480413</v>
      </c>
    </row>
    <row r="252" spans="1:11" s="78" customFormat="1" x14ac:dyDescent="0.3">
      <c r="A252" s="51">
        <v>416</v>
      </c>
      <c r="B252" s="51">
        <v>252</v>
      </c>
      <c r="C252" s="14" t="s">
        <v>75</v>
      </c>
      <c r="D252" s="15" t="s">
        <v>325</v>
      </c>
      <c r="E252" s="157"/>
      <c r="F252" s="157"/>
      <c r="G252" s="157"/>
      <c r="H252" s="854">
        <f>SUMIFS('Input| PL| RB'!I:I, 'Input| PL| RB'!A:A, A252)+SUMIFS('Input| PL| CMB'!I:I, 'Input| PL| CMB'!A:A, A252)+SUMIFS('Input| PL| IB'!I:I, 'Input| PL| IB'!A:A, A252)+SUMIFS('Input| PL| TT Thẻ'!I:I,'Input| PL| TT Thẻ'!A:A, A252)+SUMIFS('Input| PL| CIB'!I:I, 'Input| PL| CIB'!A:A, A252) +SUMIFS('Input| PL| Treasury'!I:I, 'Input| PL| Treasury'!A:A, A252)+SUMIFS('Input| PL| Capital'!I:I, 'Input| PL| Capital'!A:A, A252)+SUMIFS('ALM| PL| Process'!I:I, 'ALM| PL| Process'!A:A, A252)</f>
        <v>-1233.1948235727066</v>
      </c>
      <c r="I252" s="855">
        <f>SUMIFS('Input| PL| RB'!J:J, 'Input| PL| RB'!$A:$A, A252)+SUMIFS('Input| PL| CMB'!J:J, 'Input| PL| CMB'!$A:$A, A252)+SUMIFS('Input| PL| IB'!J:J, 'Input| PL| IB'!$A:$A, A252)+SUMIFS('Input| PL| TT Thẻ'!J:J,'Input| PL| TT Thẻ'!$A:$A, A252)+SUMIFS('Input| PL| CIB'!J:J, 'Input| PL| CIB'!$A:$A, A252) +SUMIFS('Input| PL| Treasury'!J:J, 'Input| PL| Treasury'!$A:$A, A252)+SUMIFS('Input| PL| Capital'!J:J, 'Input| PL| Capital'!$A:$A, A252)+SUMIFS('ALM| PL| Process'!J:J, 'ALM| PL| Process'!$A:$A, A252)</f>
        <v>-1474.8744100537774</v>
      </c>
      <c r="J252" s="856">
        <f>SUMIFS('Input| PL| RB'!K:K, 'Input| PL| RB'!$A:$A, A252)+SUMIFS('Input| PL| CMB'!K:K, 'Input| PL| CMB'!$A:$A, A252)+SUMIFS('Input| PL| IB'!K:K, 'Input| PL| IB'!$A:$A, A252)+SUMIFS('Input| PL| TT Thẻ'!K:K,'Input| PL| TT Thẻ'!$A:$A, A252)+SUMIFS('Input| PL| CIB'!K:K, 'Input| PL| CIB'!$A:$A, A252) +SUMIFS('Input| PL| Treasury'!K:K, 'Input| PL| Treasury'!$A:$A, A252)+SUMIFS('Input| PL| Capital'!K:K, 'Input| PL| Capital'!$A:$A, A252)+SUMIFS('ALM| PL| Process'!K:K, 'ALM| PL| Process'!$A:$A, A252)</f>
        <v>-1254.5585620364122</v>
      </c>
    </row>
    <row r="253" spans="1:11" s="78" customFormat="1" x14ac:dyDescent="0.2">
      <c r="A253" s="51">
        <v>417</v>
      </c>
      <c r="B253" s="51">
        <v>253</v>
      </c>
      <c r="C253" s="72" t="s">
        <v>65</v>
      </c>
      <c r="D253" s="73" t="s">
        <v>326</v>
      </c>
      <c r="E253" s="74"/>
      <c r="F253" s="74"/>
      <c r="G253" s="74"/>
      <c r="H253" s="750">
        <f>SUMIFS('Input| PL| RB'!I:I, 'Input| PL| RB'!A:A, A253)+SUMIFS('Input| PL| CMB'!I:I, 'Input| PL| CMB'!A:A, A253)+SUMIFS('Input| PL| IB'!I:I, 'Input| PL| IB'!A:A, A253)+SUMIFS('Input| PL| TT Thẻ'!I:I,'Input| PL| TT Thẻ'!A:A, A253)+SUMIFS('Input| PL| CIB'!I:I, 'Input| PL| CIB'!A:A, A253) +SUMIFS('Input| PL| Treasury'!I:I, 'Input| PL| Treasury'!A:A, A253)+SUMIFS('Input| PL| Capital'!I:I, 'Input| PL| Capital'!A:A, A253)+SUMIFS('ALM| PL| Process'!I:I, 'ALM| PL| Process'!A:A, A253)</f>
        <v>5877.4298062963453</v>
      </c>
      <c r="I253" s="750">
        <f>SUMIFS('Input| PL| RB'!J:J, 'Input| PL| RB'!$A:$A, A253)+SUMIFS('Input| PL| CMB'!J:J, 'Input| PL| CMB'!$A:$A, A253)+SUMIFS('Input| PL| IB'!J:J, 'Input| PL| IB'!$A:$A, A253)+SUMIFS('Input| PL| TT Thẻ'!J:J,'Input| PL| TT Thẻ'!$A:$A, A253)+SUMIFS('Input| PL| CIB'!J:J, 'Input| PL| CIB'!$A:$A, A253) +SUMIFS('Input| PL| Treasury'!J:J, 'Input| PL| Treasury'!$A:$A, A253)+SUMIFS('Input| PL| Capital'!J:J, 'Input| PL| Capital'!$A:$A, A253)+SUMIFS('ALM| PL| Process'!J:J, 'ALM| PL| Process'!$A:$A, A253)</f>
        <v>7938.1354232507301</v>
      </c>
      <c r="J253" s="879">
        <f ca="1">SUMIFS('Input| PL| RB'!K:K, 'Input| PL| RB'!$A:$A, A253)+SUMIFS('Input| PL| CMB'!K:K, 'Input| PL| CMB'!$A:$A, A253)+SUMIFS('Input| PL| IB'!K:K, 'Input| PL| IB'!$A:$A, A253)+SUMIFS('Input| PL| TT Thẻ'!K:K,'Input| PL| TT Thẻ'!$A:$A, A253)+SUMIFS('Input| PL| CIB'!K:K, 'Input| PL| CIB'!$A:$A, A253) +SUMIFS('Input| PL| Treasury'!K:K, 'Input| PL| Treasury'!$A:$A, A253)+SUMIFS('Input| PL| Capital'!K:K, 'Input| PL| Capital'!$A:$A, A253)+SUMIFS('ALM| PL| Process'!K:K, 'ALM| PL| Process'!$A:$A, A253)</f>
        <v>7921.8769359116277</v>
      </c>
      <c r="K253" s="717">
        <f ca="1">J253-'Total| BS'!L116</f>
        <v>0</v>
      </c>
    </row>
    <row r="255" spans="1:11" s="78" customFormat="1" x14ac:dyDescent="0.3">
      <c r="A255"/>
      <c r="B255"/>
      <c r="C255" s="34"/>
      <c r="D255" s="2"/>
      <c r="E255" s="2"/>
      <c r="F255" s="2"/>
      <c r="G255" s="2"/>
      <c r="H255" s="67"/>
    </row>
  </sheetData>
  <mergeCells count="1">
    <mergeCell ref="H1:I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0DF3-E3B7-42DC-A850-27FF8D9930F3}">
  <sheetPr>
    <tabColor rgb="FFFFFF00"/>
  </sheetPr>
  <dimension ref="A1:N255"/>
  <sheetViews>
    <sheetView showGridLines="0" zoomScale="70" zoomScaleNormal="70" workbookViewId="0">
      <pane xSplit="7" ySplit="1" topLeftCell="H2" activePane="bottomRight" state="frozen"/>
      <selection activeCell="J95" sqref="J95"/>
      <selection pane="topRight" activeCell="J95" sqref="J95"/>
      <selection pane="bottomLeft" activeCell="J95" sqref="J95"/>
      <selection pane="bottomRight" activeCell="H200" sqref="H200"/>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2" style="751" customWidth="1"/>
    <col min="9" max="10" width="15" style="751" customWidth="1"/>
    <col min="11" max="11" width="15" style="752" customWidth="1"/>
    <col min="12" max="12" width="1.21875" style="176" customWidth="1"/>
    <col min="13" max="14" width="10.5546875" style="67" bestFit="1" customWidth="1"/>
  </cols>
  <sheetData>
    <row r="1" spans="1:14" x14ac:dyDescent="0.3">
      <c r="C1" s="1" t="s">
        <v>0</v>
      </c>
      <c r="H1" s="718" t="s">
        <v>1</v>
      </c>
      <c r="I1" s="718" t="s">
        <v>1</v>
      </c>
      <c r="J1" s="718" t="s">
        <v>1</v>
      </c>
      <c r="K1" s="719" t="s">
        <v>2</v>
      </c>
      <c r="L1" s="320"/>
    </row>
    <row r="2" spans="1:14" ht="23.55" customHeight="1" x14ac:dyDescent="0.3">
      <c r="A2" s="49" t="s">
        <v>4</v>
      </c>
      <c r="B2" s="49" t="s">
        <v>106</v>
      </c>
      <c r="C2" s="5"/>
      <c r="D2" s="6" t="s">
        <v>116</v>
      </c>
      <c r="E2" s="6"/>
      <c r="F2" s="6"/>
      <c r="G2" s="50"/>
      <c r="H2" s="753">
        <v>2020</v>
      </c>
      <c r="I2" s="754">
        <v>2021</v>
      </c>
      <c r="J2" s="754">
        <v>2022</v>
      </c>
      <c r="K2" s="754">
        <v>2023</v>
      </c>
      <c r="L2" s="755"/>
      <c r="M2" s="75"/>
      <c r="N2" s="75"/>
    </row>
    <row r="3" spans="1:14" x14ac:dyDescent="0.3">
      <c r="A3" s="9">
        <v>167</v>
      </c>
      <c r="B3" s="51">
        <v>3</v>
      </c>
      <c r="C3" s="11" t="s">
        <v>6</v>
      </c>
      <c r="D3" s="12" t="s">
        <v>117</v>
      </c>
      <c r="E3" s="13"/>
      <c r="F3" s="13"/>
      <c r="G3" s="13"/>
      <c r="H3" s="720"/>
      <c r="I3" s="589">
        <v>3718.4455765173452</v>
      </c>
      <c r="J3" s="589">
        <v>3779.1743214566159</v>
      </c>
      <c r="K3" s="589">
        <v>3839.9030663958874</v>
      </c>
      <c r="L3" s="278"/>
      <c r="M3" s="75"/>
      <c r="N3" s="75"/>
    </row>
    <row r="4" spans="1:14" x14ac:dyDescent="0.3">
      <c r="A4" s="51">
        <v>168</v>
      </c>
      <c r="B4" s="51">
        <v>4</v>
      </c>
      <c r="C4" s="53">
        <v>1</v>
      </c>
      <c r="D4" s="111" t="s">
        <v>118</v>
      </c>
      <c r="E4" s="112"/>
      <c r="F4" s="112"/>
      <c r="G4" s="112"/>
      <c r="H4" s="721"/>
      <c r="I4" s="590">
        <v>3488.4455765173452</v>
      </c>
      <c r="J4" s="590">
        <v>3489.1743214566159</v>
      </c>
      <c r="K4" s="590">
        <v>3489.9030663958874</v>
      </c>
      <c r="L4" s="278"/>
      <c r="M4" s="75"/>
      <c r="N4" s="75"/>
    </row>
    <row r="5" spans="1:14" x14ac:dyDescent="0.3">
      <c r="A5" s="51">
        <v>169</v>
      </c>
      <c r="B5" s="51">
        <v>5</v>
      </c>
      <c r="C5" s="54">
        <v>1.1000000000000001</v>
      </c>
      <c r="D5" s="113"/>
      <c r="E5" s="114" t="s">
        <v>119</v>
      </c>
      <c r="F5" s="115"/>
      <c r="G5" s="113"/>
      <c r="H5" s="722"/>
      <c r="I5" s="723">
        <v>2243.9785565662733</v>
      </c>
      <c r="J5" s="723">
        <v>2243.9785565662733</v>
      </c>
      <c r="K5" s="723">
        <v>2243.9785565662733</v>
      </c>
      <c r="L5" s="278"/>
      <c r="M5" s="75"/>
      <c r="N5" s="75"/>
    </row>
    <row r="6" spans="1:14" x14ac:dyDescent="0.3">
      <c r="A6" s="51">
        <v>170</v>
      </c>
      <c r="B6" s="51">
        <v>6</v>
      </c>
      <c r="C6" s="18" t="s">
        <v>120</v>
      </c>
      <c r="D6"/>
      <c r="E6"/>
      <c r="F6" s="116" t="s">
        <v>121</v>
      </c>
      <c r="G6"/>
      <c r="H6" s="724"/>
      <c r="I6" s="725">
        <v>2010.1377432500001</v>
      </c>
      <c r="J6" s="726">
        <v>2010.1377432500001</v>
      </c>
      <c r="K6" s="727">
        <v>2010.1377432500001</v>
      </c>
      <c r="L6" s="278"/>
      <c r="M6" s="75"/>
      <c r="N6" s="75"/>
    </row>
    <row r="7" spans="1:14" x14ac:dyDescent="0.3">
      <c r="A7" s="51">
        <v>171</v>
      </c>
      <c r="B7" s="51">
        <v>7</v>
      </c>
      <c r="C7" s="55"/>
      <c r="D7" s="117"/>
      <c r="E7" s="48"/>
      <c r="F7" s="118" t="s">
        <v>122</v>
      </c>
      <c r="G7"/>
      <c r="H7" s="728"/>
      <c r="I7" s="653">
        <v>57432.506949999995</v>
      </c>
      <c r="J7" s="654">
        <v>57432.506949999995</v>
      </c>
      <c r="K7" s="655">
        <v>57432.506949999995</v>
      </c>
      <c r="L7" s="278"/>
      <c r="M7" s="75"/>
      <c r="N7" s="75"/>
    </row>
    <row r="8" spans="1:14" x14ac:dyDescent="0.3">
      <c r="A8" s="51">
        <v>172</v>
      </c>
      <c r="B8" s="51">
        <v>8</v>
      </c>
      <c r="C8" s="55"/>
      <c r="D8" s="117"/>
      <c r="E8" s="48"/>
      <c r="F8" s="118" t="s">
        <v>123</v>
      </c>
      <c r="G8"/>
      <c r="H8" s="728"/>
      <c r="I8" s="653">
        <v>3.5000000000000003E-2</v>
      </c>
      <c r="J8" s="654">
        <v>3.5000000000000003E-2</v>
      </c>
      <c r="K8" s="655">
        <v>3.5000000000000003E-2</v>
      </c>
      <c r="L8" s="278"/>
      <c r="M8" s="75"/>
      <c r="N8" s="75"/>
    </row>
    <row r="9" spans="1:14" x14ac:dyDescent="0.3">
      <c r="A9" s="51">
        <v>173</v>
      </c>
      <c r="B9" s="51">
        <v>9</v>
      </c>
      <c r="C9" s="55"/>
      <c r="D9" s="117"/>
      <c r="E9" s="48"/>
      <c r="F9" s="117"/>
      <c r="G9" s="118"/>
      <c r="H9" s="728"/>
      <c r="I9" s="653"/>
      <c r="J9" s="654"/>
      <c r="K9" s="655"/>
      <c r="L9" s="278"/>
      <c r="M9" s="75"/>
      <c r="N9" s="75"/>
    </row>
    <row r="10" spans="1:14" x14ac:dyDescent="0.3">
      <c r="A10" s="51">
        <v>174</v>
      </c>
      <c r="B10" s="51">
        <v>10</v>
      </c>
      <c r="C10" s="55"/>
      <c r="D10" s="117"/>
      <c r="E10" s="48"/>
      <c r="F10" s="117"/>
      <c r="G10" s="118"/>
      <c r="H10" s="728"/>
      <c r="I10" s="653"/>
      <c r="J10" s="654"/>
      <c r="K10" s="655"/>
      <c r="L10" s="278"/>
      <c r="M10" s="75"/>
      <c r="N10" s="75"/>
    </row>
    <row r="11" spans="1:14" x14ac:dyDescent="0.3">
      <c r="A11" s="51">
        <v>175</v>
      </c>
      <c r="B11" s="51">
        <v>11</v>
      </c>
      <c r="C11" s="18" t="s">
        <v>124</v>
      </c>
      <c r="D11"/>
      <c r="E11" s="119"/>
      <c r="F11" s="116" t="s">
        <v>125</v>
      </c>
      <c r="G11"/>
      <c r="H11" s="724"/>
      <c r="I11" s="725">
        <v>67.050779250000005</v>
      </c>
      <c r="J11" s="726">
        <v>67.050779250000005</v>
      </c>
      <c r="K11" s="727">
        <v>67.050779250000005</v>
      </c>
      <c r="L11" s="278"/>
      <c r="M11" s="75"/>
      <c r="N11" s="75"/>
    </row>
    <row r="12" spans="1:14" x14ac:dyDescent="0.3">
      <c r="A12" s="51">
        <v>176</v>
      </c>
      <c r="B12" s="51">
        <v>12</v>
      </c>
      <c r="C12" s="55"/>
      <c r="D12" s="117"/>
      <c r="E12" s="48"/>
      <c r="F12" s="118" t="s">
        <v>126</v>
      </c>
      <c r="G12"/>
      <c r="H12" s="728"/>
      <c r="I12" s="653">
        <v>1031.55045</v>
      </c>
      <c r="J12" s="654">
        <v>1031.55045</v>
      </c>
      <c r="K12" s="655">
        <v>1031.55045</v>
      </c>
      <c r="L12" s="278"/>
      <c r="M12" s="75"/>
      <c r="N12" s="75"/>
    </row>
    <row r="13" spans="1:14" x14ac:dyDescent="0.3">
      <c r="A13" s="51">
        <v>177</v>
      </c>
      <c r="B13" s="51">
        <v>13</v>
      </c>
      <c r="C13" s="55"/>
      <c r="D13" s="117"/>
      <c r="E13" s="48"/>
      <c r="F13" s="118" t="s">
        <v>127</v>
      </c>
      <c r="G13" t="s">
        <v>128</v>
      </c>
      <c r="H13" s="728"/>
      <c r="I13" s="653">
        <v>6.5000000000000002E-2</v>
      </c>
      <c r="J13" s="654">
        <v>6.5000000000000002E-2</v>
      </c>
      <c r="K13" s="729">
        <v>6.5000000000000002E-2</v>
      </c>
      <c r="L13" s="278"/>
      <c r="M13" s="75"/>
      <c r="N13" s="75"/>
    </row>
    <row r="14" spans="1:14" x14ac:dyDescent="0.3">
      <c r="A14" s="51">
        <v>178</v>
      </c>
      <c r="B14" s="51">
        <v>14</v>
      </c>
      <c r="C14" s="18" t="s">
        <v>129</v>
      </c>
      <c r="D14"/>
      <c r="E14" s="119"/>
      <c r="F14" s="116" t="s">
        <v>130</v>
      </c>
      <c r="G14"/>
      <c r="H14" s="724"/>
      <c r="I14" s="725">
        <v>48.987812399999996</v>
      </c>
      <c r="J14" s="726">
        <v>48.987812399999996</v>
      </c>
      <c r="K14" s="727">
        <v>48.987812399999996</v>
      </c>
      <c r="L14" s="278"/>
      <c r="M14" s="75"/>
      <c r="N14" s="75"/>
    </row>
    <row r="15" spans="1:14" x14ac:dyDescent="0.3">
      <c r="A15" s="51">
        <v>179</v>
      </c>
      <c r="B15" s="51">
        <v>15</v>
      </c>
      <c r="C15" s="55"/>
      <c r="D15" s="117"/>
      <c r="E15" s="48"/>
      <c r="F15" s="118" t="s">
        <v>131</v>
      </c>
      <c r="G15"/>
      <c r="H15" s="728"/>
      <c r="I15" s="653">
        <v>3265.8541599999999</v>
      </c>
      <c r="J15" s="654">
        <v>3265.8541599999999</v>
      </c>
      <c r="K15" s="655">
        <v>3265.8541599999999</v>
      </c>
      <c r="L15" s="278"/>
      <c r="M15" s="75"/>
      <c r="N15" s="75"/>
    </row>
    <row r="16" spans="1:14" x14ac:dyDescent="0.3">
      <c r="A16" s="51">
        <v>180</v>
      </c>
      <c r="B16" s="51">
        <v>16</v>
      </c>
      <c r="C16" s="55"/>
      <c r="D16" s="117"/>
      <c r="E16" s="48"/>
      <c r="F16" s="118" t="s">
        <v>127</v>
      </c>
      <c r="G16" t="s">
        <v>128</v>
      </c>
      <c r="H16" s="728"/>
      <c r="I16" s="653">
        <v>1.4999999999999999E-2</v>
      </c>
      <c r="J16" s="654">
        <v>1.4999999999999999E-2</v>
      </c>
      <c r="K16" s="655">
        <v>1.4999999999999999E-2</v>
      </c>
      <c r="L16" s="278"/>
      <c r="M16" s="75"/>
      <c r="N16" s="75"/>
    </row>
    <row r="17" spans="1:14" x14ac:dyDescent="0.3">
      <c r="A17" s="51">
        <v>181</v>
      </c>
      <c r="B17" s="51">
        <v>17</v>
      </c>
      <c r="C17" s="18" t="s">
        <v>132</v>
      </c>
      <c r="D17"/>
      <c r="E17" s="119"/>
      <c r="F17" s="116" t="s">
        <v>133</v>
      </c>
      <c r="G17"/>
      <c r="H17" s="724"/>
      <c r="I17" s="725">
        <v>18.170235416568396</v>
      </c>
      <c r="J17" s="726">
        <v>18.170235416568396</v>
      </c>
      <c r="K17" s="727">
        <v>18.170235416568396</v>
      </c>
      <c r="L17" s="278"/>
      <c r="M17" s="75"/>
      <c r="N17" s="75"/>
    </row>
    <row r="18" spans="1:14" x14ac:dyDescent="0.3">
      <c r="A18" s="51">
        <v>182</v>
      </c>
      <c r="B18" s="51">
        <v>18</v>
      </c>
      <c r="C18" s="18" t="s">
        <v>134</v>
      </c>
      <c r="D18"/>
      <c r="E18" s="119"/>
      <c r="F18" s="116" t="s">
        <v>135</v>
      </c>
      <c r="G18"/>
      <c r="H18" s="724"/>
      <c r="I18" s="725">
        <v>-27.255353124852586</v>
      </c>
      <c r="J18" s="726">
        <v>-27.255353124852586</v>
      </c>
      <c r="K18" s="727">
        <v>-27.255353124852586</v>
      </c>
      <c r="L18" s="278"/>
      <c r="M18" s="75"/>
      <c r="N18" s="75"/>
    </row>
    <row r="19" spans="1:14" x14ac:dyDescent="0.3">
      <c r="A19" s="51">
        <v>183</v>
      </c>
      <c r="B19" s="51">
        <v>19</v>
      </c>
      <c r="C19" s="18" t="s">
        <v>136</v>
      </c>
      <c r="D19"/>
      <c r="E19" s="119"/>
      <c r="F19" s="116" t="s">
        <v>137</v>
      </c>
      <c r="G19"/>
      <c r="H19" s="724"/>
      <c r="I19" s="725">
        <v>139.88733937455774</v>
      </c>
      <c r="J19" s="726">
        <v>139.88733937455774</v>
      </c>
      <c r="K19" s="727">
        <v>139.88733937455774</v>
      </c>
      <c r="L19" s="278"/>
      <c r="M19" s="75"/>
      <c r="N19" s="75"/>
    </row>
    <row r="20" spans="1:14" x14ac:dyDescent="0.3">
      <c r="A20" s="51">
        <v>184</v>
      </c>
      <c r="B20" s="51">
        <v>20</v>
      </c>
      <c r="C20" s="18"/>
      <c r="D20"/>
      <c r="E20" s="119"/>
      <c r="F20" s="118" t="s">
        <v>138</v>
      </c>
      <c r="G20"/>
      <c r="H20" s="730"/>
      <c r="I20" s="731">
        <v>81.766059374557756</v>
      </c>
      <c r="J20" s="732">
        <v>81.766059374557756</v>
      </c>
      <c r="K20" s="733">
        <v>81.766059374557756</v>
      </c>
      <c r="L20" s="278"/>
      <c r="M20" s="75"/>
      <c r="N20" s="75"/>
    </row>
    <row r="21" spans="1:14" ht="18" customHeight="1" x14ac:dyDescent="0.3">
      <c r="A21" s="51">
        <v>185</v>
      </c>
      <c r="B21" s="51">
        <v>21</v>
      </c>
      <c r="C21" s="18"/>
      <c r="D21"/>
      <c r="E21" s="119"/>
      <c r="F21" s="118" t="s">
        <v>139</v>
      </c>
      <c r="G21"/>
      <c r="H21" s="730"/>
      <c r="I21" s="731">
        <v>58.121279999999985</v>
      </c>
      <c r="J21" s="732">
        <v>58.121279999999985</v>
      </c>
      <c r="K21" s="733">
        <v>58.121279999999985</v>
      </c>
      <c r="L21" s="278"/>
      <c r="M21" s="75"/>
      <c r="N21" s="75"/>
    </row>
    <row r="22" spans="1:14" x14ac:dyDescent="0.3">
      <c r="A22" s="51">
        <v>186</v>
      </c>
      <c r="B22" s="51">
        <v>22</v>
      </c>
      <c r="C22" s="18" t="s">
        <v>140</v>
      </c>
      <c r="D22"/>
      <c r="E22" s="119"/>
      <c r="F22" s="116" t="s">
        <v>141</v>
      </c>
      <c r="G22"/>
      <c r="H22" s="724"/>
      <c r="I22" s="725">
        <v>-13</v>
      </c>
      <c r="J22" s="726">
        <v>-13</v>
      </c>
      <c r="K22" s="727">
        <v>-13</v>
      </c>
      <c r="L22" s="278"/>
      <c r="M22" s="75"/>
      <c r="N22" s="75"/>
    </row>
    <row r="23" spans="1:14" x14ac:dyDescent="0.3">
      <c r="A23" s="51">
        <v>187</v>
      </c>
      <c r="B23" s="51">
        <v>23</v>
      </c>
      <c r="C23" s="18"/>
      <c r="D23"/>
      <c r="E23" s="119"/>
      <c r="F23" s="118" t="s">
        <v>142</v>
      </c>
      <c r="G23"/>
      <c r="H23" s="734"/>
      <c r="I23" s="735">
        <v>-200</v>
      </c>
      <c r="J23" s="736">
        <v>-200</v>
      </c>
      <c r="K23" s="729">
        <v>-200</v>
      </c>
      <c r="L23" s="278"/>
      <c r="M23" s="75"/>
      <c r="N23" s="75"/>
    </row>
    <row r="24" spans="1:14" x14ac:dyDescent="0.3">
      <c r="A24" s="51">
        <v>188</v>
      </c>
      <c r="B24" s="51">
        <v>24</v>
      </c>
      <c r="C24" s="18"/>
      <c r="D24"/>
      <c r="E24" s="119"/>
      <c r="F24" s="118" t="s">
        <v>127</v>
      </c>
      <c r="G24" t="s">
        <v>128</v>
      </c>
      <c r="H24" s="728"/>
      <c r="I24" s="653">
        <v>6.5000000000000002E-2</v>
      </c>
      <c r="J24" s="654">
        <v>6.5000000000000002E-2</v>
      </c>
      <c r="K24" s="655">
        <v>6.5000000000000002E-2</v>
      </c>
      <c r="L24" s="278"/>
      <c r="M24" s="75"/>
      <c r="N24" s="75"/>
    </row>
    <row r="25" spans="1:14" x14ac:dyDescent="0.3">
      <c r="A25" s="51">
        <v>189</v>
      </c>
      <c r="B25" s="51">
        <v>25</v>
      </c>
      <c r="C25" s="54">
        <v>1.2</v>
      </c>
      <c r="D25" s="113"/>
      <c r="E25" s="114" t="s">
        <v>143</v>
      </c>
      <c r="F25" s="115"/>
      <c r="G25" s="113"/>
      <c r="H25" s="722"/>
      <c r="I25" s="723">
        <v>1244.4670199510717</v>
      </c>
      <c r="J25" s="723">
        <v>1245.1957648903428</v>
      </c>
      <c r="K25" s="723">
        <v>1245.9245098296142</v>
      </c>
      <c r="L25" s="278"/>
      <c r="M25" s="75"/>
      <c r="N25" s="75"/>
    </row>
    <row r="26" spans="1:14" x14ac:dyDescent="0.3">
      <c r="A26" s="51">
        <v>190</v>
      </c>
      <c r="B26" s="51">
        <v>26</v>
      </c>
      <c r="C26" s="18" t="s">
        <v>120</v>
      </c>
      <c r="D26"/>
      <c r="E26" s="119"/>
      <c r="F26" s="116" t="s">
        <v>144</v>
      </c>
      <c r="G26"/>
      <c r="H26" s="728"/>
      <c r="I26" s="653">
        <v>1047.8378700000001</v>
      </c>
      <c r="J26" s="654">
        <v>1047.8378700000001</v>
      </c>
      <c r="K26" s="655">
        <v>1047.8378700000001</v>
      </c>
      <c r="L26" s="278"/>
      <c r="M26" s="75"/>
      <c r="N26" s="75"/>
    </row>
    <row r="27" spans="1:14" x14ac:dyDescent="0.3">
      <c r="A27" s="51">
        <v>191</v>
      </c>
      <c r="B27" s="51">
        <v>27</v>
      </c>
      <c r="C27" s="55"/>
      <c r="D27" s="117"/>
      <c r="E27" s="48"/>
      <c r="F27" s="118" t="s">
        <v>145</v>
      </c>
      <c r="G27"/>
      <c r="H27" s="728"/>
      <c r="I27" s="653">
        <v>104783.787</v>
      </c>
      <c r="J27" s="654">
        <v>104783.787</v>
      </c>
      <c r="K27" s="655">
        <v>104783.787</v>
      </c>
      <c r="L27" s="278"/>
      <c r="M27" s="75"/>
      <c r="N27" s="75"/>
    </row>
    <row r="28" spans="1:14" x14ac:dyDescent="0.3">
      <c r="A28" s="51">
        <v>192</v>
      </c>
      <c r="B28" s="51">
        <v>28</v>
      </c>
      <c r="C28" s="55"/>
      <c r="D28" s="117"/>
      <c r="E28" s="48"/>
      <c r="F28" s="118" t="s">
        <v>146</v>
      </c>
      <c r="G28"/>
      <c r="H28" s="728"/>
      <c r="I28" s="653">
        <v>0.01</v>
      </c>
      <c r="J28" s="654">
        <v>0.01</v>
      </c>
      <c r="K28" s="655">
        <v>0.01</v>
      </c>
      <c r="L28" s="278"/>
      <c r="M28" s="75"/>
      <c r="N28" s="75"/>
    </row>
    <row r="29" spans="1:14" x14ac:dyDescent="0.3">
      <c r="A29" s="51">
        <v>193</v>
      </c>
      <c r="B29" s="51">
        <v>29</v>
      </c>
      <c r="C29" s="55"/>
      <c r="D29" s="117"/>
      <c r="E29" s="48"/>
      <c r="F29" s="118" t="s">
        <v>147</v>
      </c>
      <c r="G29" s="118"/>
      <c r="H29" s="728"/>
      <c r="I29" s="653">
        <v>91776.472200000004</v>
      </c>
      <c r="J29" s="654">
        <v>91776.472200000004</v>
      </c>
      <c r="K29" s="655">
        <v>91776.472200000004</v>
      </c>
      <c r="L29" s="278"/>
      <c r="M29" s="75"/>
      <c r="N29" s="75"/>
    </row>
    <row r="30" spans="1:14" x14ac:dyDescent="0.3">
      <c r="A30" s="51">
        <v>194</v>
      </c>
      <c r="B30" s="51">
        <v>30</v>
      </c>
      <c r="C30" s="55"/>
      <c r="D30" s="117"/>
      <c r="E30" s="48"/>
      <c r="F30" s="118" t="s">
        <v>148</v>
      </c>
      <c r="G30" s="118"/>
      <c r="H30" s="728"/>
      <c r="I30" s="653">
        <v>0</v>
      </c>
      <c r="J30" s="654">
        <v>0</v>
      </c>
      <c r="K30" s="655">
        <v>0</v>
      </c>
      <c r="L30" s="278"/>
      <c r="M30" s="75"/>
      <c r="N30" s="75"/>
    </row>
    <row r="31" spans="1:14" x14ac:dyDescent="0.3">
      <c r="A31" s="51">
        <v>195</v>
      </c>
      <c r="B31" s="51">
        <v>31</v>
      </c>
      <c r="C31" s="18" t="s">
        <v>124</v>
      </c>
      <c r="D31" s="120"/>
      <c r="E31" s="119"/>
      <c r="F31" s="17" t="s">
        <v>149</v>
      </c>
      <c r="G31"/>
      <c r="H31" s="737"/>
      <c r="I31" s="738">
        <v>44.006811200000001</v>
      </c>
      <c r="J31" s="739">
        <v>44.006811200000001</v>
      </c>
      <c r="K31" s="740">
        <v>44.006811200000001</v>
      </c>
      <c r="L31" s="278"/>
    </row>
    <row r="32" spans="1:14" x14ac:dyDescent="0.3">
      <c r="A32" s="51">
        <v>196</v>
      </c>
      <c r="B32" s="51">
        <v>32</v>
      </c>
      <c r="C32" s="18"/>
      <c r="D32" s="121"/>
      <c r="E32" s="119"/>
      <c r="F32" s="118" t="s">
        <v>150</v>
      </c>
      <c r="G32"/>
      <c r="H32" s="728"/>
      <c r="I32" s="653">
        <v>5500.8514000000005</v>
      </c>
      <c r="J32" s="654">
        <v>5500.8514000000005</v>
      </c>
      <c r="K32" s="655">
        <v>5500.8514000000005</v>
      </c>
      <c r="L32" s="278"/>
    </row>
    <row r="33" spans="1:14" x14ac:dyDescent="0.3">
      <c r="A33" s="51">
        <v>197</v>
      </c>
      <c r="B33" s="51">
        <v>33</v>
      </c>
      <c r="C33" s="18"/>
      <c r="D33" s="121"/>
      <c r="E33" s="119"/>
      <c r="F33" s="118" t="s">
        <v>151</v>
      </c>
      <c r="G33"/>
      <c r="H33" s="728"/>
      <c r="I33" s="653">
        <v>8.0000000000000002E-3</v>
      </c>
      <c r="J33" s="654">
        <v>8.0000000000000002E-3</v>
      </c>
      <c r="K33" s="655">
        <v>8.0000000000000002E-3</v>
      </c>
      <c r="L33" s="278"/>
    </row>
    <row r="34" spans="1:14" x14ac:dyDescent="0.3">
      <c r="A34" s="51">
        <v>198</v>
      </c>
      <c r="B34" s="51">
        <v>34</v>
      </c>
      <c r="C34" s="18"/>
      <c r="D34" s="122"/>
      <c r="E34" s="119"/>
      <c r="F34"/>
      <c r="G34" s="118"/>
      <c r="H34" s="728"/>
      <c r="I34" s="653"/>
      <c r="J34" s="654"/>
      <c r="K34" s="733"/>
      <c r="L34" s="278"/>
    </row>
    <row r="35" spans="1:14" x14ac:dyDescent="0.3">
      <c r="A35" s="51">
        <v>199</v>
      </c>
      <c r="B35" s="51">
        <v>35</v>
      </c>
      <c r="C35" s="18"/>
      <c r="D35" s="122"/>
      <c r="E35" s="119"/>
      <c r="F35"/>
      <c r="G35" s="118"/>
      <c r="H35" s="728"/>
      <c r="I35" s="653"/>
      <c r="J35" s="654"/>
      <c r="K35" s="733"/>
      <c r="L35" s="278"/>
    </row>
    <row r="36" spans="1:14" x14ac:dyDescent="0.3">
      <c r="A36" s="51">
        <v>200</v>
      </c>
      <c r="B36" s="51">
        <v>36</v>
      </c>
      <c r="C36" s="18" t="s">
        <v>129</v>
      </c>
      <c r="D36" s="120"/>
      <c r="E36" s="119"/>
      <c r="F36" s="116" t="s">
        <v>152</v>
      </c>
      <c r="G36"/>
      <c r="H36" s="741"/>
      <c r="I36" s="742"/>
      <c r="J36" s="743"/>
      <c r="K36" s="740">
        <v>0</v>
      </c>
      <c r="L36" s="278"/>
    </row>
    <row r="37" spans="1:14" x14ac:dyDescent="0.3">
      <c r="A37" s="51">
        <v>201</v>
      </c>
      <c r="B37" s="51">
        <v>37</v>
      </c>
      <c r="C37" s="18"/>
      <c r="D37" s="121"/>
      <c r="E37" s="119"/>
      <c r="F37" s="118" t="s">
        <v>153</v>
      </c>
      <c r="G37"/>
      <c r="H37" s="728"/>
      <c r="I37" s="653"/>
      <c r="J37" s="654"/>
      <c r="K37" s="740"/>
      <c r="L37" s="278"/>
    </row>
    <row r="38" spans="1:14" x14ac:dyDescent="0.3">
      <c r="A38" s="51">
        <v>202</v>
      </c>
      <c r="B38" s="51">
        <v>38</v>
      </c>
      <c r="C38" s="18"/>
      <c r="D38" s="121"/>
      <c r="E38" s="119"/>
      <c r="F38" s="118" t="s">
        <v>154</v>
      </c>
      <c r="G38"/>
      <c r="H38" s="728"/>
      <c r="I38" s="653"/>
      <c r="J38" s="654"/>
      <c r="K38" s="733"/>
      <c r="L38" s="278"/>
    </row>
    <row r="39" spans="1:14" x14ac:dyDescent="0.3">
      <c r="A39" s="51">
        <v>203</v>
      </c>
      <c r="B39" s="51">
        <v>39</v>
      </c>
      <c r="C39" s="18"/>
      <c r="D39" s="122"/>
      <c r="E39" s="119"/>
      <c r="F39"/>
      <c r="G39" s="118"/>
      <c r="H39" s="728"/>
      <c r="I39" s="653"/>
      <c r="J39" s="654"/>
      <c r="K39" s="655"/>
      <c r="L39" s="278"/>
    </row>
    <row r="40" spans="1:14" x14ac:dyDescent="0.3">
      <c r="A40" s="51">
        <v>204</v>
      </c>
      <c r="B40" s="51">
        <v>40</v>
      </c>
      <c r="C40" s="18"/>
      <c r="D40" s="122"/>
      <c r="E40" s="119"/>
      <c r="F40"/>
      <c r="G40" s="118"/>
      <c r="H40" s="728"/>
      <c r="I40" s="653"/>
      <c r="J40" s="654"/>
      <c r="K40" s="655"/>
      <c r="L40" s="278"/>
    </row>
    <row r="41" spans="1:14" x14ac:dyDescent="0.3">
      <c r="A41" s="51">
        <v>205</v>
      </c>
      <c r="B41" s="51">
        <v>41</v>
      </c>
      <c r="C41" s="18" t="s">
        <v>132</v>
      </c>
      <c r="D41" s="122"/>
      <c r="E41"/>
      <c r="F41" s="116" t="s">
        <v>155</v>
      </c>
      <c r="G41" s="118"/>
      <c r="H41" s="724"/>
      <c r="I41" s="725">
        <v>24.887096999999997</v>
      </c>
      <c r="J41" s="726">
        <v>24.887096999999997</v>
      </c>
      <c r="K41" s="727">
        <v>24.887096999999997</v>
      </c>
      <c r="L41" s="278"/>
    </row>
    <row r="42" spans="1:14" x14ac:dyDescent="0.3">
      <c r="A42" s="51">
        <v>206</v>
      </c>
      <c r="B42" s="51">
        <v>42</v>
      </c>
      <c r="C42" s="18"/>
      <c r="D42" s="122"/>
      <c r="E42"/>
      <c r="F42" s="118" t="s">
        <v>156</v>
      </c>
      <c r="G42"/>
      <c r="H42" s="728"/>
      <c r="I42" s="653">
        <v>1659.1397999999999</v>
      </c>
      <c r="J42" s="654">
        <v>1659.1397999999999</v>
      </c>
      <c r="K42" s="655">
        <v>1659.1397999999999</v>
      </c>
      <c r="L42" s="278"/>
    </row>
    <row r="43" spans="1:14" x14ac:dyDescent="0.3">
      <c r="A43" s="51">
        <v>207</v>
      </c>
      <c r="B43" s="51">
        <v>43</v>
      </c>
      <c r="C43" s="18"/>
      <c r="D43" s="122"/>
      <c r="E43"/>
      <c r="F43" s="118" t="s">
        <v>127</v>
      </c>
      <c r="G43"/>
      <c r="H43" s="728"/>
      <c r="I43" s="653">
        <v>1.4999999999999999E-2</v>
      </c>
      <c r="J43" s="654">
        <v>1.4999999999999999E-2</v>
      </c>
      <c r="K43" s="729">
        <v>1.4999999999999999E-2</v>
      </c>
      <c r="L43" s="278"/>
    </row>
    <row r="44" spans="1:14" x14ac:dyDescent="0.3">
      <c r="A44" s="51">
        <v>208</v>
      </c>
      <c r="B44" s="51">
        <v>44</v>
      </c>
      <c r="C44" s="18" t="s">
        <v>134</v>
      </c>
      <c r="D44" s="122"/>
      <c r="E44"/>
      <c r="F44" s="123" t="s">
        <v>157</v>
      </c>
      <c r="G44"/>
      <c r="H44" s="734"/>
      <c r="I44" s="735">
        <v>37.939699786508712</v>
      </c>
      <c r="J44" s="736">
        <v>38.668444725779963</v>
      </c>
      <c r="K44" s="729">
        <v>39.397189665051222</v>
      </c>
      <c r="L44" s="278"/>
    </row>
    <row r="45" spans="1:14" s="78" customFormat="1" x14ac:dyDescent="0.3">
      <c r="A45" s="51">
        <v>209</v>
      </c>
      <c r="B45" s="51">
        <v>45</v>
      </c>
      <c r="C45" s="18"/>
      <c r="D45" s="122"/>
      <c r="E45"/>
      <c r="F45" s="118" t="s">
        <v>158</v>
      </c>
      <c r="G45"/>
      <c r="H45" s="728"/>
      <c r="I45" s="653">
        <v>2529.3133191005809</v>
      </c>
      <c r="J45" s="654">
        <v>2577.8963150519976</v>
      </c>
      <c r="K45" s="733">
        <v>2626.4793110034148</v>
      </c>
      <c r="L45" s="278"/>
      <c r="M45" s="67"/>
      <c r="N45" s="67"/>
    </row>
    <row r="46" spans="1:14" s="78" customFormat="1" x14ac:dyDescent="0.3">
      <c r="A46" s="51">
        <v>210</v>
      </c>
      <c r="B46" s="51">
        <v>46</v>
      </c>
      <c r="C46" s="18"/>
      <c r="D46" s="122"/>
      <c r="E46"/>
      <c r="F46" s="118" t="s">
        <v>159</v>
      </c>
      <c r="G46" t="s">
        <v>128</v>
      </c>
      <c r="H46" s="728"/>
      <c r="I46" s="653">
        <v>1.4999999999999999E-2</v>
      </c>
      <c r="J46" s="654">
        <v>1.4999999999999999E-2</v>
      </c>
      <c r="K46" s="729">
        <v>1.4999999999999999E-2</v>
      </c>
      <c r="L46" s="278"/>
      <c r="M46" s="67"/>
      <c r="N46" s="67"/>
    </row>
    <row r="47" spans="1:14" s="78" customFormat="1" x14ac:dyDescent="0.3">
      <c r="A47" s="51">
        <v>211</v>
      </c>
      <c r="B47" s="51">
        <v>47</v>
      </c>
      <c r="C47" s="18" t="s">
        <v>136</v>
      </c>
      <c r="D47" s="120"/>
      <c r="E47" s="119"/>
      <c r="F47" s="116" t="s">
        <v>160</v>
      </c>
      <c r="G47"/>
      <c r="H47" s="728"/>
      <c r="I47" s="653">
        <v>89.795541964562915</v>
      </c>
      <c r="J47" s="654">
        <v>89.795541964562915</v>
      </c>
      <c r="K47" s="655">
        <v>89.795541964562915</v>
      </c>
      <c r="L47" s="278"/>
      <c r="M47" s="67"/>
      <c r="N47" s="67"/>
    </row>
    <row r="48" spans="1:14" s="78" customFormat="1" x14ac:dyDescent="0.3">
      <c r="A48" s="51">
        <v>212</v>
      </c>
      <c r="B48" s="51">
        <v>48</v>
      </c>
      <c r="C48" s="18" t="s">
        <v>140</v>
      </c>
      <c r="D48" s="120"/>
      <c r="E48" s="119"/>
      <c r="F48" s="116" t="s">
        <v>161</v>
      </c>
      <c r="G48"/>
      <c r="H48" s="728"/>
      <c r="I48" s="653"/>
      <c r="J48" s="654"/>
      <c r="K48" s="655"/>
      <c r="L48" s="278"/>
      <c r="M48" s="67"/>
      <c r="N48" s="67"/>
    </row>
    <row r="49" spans="1:14" s="78" customFormat="1" x14ac:dyDescent="0.3">
      <c r="A49" s="51">
        <v>213</v>
      </c>
      <c r="B49" s="51">
        <v>49</v>
      </c>
      <c r="C49" s="54">
        <v>1.3</v>
      </c>
      <c r="D49" s="113"/>
      <c r="E49" s="114" t="s">
        <v>162</v>
      </c>
      <c r="F49" s="115"/>
      <c r="G49" s="113"/>
      <c r="H49" s="722">
        <v>0</v>
      </c>
      <c r="I49" s="723">
        <v>0</v>
      </c>
      <c r="J49" s="723">
        <v>0</v>
      </c>
      <c r="K49" s="723">
        <v>0</v>
      </c>
      <c r="L49" s="278"/>
      <c r="M49" s="67"/>
      <c r="N49" s="67"/>
    </row>
    <row r="50" spans="1:14" s="78" customFormat="1" x14ac:dyDescent="0.3">
      <c r="A50" s="51">
        <v>214</v>
      </c>
      <c r="B50" s="51">
        <v>50</v>
      </c>
      <c r="C50" s="57" t="s">
        <v>120</v>
      </c>
      <c r="D50" s="123"/>
      <c r="E50" s="124"/>
      <c r="F50" s="125" t="s">
        <v>163</v>
      </c>
      <c r="G50" s="126"/>
      <c r="H50" s="741"/>
      <c r="I50" s="742"/>
      <c r="J50" s="743"/>
      <c r="K50" s="744">
        <v>0</v>
      </c>
      <c r="L50" s="278"/>
      <c r="M50" s="67"/>
      <c r="N50" s="67"/>
    </row>
    <row r="51" spans="1:14" s="78" customFormat="1" x14ac:dyDescent="0.3">
      <c r="A51" s="51">
        <v>215</v>
      </c>
      <c r="B51" s="51">
        <v>51</v>
      </c>
      <c r="C51" s="56"/>
      <c r="D51" s="123"/>
      <c r="E51" s="124"/>
      <c r="F51" s="125" t="s">
        <v>164</v>
      </c>
      <c r="G51" s="126"/>
      <c r="H51" s="741"/>
      <c r="I51" s="742"/>
      <c r="J51" s="743"/>
      <c r="K51" s="744">
        <v>0</v>
      </c>
      <c r="L51" s="278"/>
      <c r="M51" s="67"/>
      <c r="N51" s="67"/>
    </row>
    <row r="52" spans="1:14" s="78" customFormat="1" x14ac:dyDescent="0.3">
      <c r="A52" s="51">
        <v>216</v>
      </c>
      <c r="B52" s="51">
        <v>52</v>
      </c>
      <c r="C52" s="56"/>
      <c r="D52" s="123"/>
      <c r="E52" s="124"/>
      <c r="F52" s="127" t="s">
        <v>165</v>
      </c>
      <c r="G52" s="126"/>
      <c r="H52" s="741"/>
      <c r="I52" s="742"/>
      <c r="J52" s="743"/>
      <c r="K52" s="744">
        <v>0</v>
      </c>
      <c r="L52" s="278"/>
      <c r="M52" s="67"/>
      <c r="N52" s="67"/>
    </row>
    <row r="53" spans="1:14" s="78" customFormat="1" x14ac:dyDescent="0.3">
      <c r="A53" s="51">
        <v>217</v>
      </c>
      <c r="B53" s="51">
        <v>53</v>
      </c>
      <c r="C53" s="56"/>
      <c r="D53" s="123"/>
      <c r="E53" s="124"/>
      <c r="F53" s="127" t="s">
        <v>166</v>
      </c>
      <c r="G53" s="126"/>
      <c r="H53" s="741"/>
      <c r="I53" s="742"/>
      <c r="J53" s="743"/>
      <c r="K53" s="744">
        <v>0</v>
      </c>
      <c r="L53" s="278"/>
      <c r="M53" s="67"/>
      <c r="N53" s="67"/>
    </row>
    <row r="54" spans="1:14" s="78" customFormat="1" x14ac:dyDescent="0.3">
      <c r="A54" s="51">
        <v>218</v>
      </c>
      <c r="B54" s="51">
        <v>54</v>
      </c>
      <c r="C54" s="56"/>
      <c r="D54" s="123"/>
      <c r="E54" s="124"/>
      <c r="F54" s="127" t="s">
        <v>167</v>
      </c>
      <c r="G54" s="126"/>
      <c r="H54" s="741"/>
      <c r="I54" s="742"/>
      <c r="J54" s="743"/>
      <c r="K54" s="655"/>
      <c r="L54" s="278"/>
      <c r="M54" s="67"/>
      <c r="N54" s="67"/>
    </row>
    <row r="55" spans="1:14" s="78" customFormat="1" x14ac:dyDescent="0.3">
      <c r="A55" s="51">
        <v>219</v>
      </c>
      <c r="B55" s="51">
        <v>55</v>
      </c>
      <c r="C55" s="56"/>
      <c r="D55" s="123"/>
      <c r="E55" s="124"/>
      <c r="F55" s="127" t="s">
        <v>168</v>
      </c>
      <c r="G55" s="126"/>
      <c r="H55" s="741"/>
      <c r="I55" s="742"/>
      <c r="J55" s="743"/>
      <c r="K55" s="744">
        <v>0</v>
      </c>
      <c r="L55" s="278"/>
      <c r="M55" s="67"/>
      <c r="N55" s="67"/>
    </row>
    <row r="56" spans="1:14" s="78" customFormat="1" x14ac:dyDescent="0.3">
      <c r="A56" s="51">
        <v>220</v>
      </c>
      <c r="B56" s="51">
        <v>56</v>
      </c>
      <c r="C56" s="56"/>
      <c r="D56" s="123"/>
      <c r="E56" s="124"/>
      <c r="F56" s="127" t="s">
        <v>169</v>
      </c>
      <c r="G56" s="126"/>
      <c r="H56" s="741"/>
      <c r="I56" s="742"/>
      <c r="J56" s="743"/>
      <c r="K56" s="744">
        <v>0</v>
      </c>
      <c r="L56" s="278"/>
      <c r="M56" s="67"/>
      <c r="N56" s="67"/>
    </row>
    <row r="57" spans="1:14" s="78" customFormat="1" x14ac:dyDescent="0.3">
      <c r="A57" s="51">
        <v>221</v>
      </c>
      <c r="B57" s="51">
        <v>57</v>
      </c>
      <c r="C57" s="56"/>
      <c r="D57" s="123"/>
      <c r="E57" s="124"/>
      <c r="F57" s="127" t="s">
        <v>170</v>
      </c>
      <c r="G57" s="126"/>
      <c r="H57" s="741"/>
      <c r="I57" s="742"/>
      <c r="J57" s="743"/>
      <c r="K57" s="655"/>
      <c r="L57" s="278"/>
      <c r="M57" s="67"/>
      <c r="N57" s="67"/>
    </row>
    <row r="58" spans="1:14" s="78" customFormat="1" x14ac:dyDescent="0.3">
      <c r="A58" s="51">
        <v>222</v>
      </c>
      <c r="B58" s="51">
        <v>58</v>
      </c>
      <c r="C58" s="56"/>
      <c r="D58" s="123"/>
      <c r="E58" s="124"/>
      <c r="F58" s="127" t="s">
        <v>171</v>
      </c>
      <c r="G58" s="126"/>
      <c r="H58" s="741"/>
      <c r="I58" s="742"/>
      <c r="J58" s="743"/>
      <c r="K58" s="745">
        <v>0</v>
      </c>
      <c r="L58" s="278"/>
      <c r="M58" s="67"/>
      <c r="N58" s="67"/>
    </row>
    <row r="59" spans="1:14" s="78" customFormat="1" x14ac:dyDescent="0.3">
      <c r="A59" s="51">
        <v>223</v>
      </c>
      <c r="B59" s="51">
        <v>59</v>
      </c>
      <c r="C59" s="56"/>
      <c r="D59" s="123"/>
      <c r="E59" s="124"/>
      <c r="F59" s="127" t="s">
        <v>172</v>
      </c>
      <c r="G59" s="126"/>
      <c r="H59" s="741"/>
      <c r="I59" s="742"/>
      <c r="J59" s="743"/>
      <c r="K59" s="745">
        <v>0</v>
      </c>
      <c r="L59" s="278"/>
      <c r="M59" s="67"/>
      <c r="N59" s="67"/>
    </row>
    <row r="60" spans="1:14" s="78" customFormat="1" x14ac:dyDescent="0.3">
      <c r="A60" s="51">
        <v>224</v>
      </c>
      <c r="B60" s="51">
        <v>60</v>
      </c>
      <c r="C60" s="56"/>
      <c r="D60" s="123"/>
      <c r="E60" s="124"/>
      <c r="F60" s="127" t="s">
        <v>173</v>
      </c>
      <c r="G60" s="126"/>
      <c r="H60" s="741"/>
      <c r="I60" s="742"/>
      <c r="J60" s="743"/>
      <c r="K60" s="745"/>
      <c r="L60" s="278"/>
      <c r="M60" s="67"/>
      <c r="N60" s="67"/>
    </row>
    <row r="61" spans="1:14" s="78" customFormat="1" x14ac:dyDescent="0.3">
      <c r="A61" s="51">
        <v>225</v>
      </c>
      <c r="B61" s="51">
        <v>61</v>
      </c>
      <c r="C61" s="56"/>
      <c r="D61" s="124"/>
      <c r="E61" s="124"/>
      <c r="F61" s="128" t="s">
        <v>174</v>
      </c>
      <c r="G61" s="124"/>
      <c r="H61" s="741"/>
      <c r="I61" s="742"/>
      <c r="J61" s="743"/>
      <c r="K61" s="744"/>
      <c r="L61" s="278"/>
      <c r="M61" s="67"/>
      <c r="N61" s="67"/>
    </row>
    <row r="62" spans="1:14" s="78" customFormat="1" x14ac:dyDescent="0.3">
      <c r="A62" s="51">
        <v>226</v>
      </c>
      <c r="B62" s="51">
        <v>62</v>
      </c>
      <c r="C62" s="56"/>
      <c r="D62" s="129"/>
      <c r="E62" s="130"/>
      <c r="F62" s="131" t="s">
        <v>175</v>
      </c>
      <c r="G62" s="124"/>
      <c r="H62" s="728"/>
      <c r="I62" s="653"/>
      <c r="J62" s="654"/>
      <c r="K62" s="655"/>
      <c r="L62" s="278"/>
      <c r="M62" s="67"/>
      <c r="N62" s="67"/>
    </row>
    <row r="63" spans="1:14" s="78" customFormat="1" x14ac:dyDescent="0.3">
      <c r="A63" s="51">
        <v>227</v>
      </c>
      <c r="B63" s="51">
        <v>63</v>
      </c>
      <c r="C63" s="56"/>
      <c r="D63" s="127"/>
      <c r="E63" s="124"/>
      <c r="F63" s="131" t="s">
        <v>174</v>
      </c>
      <c r="G63" s="124"/>
      <c r="H63" s="728"/>
      <c r="I63" s="653"/>
      <c r="J63" s="654"/>
      <c r="K63" s="655"/>
      <c r="L63" s="278"/>
      <c r="M63" s="67"/>
      <c r="N63" s="67"/>
    </row>
    <row r="64" spans="1:14" s="78" customFormat="1" x14ac:dyDescent="0.3">
      <c r="A64" s="51">
        <v>228</v>
      </c>
      <c r="B64" s="51">
        <v>64</v>
      </c>
      <c r="C64" s="56"/>
      <c r="D64" s="127"/>
      <c r="E64" s="124"/>
      <c r="F64" s="132" t="s">
        <v>176</v>
      </c>
      <c r="G64" s="124"/>
      <c r="H64" s="728"/>
      <c r="I64" s="653"/>
      <c r="J64" s="654"/>
      <c r="K64" s="655"/>
      <c r="L64" s="278"/>
      <c r="M64" s="67"/>
      <c r="N64" s="67"/>
    </row>
    <row r="65" spans="1:14" s="78" customFormat="1" x14ac:dyDescent="0.3">
      <c r="A65" s="51">
        <v>229</v>
      </c>
      <c r="B65" s="51">
        <v>65</v>
      </c>
      <c r="C65" s="56"/>
      <c r="D65" s="127"/>
      <c r="E65" s="124"/>
      <c r="F65" s="132" t="s">
        <v>174</v>
      </c>
      <c r="G65" s="124"/>
      <c r="H65" s="728"/>
      <c r="I65" s="653"/>
      <c r="J65" s="654"/>
      <c r="K65" s="655"/>
      <c r="L65" s="278"/>
      <c r="M65" s="67"/>
      <c r="N65" s="67"/>
    </row>
    <row r="66" spans="1:14" s="78" customFormat="1" x14ac:dyDescent="0.3">
      <c r="A66" s="51">
        <v>230</v>
      </c>
      <c r="B66" s="51">
        <v>66</v>
      </c>
      <c r="C66" s="56" t="s">
        <v>124</v>
      </c>
      <c r="D66" s="127"/>
      <c r="E66" s="124"/>
      <c r="F66" s="133" t="s">
        <v>177</v>
      </c>
      <c r="G66" s="124"/>
      <c r="H66" s="728"/>
      <c r="I66" s="653"/>
      <c r="J66" s="654"/>
      <c r="K66" s="655"/>
      <c r="L66" s="278"/>
      <c r="M66" s="67"/>
      <c r="N66" s="67"/>
    </row>
    <row r="67" spans="1:14" s="78" customFormat="1" x14ac:dyDescent="0.3">
      <c r="A67" s="51">
        <v>231</v>
      </c>
      <c r="B67" s="51">
        <v>67</v>
      </c>
      <c r="C67" s="56"/>
      <c r="D67" s="127"/>
      <c r="E67" s="124"/>
      <c r="F67" s="133" t="s">
        <v>178</v>
      </c>
      <c r="G67" s="124"/>
      <c r="H67" s="728"/>
      <c r="I67" s="653"/>
      <c r="J67" s="654"/>
      <c r="K67" s="655"/>
      <c r="L67" s="278"/>
      <c r="M67" s="67"/>
      <c r="N67" s="67"/>
    </row>
    <row r="68" spans="1:14" s="78" customFormat="1" x14ac:dyDescent="0.3">
      <c r="A68" s="51">
        <v>232</v>
      </c>
      <c r="B68" s="51">
        <v>68</v>
      </c>
      <c r="C68" s="56"/>
      <c r="D68" s="127"/>
      <c r="E68" s="124"/>
      <c r="F68" s="131" t="s">
        <v>179</v>
      </c>
      <c r="G68" s="124"/>
      <c r="H68" s="728"/>
      <c r="I68" s="653"/>
      <c r="J68" s="654"/>
      <c r="K68" s="655"/>
      <c r="L68" s="278"/>
      <c r="M68" s="67"/>
      <c r="N68" s="67"/>
    </row>
    <row r="69" spans="1:14" s="78" customFormat="1" x14ac:dyDescent="0.3">
      <c r="A69" s="51">
        <v>233</v>
      </c>
      <c r="B69" s="51">
        <v>69</v>
      </c>
      <c r="C69" s="56"/>
      <c r="D69" s="127"/>
      <c r="E69" s="124"/>
      <c r="F69" s="131" t="s">
        <v>180</v>
      </c>
      <c r="G69" s="124"/>
      <c r="H69" s="728"/>
      <c r="I69" s="653"/>
      <c r="J69" s="654"/>
      <c r="K69" s="655"/>
      <c r="L69" s="278"/>
      <c r="M69" s="67"/>
      <c r="N69" s="67"/>
    </row>
    <row r="70" spans="1:14" s="78" customFormat="1" x14ac:dyDescent="0.3">
      <c r="A70" s="51">
        <v>234</v>
      </c>
      <c r="B70" s="51">
        <v>70</v>
      </c>
      <c r="C70" s="56"/>
      <c r="D70" s="127"/>
      <c r="E70" s="124"/>
      <c r="F70" s="131" t="s">
        <v>181</v>
      </c>
      <c r="G70" s="124"/>
      <c r="H70" s="728"/>
      <c r="I70" s="653"/>
      <c r="J70" s="654"/>
      <c r="K70" s="655"/>
      <c r="L70" s="278"/>
      <c r="M70" s="67"/>
      <c r="N70" s="67"/>
    </row>
    <row r="71" spans="1:14" s="78" customFormat="1" x14ac:dyDescent="0.3">
      <c r="A71" s="51">
        <v>235</v>
      </c>
      <c r="B71" s="51">
        <v>71</v>
      </c>
      <c r="C71" s="56"/>
      <c r="D71" s="127"/>
      <c r="E71" s="124"/>
      <c r="F71" s="131" t="s">
        <v>180</v>
      </c>
      <c r="G71" s="124"/>
      <c r="H71" s="728"/>
      <c r="I71" s="653"/>
      <c r="J71" s="654"/>
      <c r="K71" s="655"/>
      <c r="L71" s="278"/>
      <c r="M71" s="67"/>
      <c r="N71" s="67"/>
    </row>
    <row r="72" spans="1:14" s="78" customFormat="1" x14ac:dyDescent="0.3">
      <c r="A72" s="51">
        <v>236</v>
      </c>
      <c r="B72" s="51">
        <v>72</v>
      </c>
      <c r="C72" s="56"/>
      <c r="D72" s="126"/>
      <c r="E72" s="124"/>
      <c r="F72" s="131" t="s">
        <v>182</v>
      </c>
      <c r="G72" s="126"/>
      <c r="H72" s="728"/>
      <c r="I72" s="653"/>
      <c r="J72" s="654"/>
      <c r="K72" s="655"/>
      <c r="L72" s="278"/>
      <c r="M72" s="67"/>
      <c r="N72" s="67"/>
    </row>
    <row r="73" spans="1:14" s="78" customFormat="1" x14ac:dyDescent="0.3">
      <c r="A73" s="51">
        <v>237</v>
      </c>
      <c r="B73" s="51">
        <v>73</v>
      </c>
      <c r="C73" s="56"/>
      <c r="D73" s="124"/>
      <c r="E73" s="124"/>
      <c r="F73" s="131" t="s">
        <v>180</v>
      </c>
      <c r="G73" s="124"/>
      <c r="H73" s="728"/>
      <c r="I73" s="653"/>
      <c r="J73" s="654"/>
      <c r="K73" s="655"/>
      <c r="L73" s="278"/>
      <c r="M73" s="67"/>
      <c r="N73" s="67"/>
    </row>
    <row r="74" spans="1:14" s="78" customFormat="1" ht="28.8" x14ac:dyDescent="0.3">
      <c r="A74" s="51">
        <v>238</v>
      </c>
      <c r="B74" s="51">
        <v>74</v>
      </c>
      <c r="C74" s="56"/>
      <c r="D74" s="127"/>
      <c r="E74" s="124"/>
      <c r="F74" s="131" t="s">
        <v>183</v>
      </c>
      <c r="G74" s="124"/>
      <c r="H74" s="728"/>
      <c r="I74" s="653"/>
      <c r="J74" s="654"/>
      <c r="K74" s="655"/>
      <c r="L74" s="278"/>
      <c r="M74" s="67"/>
      <c r="N74" s="67"/>
    </row>
    <row r="75" spans="1:14" s="78" customFormat="1" x14ac:dyDescent="0.3">
      <c r="A75" s="51">
        <v>239</v>
      </c>
      <c r="B75" s="51">
        <v>75</v>
      </c>
      <c r="C75" s="56"/>
      <c r="D75" s="127"/>
      <c r="E75" s="124"/>
      <c r="F75" s="131" t="s">
        <v>174</v>
      </c>
      <c r="G75" s="124"/>
      <c r="H75" s="728"/>
      <c r="I75" s="653"/>
      <c r="J75" s="654"/>
      <c r="K75" s="655"/>
      <c r="L75" s="278"/>
      <c r="M75" s="67"/>
      <c r="N75" s="67"/>
    </row>
    <row r="76" spans="1:14" s="78" customFormat="1" ht="28.8" x14ac:dyDescent="0.3">
      <c r="A76" s="51">
        <v>240</v>
      </c>
      <c r="B76" s="51">
        <v>76</v>
      </c>
      <c r="C76" s="57"/>
      <c r="D76" s="127"/>
      <c r="E76" s="124"/>
      <c r="F76" s="134" t="s">
        <v>184</v>
      </c>
      <c r="G76" s="124"/>
      <c r="H76" s="741"/>
      <c r="I76" s="742"/>
      <c r="J76" s="743"/>
      <c r="K76" s="746"/>
      <c r="L76" s="278"/>
      <c r="M76" s="67"/>
      <c r="N76" s="67"/>
    </row>
    <row r="77" spans="1:14" s="78" customFormat="1" x14ac:dyDescent="0.3">
      <c r="A77" s="51">
        <v>241</v>
      </c>
      <c r="B77" s="51">
        <v>77</v>
      </c>
      <c r="C77" s="56"/>
      <c r="D77" s="127"/>
      <c r="E77" s="124"/>
      <c r="F77" s="134" t="s">
        <v>174</v>
      </c>
      <c r="G77" s="124"/>
      <c r="H77" s="741"/>
      <c r="I77" s="742"/>
      <c r="J77" s="743"/>
      <c r="K77" s="746"/>
      <c r="L77" s="278"/>
      <c r="M77" s="67"/>
      <c r="N77" s="67"/>
    </row>
    <row r="78" spans="1:14" s="78" customFormat="1" x14ac:dyDescent="0.3">
      <c r="A78" s="51">
        <v>242</v>
      </c>
      <c r="B78" s="51">
        <v>78</v>
      </c>
      <c r="C78" s="56"/>
      <c r="D78" s="127"/>
      <c r="E78" s="124"/>
      <c r="F78" s="133" t="s">
        <v>185</v>
      </c>
      <c r="G78" s="124"/>
      <c r="H78" s="728"/>
      <c r="I78" s="653"/>
      <c r="J78" s="654"/>
      <c r="K78" s="655"/>
      <c r="L78" s="278"/>
      <c r="M78" s="67"/>
      <c r="N78" s="67"/>
    </row>
    <row r="79" spans="1:14" s="78" customFormat="1" x14ac:dyDescent="0.3">
      <c r="A79" s="51">
        <v>243</v>
      </c>
      <c r="B79" s="51">
        <v>79</v>
      </c>
      <c r="C79" s="56"/>
      <c r="D79" s="127"/>
      <c r="E79" s="124"/>
      <c r="F79" s="132" t="s">
        <v>186</v>
      </c>
      <c r="G79" s="124"/>
      <c r="H79" s="728"/>
      <c r="I79" s="653"/>
      <c r="J79" s="654"/>
      <c r="K79" s="655"/>
      <c r="L79" s="278"/>
      <c r="M79" s="67"/>
      <c r="N79" s="67"/>
    </row>
    <row r="80" spans="1:14" s="78" customFormat="1" x14ac:dyDescent="0.3">
      <c r="A80" s="51">
        <v>244</v>
      </c>
      <c r="B80" s="51">
        <v>80</v>
      </c>
      <c r="C80" s="56"/>
      <c r="D80" s="124"/>
      <c r="E80" s="124"/>
      <c r="F80" s="132" t="s">
        <v>180</v>
      </c>
      <c r="G80" s="124"/>
      <c r="H80" s="728"/>
      <c r="I80" s="653"/>
      <c r="J80" s="654"/>
      <c r="K80" s="655"/>
      <c r="L80" s="278"/>
      <c r="M80" s="67"/>
      <c r="N80" s="67"/>
    </row>
    <row r="81" spans="1:14" s="78" customFormat="1" x14ac:dyDescent="0.3">
      <c r="A81" s="51">
        <v>245</v>
      </c>
      <c r="B81" s="51">
        <v>81</v>
      </c>
      <c r="C81" s="56"/>
      <c r="D81" s="127"/>
      <c r="E81" s="124"/>
      <c r="F81" s="132" t="s">
        <v>187</v>
      </c>
      <c r="G81" s="124"/>
      <c r="H81" s="728"/>
      <c r="I81" s="653"/>
      <c r="J81" s="654"/>
      <c r="K81" s="655"/>
      <c r="L81" s="278"/>
      <c r="M81" s="67"/>
      <c r="N81" s="67"/>
    </row>
    <row r="82" spans="1:14" s="78" customFormat="1" x14ac:dyDescent="0.3">
      <c r="A82" s="51">
        <v>246</v>
      </c>
      <c r="B82" s="51">
        <v>82</v>
      </c>
      <c r="C82" s="56"/>
      <c r="D82" s="127"/>
      <c r="E82" s="124"/>
      <c r="F82" s="131" t="s">
        <v>180</v>
      </c>
      <c r="G82" s="124"/>
      <c r="H82" s="728"/>
      <c r="I82" s="653"/>
      <c r="J82" s="654"/>
      <c r="K82" s="655"/>
      <c r="L82" s="278"/>
      <c r="M82" s="67"/>
      <c r="N82" s="67"/>
    </row>
    <row r="83" spans="1:14" s="78" customFormat="1" x14ac:dyDescent="0.3">
      <c r="A83" s="51">
        <v>247</v>
      </c>
      <c r="B83" s="51">
        <v>83</v>
      </c>
      <c r="C83" s="56"/>
      <c r="D83" s="127"/>
      <c r="E83" s="124"/>
      <c r="F83" s="131" t="s">
        <v>188</v>
      </c>
      <c r="G83" s="124"/>
      <c r="H83" s="728"/>
      <c r="I83" s="653"/>
      <c r="J83" s="654"/>
      <c r="K83" s="655"/>
      <c r="L83" s="278"/>
      <c r="M83" s="67"/>
      <c r="N83" s="67"/>
    </row>
    <row r="84" spans="1:14" s="78" customFormat="1" x14ac:dyDescent="0.3">
      <c r="A84" s="51">
        <v>248</v>
      </c>
      <c r="B84" s="51">
        <v>84</v>
      </c>
      <c r="C84" s="56"/>
      <c r="D84" s="127"/>
      <c r="E84" s="124"/>
      <c r="F84" s="131" t="s">
        <v>180</v>
      </c>
      <c r="G84" s="124"/>
      <c r="H84" s="728"/>
      <c r="I84" s="653"/>
      <c r="J84" s="654"/>
      <c r="K84" s="655"/>
      <c r="L84" s="278"/>
      <c r="M84" s="67"/>
      <c r="N84" s="67"/>
    </row>
    <row r="85" spans="1:14" s="78" customFormat="1" ht="28.8" x14ac:dyDescent="0.3">
      <c r="A85" s="51">
        <v>249</v>
      </c>
      <c r="B85" s="51">
        <v>85</v>
      </c>
      <c r="C85" s="56"/>
      <c r="D85" s="127"/>
      <c r="E85" s="124"/>
      <c r="F85" s="131" t="s">
        <v>189</v>
      </c>
      <c r="G85" s="124"/>
      <c r="H85" s="728"/>
      <c r="I85" s="653"/>
      <c r="J85" s="654"/>
      <c r="K85" s="655"/>
      <c r="L85" s="278"/>
      <c r="M85" s="67"/>
      <c r="N85" s="67"/>
    </row>
    <row r="86" spans="1:14" s="78" customFormat="1" x14ac:dyDescent="0.3">
      <c r="A86" s="51">
        <v>250</v>
      </c>
      <c r="B86" s="51">
        <v>86</v>
      </c>
      <c r="C86" s="56"/>
      <c r="D86" s="127"/>
      <c r="E86" s="124"/>
      <c r="F86" s="131" t="s">
        <v>174</v>
      </c>
      <c r="G86" s="124"/>
      <c r="H86" s="728"/>
      <c r="I86" s="653"/>
      <c r="J86" s="654"/>
      <c r="K86" s="655"/>
      <c r="L86" s="278"/>
      <c r="M86" s="67"/>
      <c r="N86" s="67"/>
    </row>
    <row r="87" spans="1:14" s="78" customFormat="1" ht="28.8" x14ac:dyDescent="0.3">
      <c r="A87" s="51">
        <v>251</v>
      </c>
      <c r="B87" s="51">
        <v>87</v>
      </c>
      <c r="C87" s="56"/>
      <c r="D87" s="126"/>
      <c r="E87" s="124"/>
      <c r="F87" s="131" t="s">
        <v>190</v>
      </c>
      <c r="G87" s="124"/>
      <c r="H87" s="728"/>
      <c r="I87" s="653"/>
      <c r="J87" s="654"/>
      <c r="K87" s="655"/>
      <c r="L87" s="278"/>
      <c r="M87" s="67"/>
      <c r="N87" s="67"/>
    </row>
    <row r="88" spans="1:14" s="78" customFormat="1" x14ac:dyDescent="0.3">
      <c r="A88" s="51">
        <v>252</v>
      </c>
      <c r="B88" s="51">
        <v>88</v>
      </c>
      <c r="C88" s="56"/>
      <c r="D88" s="126"/>
      <c r="E88" s="124"/>
      <c r="F88" s="134" t="s">
        <v>174</v>
      </c>
      <c r="G88" s="124"/>
      <c r="H88" s="741"/>
      <c r="I88" s="742"/>
      <c r="J88" s="743"/>
      <c r="K88" s="746"/>
      <c r="L88" s="278"/>
      <c r="M88" s="67"/>
      <c r="N88" s="67"/>
    </row>
    <row r="89" spans="1:14" s="78" customFormat="1" x14ac:dyDescent="0.3">
      <c r="A89" s="51">
        <v>253</v>
      </c>
      <c r="B89" s="51">
        <v>89</v>
      </c>
      <c r="C89" s="56"/>
      <c r="D89" s="126"/>
      <c r="E89" s="124"/>
      <c r="F89" s="133" t="s">
        <v>191</v>
      </c>
      <c r="G89" s="124"/>
      <c r="H89" s="728"/>
      <c r="I89" s="653"/>
      <c r="J89" s="654"/>
      <c r="K89" s="655"/>
      <c r="L89" s="278"/>
      <c r="M89" s="67"/>
      <c r="N89" s="67"/>
    </row>
    <row r="90" spans="1:14" s="78" customFormat="1" x14ac:dyDescent="0.3">
      <c r="A90" s="51">
        <v>254</v>
      </c>
      <c r="B90" s="51">
        <v>90</v>
      </c>
      <c r="C90" s="56"/>
      <c r="D90" s="126"/>
      <c r="E90" s="124"/>
      <c r="F90" s="132" t="s">
        <v>192</v>
      </c>
      <c r="G90" s="124"/>
      <c r="H90" s="728"/>
      <c r="I90" s="653"/>
      <c r="J90" s="654"/>
      <c r="K90" s="655"/>
      <c r="L90" s="278"/>
      <c r="M90" s="67"/>
      <c r="N90" s="67"/>
    </row>
    <row r="91" spans="1:14" s="78" customFormat="1" x14ac:dyDescent="0.3">
      <c r="A91" s="51">
        <v>255</v>
      </c>
      <c r="B91" s="51">
        <v>91</v>
      </c>
      <c r="C91" s="56"/>
      <c r="D91" s="126"/>
      <c r="E91" s="124"/>
      <c r="F91" s="132" t="s">
        <v>193</v>
      </c>
      <c r="G91" s="124"/>
      <c r="H91" s="728"/>
      <c r="I91" s="653"/>
      <c r="J91" s="654"/>
      <c r="K91" s="655"/>
      <c r="L91" s="278"/>
      <c r="M91" s="67"/>
      <c r="N91" s="67"/>
    </row>
    <row r="92" spans="1:14" s="78" customFormat="1" x14ac:dyDescent="0.3">
      <c r="A92" s="51">
        <v>256</v>
      </c>
      <c r="B92" s="51">
        <v>92</v>
      </c>
      <c r="C92" s="79">
        <v>1.4</v>
      </c>
      <c r="D92" s="80"/>
      <c r="E92" s="81" t="s">
        <v>194</v>
      </c>
      <c r="F92" s="82"/>
      <c r="G92" s="124"/>
      <c r="H92" s="728">
        <v>0</v>
      </c>
      <c r="I92" s="653">
        <v>0</v>
      </c>
      <c r="J92" s="654">
        <v>0</v>
      </c>
      <c r="K92" s="655">
        <v>0</v>
      </c>
      <c r="L92" s="278"/>
      <c r="M92" s="67"/>
      <c r="N92" s="67"/>
    </row>
    <row r="93" spans="1:14" s="78" customFormat="1" x14ac:dyDescent="0.3">
      <c r="A93" s="51">
        <v>257</v>
      </c>
      <c r="B93" s="51">
        <v>93</v>
      </c>
      <c r="C93" s="58" t="s">
        <v>195</v>
      </c>
      <c r="D93" s="59"/>
      <c r="E93" s="135"/>
      <c r="F93" s="136" t="s">
        <v>196</v>
      </c>
      <c r="G93" s="124"/>
      <c r="H93" s="728"/>
      <c r="I93" s="653"/>
      <c r="J93" s="654"/>
      <c r="K93" s="655"/>
      <c r="L93" s="278"/>
      <c r="M93" s="67"/>
      <c r="N93" s="67"/>
    </row>
    <row r="94" spans="1:14" s="78" customFormat="1" x14ac:dyDescent="0.3">
      <c r="A94" s="51">
        <v>258</v>
      </c>
      <c r="B94" s="51">
        <v>94</v>
      </c>
      <c r="C94" s="58"/>
      <c r="D94" s="59"/>
      <c r="E94" s="135"/>
      <c r="F94" s="137" t="s">
        <v>197</v>
      </c>
      <c r="G94" s="124"/>
      <c r="H94" s="728"/>
      <c r="I94" s="653"/>
      <c r="J94" s="654"/>
      <c r="K94" s="655"/>
      <c r="L94" s="278"/>
      <c r="M94" s="67"/>
      <c r="N94" s="67"/>
    </row>
    <row r="95" spans="1:14" s="78" customFormat="1" x14ac:dyDescent="0.3">
      <c r="A95" s="51">
        <v>259</v>
      </c>
      <c r="B95" s="51">
        <v>95</v>
      </c>
      <c r="C95" s="58"/>
      <c r="D95" s="59"/>
      <c r="E95" s="135"/>
      <c r="F95" s="42" t="s">
        <v>198</v>
      </c>
      <c r="G95" s="124"/>
      <c r="H95" s="728"/>
      <c r="I95" s="653"/>
      <c r="J95" s="654"/>
      <c r="K95" s="655"/>
      <c r="L95" s="278"/>
      <c r="M95" s="67"/>
      <c r="N95" s="67"/>
    </row>
    <row r="96" spans="1:14" s="78" customFormat="1" x14ac:dyDescent="0.3">
      <c r="A96" s="51">
        <v>260</v>
      </c>
      <c r="B96" s="51">
        <v>96</v>
      </c>
      <c r="C96" s="58"/>
      <c r="D96" s="59"/>
      <c r="E96" s="135"/>
      <c r="F96" s="42" t="s">
        <v>199</v>
      </c>
      <c r="G96" s="124"/>
      <c r="H96" s="728"/>
      <c r="I96" s="653"/>
      <c r="J96" s="654"/>
      <c r="K96" s="655"/>
      <c r="L96" s="278"/>
      <c r="M96" s="67"/>
      <c r="N96" s="67"/>
    </row>
    <row r="97" spans="1:14" s="78" customFormat="1" x14ac:dyDescent="0.3">
      <c r="A97" s="51">
        <v>261</v>
      </c>
      <c r="B97" s="51">
        <v>97</v>
      </c>
      <c r="C97" s="58"/>
      <c r="D97" s="59"/>
      <c r="E97" s="135"/>
      <c r="F97" s="137" t="s">
        <v>200</v>
      </c>
      <c r="G97" s="124"/>
      <c r="H97" s="728"/>
      <c r="I97" s="653"/>
      <c r="J97" s="654"/>
      <c r="K97" s="655"/>
      <c r="L97" s="278"/>
      <c r="M97" s="67"/>
      <c r="N97" s="67"/>
    </row>
    <row r="98" spans="1:14" s="78" customFormat="1" x14ac:dyDescent="0.3">
      <c r="A98" s="51">
        <v>262</v>
      </c>
      <c r="B98" s="51">
        <v>98</v>
      </c>
      <c r="C98" s="58"/>
      <c r="D98" s="59"/>
      <c r="E98" s="135"/>
      <c r="F98" s="42" t="s">
        <v>198</v>
      </c>
      <c r="G98" s="124"/>
      <c r="H98" s="728"/>
      <c r="I98" s="653"/>
      <c r="J98" s="654"/>
      <c r="K98" s="655"/>
      <c r="L98" s="278"/>
      <c r="M98" s="67"/>
      <c r="N98" s="67"/>
    </row>
    <row r="99" spans="1:14" s="78" customFormat="1" x14ac:dyDescent="0.3">
      <c r="A99" s="51">
        <v>263</v>
      </c>
      <c r="B99" s="51">
        <v>99</v>
      </c>
      <c r="C99" s="58"/>
      <c r="D99" s="59"/>
      <c r="E99" s="135"/>
      <c r="F99" s="42" t="s">
        <v>199</v>
      </c>
      <c r="G99" s="124"/>
      <c r="H99" s="728"/>
      <c r="I99" s="653"/>
      <c r="J99" s="654"/>
      <c r="K99" s="655"/>
      <c r="L99" s="278"/>
      <c r="M99" s="67"/>
      <c r="N99" s="67"/>
    </row>
    <row r="100" spans="1:14" s="78" customFormat="1" x14ac:dyDescent="0.3">
      <c r="A100" s="51">
        <v>264</v>
      </c>
      <c r="B100" s="51">
        <v>100</v>
      </c>
      <c r="C100" s="60" t="s">
        <v>201</v>
      </c>
      <c r="D100" s="59"/>
      <c r="E100" s="59"/>
      <c r="F100" s="136" t="s">
        <v>202</v>
      </c>
      <c r="G100" s="124"/>
      <c r="H100" s="728"/>
      <c r="I100" s="653"/>
      <c r="J100" s="654"/>
      <c r="K100" s="747"/>
      <c r="L100" s="278"/>
      <c r="M100" s="67"/>
      <c r="N100" s="67"/>
    </row>
    <row r="101" spans="1:14" s="78" customFormat="1" x14ac:dyDescent="0.3">
      <c r="A101" s="51">
        <v>265</v>
      </c>
      <c r="B101" s="51">
        <v>101</v>
      </c>
      <c r="C101" s="60"/>
      <c r="D101" s="59"/>
      <c r="E101" s="59"/>
      <c r="F101" s="136" t="s">
        <v>203</v>
      </c>
      <c r="G101" s="124"/>
      <c r="H101" s="728"/>
      <c r="I101" s="653"/>
      <c r="J101" s="654"/>
      <c r="K101" s="747"/>
      <c r="L101" s="278"/>
      <c r="M101" s="67"/>
      <c r="N101" s="67"/>
    </row>
    <row r="102" spans="1:14" s="78" customFormat="1" x14ac:dyDescent="0.3">
      <c r="A102" s="51">
        <v>266</v>
      </c>
      <c r="B102" s="51">
        <v>102</v>
      </c>
      <c r="C102" s="60"/>
      <c r="D102" s="59"/>
      <c r="E102" s="59"/>
      <c r="F102" s="42" t="s">
        <v>198</v>
      </c>
      <c r="G102" s="124"/>
      <c r="H102" s="728"/>
      <c r="I102" s="653"/>
      <c r="J102" s="654"/>
      <c r="K102" s="747"/>
      <c r="L102" s="278"/>
      <c r="M102" s="67"/>
      <c r="N102" s="67"/>
    </row>
    <row r="103" spans="1:14" s="78" customFormat="1" ht="57.6" x14ac:dyDescent="0.3">
      <c r="A103" s="51">
        <v>267</v>
      </c>
      <c r="B103" s="51">
        <v>103</v>
      </c>
      <c r="C103" s="60"/>
      <c r="D103" s="59"/>
      <c r="E103" s="59"/>
      <c r="F103" s="42" t="s">
        <v>199</v>
      </c>
      <c r="G103" s="138" t="s">
        <v>204</v>
      </c>
      <c r="H103" s="728"/>
      <c r="I103" s="653"/>
      <c r="J103" s="654"/>
      <c r="K103" s="747"/>
      <c r="L103" s="278"/>
      <c r="M103" s="67"/>
      <c r="N103" s="67"/>
    </row>
    <row r="104" spans="1:14" s="78" customFormat="1" x14ac:dyDescent="0.3">
      <c r="A104" s="51">
        <v>268</v>
      </c>
      <c r="B104" s="51">
        <v>104</v>
      </c>
      <c r="C104" s="60"/>
      <c r="D104" s="59"/>
      <c r="E104" s="59"/>
      <c r="F104" s="136" t="s">
        <v>205</v>
      </c>
      <c r="G104" s="124"/>
      <c r="H104" s="728"/>
      <c r="I104" s="653"/>
      <c r="J104" s="654"/>
      <c r="K104" s="747"/>
      <c r="L104" s="278"/>
      <c r="M104" s="67"/>
      <c r="N104" s="67"/>
    </row>
    <row r="105" spans="1:14" s="78" customFormat="1" x14ac:dyDescent="0.3">
      <c r="A105" s="51">
        <v>269</v>
      </c>
      <c r="B105" s="51">
        <v>105</v>
      </c>
      <c r="C105" s="60"/>
      <c r="D105" s="59"/>
      <c r="E105" s="59"/>
      <c r="F105" s="42" t="s">
        <v>198</v>
      </c>
      <c r="G105" s="124"/>
      <c r="H105" s="728"/>
      <c r="I105" s="653"/>
      <c r="J105" s="654"/>
      <c r="K105" s="747"/>
      <c r="L105" s="278"/>
      <c r="M105" s="67"/>
      <c r="N105" s="67"/>
    </row>
    <row r="106" spans="1:14" s="78" customFormat="1" ht="57.6" x14ac:dyDescent="0.3">
      <c r="A106" s="51">
        <v>270</v>
      </c>
      <c r="B106" s="51">
        <v>106</v>
      </c>
      <c r="C106" s="60"/>
      <c r="D106" s="59"/>
      <c r="E106" s="59"/>
      <c r="F106" s="42" t="s">
        <v>199</v>
      </c>
      <c r="G106" s="138" t="s">
        <v>206</v>
      </c>
      <c r="H106" s="728"/>
      <c r="I106" s="653"/>
      <c r="J106" s="654"/>
      <c r="K106" s="747"/>
      <c r="L106" s="278"/>
      <c r="M106" s="67"/>
      <c r="N106" s="67"/>
    </row>
    <row r="107" spans="1:14" s="78" customFormat="1" x14ac:dyDescent="0.3">
      <c r="A107" s="51">
        <v>271</v>
      </c>
      <c r="B107" s="51">
        <v>107</v>
      </c>
      <c r="C107" s="60"/>
      <c r="D107" s="59"/>
      <c r="E107" s="59"/>
      <c r="F107" s="136" t="s">
        <v>207</v>
      </c>
      <c r="G107" s="138"/>
      <c r="H107" s="728"/>
      <c r="I107" s="653"/>
      <c r="J107" s="654"/>
      <c r="K107" s="747"/>
      <c r="L107" s="278"/>
      <c r="M107" s="67"/>
      <c r="N107" s="67"/>
    </row>
    <row r="108" spans="1:14" s="78" customFormat="1" x14ac:dyDescent="0.3">
      <c r="A108" s="51">
        <v>272</v>
      </c>
      <c r="B108" s="51">
        <v>108</v>
      </c>
      <c r="C108" s="60"/>
      <c r="D108" s="59"/>
      <c r="E108" s="59"/>
      <c r="F108" s="42" t="s">
        <v>198</v>
      </c>
      <c r="G108" s="138"/>
      <c r="H108" s="728"/>
      <c r="I108" s="653"/>
      <c r="J108" s="654"/>
      <c r="K108" s="747"/>
      <c r="L108" s="278"/>
      <c r="M108" s="67"/>
      <c r="N108" s="67"/>
    </row>
    <row r="109" spans="1:14" s="78" customFormat="1" x14ac:dyDescent="0.3">
      <c r="A109" s="51">
        <v>273</v>
      </c>
      <c r="B109" s="51">
        <v>109</v>
      </c>
      <c r="C109" s="60"/>
      <c r="D109" s="59"/>
      <c r="E109" s="59"/>
      <c r="F109" s="42" t="s">
        <v>199</v>
      </c>
      <c r="G109" s="138"/>
      <c r="H109" s="728"/>
      <c r="I109" s="653"/>
      <c r="J109" s="654"/>
      <c r="K109" s="747"/>
      <c r="L109" s="278"/>
      <c r="M109" s="67"/>
      <c r="N109" s="67"/>
    </row>
    <row r="110" spans="1:14" s="78" customFormat="1" x14ac:dyDescent="0.3">
      <c r="A110" s="51">
        <v>274</v>
      </c>
      <c r="B110" s="51">
        <v>110</v>
      </c>
      <c r="C110" s="60"/>
      <c r="D110" s="59"/>
      <c r="E110" s="59"/>
      <c r="F110" s="136" t="s">
        <v>208</v>
      </c>
      <c r="G110" s="138"/>
      <c r="H110" s="728"/>
      <c r="I110" s="653"/>
      <c r="J110" s="654"/>
      <c r="K110" s="747"/>
      <c r="L110" s="278"/>
      <c r="M110" s="67"/>
      <c r="N110" s="67"/>
    </row>
    <row r="111" spans="1:14" s="78" customFormat="1" x14ac:dyDescent="0.3">
      <c r="A111" s="51">
        <v>275</v>
      </c>
      <c r="B111" s="51">
        <v>111</v>
      </c>
      <c r="C111" s="60"/>
      <c r="D111" s="59"/>
      <c r="E111" s="59"/>
      <c r="F111" s="42" t="s">
        <v>198</v>
      </c>
      <c r="G111" s="138"/>
      <c r="H111" s="728"/>
      <c r="I111" s="653"/>
      <c r="J111" s="654"/>
      <c r="K111" s="747"/>
      <c r="L111" s="278"/>
      <c r="M111" s="67"/>
      <c r="N111" s="67"/>
    </row>
    <row r="112" spans="1:14" s="78" customFormat="1" x14ac:dyDescent="0.3">
      <c r="A112" s="51">
        <v>276</v>
      </c>
      <c r="B112" s="51">
        <v>112</v>
      </c>
      <c r="C112" s="60"/>
      <c r="D112" s="59"/>
      <c r="E112" s="59"/>
      <c r="F112" s="42" t="s">
        <v>199</v>
      </c>
      <c r="G112" s="138"/>
      <c r="H112" s="728"/>
      <c r="I112" s="653"/>
      <c r="J112" s="654"/>
      <c r="K112" s="747"/>
      <c r="L112" s="278"/>
      <c r="M112" s="67"/>
      <c r="N112" s="67"/>
    </row>
    <row r="113" spans="1:14" s="78" customFormat="1" x14ac:dyDescent="0.3">
      <c r="A113" s="51">
        <v>277</v>
      </c>
      <c r="B113" s="51">
        <v>113</v>
      </c>
      <c r="C113" s="60"/>
      <c r="D113" s="59"/>
      <c r="E113" s="59"/>
      <c r="F113" s="136" t="s">
        <v>209</v>
      </c>
      <c r="G113" s="124"/>
      <c r="H113" s="728"/>
      <c r="I113" s="653"/>
      <c r="J113" s="654"/>
      <c r="K113" s="747"/>
      <c r="L113" s="278"/>
      <c r="M113" s="67"/>
      <c r="N113" s="67"/>
    </row>
    <row r="114" spans="1:14" s="78" customFormat="1" x14ac:dyDescent="0.3">
      <c r="A114" s="51">
        <v>278</v>
      </c>
      <c r="B114" s="51">
        <v>114</v>
      </c>
      <c r="C114" s="61"/>
      <c r="D114" s="59"/>
      <c r="E114" s="42"/>
      <c r="F114" s="42" t="s">
        <v>198</v>
      </c>
      <c r="G114" s="124"/>
      <c r="H114" s="728"/>
      <c r="I114" s="653"/>
      <c r="J114" s="654"/>
      <c r="K114" s="747"/>
      <c r="L114" s="278"/>
      <c r="M114" s="67"/>
      <c r="N114" s="67"/>
    </row>
    <row r="115" spans="1:14" s="78" customFormat="1" x14ac:dyDescent="0.3">
      <c r="A115" s="51">
        <v>279</v>
      </c>
      <c r="B115" s="51">
        <v>115</v>
      </c>
      <c r="C115" s="61"/>
      <c r="D115" s="59"/>
      <c r="E115" s="42"/>
      <c r="F115" s="42" t="s">
        <v>210</v>
      </c>
      <c r="G115" s="124"/>
      <c r="H115" s="728"/>
      <c r="I115" s="653"/>
      <c r="J115" s="654"/>
      <c r="K115" s="747"/>
      <c r="L115" s="278"/>
      <c r="M115" s="67"/>
      <c r="N115" s="67"/>
    </row>
    <row r="116" spans="1:14" s="78" customFormat="1" x14ac:dyDescent="0.3">
      <c r="A116" s="51">
        <v>280</v>
      </c>
      <c r="B116" s="51">
        <v>116</v>
      </c>
      <c r="C116" s="61"/>
      <c r="D116" s="59"/>
      <c r="E116" s="42"/>
      <c r="F116" s="42"/>
      <c r="G116" s="124"/>
      <c r="H116" s="728"/>
      <c r="I116" s="653"/>
      <c r="J116" s="654"/>
      <c r="K116" s="747"/>
      <c r="L116" s="278"/>
      <c r="M116" s="67"/>
      <c r="N116" s="67"/>
    </row>
    <row r="117" spans="1:14" s="78" customFormat="1" x14ac:dyDescent="0.3">
      <c r="A117" s="51">
        <v>281</v>
      </c>
      <c r="B117" s="51">
        <v>117</v>
      </c>
      <c r="C117" s="61"/>
      <c r="D117" s="59"/>
      <c r="E117" s="42"/>
      <c r="F117" s="42"/>
      <c r="G117" s="124"/>
      <c r="H117" s="728"/>
      <c r="I117" s="653"/>
      <c r="J117" s="654"/>
      <c r="K117" s="747"/>
      <c r="L117" s="278"/>
      <c r="M117" s="67"/>
      <c r="N117" s="67"/>
    </row>
    <row r="118" spans="1:14" s="78" customFormat="1" x14ac:dyDescent="0.3">
      <c r="A118" s="51">
        <v>282</v>
      </c>
      <c r="B118" s="51">
        <v>118</v>
      </c>
      <c r="C118" s="61"/>
      <c r="D118" s="59"/>
      <c r="E118" s="42"/>
      <c r="F118" s="42"/>
      <c r="G118" s="124"/>
      <c r="H118" s="728"/>
      <c r="I118" s="653"/>
      <c r="J118" s="654"/>
      <c r="K118" s="747"/>
      <c r="L118" s="278"/>
      <c r="M118" s="67"/>
      <c r="N118" s="67"/>
    </row>
    <row r="119" spans="1:14" s="78" customFormat="1" x14ac:dyDescent="0.3">
      <c r="A119" s="51">
        <v>283</v>
      </c>
      <c r="B119" s="51">
        <v>119</v>
      </c>
      <c r="C119" s="60" t="s">
        <v>211</v>
      </c>
      <c r="D119" s="59"/>
      <c r="E119" s="59"/>
      <c r="F119" s="136" t="s">
        <v>212</v>
      </c>
      <c r="G119" s="124"/>
      <c r="H119" s="728"/>
      <c r="I119" s="653"/>
      <c r="J119" s="654"/>
      <c r="K119" s="747"/>
      <c r="L119" s="278"/>
      <c r="M119" s="67"/>
      <c r="N119" s="67"/>
    </row>
    <row r="120" spans="1:14" s="78" customFormat="1" x14ac:dyDescent="0.3">
      <c r="A120" s="51">
        <v>284</v>
      </c>
      <c r="B120" s="51">
        <v>120</v>
      </c>
      <c r="C120" s="61"/>
      <c r="D120" s="59"/>
      <c r="E120" s="42"/>
      <c r="F120" s="42" t="s">
        <v>198</v>
      </c>
      <c r="G120" s="124"/>
      <c r="H120" s="728"/>
      <c r="I120" s="653"/>
      <c r="J120" s="654"/>
      <c r="K120" s="747"/>
      <c r="L120" s="278"/>
      <c r="M120" s="67"/>
      <c r="N120" s="67"/>
    </row>
    <row r="121" spans="1:14" s="78" customFormat="1" x14ac:dyDescent="0.3">
      <c r="A121" s="51">
        <v>285</v>
      </c>
      <c r="B121" s="51">
        <v>121</v>
      </c>
      <c r="C121" s="61"/>
      <c r="D121" s="59"/>
      <c r="E121" s="42"/>
      <c r="F121" s="42" t="s">
        <v>174</v>
      </c>
      <c r="G121" s="124"/>
      <c r="H121" s="728"/>
      <c r="I121" s="653"/>
      <c r="J121" s="654"/>
      <c r="K121" s="747"/>
      <c r="L121" s="278"/>
      <c r="M121" s="67"/>
      <c r="N121" s="67"/>
    </row>
    <row r="122" spans="1:14" s="78" customFormat="1" x14ac:dyDescent="0.3">
      <c r="A122" s="51">
        <v>286</v>
      </c>
      <c r="B122" s="51">
        <v>122</v>
      </c>
      <c r="C122" s="54">
        <v>1.5</v>
      </c>
      <c r="D122" s="113"/>
      <c r="E122" s="114" t="s">
        <v>213</v>
      </c>
      <c r="F122" s="115"/>
      <c r="G122" s="113"/>
      <c r="H122" s="722">
        <v>0</v>
      </c>
      <c r="I122" s="723">
        <v>0</v>
      </c>
      <c r="J122" s="723">
        <v>0</v>
      </c>
      <c r="K122" s="723">
        <v>0</v>
      </c>
      <c r="L122" s="278"/>
      <c r="M122" s="67"/>
      <c r="N122" s="67"/>
    </row>
    <row r="123" spans="1:14" s="78" customFormat="1" x14ac:dyDescent="0.3">
      <c r="A123" s="51">
        <v>287</v>
      </c>
      <c r="B123" s="51">
        <v>123</v>
      </c>
      <c r="C123" s="60" t="s">
        <v>214</v>
      </c>
      <c r="D123"/>
      <c r="E123" s="119"/>
      <c r="F123" s="139" t="s">
        <v>215</v>
      </c>
      <c r="G123"/>
      <c r="H123" s="741">
        <v>0</v>
      </c>
      <c r="I123" s="742">
        <v>0</v>
      </c>
      <c r="J123" s="743">
        <v>0</v>
      </c>
      <c r="K123" s="748"/>
      <c r="L123" s="278"/>
      <c r="M123" s="67"/>
      <c r="N123" s="67"/>
    </row>
    <row r="124" spans="1:14" s="78" customFormat="1" x14ac:dyDescent="0.3">
      <c r="A124" s="51">
        <v>288</v>
      </c>
      <c r="B124" s="51">
        <v>124</v>
      </c>
      <c r="C124" s="18"/>
      <c r="D124"/>
      <c r="E124" s="119"/>
      <c r="F124" s="118" t="s">
        <v>198</v>
      </c>
      <c r="G124"/>
      <c r="H124" s="728"/>
      <c r="I124" s="653"/>
      <c r="J124" s="654"/>
      <c r="K124" s="655"/>
      <c r="L124" s="278"/>
      <c r="M124" s="67"/>
      <c r="N124" s="67"/>
    </row>
    <row r="125" spans="1:14" s="78" customFormat="1" x14ac:dyDescent="0.3">
      <c r="A125" s="51">
        <v>289</v>
      </c>
      <c r="B125" s="51">
        <v>125</v>
      </c>
      <c r="C125" s="18"/>
      <c r="D125"/>
      <c r="E125" s="119"/>
      <c r="F125" s="118" t="s">
        <v>199</v>
      </c>
      <c r="G125"/>
      <c r="H125" s="728"/>
      <c r="I125" s="653"/>
      <c r="J125" s="654"/>
      <c r="K125" s="655"/>
      <c r="L125" s="278"/>
      <c r="M125" s="67"/>
      <c r="N125" s="67"/>
    </row>
    <row r="126" spans="1:14" s="78" customFormat="1" ht="28.8" x14ac:dyDescent="0.3">
      <c r="A126" s="51">
        <v>290</v>
      </c>
      <c r="B126" s="51">
        <v>126</v>
      </c>
      <c r="C126" s="60" t="s">
        <v>216</v>
      </c>
      <c r="D126"/>
      <c r="E126" s="119"/>
      <c r="F126" s="137" t="s">
        <v>217</v>
      </c>
      <c r="G126"/>
      <c r="H126" s="741">
        <v>0</v>
      </c>
      <c r="I126" s="742">
        <v>0</v>
      </c>
      <c r="J126" s="743">
        <v>0</v>
      </c>
      <c r="K126" s="748"/>
      <c r="L126" s="278"/>
      <c r="M126" s="67"/>
      <c r="N126" s="67"/>
    </row>
    <row r="127" spans="1:14" s="78" customFormat="1" x14ac:dyDescent="0.3">
      <c r="A127" s="51">
        <v>291</v>
      </c>
      <c r="B127" s="51">
        <v>127</v>
      </c>
      <c r="C127" s="18"/>
      <c r="D127"/>
      <c r="E127" s="119"/>
      <c r="F127" s="118" t="s">
        <v>218</v>
      </c>
      <c r="G127"/>
      <c r="H127" s="728"/>
      <c r="I127" s="653"/>
      <c r="J127" s="654"/>
      <c r="K127" s="655"/>
      <c r="L127" s="278"/>
      <c r="M127" s="67"/>
      <c r="N127" s="67"/>
    </row>
    <row r="128" spans="1:14" s="78" customFormat="1" x14ac:dyDescent="0.3">
      <c r="A128" s="51">
        <v>292</v>
      </c>
      <c r="B128" s="51">
        <v>128</v>
      </c>
      <c r="C128" s="18"/>
      <c r="D128"/>
      <c r="E128" s="119"/>
      <c r="F128" s="118" t="s">
        <v>219</v>
      </c>
      <c r="G128"/>
      <c r="H128" s="728"/>
      <c r="I128" s="653"/>
      <c r="J128" s="654"/>
      <c r="K128" s="655"/>
      <c r="L128" s="278"/>
      <c r="M128" s="67"/>
      <c r="N128" s="67"/>
    </row>
    <row r="129" spans="1:14" s="78" customFormat="1" x14ac:dyDescent="0.3">
      <c r="A129" s="51">
        <v>293</v>
      </c>
      <c r="B129" s="51">
        <v>129</v>
      </c>
      <c r="C129" s="18"/>
      <c r="D129"/>
      <c r="E129" s="119"/>
      <c r="F129" s="118" t="s">
        <v>220</v>
      </c>
      <c r="G129"/>
      <c r="H129" s="728"/>
      <c r="I129" s="653"/>
      <c r="J129" s="654"/>
      <c r="K129" s="655"/>
      <c r="L129" s="278"/>
      <c r="M129" s="67"/>
      <c r="N129" s="67"/>
    </row>
    <row r="130" spans="1:14" s="78" customFormat="1" x14ac:dyDescent="0.3">
      <c r="A130" s="51">
        <v>294</v>
      </c>
      <c r="B130" s="51">
        <v>130</v>
      </c>
      <c r="C130" s="18"/>
      <c r="D130"/>
      <c r="E130" s="119"/>
      <c r="F130" s="118" t="s">
        <v>221</v>
      </c>
      <c r="G130"/>
      <c r="H130" s="728"/>
      <c r="I130" s="653"/>
      <c r="J130" s="654"/>
      <c r="K130" s="655"/>
      <c r="L130" s="278"/>
      <c r="M130" s="67"/>
      <c r="N130" s="67"/>
    </row>
    <row r="131" spans="1:14" s="78" customFormat="1" x14ac:dyDescent="0.3">
      <c r="A131" s="51">
        <v>295</v>
      </c>
      <c r="B131" s="51">
        <v>131</v>
      </c>
      <c r="C131" s="18"/>
      <c r="D131"/>
      <c r="E131" s="119"/>
      <c r="F131" s="118" t="s">
        <v>222</v>
      </c>
      <c r="G131"/>
      <c r="H131" s="728"/>
      <c r="I131" s="653"/>
      <c r="J131" s="654"/>
      <c r="K131" s="655"/>
      <c r="L131" s="278"/>
      <c r="M131" s="67"/>
      <c r="N131" s="67"/>
    </row>
    <row r="132" spans="1:14" s="78" customFormat="1" x14ac:dyDescent="0.3">
      <c r="A132" s="51">
        <v>296</v>
      </c>
      <c r="B132" s="51">
        <v>132</v>
      </c>
      <c r="C132" s="18"/>
      <c r="D132"/>
      <c r="E132" s="119"/>
      <c r="F132" s="118" t="s">
        <v>223</v>
      </c>
      <c r="G132"/>
      <c r="H132" s="728"/>
      <c r="I132" s="653"/>
      <c r="J132" s="654"/>
      <c r="K132" s="655"/>
      <c r="L132" s="278"/>
      <c r="M132" s="67"/>
      <c r="N132" s="67"/>
    </row>
    <row r="133" spans="1:14" s="78" customFormat="1" x14ac:dyDescent="0.3">
      <c r="A133" s="51">
        <v>297</v>
      </c>
      <c r="B133" s="51">
        <v>133</v>
      </c>
      <c r="C133" s="18"/>
      <c r="D133"/>
      <c r="E133" s="119"/>
      <c r="F133" s="118" t="s">
        <v>224</v>
      </c>
      <c r="G133"/>
      <c r="H133" s="728"/>
      <c r="I133" s="653"/>
      <c r="J133" s="654"/>
      <c r="K133" s="655"/>
      <c r="L133" s="278"/>
      <c r="M133" s="67"/>
      <c r="N133" s="67"/>
    </row>
    <row r="134" spans="1:14" s="78" customFormat="1" x14ac:dyDescent="0.3">
      <c r="A134" s="51">
        <v>298</v>
      </c>
      <c r="B134" s="51">
        <v>134</v>
      </c>
      <c r="C134" s="18"/>
      <c r="D134"/>
      <c r="E134" s="119"/>
      <c r="F134" s="118" t="s">
        <v>225</v>
      </c>
      <c r="G134"/>
      <c r="H134" s="728"/>
      <c r="I134" s="653"/>
      <c r="J134" s="654"/>
      <c r="K134" s="655"/>
      <c r="L134" s="278"/>
      <c r="M134" s="67"/>
      <c r="N134" s="67"/>
    </row>
    <row r="135" spans="1:14" s="78" customFormat="1" ht="28.8" x14ac:dyDescent="0.3">
      <c r="A135" s="51">
        <v>299</v>
      </c>
      <c r="B135" s="51">
        <v>135</v>
      </c>
      <c r="C135" s="60" t="s">
        <v>226</v>
      </c>
      <c r="D135"/>
      <c r="E135" s="119"/>
      <c r="F135" s="140" t="s">
        <v>227</v>
      </c>
      <c r="G135"/>
      <c r="H135" s="728"/>
      <c r="I135" s="653"/>
      <c r="J135" s="654"/>
      <c r="K135" s="748"/>
      <c r="L135" s="278"/>
      <c r="M135" s="67"/>
      <c r="N135" s="67"/>
    </row>
    <row r="136" spans="1:14" s="78" customFormat="1" x14ac:dyDescent="0.3">
      <c r="A136" s="51">
        <v>300</v>
      </c>
      <c r="B136" s="51">
        <v>136</v>
      </c>
      <c r="C136" s="18"/>
      <c r="D136"/>
      <c r="E136" s="119"/>
      <c r="F136" s="118" t="s">
        <v>198</v>
      </c>
      <c r="G136"/>
      <c r="H136" s="728"/>
      <c r="I136" s="653"/>
      <c r="J136" s="654"/>
      <c r="K136" s="655"/>
      <c r="L136" s="278"/>
      <c r="M136" s="67"/>
      <c r="N136" s="67"/>
    </row>
    <row r="137" spans="1:14" s="78" customFormat="1" x14ac:dyDescent="0.3">
      <c r="A137" s="51">
        <v>301</v>
      </c>
      <c r="B137" s="51">
        <v>137</v>
      </c>
      <c r="C137" s="18"/>
      <c r="D137"/>
      <c r="E137" s="119"/>
      <c r="F137" s="118" t="s">
        <v>199</v>
      </c>
      <c r="G137"/>
      <c r="H137" s="728"/>
      <c r="I137" s="653"/>
      <c r="J137" s="654"/>
      <c r="K137" s="655"/>
      <c r="L137" s="278"/>
      <c r="M137" s="67"/>
      <c r="N137" s="67"/>
    </row>
    <row r="138" spans="1:14" s="78" customFormat="1" ht="28.8" x14ac:dyDescent="0.3">
      <c r="A138" s="51">
        <v>302</v>
      </c>
      <c r="B138" s="51">
        <v>138</v>
      </c>
      <c r="C138" s="60" t="s">
        <v>228</v>
      </c>
      <c r="D138"/>
      <c r="E138" s="119"/>
      <c r="F138" s="140" t="s">
        <v>229</v>
      </c>
      <c r="G138"/>
      <c r="H138" s="728">
        <v>0</v>
      </c>
      <c r="I138" s="653">
        <v>0</v>
      </c>
      <c r="J138" s="654">
        <v>0</v>
      </c>
      <c r="K138" s="748"/>
      <c r="L138" s="278"/>
      <c r="M138" s="67"/>
      <c r="N138" s="67"/>
    </row>
    <row r="139" spans="1:14" s="78" customFormat="1" ht="28.8" x14ac:dyDescent="0.3">
      <c r="A139" s="51">
        <v>303</v>
      </c>
      <c r="B139" s="51">
        <v>139</v>
      </c>
      <c r="C139" s="60" t="s">
        <v>230</v>
      </c>
      <c r="D139"/>
      <c r="E139" s="119"/>
      <c r="F139" s="141" t="s">
        <v>231</v>
      </c>
      <c r="G139"/>
      <c r="H139" s="728">
        <v>0</v>
      </c>
      <c r="I139" s="653">
        <v>0</v>
      </c>
      <c r="J139" s="654">
        <v>0</v>
      </c>
      <c r="K139" s="748"/>
      <c r="L139" s="278"/>
      <c r="M139" s="67"/>
      <c r="N139" s="67"/>
    </row>
    <row r="140" spans="1:14" s="78" customFormat="1" x14ac:dyDescent="0.3">
      <c r="A140" s="51">
        <v>304</v>
      </c>
      <c r="B140" s="51">
        <v>140</v>
      </c>
      <c r="C140" s="60"/>
      <c r="D140"/>
      <c r="E140" s="119"/>
      <c r="F140" s="118" t="s">
        <v>232</v>
      </c>
      <c r="G140"/>
      <c r="H140" s="728"/>
      <c r="I140" s="653"/>
      <c r="J140" s="654"/>
      <c r="K140" s="748"/>
      <c r="L140" s="278"/>
      <c r="M140" s="67"/>
      <c r="N140" s="67"/>
    </row>
    <row r="141" spans="1:14" s="78" customFormat="1" x14ac:dyDescent="0.3">
      <c r="A141" s="51">
        <v>305</v>
      </c>
      <c r="B141" s="51">
        <v>141</v>
      </c>
      <c r="C141" s="60"/>
      <c r="D141"/>
      <c r="E141" s="119"/>
      <c r="F141" s="118" t="s">
        <v>233</v>
      </c>
      <c r="G141"/>
      <c r="H141" s="728"/>
      <c r="I141" s="653"/>
      <c r="J141" s="654"/>
      <c r="K141" s="748"/>
      <c r="L141" s="278"/>
      <c r="M141" s="67"/>
      <c r="N141" s="67"/>
    </row>
    <row r="142" spans="1:14" s="78" customFormat="1" ht="28.8" x14ac:dyDescent="0.3">
      <c r="A142" s="51">
        <v>306</v>
      </c>
      <c r="B142" s="51">
        <v>142</v>
      </c>
      <c r="C142" s="60" t="s">
        <v>234</v>
      </c>
      <c r="D142"/>
      <c r="E142" s="119"/>
      <c r="F142" s="141" t="s">
        <v>235</v>
      </c>
      <c r="G142"/>
      <c r="H142" s="728">
        <v>0</v>
      </c>
      <c r="I142" s="653">
        <v>0</v>
      </c>
      <c r="J142" s="654">
        <v>0</v>
      </c>
      <c r="K142" s="748"/>
      <c r="L142" s="278"/>
      <c r="M142" s="67"/>
      <c r="N142" s="67"/>
    </row>
    <row r="143" spans="1:14" s="78" customFormat="1" x14ac:dyDescent="0.3">
      <c r="A143" s="51">
        <v>307</v>
      </c>
      <c r="B143" s="51">
        <v>143</v>
      </c>
      <c r="C143" s="60"/>
      <c r="D143"/>
      <c r="E143" s="119"/>
      <c r="F143" s="118" t="s">
        <v>236</v>
      </c>
      <c r="G143"/>
      <c r="H143" s="728"/>
      <c r="I143" s="653"/>
      <c r="J143" s="654"/>
      <c r="K143" s="748"/>
      <c r="L143" s="278"/>
      <c r="M143" s="67"/>
      <c r="N143" s="67"/>
    </row>
    <row r="144" spans="1:14" s="78" customFormat="1" x14ac:dyDescent="0.3">
      <c r="A144" s="51">
        <v>308</v>
      </c>
      <c r="B144" s="51">
        <v>144</v>
      </c>
      <c r="C144" s="60"/>
      <c r="D144"/>
      <c r="E144" s="119"/>
      <c r="F144" s="118" t="s">
        <v>237</v>
      </c>
      <c r="G144"/>
      <c r="H144" s="728"/>
      <c r="I144" s="653"/>
      <c r="J144" s="654"/>
      <c r="K144" s="748"/>
      <c r="L144" s="278"/>
      <c r="M144" s="67"/>
      <c r="N144" s="67"/>
    </row>
    <row r="145" spans="1:14" s="78" customFormat="1" ht="28.8" x14ac:dyDescent="0.3">
      <c r="A145" s="51">
        <v>309</v>
      </c>
      <c r="B145" s="51">
        <v>145</v>
      </c>
      <c r="C145" s="60" t="s">
        <v>238</v>
      </c>
      <c r="D145"/>
      <c r="E145" s="119"/>
      <c r="F145" s="141" t="s">
        <v>239</v>
      </c>
      <c r="G145"/>
      <c r="H145" s="728">
        <v>0</v>
      </c>
      <c r="I145" s="653">
        <v>0</v>
      </c>
      <c r="J145" s="654">
        <v>0</v>
      </c>
      <c r="K145" s="748"/>
      <c r="L145" s="278"/>
      <c r="M145" s="67"/>
      <c r="N145" s="67"/>
    </row>
    <row r="146" spans="1:14" s="78" customFormat="1" x14ac:dyDescent="0.3">
      <c r="A146" s="51">
        <v>310</v>
      </c>
      <c r="B146" s="51">
        <v>146</v>
      </c>
      <c r="C146" s="60"/>
      <c r="D146"/>
      <c r="E146" s="119"/>
      <c r="F146" s="118" t="s">
        <v>240</v>
      </c>
      <c r="G146"/>
      <c r="H146" s="728"/>
      <c r="I146" s="653"/>
      <c r="J146" s="654"/>
      <c r="K146" s="655"/>
      <c r="L146" s="278"/>
      <c r="M146" s="67"/>
      <c r="N146" s="67"/>
    </row>
    <row r="147" spans="1:14" s="78" customFormat="1" x14ac:dyDescent="0.3">
      <c r="A147" s="51">
        <v>311</v>
      </c>
      <c r="B147" s="51">
        <v>147</v>
      </c>
      <c r="C147" s="60"/>
      <c r="D147"/>
      <c r="E147" s="119"/>
      <c r="F147" s="118" t="s">
        <v>241</v>
      </c>
      <c r="G147"/>
      <c r="H147" s="728"/>
      <c r="I147" s="653"/>
      <c r="J147" s="654"/>
      <c r="K147" s="655"/>
      <c r="L147" s="278"/>
      <c r="M147" s="67"/>
      <c r="N147" s="67"/>
    </row>
    <row r="148" spans="1:14" s="78" customFormat="1" ht="28.8" x14ac:dyDescent="0.3">
      <c r="A148" s="51">
        <v>312</v>
      </c>
      <c r="B148" s="51">
        <v>148</v>
      </c>
      <c r="C148" s="60" t="s">
        <v>242</v>
      </c>
      <c r="D148"/>
      <c r="E148" s="119"/>
      <c r="F148" s="141" t="s">
        <v>243</v>
      </c>
      <c r="G148"/>
      <c r="H148" s="728">
        <v>0</v>
      </c>
      <c r="I148" s="653">
        <v>0</v>
      </c>
      <c r="J148" s="654">
        <v>0</v>
      </c>
      <c r="K148" s="748"/>
      <c r="L148" s="278"/>
      <c r="M148" s="67"/>
      <c r="N148" s="67"/>
    </row>
    <row r="149" spans="1:14" s="78" customFormat="1" x14ac:dyDescent="0.3">
      <c r="A149" s="51">
        <v>313</v>
      </c>
      <c r="B149" s="51">
        <v>149</v>
      </c>
      <c r="C149" s="60"/>
      <c r="D149"/>
      <c r="E149" s="119"/>
      <c r="F149" s="118" t="s">
        <v>244</v>
      </c>
      <c r="G149"/>
      <c r="H149" s="728"/>
      <c r="I149" s="653"/>
      <c r="J149" s="654"/>
      <c r="K149" s="655"/>
      <c r="L149" s="278"/>
      <c r="M149" s="67"/>
      <c r="N149" s="67"/>
    </row>
    <row r="150" spans="1:14" s="78" customFormat="1" x14ac:dyDescent="0.3">
      <c r="A150" s="51">
        <v>314</v>
      </c>
      <c r="B150" s="51">
        <v>150</v>
      </c>
      <c r="C150" s="60"/>
      <c r="D150"/>
      <c r="E150" s="119"/>
      <c r="F150" s="118" t="s">
        <v>245</v>
      </c>
      <c r="G150"/>
      <c r="H150" s="728"/>
      <c r="I150" s="653"/>
      <c r="J150" s="654"/>
      <c r="K150" s="655"/>
      <c r="L150" s="278"/>
      <c r="M150" s="67"/>
      <c r="N150" s="67"/>
    </row>
    <row r="151" spans="1:14" s="78" customFormat="1" ht="28.8" x14ac:dyDescent="0.3">
      <c r="A151" s="51">
        <v>315</v>
      </c>
      <c r="B151" s="51">
        <v>151</v>
      </c>
      <c r="C151" s="60" t="s">
        <v>246</v>
      </c>
      <c r="D151"/>
      <c r="E151" s="119"/>
      <c r="F151" s="141" t="s">
        <v>247</v>
      </c>
      <c r="G151"/>
      <c r="H151" s="728">
        <v>0</v>
      </c>
      <c r="I151" s="653">
        <v>0</v>
      </c>
      <c r="J151" s="654">
        <v>0</v>
      </c>
      <c r="K151" s="748"/>
      <c r="L151" s="278"/>
      <c r="M151" s="67"/>
      <c r="N151" s="67"/>
    </row>
    <row r="152" spans="1:14" s="78" customFormat="1" x14ac:dyDescent="0.3">
      <c r="A152" s="51">
        <v>316</v>
      </c>
      <c r="B152" s="51">
        <v>152</v>
      </c>
      <c r="C152" s="18"/>
      <c r="D152"/>
      <c r="E152" s="119"/>
      <c r="F152" s="118" t="s">
        <v>248</v>
      </c>
      <c r="G152"/>
      <c r="H152" s="728"/>
      <c r="I152" s="653"/>
      <c r="J152" s="654"/>
      <c r="K152" s="655"/>
      <c r="L152" s="278"/>
      <c r="M152" s="67"/>
      <c r="N152" s="67"/>
    </row>
    <row r="153" spans="1:14" s="78" customFormat="1" x14ac:dyDescent="0.3">
      <c r="A153" s="51">
        <v>317</v>
      </c>
      <c r="B153" s="51">
        <v>153</v>
      </c>
      <c r="C153" s="18"/>
      <c r="D153"/>
      <c r="E153" s="119"/>
      <c r="F153" s="118" t="s">
        <v>249</v>
      </c>
      <c r="G153"/>
      <c r="H153" s="728"/>
      <c r="I153" s="653"/>
      <c r="J153" s="654"/>
      <c r="K153" s="655"/>
      <c r="L153" s="278"/>
      <c r="M153" s="67"/>
      <c r="N153" s="67"/>
    </row>
    <row r="154" spans="1:14" s="78" customFormat="1" ht="43.2" x14ac:dyDescent="0.3">
      <c r="A154" s="51">
        <v>318</v>
      </c>
      <c r="B154" s="51">
        <v>154</v>
      </c>
      <c r="C154" s="60" t="s">
        <v>250</v>
      </c>
      <c r="D154"/>
      <c r="E154" s="119"/>
      <c r="F154" s="140" t="s">
        <v>251</v>
      </c>
      <c r="G154"/>
      <c r="H154" s="728"/>
      <c r="I154" s="653"/>
      <c r="J154" s="654"/>
      <c r="K154" s="748"/>
      <c r="L154" s="278"/>
      <c r="M154" s="67"/>
      <c r="N154" s="67"/>
    </row>
    <row r="155" spans="1:14" s="78" customFormat="1" ht="43.2" x14ac:dyDescent="0.3">
      <c r="A155" s="51">
        <v>319</v>
      </c>
      <c r="B155" s="51">
        <v>155</v>
      </c>
      <c r="C155" s="60" t="s">
        <v>252</v>
      </c>
      <c r="D155"/>
      <c r="E155" s="119"/>
      <c r="F155" s="141" t="s">
        <v>253</v>
      </c>
      <c r="G155"/>
      <c r="H155" s="728"/>
      <c r="I155" s="653"/>
      <c r="J155" s="654"/>
      <c r="K155" s="748"/>
      <c r="L155" s="278"/>
      <c r="M155" s="67"/>
      <c r="N155" s="67"/>
    </row>
    <row r="156" spans="1:14" s="78" customFormat="1" x14ac:dyDescent="0.3">
      <c r="A156" s="51">
        <v>320</v>
      </c>
      <c r="B156" s="51">
        <v>156</v>
      </c>
      <c r="C156" s="18"/>
      <c r="D156"/>
      <c r="E156" s="119"/>
      <c r="F156" s="118" t="s">
        <v>198</v>
      </c>
      <c r="G156"/>
      <c r="H156" s="728"/>
      <c r="I156" s="653"/>
      <c r="J156" s="654"/>
      <c r="K156" s="655"/>
      <c r="L156" s="278"/>
      <c r="M156" s="67"/>
      <c r="N156" s="67"/>
    </row>
    <row r="157" spans="1:14" s="78" customFormat="1" x14ac:dyDescent="0.3">
      <c r="A157" s="51">
        <v>321</v>
      </c>
      <c r="B157" s="51">
        <v>157</v>
      </c>
      <c r="C157" s="18"/>
      <c r="D157"/>
      <c r="E157" s="119"/>
      <c r="F157" s="118" t="s">
        <v>199</v>
      </c>
      <c r="G157"/>
      <c r="H157" s="728"/>
      <c r="I157" s="653"/>
      <c r="J157" s="654"/>
      <c r="K157" s="655"/>
      <c r="L157" s="278"/>
      <c r="M157" s="67"/>
      <c r="N157" s="67"/>
    </row>
    <row r="158" spans="1:14" s="78" customFormat="1" ht="57.6" x14ac:dyDescent="0.3">
      <c r="A158" s="51">
        <v>322</v>
      </c>
      <c r="B158" s="51">
        <v>158</v>
      </c>
      <c r="C158" s="60" t="s">
        <v>254</v>
      </c>
      <c r="D158"/>
      <c r="E158" s="119"/>
      <c r="F158" s="141" t="s">
        <v>255</v>
      </c>
      <c r="G158"/>
      <c r="H158" s="728"/>
      <c r="I158" s="653"/>
      <c r="J158" s="654"/>
      <c r="K158" s="748"/>
      <c r="L158" s="278"/>
      <c r="M158" s="67"/>
      <c r="N158" s="67"/>
    </row>
    <row r="159" spans="1:14" s="78" customFormat="1" x14ac:dyDescent="0.3">
      <c r="A159" s="51">
        <v>323</v>
      </c>
      <c r="B159" s="51">
        <v>159</v>
      </c>
      <c r="C159" s="60"/>
      <c r="D159"/>
      <c r="E159" s="119"/>
      <c r="F159" s="141" t="s">
        <v>256</v>
      </c>
      <c r="G159"/>
      <c r="H159" s="728"/>
      <c r="I159" s="653"/>
      <c r="J159" s="654"/>
      <c r="K159" s="748"/>
      <c r="L159" s="278"/>
      <c r="M159" s="67"/>
      <c r="N159" s="67"/>
    </row>
    <row r="160" spans="1:14" s="78" customFormat="1" x14ac:dyDescent="0.3">
      <c r="A160" s="51">
        <v>324</v>
      </c>
      <c r="B160" s="51">
        <v>160</v>
      </c>
      <c r="C160" s="60"/>
      <c r="D160"/>
      <c r="E160" s="119"/>
      <c r="F160" s="142" t="s">
        <v>198</v>
      </c>
      <c r="G160"/>
      <c r="H160" s="728"/>
      <c r="I160" s="653"/>
      <c r="J160" s="654"/>
      <c r="K160" s="748"/>
      <c r="L160" s="278"/>
      <c r="M160" s="67"/>
      <c r="N160" s="67"/>
    </row>
    <row r="161" spans="1:14" s="78" customFormat="1" x14ac:dyDescent="0.3">
      <c r="A161" s="51">
        <v>325</v>
      </c>
      <c r="B161" s="51">
        <v>161</v>
      </c>
      <c r="C161" s="60"/>
      <c r="D161"/>
      <c r="E161" s="119"/>
      <c r="F161" s="142" t="s">
        <v>199</v>
      </c>
      <c r="G161"/>
      <c r="H161" s="728"/>
      <c r="I161" s="653"/>
      <c r="J161" s="654"/>
      <c r="K161" s="748"/>
      <c r="L161" s="278"/>
      <c r="M161" s="67"/>
      <c r="N161" s="67"/>
    </row>
    <row r="162" spans="1:14" s="78" customFormat="1" x14ac:dyDescent="0.3">
      <c r="A162" s="51">
        <v>326</v>
      </c>
      <c r="B162" s="51">
        <v>162</v>
      </c>
      <c r="C162" s="60"/>
      <c r="D162"/>
      <c r="E162" s="119"/>
      <c r="F162" s="141" t="s">
        <v>257</v>
      </c>
      <c r="G162"/>
      <c r="H162" s="728"/>
      <c r="I162" s="653"/>
      <c r="J162" s="654"/>
      <c r="K162" s="748"/>
      <c r="L162" s="278"/>
      <c r="M162" s="67"/>
      <c r="N162" s="67"/>
    </row>
    <row r="163" spans="1:14" s="78" customFormat="1" x14ac:dyDescent="0.3">
      <c r="A163" s="51">
        <v>327</v>
      </c>
      <c r="B163" s="51">
        <v>163</v>
      </c>
      <c r="C163" s="18"/>
      <c r="D163"/>
      <c r="E163" s="119"/>
      <c r="F163" s="118" t="s">
        <v>198</v>
      </c>
      <c r="G163"/>
      <c r="H163" s="728"/>
      <c r="I163" s="653"/>
      <c r="J163" s="654"/>
      <c r="K163" s="655"/>
      <c r="L163" s="278"/>
      <c r="M163" s="67"/>
      <c r="N163" s="67"/>
    </row>
    <row r="164" spans="1:14" s="78" customFormat="1" x14ac:dyDescent="0.3">
      <c r="A164" s="51">
        <v>328</v>
      </c>
      <c r="B164" s="51">
        <v>164</v>
      </c>
      <c r="C164" s="18"/>
      <c r="D164"/>
      <c r="E164" s="119"/>
      <c r="F164" s="118" t="s">
        <v>199</v>
      </c>
      <c r="G164"/>
      <c r="H164" s="728"/>
      <c r="I164" s="653"/>
      <c r="J164" s="654"/>
      <c r="K164" s="655"/>
      <c r="L164" s="278"/>
      <c r="M164" s="67"/>
      <c r="N164" s="67"/>
    </row>
    <row r="165" spans="1:14" s="78" customFormat="1" ht="28.8" x14ac:dyDescent="0.3">
      <c r="A165" s="51">
        <v>329</v>
      </c>
      <c r="B165" s="51">
        <v>165</v>
      </c>
      <c r="C165" s="60" t="s">
        <v>258</v>
      </c>
      <c r="D165"/>
      <c r="E165" s="119"/>
      <c r="F165" s="140" t="s">
        <v>259</v>
      </c>
      <c r="G165"/>
      <c r="H165" s="728"/>
      <c r="I165" s="653"/>
      <c r="J165" s="654"/>
      <c r="K165" s="748"/>
      <c r="L165" s="278"/>
      <c r="M165" s="67"/>
      <c r="N165" s="67"/>
    </row>
    <row r="166" spans="1:14" s="78" customFormat="1" x14ac:dyDescent="0.3">
      <c r="A166" s="51">
        <v>330</v>
      </c>
      <c r="B166" s="51">
        <v>166</v>
      </c>
      <c r="C166" s="18"/>
      <c r="D166"/>
      <c r="E166" s="119"/>
      <c r="F166" s="118" t="s">
        <v>198</v>
      </c>
      <c r="G166"/>
      <c r="H166" s="728"/>
      <c r="I166" s="653"/>
      <c r="J166" s="654"/>
      <c r="K166" s="655"/>
      <c r="L166" s="278"/>
      <c r="M166" s="67"/>
      <c r="N166" s="67"/>
    </row>
    <row r="167" spans="1:14" s="78" customFormat="1" x14ac:dyDescent="0.3">
      <c r="A167" s="51">
        <v>331</v>
      </c>
      <c r="B167" s="51">
        <v>167</v>
      </c>
      <c r="C167" s="18"/>
      <c r="D167"/>
      <c r="E167" s="119"/>
      <c r="F167" s="118" t="s">
        <v>199</v>
      </c>
      <c r="G167"/>
      <c r="H167" s="728"/>
      <c r="I167" s="653"/>
      <c r="J167" s="654"/>
      <c r="K167" s="655"/>
      <c r="L167" s="278"/>
      <c r="M167" s="67"/>
      <c r="N167" s="67"/>
    </row>
    <row r="168" spans="1:14" s="78" customFormat="1" x14ac:dyDescent="0.3">
      <c r="A168" s="51">
        <v>332</v>
      </c>
      <c r="B168" s="51">
        <v>168</v>
      </c>
      <c r="C168" s="54">
        <v>1.6</v>
      </c>
      <c r="D168" s="143"/>
      <c r="E168" s="144" t="s">
        <v>260</v>
      </c>
      <c r="F168" s="54"/>
      <c r="G168" s="54"/>
      <c r="H168" s="722"/>
      <c r="I168" s="723"/>
      <c r="J168" s="723"/>
      <c r="K168" s="723"/>
      <c r="L168" s="278"/>
      <c r="M168" s="67"/>
      <c r="N168" s="67"/>
    </row>
    <row r="169" spans="1:14" s="78" customFormat="1" x14ac:dyDescent="0.3">
      <c r="A169" s="51">
        <v>333</v>
      </c>
      <c r="B169" s="51">
        <v>169</v>
      </c>
      <c r="C169" s="18"/>
      <c r="D169"/>
      <c r="E169"/>
      <c r="F169" s="118" t="s">
        <v>198</v>
      </c>
      <c r="G169"/>
      <c r="H169" s="728"/>
      <c r="I169" s="653"/>
      <c r="J169" s="654"/>
      <c r="K169" s="655"/>
      <c r="L169" s="278"/>
      <c r="M169" s="67"/>
      <c r="N169" s="67"/>
    </row>
    <row r="170" spans="1:14" s="78" customFormat="1" x14ac:dyDescent="0.3">
      <c r="A170" s="51">
        <v>334</v>
      </c>
      <c r="B170" s="51">
        <v>170</v>
      </c>
      <c r="C170" s="18"/>
      <c r="D170"/>
      <c r="E170" s="119"/>
      <c r="F170" s="118" t="s">
        <v>199</v>
      </c>
      <c r="G170"/>
      <c r="H170" s="728"/>
      <c r="I170" s="653"/>
      <c r="J170" s="654"/>
      <c r="K170" s="655"/>
      <c r="L170" s="278"/>
      <c r="M170" s="67"/>
      <c r="N170" s="67"/>
    </row>
    <row r="171" spans="1:14" s="78" customFormat="1" x14ac:dyDescent="0.3">
      <c r="A171" s="51">
        <v>335</v>
      </c>
      <c r="B171" s="51">
        <v>171</v>
      </c>
      <c r="C171" s="54">
        <v>1.7</v>
      </c>
      <c r="D171" s="143"/>
      <c r="E171" s="145" t="s">
        <v>261</v>
      </c>
      <c r="F171" s="143"/>
      <c r="G171" s="146"/>
      <c r="H171" s="722"/>
      <c r="I171" s="723"/>
      <c r="J171" s="723"/>
      <c r="K171" s="723"/>
      <c r="L171" s="278"/>
      <c r="M171" s="67"/>
      <c r="N171" s="67"/>
    </row>
    <row r="172" spans="1:14" s="78" customFormat="1" ht="28.8" x14ac:dyDescent="0.3">
      <c r="A172" s="51">
        <v>336</v>
      </c>
      <c r="B172" s="51">
        <v>172</v>
      </c>
      <c r="C172" s="62" t="s">
        <v>262</v>
      </c>
      <c r="D172" s="59"/>
      <c r="E172" s="42"/>
      <c r="F172" s="137" t="s">
        <v>263</v>
      </c>
      <c r="G172" s="63" t="s">
        <v>264</v>
      </c>
      <c r="H172" s="728"/>
      <c r="I172" s="653"/>
      <c r="J172" s="654"/>
      <c r="K172" s="655"/>
      <c r="L172" s="278"/>
      <c r="M172" s="67"/>
      <c r="N172" s="67"/>
    </row>
    <row r="173" spans="1:14" s="78" customFormat="1" x14ac:dyDescent="0.3">
      <c r="A173" s="51">
        <v>337</v>
      </c>
      <c r="B173" s="51">
        <v>173</v>
      </c>
      <c r="C173" s="61"/>
      <c r="D173" s="59"/>
      <c r="E173" s="42"/>
      <c r="F173" s="42" t="s">
        <v>218</v>
      </c>
      <c r="G173" s="64"/>
      <c r="H173" s="728"/>
      <c r="I173" s="653"/>
      <c r="J173" s="654"/>
      <c r="K173" s="655"/>
      <c r="L173" s="278"/>
      <c r="M173" s="67"/>
      <c r="N173" s="67"/>
    </row>
    <row r="174" spans="1:14" s="78" customFormat="1" x14ac:dyDescent="0.3">
      <c r="A174" s="51">
        <v>338</v>
      </c>
      <c r="B174" s="51">
        <v>174</v>
      </c>
      <c r="C174" s="61"/>
      <c r="D174" s="59"/>
      <c r="E174" s="42"/>
      <c r="F174" s="42" t="s">
        <v>219</v>
      </c>
      <c r="G174" s="83"/>
      <c r="H174" s="728"/>
      <c r="I174" s="653"/>
      <c r="J174" s="654"/>
      <c r="K174" s="655"/>
      <c r="L174" s="278"/>
      <c r="M174" s="67"/>
      <c r="N174" s="67"/>
    </row>
    <row r="175" spans="1:14" s="78" customFormat="1" x14ac:dyDescent="0.3">
      <c r="A175" s="51">
        <v>339</v>
      </c>
      <c r="B175" s="51">
        <v>175</v>
      </c>
      <c r="C175" s="61"/>
      <c r="D175" s="59"/>
      <c r="E175" s="42"/>
      <c r="F175" s="42" t="s">
        <v>220</v>
      </c>
      <c r="G175" s="65"/>
      <c r="H175" s="728"/>
      <c r="I175" s="653"/>
      <c r="J175" s="654"/>
      <c r="K175" s="655"/>
      <c r="L175" s="278"/>
      <c r="M175" s="67"/>
      <c r="N175" s="67"/>
    </row>
    <row r="176" spans="1:14" s="78" customFormat="1" x14ac:dyDescent="0.3">
      <c r="A176" s="51">
        <v>340</v>
      </c>
      <c r="B176" s="51">
        <v>176</v>
      </c>
      <c r="C176" s="61"/>
      <c r="D176" s="59"/>
      <c r="E176" s="42"/>
      <c r="F176" s="42" t="s">
        <v>221</v>
      </c>
      <c r="G176" s="83"/>
      <c r="H176" s="728"/>
      <c r="I176" s="653"/>
      <c r="J176" s="654"/>
      <c r="K176" s="655"/>
      <c r="L176" s="278"/>
      <c r="M176" s="67"/>
      <c r="N176" s="67"/>
    </row>
    <row r="177" spans="1:14" s="78" customFormat="1" x14ac:dyDescent="0.3">
      <c r="A177" s="51">
        <v>341</v>
      </c>
      <c r="B177" s="51">
        <v>177</v>
      </c>
      <c r="C177" s="61"/>
      <c r="D177" s="59"/>
      <c r="E177" s="42"/>
      <c r="F177" s="42" t="s">
        <v>222</v>
      </c>
      <c r="G177" s="65"/>
      <c r="H177" s="728"/>
      <c r="I177" s="653"/>
      <c r="J177" s="654"/>
      <c r="K177" s="655"/>
      <c r="L177" s="278"/>
      <c r="M177" s="67"/>
      <c r="N177" s="67"/>
    </row>
    <row r="178" spans="1:14" s="78" customFormat="1" x14ac:dyDescent="0.3">
      <c r="A178" s="51">
        <v>342</v>
      </c>
      <c r="B178" s="51">
        <v>178</v>
      </c>
      <c r="C178" s="61"/>
      <c r="D178" s="59"/>
      <c r="E178" s="42"/>
      <c r="F178" s="42" t="s">
        <v>223</v>
      </c>
      <c r="G178" s="83"/>
      <c r="H178" s="728"/>
      <c r="I178" s="653"/>
      <c r="J178" s="654"/>
      <c r="K178" s="655"/>
      <c r="L178" s="278"/>
      <c r="M178" s="67"/>
      <c r="N178" s="67"/>
    </row>
    <row r="179" spans="1:14" s="78" customFormat="1" x14ac:dyDescent="0.3">
      <c r="A179" s="51">
        <v>343</v>
      </c>
      <c r="B179" s="51">
        <v>179</v>
      </c>
      <c r="C179" s="61"/>
      <c r="D179" s="59"/>
      <c r="E179" s="42"/>
      <c r="F179" s="42" t="s">
        <v>224</v>
      </c>
      <c r="G179" s="64"/>
      <c r="H179" s="728"/>
      <c r="I179" s="653"/>
      <c r="J179" s="654"/>
      <c r="K179" s="655"/>
      <c r="L179" s="278"/>
      <c r="M179" s="67"/>
      <c r="N179" s="67"/>
    </row>
    <row r="180" spans="1:14" s="78" customFormat="1" x14ac:dyDescent="0.3">
      <c r="A180" s="51">
        <v>344</v>
      </c>
      <c r="B180" s="51">
        <v>180</v>
      </c>
      <c r="C180" s="61"/>
      <c r="D180" s="59"/>
      <c r="E180" s="42"/>
      <c r="F180" s="42" t="s">
        <v>225</v>
      </c>
      <c r="G180" s="83"/>
      <c r="H180" s="728"/>
      <c r="I180" s="653"/>
      <c r="J180" s="654"/>
      <c r="K180" s="655"/>
      <c r="L180" s="278"/>
      <c r="M180" s="67"/>
      <c r="N180" s="67"/>
    </row>
    <row r="181" spans="1:14" s="78" customFormat="1" ht="28.8" x14ac:dyDescent="0.3">
      <c r="A181" s="51">
        <v>345</v>
      </c>
      <c r="B181" s="51">
        <v>181</v>
      </c>
      <c r="C181" s="62" t="s">
        <v>265</v>
      </c>
      <c r="D181" s="59"/>
      <c r="E181" s="42"/>
      <c r="F181" s="137" t="s">
        <v>266</v>
      </c>
      <c r="G181" s="66"/>
      <c r="H181" s="728"/>
      <c r="I181" s="653"/>
      <c r="J181" s="654"/>
      <c r="K181" s="655"/>
      <c r="L181" s="278"/>
      <c r="M181" s="67"/>
      <c r="N181" s="67"/>
    </row>
    <row r="182" spans="1:14" s="78" customFormat="1" x14ac:dyDescent="0.3">
      <c r="A182" s="51">
        <v>346</v>
      </c>
      <c r="B182" s="51">
        <v>182</v>
      </c>
      <c r="C182" s="61"/>
      <c r="D182" s="59"/>
      <c r="E182" s="42"/>
      <c r="F182" s="42" t="s">
        <v>198</v>
      </c>
      <c r="G182" s="66"/>
      <c r="H182" s="728"/>
      <c r="I182" s="653"/>
      <c r="J182" s="654"/>
      <c r="K182" s="655"/>
      <c r="L182" s="278"/>
      <c r="M182" s="67"/>
      <c r="N182" s="67"/>
    </row>
    <row r="183" spans="1:14" s="78" customFormat="1" x14ac:dyDescent="0.3">
      <c r="A183" s="51">
        <v>347</v>
      </c>
      <c r="B183" s="51">
        <v>183</v>
      </c>
      <c r="C183" s="61"/>
      <c r="D183" s="59"/>
      <c r="E183" s="42"/>
      <c r="F183" s="42" t="s">
        <v>199</v>
      </c>
      <c r="G183" s="83"/>
      <c r="H183" s="728"/>
      <c r="I183" s="653"/>
      <c r="J183" s="654"/>
      <c r="K183" s="655"/>
      <c r="L183" s="278"/>
      <c r="M183" s="67"/>
      <c r="N183" s="67"/>
    </row>
    <row r="184" spans="1:14" s="78" customFormat="1" x14ac:dyDescent="0.3">
      <c r="A184" s="51">
        <v>348</v>
      </c>
      <c r="B184" s="51">
        <v>184</v>
      </c>
      <c r="C184" s="54">
        <v>1.8</v>
      </c>
      <c r="D184" s="147"/>
      <c r="E184" s="144" t="s">
        <v>267</v>
      </c>
      <c r="F184" s="143"/>
      <c r="G184" s="143"/>
      <c r="H184" s="722"/>
      <c r="I184" s="723"/>
      <c r="J184" s="723"/>
      <c r="K184" s="723"/>
      <c r="L184" s="278"/>
      <c r="M184" s="67"/>
      <c r="N184" s="67"/>
    </row>
    <row r="185" spans="1:14" s="78" customFormat="1" x14ac:dyDescent="0.3">
      <c r="A185" s="51">
        <v>349</v>
      </c>
      <c r="B185" s="51">
        <v>185</v>
      </c>
      <c r="C185" s="60"/>
      <c r="D185" s="2"/>
      <c r="E185" s="2"/>
      <c r="F185" s="118" t="s">
        <v>198</v>
      </c>
      <c r="G185" s="2"/>
      <c r="H185" s="728"/>
      <c r="I185" s="653"/>
      <c r="J185" s="654"/>
      <c r="K185" s="655"/>
      <c r="L185" s="278"/>
      <c r="M185" s="67"/>
      <c r="N185" s="67"/>
    </row>
    <row r="186" spans="1:14" s="78" customFormat="1" x14ac:dyDescent="0.3">
      <c r="A186" s="51">
        <v>350</v>
      </c>
      <c r="B186" s="51">
        <v>186</v>
      </c>
      <c r="C186" s="60"/>
      <c r="D186" s="2"/>
      <c r="E186" s="2"/>
      <c r="F186" s="118" t="s">
        <v>199</v>
      </c>
      <c r="G186" s="2"/>
      <c r="H186" s="728"/>
      <c r="I186" s="653"/>
      <c r="J186" s="654"/>
      <c r="K186" s="655"/>
      <c r="L186" s="278"/>
      <c r="M186" s="67"/>
      <c r="N186" s="67"/>
    </row>
    <row r="187" spans="1:14" s="78" customFormat="1" x14ac:dyDescent="0.3">
      <c r="A187" s="51">
        <v>351</v>
      </c>
      <c r="B187" s="51">
        <v>187</v>
      </c>
      <c r="C187" s="54">
        <v>1.9</v>
      </c>
      <c r="D187" s="147"/>
      <c r="E187" s="144" t="s">
        <v>268</v>
      </c>
      <c r="F187" s="143"/>
      <c r="G187" s="143"/>
      <c r="H187" s="722"/>
      <c r="I187" s="723"/>
      <c r="J187" s="723"/>
      <c r="K187" s="723"/>
      <c r="L187" s="278"/>
      <c r="M187" s="67"/>
      <c r="N187" s="67"/>
    </row>
    <row r="188" spans="1:14" s="78" customFormat="1" x14ac:dyDescent="0.3">
      <c r="A188" s="51">
        <v>352</v>
      </c>
      <c r="B188" s="51">
        <v>188</v>
      </c>
      <c r="C188" s="60"/>
      <c r="D188" s="2"/>
      <c r="E188" s="2"/>
      <c r="F188" s="118" t="s">
        <v>198</v>
      </c>
      <c r="G188" s="2"/>
      <c r="H188" s="728"/>
      <c r="I188" s="653"/>
      <c r="J188" s="654"/>
      <c r="K188" s="655"/>
      <c r="L188" s="278"/>
      <c r="M188" s="67"/>
      <c r="N188" s="67"/>
    </row>
    <row r="189" spans="1:14" s="78" customFormat="1" x14ac:dyDescent="0.3">
      <c r="A189" s="51">
        <v>353</v>
      </c>
      <c r="B189" s="51">
        <v>189</v>
      </c>
      <c r="C189" s="60"/>
      <c r="D189" s="2"/>
      <c r="E189" s="2"/>
      <c r="F189" s="118" t="s">
        <v>199</v>
      </c>
      <c r="G189" s="2" t="s">
        <v>269</v>
      </c>
      <c r="H189" s="728"/>
      <c r="I189" s="653"/>
      <c r="J189" s="654"/>
      <c r="K189" s="655"/>
      <c r="L189" s="278"/>
      <c r="M189" s="67"/>
      <c r="N189" s="67"/>
    </row>
    <row r="190" spans="1:14" s="78" customFormat="1" x14ac:dyDescent="0.3">
      <c r="A190" s="51">
        <v>354</v>
      </c>
      <c r="B190" s="51">
        <v>190</v>
      </c>
      <c r="C190" s="84" t="s">
        <v>270</v>
      </c>
      <c r="D190" s="113"/>
      <c r="E190" s="114" t="s">
        <v>271</v>
      </c>
      <c r="F190" s="115"/>
      <c r="G190" s="113"/>
      <c r="H190" s="722"/>
      <c r="I190" s="723"/>
      <c r="J190" s="723"/>
      <c r="K190" s="723"/>
      <c r="L190" s="278"/>
      <c r="M190" s="67"/>
      <c r="N190" s="67"/>
    </row>
    <row r="191" spans="1:14" s="78" customFormat="1" x14ac:dyDescent="0.3">
      <c r="A191" s="51">
        <v>355</v>
      </c>
      <c r="B191" s="51">
        <v>191</v>
      </c>
      <c r="C191" s="85">
        <v>1.1100000000000001</v>
      </c>
      <c r="D191" s="113"/>
      <c r="E191" s="114" t="s">
        <v>272</v>
      </c>
      <c r="F191" s="115"/>
      <c r="G191" s="113"/>
      <c r="H191" s="722"/>
      <c r="I191" s="723">
        <v>0</v>
      </c>
      <c r="J191" s="723">
        <v>0</v>
      </c>
      <c r="K191" s="723">
        <v>0</v>
      </c>
      <c r="L191" s="278"/>
      <c r="M191" s="67"/>
      <c r="N191" s="67"/>
    </row>
    <row r="192" spans="1:14" s="78" customFormat="1" x14ac:dyDescent="0.3">
      <c r="A192" s="51">
        <v>356</v>
      </c>
      <c r="B192" s="51">
        <v>192</v>
      </c>
      <c r="C192" s="18"/>
      <c r="D192"/>
      <c r="E192" s="119"/>
      <c r="F192" s="118" t="s">
        <v>198</v>
      </c>
      <c r="G192" s="83" t="s">
        <v>273</v>
      </c>
      <c r="H192" s="728"/>
      <c r="I192" s="653">
        <v>3398.8806</v>
      </c>
      <c r="J192" s="654">
        <v>3398.8806</v>
      </c>
      <c r="K192" s="655">
        <v>4248.6007499999996</v>
      </c>
      <c r="L192" s="278"/>
      <c r="M192" s="67"/>
      <c r="N192" s="67"/>
    </row>
    <row r="193" spans="1:14" s="78" customFormat="1" ht="28.8" x14ac:dyDescent="0.3">
      <c r="A193" s="51">
        <v>357</v>
      </c>
      <c r="B193" s="51">
        <v>193</v>
      </c>
      <c r="C193" s="18"/>
      <c r="D193"/>
      <c r="E193" s="119"/>
      <c r="F193" s="118" t="s">
        <v>174</v>
      </c>
      <c r="G193" s="83" t="s">
        <v>274</v>
      </c>
      <c r="H193" s="728"/>
      <c r="I193" s="653"/>
      <c r="J193" s="654"/>
      <c r="K193" s="655"/>
      <c r="L193" s="278"/>
      <c r="M193" s="67"/>
      <c r="N193" s="67"/>
    </row>
    <row r="194" spans="1:14" s="78" customFormat="1" x14ac:dyDescent="0.3">
      <c r="A194" s="51">
        <v>358</v>
      </c>
      <c r="B194" s="51">
        <v>194</v>
      </c>
      <c r="C194" s="18"/>
      <c r="D194"/>
      <c r="E194" s="119"/>
      <c r="F194" s="118" t="s">
        <v>275</v>
      </c>
      <c r="G194"/>
      <c r="H194" s="728"/>
      <c r="I194" s="653"/>
      <c r="J194" s="654"/>
      <c r="K194" s="655"/>
      <c r="L194" s="278"/>
      <c r="M194" s="67"/>
      <c r="N194" s="67"/>
    </row>
    <row r="195" spans="1:14" s="78" customFormat="1" x14ac:dyDescent="0.3">
      <c r="A195" s="51">
        <v>359</v>
      </c>
      <c r="B195" s="51">
        <v>195</v>
      </c>
      <c r="C195" s="53">
        <v>2</v>
      </c>
      <c r="D195" s="111" t="s">
        <v>276</v>
      </c>
      <c r="E195" s="112"/>
      <c r="F195" s="112"/>
      <c r="G195" s="112"/>
      <c r="H195" s="721"/>
      <c r="I195" s="590">
        <v>230</v>
      </c>
      <c r="J195" s="590">
        <v>290</v>
      </c>
      <c r="K195" s="590">
        <v>350</v>
      </c>
      <c r="L195" s="278"/>
      <c r="M195" s="67"/>
      <c r="N195" s="67"/>
    </row>
    <row r="196" spans="1:14" s="78" customFormat="1" x14ac:dyDescent="0.3">
      <c r="A196" s="51">
        <v>360</v>
      </c>
      <c r="B196" s="51">
        <v>196</v>
      </c>
      <c r="C196" s="54">
        <v>2.1</v>
      </c>
      <c r="D196" s="113"/>
      <c r="E196" s="114" t="s">
        <v>277</v>
      </c>
      <c r="F196" s="115"/>
      <c r="G196" s="113"/>
      <c r="H196" s="722"/>
      <c r="I196" s="723">
        <v>200</v>
      </c>
      <c r="J196" s="723">
        <v>250</v>
      </c>
      <c r="K196" s="723">
        <v>300</v>
      </c>
      <c r="L196" s="278"/>
      <c r="M196" s="67"/>
      <c r="N196" s="67"/>
    </row>
    <row r="197" spans="1:14" s="78" customFormat="1" x14ac:dyDescent="0.3">
      <c r="A197" s="51">
        <v>361</v>
      </c>
      <c r="B197" s="51">
        <v>197</v>
      </c>
      <c r="C197" s="54">
        <v>2.2000000000000002</v>
      </c>
      <c r="D197" s="113"/>
      <c r="E197" s="114" t="s">
        <v>278</v>
      </c>
      <c r="F197" s="115"/>
      <c r="G197" s="113"/>
      <c r="H197" s="722"/>
      <c r="I197" s="723">
        <v>20</v>
      </c>
      <c r="J197" s="723">
        <v>25</v>
      </c>
      <c r="K197" s="723">
        <v>30</v>
      </c>
      <c r="L197" s="278"/>
      <c r="M197" s="67"/>
      <c r="N197" s="67"/>
    </row>
    <row r="198" spans="1:14" s="78" customFormat="1" x14ac:dyDescent="0.3">
      <c r="A198" s="51">
        <v>362</v>
      </c>
      <c r="B198" s="51">
        <v>198</v>
      </c>
      <c r="C198" s="68"/>
      <c r="D198" s="27"/>
      <c r="E198" s="148"/>
      <c r="F198" s="149" t="s">
        <v>279</v>
      </c>
      <c r="G198" s="65"/>
      <c r="H198" s="741">
        <v>0</v>
      </c>
      <c r="I198" s="742">
        <v>5000</v>
      </c>
      <c r="J198" s="743">
        <v>5000</v>
      </c>
      <c r="K198" s="655">
        <v>5000</v>
      </c>
      <c r="L198" s="278"/>
      <c r="M198" s="67"/>
      <c r="N198" s="67"/>
    </row>
    <row r="199" spans="1:14" s="78" customFormat="1" x14ac:dyDescent="0.3">
      <c r="A199" s="51">
        <v>363</v>
      </c>
      <c r="B199" s="51">
        <v>199</v>
      </c>
      <c r="C199" s="68"/>
      <c r="D199" s="27"/>
      <c r="E199" s="148"/>
      <c r="F199" s="149" t="s">
        <v>280</v>
      </c>
      <c r="G199" s="65"/>
      <c r="H199" s="741">
        <v>0</v>
      </c>
      <c r="I199" s="742">
        <v>4.0000000000000001E-3</v>
      </c>
      <c r="J199" s="743">
        <v>5.0000000000000001E-3</v>
      </c>
      <c r="K199" s="655">
        <v>6.0000000000000001E-3</v>
      </c>
      <c r="L199" s="278"/>
      <c r="M199" s="67"/>
      <c r="N199" s="67"/>
    </row>
    <row r="200" spans="1:14" s="78" customFormat="1" x14ac:dyDescent="0.3">
      <c r="A200" s="51">
        <v>364</v>
      </c>
      <c r="B200" s="51">
        <v>200</v>
      </c>
      <c r="C200" s="68"/>
      <c r="D200" s="27"/>
      <c r="E200" s="148"/>
      <c r="F200" s="149" t="s">
        <v>281</v>
      </c>
      <c r="G200" s="65"/>
      <c r="H200" s="741">
        <v>0</v>
      </c>
      <c r="I200" s="742">
        <v>0</v>
      </c>
      <c r="J200" s="743">
        <v>0</v>
      </c>
      <c r="K200" s="655">
        <v>0</v>
      </c>
      <c r="L200" s="278"/>
      <c r="M200" s="67"/>
      <c r="N200" s="67"/>
    </row>
    <row r="201" spans="1:14" s="78" customFormat="1" x14ac:dyDescent="0.3">
      <c r="A201" s="51">
        <v>365</v>
      </c>
      <c r="B201" s="51">
        <v>201</v>
      </c>
      <c r="C201" s="68"/>
      <c r="D201" s="27"/>
      <c r="E201" s="148"/>
      <c r="F201" s="149" t="s">
        <v>282</v>
      </c>
      <c r="G201" s="65"/>
      <c r="H201" s="741">
        <v>0</v>
      </c>
      <c r="I201" s="742">
        <v>0</v>
      </c>
      <c r="J201" s="743">
        <v>0</v>
      </c>
      <c r="K201" s="655">
        <v>0</v>
      </c>
      <c r="L201" s="278"/>
      <c r="M201" s="67"/>
      <c r="N201" s="67"/>
    </row>
    <row r="202" spans="1:14" s="78" customFormat="1" x14ac:dyDescent="0.3">
      <c r="A202" s="51">
        <v>366</v>
      </c>
      <c r="B202" s="51">
        <v>202</v>
      </c>
      <c r="C202" s="68"/>
      <c r="D202" s="27"/>
      <c r="E202" s="148"/>
      <c r="F202" s="149" t="s">
        <v>283</v>
      </c>
      <c r="G202" s="65"/>
      <c r="H202" s="741">
        <v>0</v>
      </c>
      <c r="I202" s="742">
        <v>0</v>
      </c>
      <c r="J202" s="743">
        <v>0</v>
      </c>
      <c r="K202" s="655">
        <v>0</v>
      </c>
      <c r="L202" s="278"/>
      <c r="M202" s="67"/>
      <c r="N202" s="67"/>
    </row>
    <row r="203" spans="1:14" s="78" customFormat="1" x14ac:dyDescent="0.3">
      <c r="A203" s="51">
        <v>367</v>
      </c>
      <c r="B203" s="51">
        <v>203</v>
      </c>
      <c r="C203" s="68"/>
      <c r="D203" s="27"/>
      <c r="E203" s="148"/>
      <c r="F203" s="149" t="s">
        <v>284</v>
      </c>
      <c r="G203" s="65"/>
      <c r="H203" s="741">
        <v>0</v>
      </c>
      <c r="I203" s="742">
        <v>0</v>
      </c>
      <c r="J203" s="743">
        <v>0</v>
      </c>
      <c r="K203" s="655">
        <v>0</v>
      </c>
      <c r="L203" s="278"/>
      <c r="M203" s="67"/>
      <c r="N203" s="67"/>
    </row>
    <row r="204" spans="1:14" s="78" customFormat="1" ht="28.8" x14ac:dyDescent="0.3">
      <c r="A204" s="51">
        <v>368</v>
      </c>
      <c r="B204" s="51">
        <v>204</v>
      </c>
      <c r="C204" s="68"/>
      <c r="D204" s="27"/>
      <c r="E204" s="148"/>
      <c r="F204" s="149" t="s">
        <v>285</v>
      </c>
      <c r="G204" s="65"/>
      <c r="H204" s="741">
        <v>0</v>
      </c>
      <c r="I204" s="742">
        <v>0</v>
      </c>
      <c r="J204" s="743">
        <v>0</v>
      </c>
      <c r="K204" s="655">
        <v>0</v>
      </c>
      <c r="L204" s="278"/>
      <c r="M204" s="67"/>
      <c r="N204" s="67"/>
    </row>
    <row r="205" spans="1:14" s="78" customFormat="1" ht="28.8" x14ac:dyDescent="0.3">
      <c r="A205" s="51">
        <v>369</v>
      </c>
      <c r="B205" s="51">
        <v>205</v>
      </c>
      <c r="C205" s="68"/>
      <c r="D205" s="27"/>
      <c r="E205" s="148"/>
      <c r="F205" s="149" t="s">
        <v>286</v>
      </c>
      <c r="G205" s="65"/>
      <c r="H205" s="741">
        <v>0</v>
      </c>
      <c r="I205" s="742">
        <v>0</v>
      </c>
      <c r="J205" s="743">
        <v>0</v>
      </c>
      <c r="K205" s="655">
        <v>0</v>
      </c>
      <c r="L205" s="278"/>
      <c r="M205" s="67"/>
      <c r="N205" s="67"/>
    </row>
    <row r="206" spans="1:14" s="78" customFormat="1" x14ac:dyDescent="0.3">
      <c r="A206" s="51">
        <v>370</v>
      </c>
      <c r="B206" s="51">
        <v>206</v>
      </c>
      <c r="C206" s="54">
        <v>2.2999999999999998</v>
      </c>
      <c r="D206" s="150"/>
      <c r="E206" s="114" t="s">
        <v>287</v>
      </c>
      <c r="F206" s="115"/>
      <c r="G206" s="113"/>
      <c r="H206" s="722">
        <v>0</v>
      </c>
      <c r="I206" s="723">
        <v>0</v>
      </c>
      <c r="J206" s="723">
        <v>0</v>
      </c>
      <c r="K206" s="723">
        <v>0</v>
      </c>
      <c r="L206" s="278"/>
      <c r="M206" s="67"/>
      <c r="N206" s="67"/>
    </row>
    <row r="207" spans="1:14" s="78" customFormat="1" x14ac:dyDescent="0.3">
      <c r="A207" s="51">
        <v>371</v>
      </c>
      <c r="B207" s="51">
        <v>207</v>
      </c>
      <c r="C207" s="18"/>
      <c r="D207" s="151"/>
      <c r="E207"/>
      <c r="F207" s="152" t="s">
        <v>178</v>
      </c>
      <c r="G207"/>
      <c r="H207" s="741">
        <v>0</v>
      </c>
      <c r="I207" s="742">
        <v>0</v>
      </c>
      <c r="J207" s="743">
        <v>0</v>
      </c>
      <c r="K207" s="746">
        <v>0</v>
      </c>
      <c r="L207" s="278"/>
      <c r="M207" s="67"/>
      <c r="N207" s="67"/>
    </row>
    <row r="208" spans="1:14" s="78" customFormat="1" x14ac:dyDescent="0.3">
      <c r="A208" s="51">
        <v>372</v>
      </c>
      <c r="B208" s="51">
        <v>208</v>
      </c>
      <c r="C208" s="18"/>
      <c r="D208" s="121"/>
      <c r="E208"/>
      <c r="F208" s="118" t="s">
        <v>288</v>
      </c>
      <c r="G208"/>
      <c r="H208" s="741">
        <v>0</v>
      </c>
      <c r="I208" s="742">
        <v>0</v>
      </c>
      <c r="J208" s="743">
        <v>0</v>
      </c>
      <c r="K208" s="746">
        <v>0</v>
      </c>
      <c r="L208" s="278"/>
      <c r="M208" s="67"/>
      <c r="N208" s="67"/>
    </row>
    <row r="209" spans="1:14" s="78" customFormat="1" x14ac:dyDescent="0.3">
      <c r="A209" s="51">
        <v>373</v>
      </c>
      <c r="B209" s="51">
        <v>209</v>
      </c>
      <c r="C209" s="18"/>
      <c r="D209" s="121"/>
      <c r="E209"/>
      <c r="F209" s="118" t="s">
        <v>289</v>
      </c>
      <c r="G209"/>
      <c r="H209" s="741">
        <v>0</v>
      </c>
      <c r="I209" s="742">
        <v>0</v>
      </c>
      <c r="J209" s="743">
        <v>0</v>
      </c>
      <c r="K209" s="746">
        <v>0</v>
      </c>
      <c r="L209" s="278"/>
      <c r="M209" s="67"/>
      <c r="N209" s="67"/>
    </row>
    <row r="210" spans="1:14" s="78" customFormat="1" x14ac:dyDescent="0.3">
      <c r="A210" s="51">
        <v>374</v>
      </c>
      <c r="B210" s="51">
        <v>210</v>
      </c>
      <c r="C210" s="18"/>
      <c r="D210" s="121"/>
      <c r="E210"/>
      <c r="F210" s="118" t="s">
        <v>290</v>
      </c>
      <c r="G210"/>
      <c r="H210" s="741">
        <v>0</v>
      </c>
      <c r="I210" s="742">
        <v>0</v>
      </c>
      <c r="J210" s="743">
        <v>0</v>
      </c>
      <c r="K210" s="746">
        <v>0</v>
      </c>
      <c r="L210" s="278"/>
      <c r="M210" s="67"/>
      <c r="N210" s="67"/>
    </row>
    <row r="211" spans="1:14" s="78" customFormat="1" x14ac:dyDescent="0.3">
      <c r="A211" s="51">
        <v>375</v>
      </c>
      <c r="B211" s="51">
        <v>211</v>
      </c>
      <c r="C211" s="18"/>
      <c r="D211" s="121"/>
      <c r="E211"/>
      <c r="F211" s="118" t="s">
        <v>289</v>
      </c>
      <c r="G211"/>
      <c r="H211" s="741">
        <v>0</v>
      </c>
      <c r="I211" s="742">
        <v>0</v>
      </c>
      <c r="J211" s="743">
        <v>0</v>
      </c>
      <c r="K211" s="746">
        <v>0</v>
      </c>
      <c r="L211" s="278"/>
      <c r="M211" s="67"/>
      <c r="N211" s="67"/>
    </row>
    <row r="212" spans="1:14" s="78" customFormat="1" x14ac:dyDescent="0.3">
      <c r="A212" s="51">
        <v>376</v>
      </c>
      <c r="B212" s="51">
        <v>212</v>
      </c>
      <c r="C212" s="18"/>
      <c r="D212" s="121"/>
      <c r="E212"/>
      <c r="F212" s="118" t="s">
        <v>291</v>
      </c>
      <c r="G212"/>
      <c r="H212" s="741">
        <v>0</v>
      </c>
      <c r="I212" s="742">
        <v>0</v>
      </c>
      <c r="J212" s="743">
        <v>0</v>
      </c>
      <c r="K212" s="746">
        <v>0</v>
      </c>
      <c r="L212" s="278"/>
      <c r="M212" s="67"/>
      <c r="N212" s="67"/>
    </row>
    <row r="213" spans="1:14" s="78" customFormat="1" x14ac:dyDescent="0.3">
      <c r="A213" s="51">
        <v>377</v>
      </c>
      <c r="B213" s="51">
        <v>213</v>
      </c>
      <c r="C213" s="18"/>
      <c r="D213" s="121"/>
      <c r="E213"/>
      <c r="F213" s="118" t="s">
        <v>289</v>
      </c>
      <c r="G213"/>
      <c r="H213" s="741">
        <v>0</v>
      </c>
      <c r="I213" s="742">
        <v>0</v>
      </c>
      <c r="J213" s="743">
        <v>0</v>
      </c>
      <c r="K213" s="746">
        <v>0</v>
      </c>
      <c r="L213" s="278"/>
      <c r="M213" s="67"/>
      <c r="N213" s="67"/>
    </row>
    <row r="214" spans="1:14" s="78" customFormat="1" x14ac:dyDescent="0.3">
      <c r="A214" s="51">
        <v>378</v>
      </c>
      <c r="B214" s="51">
        <v>214</v>
      </c>
      <c r="C214" s="18"/>
      <c r="D214" s="121"/>
      <c r="E214"/>
      <c r="F214" s="152" t="s">
        <v>185</v>
      </c>
      <c r="G214"/>
      <c r="H214" s="741">
        <v>0</v>
      </c>
      <c r="I214" s="742">
        <v>0</v>
      </c>
      <c r="J214" s="743">
        <v>0</v>
      </c>
      <c r="K214" s="746">
        <v>0</v>
      </c>
      <c r="L214" s="278"/>
      <c r="M214" s="67"/>
      <c r="N214" s="67"/>
    </row>
    <row r="215" spans="1:14" s="78" customFormat="1" x14ac:dyDescent="0.3">
      <c r="A215" s="51">
        <v>379</v>
      </c>
      <c r="B215" s="51">
        <v>215</v>
      </c>
      <c r="C215" s="18"/>
      <c r="D215" s="121"/>
      <c r="E215"/>
      <c r="F215" s="118" t="s">
        <v>292</v>
      </c>
      <c r="G215"/>
      <c r="H215" s="741">
        <v>0</v>
      </c>
      <c r="I215" s="742">
        <v>0</v>
      </c>
      <c r="J215" s="743">
        <v>0</v>
      </c>
      <c r="K215" s="746">
        <v>0</v>
      </c>
      <c r="L215" s="278"/>
      <c r="M215" s="67"/>
      <c r="N215" s="67"/>
    </row>
    <row r="216" spans="1:14" s="78" customFormat="1" x14ac:dyDescent="0.3">
      <c r="A216" s="51">
        <v>380</v>
      </c>
      <c r="B216" s="51">
        <v>216</v>
      </c>
      <c r="C216" s="18"/>
      <c r="D216" s="151"/>
      <c r="E216"/>
      <c r="F216" s="118" t="s">
        <v>293</v>
      </c>
      <c r="G216"/>
      <c r="H216" s="741">
        <v>0</v>
      </c>
      <c r="I216" s="742">
        <v>0</v>
      </c>
      <c r="J216" s="743">
        <v>0</v>
      </c>
      <c r="K216" s="746">
        <v>0</v>
      </c>
      <c r="L216" s="278"/>
      <c r="M216" s="67"/>
      <c r="N216" s="67"/>
    </row>
    <row r="217" spans="1:14" s="78" customFormat="1" x14ac:dyDescent="0.3">
      <c r="A217" s="51">
        <v>381</v>
      </c>
      <c r="B217" s="51">
        <v>217</v>
      </c>
      <c r="C217" s="18"/>
      <c r="D217" s="121"/>
      <c r="E217"/>
      <c r="F217" s="118" t="s">
        <v>294</v>
      </c>
      <c r="G217"/>
      <c r="H217" s="741">
        <v>0</v>
      </c>
      <c r="I217" s="742">
        <v>0</v>
      </c>
      <c r="J217" s="743">
        <v>0</v>
      </c>
      <c r="K217" s="746">
        <v>0</v>
      </c>
      <c r="L217" s="278"/>
      <c r="M217" s="67"/>
      <c r="N217" s="67"/>
    </row>
    <row r="218" spans="1:14" s="78" customFormat="1" x14ac:dyDescent="0.3">
      <c r="A218" s="51">
        <v>382</v>
      </c>
      <c r="B218" s="51">
        <v>218</v>
      </c>
      <c r="C218" s="18"/>
      <c r="D218" s="121"/>
      <c r="E218"/>
      <c r="F218" s="118" t="s">
        <v>295</v>
      </c>
      <c r="G218"/>
      <c r="H218" s="741">
        <v>0</v>
      </c>
      <c r="I218" s="742">
        <v>0</v>
      </c>
      <c r="J218" s="743">
        <v>0</v>
      </c>
      <c r="K218" s="746">
        <v>0</v>
      </c>
      <c r="L218" s="278"/>
      <c r="M218" s="67"/>
      <c r="N218" s="67"/>
    </row>
    <row r="219" spans="1:14" s="78" customFormat="1" x14ac:dyDescent="0.3">
      <c r="A219" s="51">
        <v>383</v>
      </c>
      <c r="B219" s="51">
        <v>219</v>
      </c>
      <c r="C219" s="18"/>
      <c r="D219" s="121"/>
      <c r="E219"/>
      <c r="F219" s="118" t="s">
        <v>296</v>
      </c>
      <c r="G219"/>
      <c r="H219" s="741">
        <v>0</v>
      </c>
      <c r="I219" s="742">
        <v>0</v>
      </c>
      <c r="J219" s="743">
        <v>0</v>
      </c>
      <c r="K219" s="746">
        <v>0</v>
      </c>
      <c r="L219" s="278"/>
      <c r="M219" s="67"/>
      <c r="N219" s="67"/>
    </row>
    <row r="220" spans="1:14" s="78" customFormat="1" x14ac:dyDescent="0.3">
      <c r="A220" s="51">
        <v>384</v>
      </c>
      <c r="B220" s="51">
        <v>220</v>
      </c>
      <c r="C220" s="18"/>
      <c r="D220" s="121"/>
      <c r="E220"/>
      <c r="F220" s="118" t="s">
        <v>295</v>
      </c>
      <c r="G220"/>
      <c r="H220" s="741">
        <v>0</v>
      </c>
      <c r="I220" s="742">
        <v>0</v>
      </c>
      <c r="J220" s="743">
        <v>0</v>
      </c>
      <c r="K220" s="746">
        <v>0</v>
      </c>
      <c r="L220" s="278"/>
      <c r="M220" s="67"/>
      <c r="N220" s="67"/>
    </row>
    <row r="221" spans="1:14" s="78" customFormat="1" ht="15.6" x14ac:dyDescent="0.3">
      <c r="A221" s="51">
        <v>385</v>
      </c>
      <c r="B221" s="51">
        <v>221</v>
      </c>
      <c r="C221" s="18"/>
      <c r="D221" s="121"/>
      <c r="E221"/>
      <c r="F221" s="153" t="s">
        <v>297</v>
      </c>
      <c r="G221"/>
      <c r="H221" s="741">
        <v>0</v>
      </c>
      <c r="I221" s="742">
        <v>0</v>
      </c>
      <c r="J221" s="743">
        <v>0</v>
      </c>
      <c r="K221" s="746">
        <v>0</v>
      </c>
      <c r="L221" s="278"/>
      <c r="M221" s="67"/>
      <c r="N221" s="67"/>
    </row>
    <row r="222" spans="1:14" s="78" customFormat="1" ht="15.6" x14ac:dyDescent="0.3">
      <c r="A222" s="51">
        <v>386</v>
      </c>
      <c r="B222" s="51">
        <v>222</v>
      </c>
      <c r="C222" s="18"/>
      <c r="D222" s="121"/>
      <c r="E222"/>
      <c r="F222" s="154" t="s">
        <v>298</v>
      </c>
      <c r="G222"/>
      <c r="H222" s="741">
        <v>0</v>
      </c>
      <c r="I222" s="742">
        <v>0</v>
      </c>
      <c r="J222" s="743">
        <v>0</v>
      </c>
      <c r="K222" s="746">
        <v>0</v>
      </c>
      <c r="L222" s="278"/>
      <c r="M222" s="67"/>
      <c r="N222" s="67"/>
    </row>
    <row r="223" spans="1:14" s="78" customFormat="1" ht="15.6" x14ac:dyDescent="0.3">
      <c r="A223" s="51">
        <v>387</v>
      </c>
      <c r="B223" s="51">
        <v>223</v>
      </c>
      <c r="C223" s="18"/>
      <c r="D223" s="121"/>
      <c r="E223"/>
      <c r="F223" s="154" t="s">
        <v>299</v>
      </c>
      <c r="G223"/>
      <c r="H223" s="741">
        <v>0</v>
      </c>
      <c r="I223" s="742">
        <v>0</v>
      </c>
      <c r="J223" s="743">
        <v>0</v>
      </c>
      <c r="K223" s="746">
        <v>0</v>
      </c>
      <c r="L223" s="278"/>
      <c r="M223" s="67"/>
      <c r="N223" s="67"/>
    </row>
    <row r="224" spans="1:14" s="78" customFormat="1" x14ac:dyDescent="0.3">
      <c r="A224" s="51">
        <v>388</v>
      </c>
      <c r="B224" s="51">
        <v>224</v>
      </c>
      <c r="C224" s="18"/>
      <c r="D224" s="121"/>
      <c r="E224"/>
      <c r="F224" s="152" t="s">
        <v>300</v>
      </c>
      <c r="G224"/>
      <c r="H224" s="741">
        <v>0</v>
      </c>
      <c r="I224" s="742">
        <v>0</v>
      </c>
      <c r="J224" s="743">
        <v>0</v>
      </c>
      <c r="K224" s="746">
        <v>0</v>
      </c>
      <c r="L224" s="278"/>
      <c r="M224" s="67"/>
      <c r="N224" s="67"/>
    </row>
    <row r="225" spans="1:14" s="78" customFormat="1" x14ac:dyDescent="0.3">
      <c r="A225" s="51">
        <v>389</v>
      </c>
      <c r="B225" s="51">
        <v>225</v>
      </c>
      <c r="C225" s="18"/>
      <c r="D225" s="151"/>
      <c r="E225"/>
      <c r="F225" s="118" t="s">
        <v>301</v>
      </c>
      <c r="G225"/>
      <c r="H225" s="741">
        <v>0</v>
      </c>
      <c r="I225" s="742">
        <v>0</v>
      </c>
      <c r="J225" s="743">
        <v>0</v>
      </c>
      <c r="K225" s="746">
        <v>0</v>
      </c>
      <c r="L225" s="278"/>
      <c r="M225" s="67"/>
      <c r="N225" s="67"/>
    </row>
    <row r="226" spans="1:14" s="78" customFormat="1" x14ac:dyDescent="0.3">
      <c r="A226" s="51">
        <v>390</v>
      </c>
      <c r="B226" s="51">
        <v>226</v>
      </c>
      <c r="C226" s="18"/>
      <c r="D226" s="121"/>
      <c r="E226"/>
      <c r="F226" s="118" t="s">
        <v>302</v>
      </c>
      <c r="G226"/>
      <c r="H226" s="741">
        <v>0</v>
      </c>
      <c r="I226" s="742">
        <v>0</v>
      </c>
      <c r="J226" s="743">
        <v>0</v>
      </c>
      <c r="K226" s="746">
        <v>0</v>
      </c>
      <c r="L226" s="278"/>
      <c r="M226" s="67"/>
      <c r="N226" s="67"/>
    </row>
    <row r="227" spans="1:14" s="78" customFormat="1" x14ac:dyDescent="0.3">
      <c r="A227" s="51">
        <v>391</v>
      </c>
      <c r="B227" s="51">
        <v>227</v>
      </c>
      <c r="C227" s="18"/>
      <c r="D227" s="121"/>
      <c r="E227"/>
      <c r="F227" s="118" t="s">
        <v>303</v>
      </c>
      <c r="G227"/>
      <c r="H227" s="741">
        <v>0</v>
      </c>
      <c r="I227" s="742">
        <v>0</v>
      </c>
      <c r="J227" s="743">
        <v>0</v>
      </c>
      <c r="K227" s="746">
        <v>0</v>
      </c>
      <c r="L227" s="278"/>
      <c r="M227" s="67"/>
      <c r="N227" s="67"/>
    </row>
    <row r="228" spans="1:14" s="78" customFormat="1" x14ac:dyDescent="0.3">
      <c r="A228" s="51">
        <v>392</v>
      </c>
      <c r="B228" s="51">
        <v>228</v>
      </c>
      <c r="C228" s="54">
        <v>2.4</v>
      </c>
      <c r="D228" s="150"/>
      <c r="E228" s="114" t="s">
        <v>304</v>
      </c>
      <c r="F228" s="115"/>
      <c r="G228" s="113"/>
      <c r="H228" s="722">
        <v>0</v>
      </c>
      <c r="I228" s="723">
        <v>0</v>
      </c>
      <c r="J228" s="723">
        <v>0</v>
      </c>
      <c r="K228" s="723">
        <v>0</v>
      </c>
      <c r="L228" s="278"/>
      <c r="M228" s="67"/>
      <c r="N228" s="67"/>
    </row>
    <row r="229" spans="1:14" s="78" customFormat="1" x14ac:dyDescent="0.3">
      <c r="A229" s="51">
        <v>393</v>
      </c>
      <c r="B229" s="51">
        <v>229</v>
      </c>
      <c r="C229" s="18"/>
      <c r="D229" s="121"/>
      <c r="E229"/>
      <c r="F229" s="118" t="s">
        <v>305</v>
      </c>
      <c r="G229"/>
      <c r="H229" s="728"/>
      <c r="I229" s="653"/>
      <c r="J229" s="654"/>
      <c r="K229" s="655"/>
      <c r="L229" s="278"/>
      <c r="M229" s="67"/>
      <c r="N229" s="67"/>
    </row>
    <row r="230" spans="1:14" s="78" customFormat="1" x14ac:dyDescent="0.3">
      <c r="A230" s="51">
        <v>394</v>
      </c>
      <c r="B230" s="51">
        <v>230</v>
      </c>
      <c r="C230" s="18"/>
      <c r="D230" s="121"/>
      <c r="E230"/>
      <c r="F230" s="118" t="s">
        <v>306</v>
      </c>
      <c r="G230"/>
      <c r="H230" s="728"/>
      <c r="I230" s="653"/>
      <c r="J230" s="654"/>
      <c r="K230" s="655"/>
      <c r="L230" s="278"/>
      <c r="M230" s="67"/>
      <c r="N230" s="67"/>
    </row>
    <row r="231" spans="1:14" s="78" customFormat="1" x14ac:dyDescent="0.3">
      <c r="A231" s="51">
        <v>395</v>
      </c>
      <c r="B231" s="51">
        <v>231</v>
      </c>
      <c r="C231" s="18"/>
      <c r="D231" s="121"/>
      <c r="E231"/>
      <c r="F231" s="118" t="s">
        <v>307</v>
      </c>
      <c r="G231"/>
      <c r="H231" s="728"/>
      <c r="I231" s="653"/>
      <c r="J231" s="654"/>
      <c r="K231" s="655"/>
      <c r="L231" s="278"/>
      <c r="M231" s="67"/>
      <c r="N231" s="67"/>
    </row>
    <row r="232" spans="1:14" s="78" customFormat="1" x14ac:dyDescent="0.3">
      <c r="A232" s="51">
        <v>396</v>
      </c>
      <c r="B232" s="51">
        <v>232</v>
      </c>
      <c r="C232" s="18"/>
      <c r="D232" s="121"/>
      <c r="E232"/>
      <c r="F232" s="118" t="s">
        <v>174</v>
      </c>
      <c r="G232"/>
      <c r="H232" s="728"/>
      <c r="I232" s="653"/>
      <c r="J232" s="654"/>
      <c r="K232" s="655"/>
      <c r="L232" s="278"/>
      <c r="M232" s="67"/>
      <c r="N232" s="67"/>
    </row>
    <row r="233" spans="1:14" s="78" customFormat="1" x14ac:dyDescent="0.3">
      <c r="A233" s="51">
        <v>397</v>
      </c>
      <c r="B233" s="51">
        <v>233</v>
      </c>
      <c r="C233" s="18"/>
      <c r="D233" s="121"/>
      <c r="E233"/>
      <c r="F233" s="118" t="s">
        <v>308</v>
      </c>
      <c r="G233"/>
      <c r="H233" s="728"/>
      <c r="I233" s="653"/>
      <c r="J233" s="654"/>
      <c r="K233" s="655"/>
      <c r="L233" s="278"/>
      <c r="M233" s="67"/>
      <c r="N233" s="67"/>
    </row>
    <row r="234" spans="1:14" s="78" customFormat="1" x14ac:dyDescent="0.3">
      <c r="A234" s="51">
        <v>398</v>
      </c>
      <c r="B234" s="51">
        <v>234</v>
      </c>
      <c r="C234" s="18"/>
      <c r="D234" s="121"/>
      <c r="E234"/>
      <c r="F234" s="118" t="s">
        <v>174</v>
      </c>
      <c r="G234"/>
      <c r="H234" s="728"/>
      <c r="I234" s="653"/>
      <c r="J234" s="654"/>
      <c r="K234" s="655"/>
      <c r="L234" s="278"/>
      <c r="M234" s="67"/>
      <c r="N234" s="67"/>
    </row>
    <row r="235" spans="1:14" s="78" customFormat="1" x14ac:dyDescent="0.3">
      <c r="A235" s="51">
        <v>399</v>
      </c>
      <c r="B235" s="51">
        <v>235</v>
      </c>
      <c r="C235" s="18"/>
      <c r="D235" s="121"/>
      <c r="E235"/>
      <c r="F235" s="118" t="s">
        <v>309</v>
      </c>
      <c r="G235"/>
      <c r="H235" s="728"/>
      <c r="I235" s="653"/>
      <c r="J235" s="654"/>
      <c r="K235" s="655"/>
      <c r="L235" s="278"/>
      <c r="M235" s="67"/>
      <c r="N235" s="67"/>
    </row>
    <row r="236" spans="1:14" s="78" customFormat="1" x14ac:dyDescent="0.3">
      <c r="A236" s="51">
        <v>400</v>
      </c>
      <c r="B236" s="51">
        <v>236</v>
      </c>
      <c r="C236" s="18"/>
      <c r="D236" s="121"/>
      <c r="E236"/>
      <c r="F236" s="118" t="s">
        <v>174</v>
      </c>
      <c r="G236" s="126"/>
      <c r="H236" s="728"/>
      <c r="I236" s="653"/>
      <c r="J236" s="654"/>
      <c r="K236" s="655"/>
      <c r="L236" s="278"/>
      <c r="M236" s="67"/>
      <c r="N236" s="67"/>
    </row>
    <row r="237" spans="1:14" s="78" customFormat="1" x14ac:dyDescent="0.3">
      <c r="A237" s="51">
        <v>401</v>
      </c>
      <c r="B237" s="51">
        <v>237</v>
      </c>
      <c r="C237" s="54">
        <v>2.5</v>
      </c>
      <c r="D237" s="150"/>
      <c r="E237" s="155" t="s">
        <v>310</v>
      </c>
      <c r="F237" s="115"/>
      <c r="G237" s="113"/>
      <c r="H237" s="722"/>
      <c r="I237" s="723">
        <v>10</v>
      </c>
      <c r="J237" s="723">
        <v>15</v>
      </c>
      <c r="K237" s="723">
        <v>20</v>
      </c>
      <c r="L237" s="278"/>
      <c r="M237" s="67"/>
      <c r="N237" s="67"/>
    </row>
    <row r="238" spans="1:14" s="78" customFormat="1" x14ac:dyDescent="0.3">
      <c r="A238" s="51">
        <v>402</v>
      </c>
      <c r="B238" s="51">
        <v>238</v>
      </c>
      <c r="C238" s="18"/>
      <c r="D238"/>
      <c r="E238" s="119"/>
      <c r="F238" s="119" t="s">
        <v>311</v>
      </c>
      <c r="G238"/>
      <c r="H238" s="728"/>
      <c r="I238" s="653">
        <v>10</v>
      </c>
      <c r="J238" s="654">
        <v>15</v>
      </c>
      <c r="K238" s="655">
        <v>20</v>
      </c>
      <c r="L238" s="278"/>
      <c r="M238" s="67"/>
      <c r="N238" s="67"/>
    </row>
    <row r="239" spans="1:14" s="78" customFormat="1" x14ac:dyDescent="0.3">
      <c r="A239" s="51">
        <v>403</v>
      </c>
      <c r="B239" s="51">
        <v>239</v>
      </c>
      <c r="C239" s="18"/>
      <c r="D239"/>
      <c r="E239" s="119"/>
      <c r="F239" s="119" t="s">
        <v>312</v>
      </c>
      <c r="G239"/>
      <c r="H239" s="728"/>
      <c r="I239" s="653"/>
      <c r="J239" s="654"/>
      <c r="K239" s="655"/>
      <c r="L239" s="278"/>
      <c r="M239" s="67"/>
      <c r="N239" s="67"/>
    </row>
    <row r="240" spans="1:14" s="78" customFormat="1" x14ac:dyDescent="0.3">
      <c r="A240" s="51">
        <v>404</v>
      </c>
      <c r="B240" s="51">
        <v>240</v>
      </c>
      <c r="C240" s="18"/>
      <c r="D240" s="119"/>
      <c r="E240" s="119"/>
      <c r="F240" s="119" t="s">
        <v>313</v>
      </c>
      <c r="G240"/>
      <c r="H240" s="728"/>
      <c r="I240" s="653"/>
      <c r="J240" s="654"/>
      <c r="K240" s="655"/>
      <c r="L240" s="278"/>
      <c r="M240" s="67"/>
      <c r="N240" s="67"/>
    </row>
    <row r="241" spans="1:14" s="78" customFormat="1" x14ac:dyDescent="0.3">
      <c r="A241" s="51">
        <v>405</v>
      </c>
      <c r="B241" s="51">
        <v>241</v>
      </c>
      <c r="C241" s="54">
        <v>2.6</v>
      </c>
      <c r="D241" s="150"/>
      <c r="E241" s="155" t="s">
        <v>314</v>
      </c>
      <c r="F241" s="115"/>
      <c r="G241" s="113"/>
      <c r="H241" s="722"/>
      <c r="I241" s="723"/>
      <c r="J241" s="723"/>
      <c r="K241" s="723"/>
      <c r="L241" s="278"/>
      <c r="M241" s="67"/>
      <c r="N241" s="67"/>
    </row>
    <row r="242" spans="1:14" s="78" customFormat="1" x14ac:dyDescent="0.3">
      <c r="A242" s="51">
        <v>406</v>
      </c>
      <c r="B242" s="51">
        <v>242</v>
      </c>
      <c r="C242" s="11" t="s">
        <v>16</v>
      </c>
      <c r="D242" s="12" t="s">
        <v>315</v>
      </c>
      <c r="E242" s="13"/>
      <c r="F242" s="13"/>
      <c r="G242" s="13"/>
      <c r="H242" s="720"/>
      <c r="I242" s="589">
        <v>-202.30762681216083</v>
      </c>
      <c r="J242" s="589">
        <v>-202.30762681216083</v>
      </c>
      <c r="K242" s="589">
        <v>-202.30762681216083</v>
      </c>
      <c r="L242" s="278"/>
      <c r="M242" s="67"/>
      <c r="N242" s="67"/>
    </row>
    <row r="243" spans="1:14" s="78" customFormat="1" x14ac:dyDescent="0.3">
      <c r="A243" s="51">
        <v>407</v>
      </c>
      <c r="B243" s="51">
        <v>243</v>
      </c>
      <c r="C243" s="70"/>
      <c r="D243" s="156"/>
      <c r="E243" s="47" t="s">
        <v>316</v>
      </c>
      <c r="F243" s="157"/>
      <c r="G243" s="157"/>
      <c r="H243" s="734"/>
      <c r="I243" s="735">
        <v>-159.71654748328487</v>
      </c>
      <c r="J243" s="736">
        <v>-159.71654748328487</v>
      </c>
      <c r="K243" s="729">
        <v>-159.71654748328487</v>
      </c>
      <c r="L243" s="278"/>
      <c r="M243" s="67"/>
      <c r="N243" s="67"/>
    </row>
    <row r="244" spans="1:14" s="78" customFormat="1" x14ac:dyDescent="0.3">
      <c r="A244" s="51">
        <v>408</v>
      </c>
      <c r="B244" s="51">
        <v>244</v>
      </c>
      <c r="C244" s="70"/>
      <c r="D244" s="156"/>
      <c r="E244" s="47" t="s">
        <v>317</v>
      </c>
      <c r="F244" s="157"/>
      <c r="G244" s="157"/>
      <c r="H244" s="734"/>
      <c r="I244" s="735">
        <v>-31.943309496656973</v>
      </c>
      <c r="J244" s="736">
        <v>-31.943309496656973</v>
      </c>
      <c r="K244" s="729">
        <v>-31.943309496656973</v>
      </c>
      <c r="L244" s="278"/>
      <c r="M244" s="67"/>
      <c r="N244" s="67"/>
    </row>
    <row r="245" spans="1:14" s="78" customFormat="1" x14ac:dyDescent="0.3">
      <c r="A245" s="51">
        <v>409</v>
      </c>
      <c r="B245" s="51">
        <v>245</v>
      </c>
      <c r="C245" s="70"/>
      <c r="D245" s="156"/>
      <c r="E245" s="47" t="s">
        <v>318</v>
      </c>
      <c r="F245" s="157"/>
      <c r="G245" s="157"/>
      <c r="H245" s="734"/>
      <c r="I245" s="735">
        <v>-10.647769832218993</v>
      </c>
      <c r="J245" s="736">
        <v>-10.647769832218993</v>
      </c>
      <c r="K245" s="729">
        <v>-10.647769832218993</v>
      </c>
      <c r="L245" s="278"/>
      <c r="M245" s="67"/>
      <c r="N245" s="67"/>
    </row>
    <row r="246" spans="1:14" s="78" customFormat="1" x14ac:dyDescent="0.3">
      <c r="A246" s="51">
        <v>410</v>
      </c>
      <c r="B246" s="51">
        <v>246</v>
      </c>
      <c r="C246" s="11" t="s">
        <v>34</v>
      </c>
      <c r="D246" s="12" t="s">
        <v>319</v>
      </c>
      <c r="E246" s="13"/>
      <c r="F246" s="13"/>
      <c r="G246" s="13"/>
      <c r="H246" s="720"/>
      <c r="I246" s="589">
        <v>3516.1379497051844</v>
      </c>
      <c r="J246" s="589">
        <v>3576.866694644455</v>
      </c>
      <c r="K246" s="589">
        <v>3637.5954395837266</v>
      </c>
      <c r="L246" s="278"/>
      <c r="M246" s="67"/>
      <c r="N246" s="67"/>
    </row>
    <row r="247" spans="1:14" s="78" customFormat="1" x14ac:dyDescent="0.3">
      <c r="A247" s="51">
        <v>411</v>
      </c>
      <c r="B247" s="51">
        <v>247</v>
      </c>
      <c r="C247" s="11" t="s">
        <v>48</v>
      </c>
      <c r="D247" s="12" t="s">
        <v>320</v>
      </c>
      <c r="E247" s="13"/>
      <c r="F247" s="13"/>
      <c r="G247" s="13"/>
      <c r="H247" s="720"/>
      <c r="I247" s="589">
        <v>-354.49630082945811</v>
      </c>
      <c r="J247" s="589">
        <v>-354.49630082945811</v>
      </c>
      <c r="K247" s="589">
        <v>-354.49630082945811</v>
      </c>
      <c r="L247" s="278"/>
      <c r="M247" s="67"/>
      <c r="N247" s="67"/>
    </row>
    <row r="248" spans="1:14" s="78" customFormat="1" x14ac:dyDescent="0.3">
      <c r="A248" s="51">
        <v>412</v>
      </c>
      <c r="B248" s="51">
        <v>248</v>
      </c>
      <c r="C248" s="71"/>
      <c r="D248" s="158"/>
      <c r="E248" s="159" t="s">
        <v>321</v>
      </c>
      <c r="F248" s="160"/>
      <c r="G248" s="160"/>
      <c r="H248" s="728"/>
      <c r="I248" s="653"/>
      <c r="J248" s="654"/>
      <c r="K248" s="655"/>
      <c r="L248" s="278"/>
      <c r="M248" s="67"/>
      <c r="N248" s="67"/>
    </row>
    <row r="249" spans="1:14" s="78" customFormat="1" x14ac:dyDescent="0.3">
      <c r="A249" s="51">
        <v>413</v>
      </c>
      <c r="B249" s="51">
        <v>249</v>
      </c>
      <c r="C249" s="18"/>
      <c r="D249"/>
      <c r="E249" s="42" t="s">
        <v>322</v>
      </c>
      <c r="F249" s="161"/>
      <c r="G249"/>
      <c r="H249" s="730"/>
      <c r="I249" s="731">
        <v>-34.496300829458129</v>
      </c>
      <c r="J249" s="732">
        <v>-34.496300829458129</v>
      </c>
      <c r="K249" s="733">
        <v>-34.496300829458129</v>
      </c>
      <c r="L249" s="278"/>
      <c r="M249" s="67"/>
      <c r="N249" s="67"/>
    </row>
    <row r="250" spans="1:14" s="78" customFormat="1" x14ac:dyDescent="0.3">
      <c r="A250" s="51">
        <v>414</v>
      </c>
      <c r="B250" s="51">
        <v>250</v>
      </c>
      <c r="C250" s="18"/>
      <c r="D250"/>
      <c r="E250" s="42" t="s">
        <v>323</v>
      </c>
      <c r="F250" s="161"/>
      <c r="G250"/>
      <c r="H250" s="730"/>
      <c r="I250" s="731">
        <v>-320</v>
      </c>
      <c r="J250" s="732">
        <v>-320</v>
      </c>
      <c r="K250" s="733">
        <v>-320</v>
      </c>
      <c r="L250" s="278"/>
      <c r="M250" s="67"/>
      <c r="N250" s="67"/>
    </row>
    <row r="251" spans="1:14" s="78" customFormat="1" x14ac:dyDescent="0.3">
      <c r="A251" s="51">
        <v>415</v>
      </c>
      <c r="B251" s="51">
        <v>251</v>
      </c>
      <c r="C251" s="11" t="s">
        <v>65</v>
      </c>
      <c r="D251" s="12" t="s">
        <v>324</v>
      </c>
      <c r="E251" s="13"/>
      <c r="F251" s="13"/>
      <c r="G251" s="13"/>
      <c r="H251" s="720"/>
      <c r="I251" s="589">
        <v>3161.6416488757263</v>
      </c>
      <c r="J251" s="589">
        <v>3222.370393814997</v>
      </c>
      <c r="K251" s="589">
        <v>3283.0991387542686</v>
      </c>
      <c r="L251" s="278"/>
      <c r="M251" s="67"/>
      <c r="N251" s="67"/>
    </row>
    <row r="252" spans="1:14" s="78" customFormat="1" x14ac:dyDescent="0.3">
      <c r="A252" s="51">
        <v>416</v>
      </c>
      <c r="B252" s="51">
        <v>252</v>
      </c>
      <c r="C252" s="14" t="s">
        <v>75</v>
      </c>
      <c r="D252" s="15" t="s">
        <v>325</v>
      </c>
      <c r="E252" s="157"/>
      <c r="F252" s="157"/>
      <c r="G252" s="157"/>
      <c r="H252" s="728"/>
      <c r="I252" s="653">
        <v>-632.32832977514533</v>
      </c>
      <c r="J252" s="654">
        <v>-644.4740787629994</v>
      </c>
      <c r="K252" s="655">
        <v>-656.6198277508538</v>
      </c>
      <c r="L252" s="278"/>
      <c r="M252" s="67"/>
      <c r="N252" s="67"/>
    </row>
    <row r="253" spans="1:14" s="78" customFormat="1" x14ac:dyDescent="0.3">
      <c r="A253" s="51">
        <v>417</v>
      </c>
      <c r="B253" s="51">
        <v>253</v>
      </c>
      <c r="C253" s="72" t="s">
        <v>65</v>
      </c>
      <c r="D253" s="73" t="s">
        <v>326</v>
      </c>
      <c r="E253" s="74"/>
      <c r="F253" s="74"/>
      <c r="G253" s="74"/>
      <c r="H253" s="749"/>
      <c r="I253" s="750">
        <v>2529.3133191005809</v>
      </c>
      <c r="J253" s="750">
        <v>2577.8963150519976</v>
      </c>
      <c r="K253" s="750">
        <v>2626.4793110034148</v>
      </c>
      <c r="L253" s="356"/>
      <c r="M253" s="67"/>
    </row>
    <row r="255" spans="1:14" s="78" customFormat="1" x14ac:dyDescent="0.3">
      <c r="A255"/>
      <c r="B255"/>
      <c r="C255" s="34"/>
      <c r="D255" s="2"/>
      <c r="E255" s="2"/>
      <c r="F255" s="2"/>
      <c r="G255" s="2"/>
      <c r="H255" s="751"/>
      <c r="I255" s="751"/>
      <c r="J255" s="751"/>
      <c r="K255" s="751"/>
      <c r="L255" s="176"/>
      <c r="M255" s="67"/>
      <c r="N255" s="6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31EBE-6BA4-4E09-B987-4155B885420E}">
  <sheetPr>
    <tabColor rgb="FFFFFF00"/>
  </sheetPr>
  <dimension ref="A1:T134"/>
  <sheetViews>
    <sheetView showGridLines="0" zoomScale="70" zoomScaleNormal="70" workbookViewId="0">
      <pane xSplit="7" ySplit="2" topLeftCell="H99" activePane="bottomRight" state="frozen"/>
      <selection activeCell="P37" sqref="P37"/>
      <selection pane="topRight" activeCell="P37" sqref="P37"/>
      <selection pane="bottomLeft" activeCell="P37" sqref="P37"/>
      <selection pane="bottomRight" activeCell="L116" sqref="L116"/>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4.77734375" style="2" customWidth="1"/>
    <col min="9" max="10" width="17.21875" style="2" customWidth="1"/>
    <col min="11" max="11" width="1.77734375" customWidth="1"/>
    <col min="12" max="12" width="17.21875" customWidth="1"/>
    <col min="15" max="20" width="11.88671875" customWidth="1"/>
  </cols>
  <sheetData>
    <row r="1" spans="1:20" x14ac:dyDescent="0.3">
      <c r="C1" s="317" t="s">
        <v>0</v>
      </c>
      <c r="D1" s="318"/>
      <c r="E1" s="318"/>
      <c r="F1" s="318"/>
      <c r="G1" s="318"/>
      <c r="H1" s="319" t="s">
        <v>1</v>
      </c>
      <c r="I1" s="319" t="s">
        <v>1</v>
      </c>
      <c r="J1" s="319" t="s">
        <v>1</v>
      </c>
      <c r="K1" s="320"/>
      <c r="L1" s="640" t="s">
        <v>3</v>
      </c>
      <c r="O1" s="775" t="s">
        <v>558</v>
      </c>
      <c r="P1" s="775"/>
      <c r="Q1" s="775"/>
      <c r="R1" s="776" t="s">
        <v>559</v>
      </c>
      <c r="S1" s="776"/>
      <c r="T1" s="776"/>
    </row>
    <row r="2" spans="1:20" ht="20.399999999999999" x14ac:dyDescent="0.3">
      <c r="A2" s="4" t="s">
        <v>4</v>
      </c>
      <c r="C2" s="5"/>
      <c r="D2" s="6" t="s">
        <v>5</v>
      </c>
      <c r="E2" s="6"/>
      <c r="F2" s="6"/>
      <c r="G2" s="6"/>
      <c r="H2" s="166">
        <v>2020</v>
      </c>
      <c r="I2" s="166">
        <v>2021</v>
      </c>
      <c r="J2" s="7">
        <v>2022</v>
      </c>
      <c r="K2" s="321"/>
      <c r="L2" s="8">
        <v>2023</v>
      </c>
      <c r="O2" s="585">
        <v>2021</v>
      </c>
      <c r="P2" s="586">
        <v>2022</v>
      </c>
      <c r="Q2" s="586">
        <v>2023</v>
      </c>
      <c r="R2" s="692">
        <v>2021</v>
      </c>
      <c r="S2" s="692">
        <v>2022</v>
      </c>
      <c r="T2" s="692">
        <v>2023</v>
      </c>
    </row>
    <row r="3" spans="1:20" s="10" customFormat="1" x14ac:dyDescent="0.3">
      <c r="A3" s="9">
        <v>3</v>
      </c>
      <c r="C3" s="11" t="s">
        <v>6</v>
      </c>
      <c r="D3" s="12" t="s">
        <v>7</v>
      </c>
      <c r="E3" s="13"/>
      <c r="F3" s="13"/>
      <c r="G3" s="13"/>
      <c r="H3" s="108"/>
      <c r="I3" s="108"/>
      <c r="J3" s="209"/>
      <c r="K3" s="322"/>
      <c r="L3" s="210"/>
      <c r="O3" s="581"/>
      <c r="P3" s="581"/>
      <c r="Q3" s="581"/>
      <c r="R3" s="693"/>
      <c r="S3" s="693"/>
      <c r="T3" s="693"/>
    </row>
    <row r="4" spans="1:20" x14ac:dyDescent="0.3">
      <c r="A4" s="9">
        <v>4</v>
      </c>
      <c r="C4" s="18"/>
      <c r="D4" s="2" t="s">
        <v>8</v>
      </c>
      <c r="E4" s="16"/>
      <c r="H4" s="300">
        <v>0</v>
      </c>
      <c r="I4" s="286">
        <v>0</v>
      </c>
      <c r="J4" s="308">
        <v>0</v>
      </c>
      <c r="K4" s="273"/>
      <c r="L4" s="294">
        <v>0</v>
      </c>
      <c r="O4" s="581"/>
      <c r="P4" s="581"/>
      <c r="Q4" s="581"/>
      <c r="R4" s="693"/>
      <c r="S4" s="693"/>
      <c r="T4" s="693"/>
    </row>
    <row r="5" spans="1:20" s="17" customFormat="1" x14ac:dyDescent="0.3">
      <c r="A5" s="9">
        <v>5</v>
      </c>
      <c r="C5" s="18"/>
      <c r="D5" s="2" t="s">
        <v>9</v>
      </c>
      <c r="E5" s="16"/>
      <c r="F5" s="2"/>
      <c r="G5" s="2"/>
      <c r="H5" s="300">
        <v>0</v>
      </c>
      <c r="I5" s="286">
        <v>0</v>
      </c>
      <c r="J5" s="308">
        <v>0</v>
      </c>
      <c r="K5" s="273"/>
      <c r="L5" s="294">
        <v>0</v>
      </c>
      <c r="O5" s="581"/>
      <c r="P5" s="581"/>
      <c r="Q5" s="581"/>
      <c r="R5" s="693"/>
      <c r="S5" s="693"/>
      <c r="T5" s="693"/>
    </row>
    <row r="6" spans="1:20" x14ac:dyDescent="0.3">
      <c r="A6" s="9">
        <v>6</v>
      </c>
      <c r="C6" s="14"/>
      <c r="D6" s="15" t="s">
        <v>10</v>
      </c>
      <c r="E6" s="16"/>
      <c r="H6" s="301">
        <f t="shared" ref="H6:J6" si="0">SUM(H7:H10)</f>
        <v>0</v>
      </c>
      <c r="I6" s="287">
        <f t="shared" si="0"/>
        <v>0</v>
      </c>
      <c r="J6" s="309">
        <f t="shared" si="0"/>
        <v>0</v>
      </c>
      <c r="K6" s="274"/>
      <c r="L6" s="295">
        <v>0</v>
      </c>
      <c r="O6" s="582">
        <f>I6-SUM(I7:I10)</f>
        <v>0</v>
      </c>
      <c r="P6" s="582">
        <f>J6-SUM(J7:J10)</f>
        <v>0</v>
      </c>
      <c r="Q6" s="582">
        <f>K6-SUM(K7:K10)</f>
        <v>0</v>
      </c>
      <c r="R6" s="694"/>
      <c r="S6" s="694"/>
      <c r="T6" s="694"/>
    </row>
    <row r="7" spans="1:20" ht="13.2" customHeight="1" x14ac:dyDescent="0.3">
      <c r="A7" s="9">
        <v>7</v>
      </c>
      <c r="C7" s="18"/>
      <c r="E7" s="19" t="s">
        <v>11</v>
      </c>
      <c r="H7" s="300">
        <v>0</v>
      </c>
      <c r="I7" s="286">
        <v>0</v>
      </c>
      <c r="J7" s="308">
        <v>0</v>
      </c>
      <c r="K7" s="273"/>
      <c r="L7" s="294">
        <v>0</v>
      </c>
      <c r="O7" s="581"/>
      <c r="P7" s="581"/>
      <c r="Q7" s="581"/>
      <c r="R7" s="693"/>
      <c r="S7" s="693"/>
      <c r="T7" s="693"/>
    </row>
    <row r="8" spans="1:20" ht="13.2" customHeight="1" x14ac:dyDescent="0.3">
      <c r="A8" s="9">
        <v>8</v>
      </c>
      <c r="C8" s="18"/>
      <c r="E8" s="19" t="s">
        <v>12</v>
      </c>
      <c r="H8" s="300">
        <v>0</v>
      </c>
      <c r="I8" s="286">
        <v>0</v>
      </c>
      <c r="J8" s="308">
        <v>0</v>
      </c>
      <c r="K8" s="273"/>
      <c r="L8" s="294">
        <v>0</v>
      </c>
      <c r="O8" s="581"/>
      <c r="P8" s="581"/>
      <c r="Q8" s="581"/>
      <c r="R8" s="693"/>
      <c r="S8" s="693"/>
      <c r="T8" s="693"/>
    </row>
    <row r="9" spans="1:20" ht="13.2" customHeight="1" x14ac:dyDescent="0.3">
      <c r="A9" s="9">
        <v>9</v>
      </c>
      <c r="C9" s="18"/>
      <c r="E9" s="19" t="s">
        <v>13</v>
      </c>
      <c r="H9" s="300">
        <v>0</v>
      </c>
      <c r="I9" s="286">
        <v>0</v>
      </c>
      <c r="J9" s="308">
        <v>0</v>
      </c>
      <c r="K9" s="273"/>
      <c r="L9" s="294">
        <v>0</v>
      </c>
      <c r="O9" s="581"/>
      <c r="P9" s="581"/>
      <c r="Q9" s="581"/>
      <c r="R9" s="693"/>
      <c r="S9" s="693"/>
      <c r="T9" s="693"/>
    </row>
    <row r="10" spans="1:20" ht="13.2" customHeight="1" x14ac:dyDescent="0.3">
      <c r="A10" s="9">
        <v>10</v>
      </c>
      <c r="C10" s="18"/>
      <c r="E10" s="2" t="s">
        <v>14</v>
      </c>
      <c r="H10" s="300">
        <v>0</v>
      </c>
      <c r="I10" s="286">
        <v>0</v>
      </c>
      <c r="J10" s="308">
        <v>0</v>
      </c>
      <c r="K10" s="273"/>
      <c r="L10" s="294">
        <v>0</v>
      </c>
      <c r="O10" s="581"/>
      <c r="P10" s="581"/>
      <c r="Q10" s="581"/>
      <c r="R10" s="693"/>
      <c r="S10" s="693"/>
      <c r="T10" s="693"/>
    </row>
    <row r="11" spans="1:20" ht="13.2" customHeight="1" x14ac:dyDescent="0.3">
      <c r="A11" s="9">
        <v>11</v>
      </c>
      <c r="C11" s="76"/>
      <c r="D11" s="28" t="s">
        <v>15</v>
      </c>
      <c r="H11" s="302">
        <f t="shared" ref="H11:J11" si="1">SUM(H4:H6)</f>
        <v>0</v>
      </c>
      <c r="I11" s="288">
        <f t="shared" si="1"/>
        <v>0</v>
      </c>
      <c r="J11" s="310">
        <f t="shared" si="1"/>
        <v>0</v>
      </c>
      <c r="K11" s="274"/>
      <c r="L11" s="296">
        <v>0</v>
      </c>
      <c r="O11" s="582">
        <f>I11-SUM(I6,I4:I5)</f>
        <v>0</v>
      </c>
      <c r="P11" s="582">
        <f>J11-SUM(J6,J4:J5)</f>
        <v>0</v>
      </c>
      <c r="Q11" s="582">
        <f>K11-SUM(K6,K4:K5)</f>
        <v>0</v>
      </c>
      <c r="R11" s="694"/>
      <c r="S11" s="694"/>
      <c r="T11" s="694"/>
    </row>
    <row r="12" spans="1:20" ht="13.2" customHeight="1" x14ac:dyDescent="0.3">
      <c r="A12" s="9">
        <v>12</v>
      </c>
      <c r="C12" s="11" t="s">
        <v>16</v>
      </c>
      <c r="D12" s="12" t="s">
        <v>17</v>
      </c>
      <c r="E12" s="12"/>
      <c r="F12" s="12"/>
      <c r="G12" s="12"/>
      <c r="H12" s="20"/>
      <c r="I12" s="20"/>
      <c r="J12" s="20"/>
      <c r="K12" s="274"/>
      <c r="L12" s="69"/>
      <c r="O12" s="581"/>
      <c r="P12" s="581"/>
      <c r="Q12" s="581"/>
      <c r="R12" s="693"/>
      <c r="S12" s="693"/>
      <c r="T12" s="693"/>
    </row>
    <row r="13" spans="1:20" ht="13.2" customHeight="1" x14ac:dyDescent="0.3">
      <c r="A13" s="9">
        <v>13</v>
      </c>
      <c r="C13" s="14"/>
      <c r="D13" s="15" t="s">
        <v>18</v>
      </c>
      <c r="E13" s="21"/>
      <c r="H13" s="303">
        <f t="shared" ref="H13:J13" si="2">SUM(H14,H18,H22)</f>
        <v>0</v>
      </c>
      <c r="I13" s="289">
        <f t="shared" si="2"/>
        <v>0</v>
      </c>
      <c r="J13" s="311">
        <f t="shared" si="2"/>
        <v>0</v>
      </c>
      <c r="K13" s="275"/>
      <c r="L13" s="297">
        <v>0</v>
      </c>
      <c r="O13" s="582">
        <f>I13-SUM(I14,I18,I22)</f>
        <v>0</v>
      </c>
      <c r="P13" s="582">
        <f>J13-SUM(J14,J18,J22)</f>
        <v>0</v>
      </c>
      <c r="Q13" s="582">
        <f>K13-SUM(K14,K18,K22)</f>
        <v>0</v>
      </c>
      <c r="R13" s="694"/>
      <c r="S13" s="694"/>
      <c r="T13" s="694"/>
    </row>
    <row r="14" spans="1:20" ht="13.2" customHeight="1" x14ac:dyDescent="0.3">
      <c r="A14" s="9">
        <v>14</v>
      </c>
      <c r="C14" s="18"/>
      <c r="E14" s="22" t="s">
        <v>19</v>
      </c>
      <c r="H14" s="303">
        <f t="shared" ref="H14:J14" si="3">SUM(H15:H17)</f>
        <v>0</v>
      </c>
      <c r="I14" s="289">
        <f t="shared" si="3"/>
        <v>0</v>
      </c>
      <c r="J14" s="311">
        <f t="shared" si="3"/>
        <v>0</v>
      </c>
      <c r="K14" s="275"/>
      <c r="L14" s="297">
        <v>0</v>
      </c>
      <c r="O14" s="582">
        <f>I14-SUM(I15:I17)</f>
        <v>0</v>
      </c>
      <c r="P14" s="582">
        <f>J14-SUM(J15:J17)</f>
        <v>0</v>
      </c>
      <c r="Q14" s="582">
        <f>K14-SUM(K15:K17)</f>
        <v>0</v>
      </c>
      <c r="R14" s="694"/>
      <c r="S14" s="694"/>
      <c r="T14" s="694"/>
    </row>
    <row r="15" spans="1:20" ht="13.2" customHeight="1" x14ac:dyDescent="0.3">
      <c r="A15" s="9">
        <v>15</v>
      </c>
      <c r="C15" s="18"/>
      <c r="F15" s="1" t="s">
        <v>20</v>
      </c>
      <c r="G15" s="1"/>
      <c r="H15" s="304"/>
      <c r="I15" s="290"/>
      <c r="J15" s="312"/>
      <c r="K15" s="273"/>
      <c r="L15" s="294">
        <v>0</v>
      </c>
      <c r="O15" s="581"/>
      <c r="P15" s="581"/>
      <c r="Q15" s="581"/>
      <c r="R15" s="693"/>
      <c r="S15" s="693"/>
      <c r="T15" s="693"/>
    </row>
    <row r="16" spans="1:20" s="17" customFormat="1" ht="13.5" customHeight="1" x14ac:dyDescent="0.3">
      <c r="A16" s="9">
        <v>16</v>
      </c>
      <c r="C16" s="18"/>
      <c r="D16" s="2"/>
      <c r="E16" s="2"/>
      <c r="F16" s="1" t="s">
        <v>21</v>
      </c>
      <c r="G16" s="1"/>
      <c r="H16" s="304"/>
      <c r="I16" s="290"/>
      <c r="J16" s="312"/>
      <c r="K16" s="273"/>
      <c r="L16" s="294">
        <v>0</v>
      </c>
      <c r="O16" s="581"/>
      <c r="P16" s="581"/>
      <c r="Q16" s="581"/>
      <c r="R16" s="693"/>
      <c r="S16" s="693"/>
      <c r="T16" s="693"/>
    </row>
    <row r="17" spans="1:20" x14ac:dyDescent="0.3">
      <c r="A17" s="9">
        <v>17</v>
      </c>
      <c r="C17" s="18"/>
      <c r="F17" s="1" t="s">
        <v>22</v>
      </c>
      <c r="G17" s="1"/>
      <c r="H17" s="304"/>
      <c r="I17" s="290"/>
      <c r="J17" s="312"/>
      <c r="K17" s="273"/>
      <c r="L17" s="294">
        <v>0</v>
      </c>
      <c r="O17" s="581"/>
      <c r="P17" s="581"/>
      <c r="Q17" s="581"/>
      <c r="R17" s="693"/>
      <c r="S17" s="693"/>
      <c r="T17" s="693"/>
    </row>
    <row r="18" spans="1:20" x14ac:dyDescent="0.3">
      <c r="A18" s="9">
        <v>18</v>
      </c>
      <c r="C18" s="23"/>
      <c r="D18" s="24"/>
      <c r="E18" s="25" t="s">
        <v>23</v>
      </c>
      <c r="F18" s="24"/>
      <c r="G18" s="24"/>
      <c r="H18" s="303">
        <f t="shared" ref="H18:J18" si="4">SUM(H19:H21)</f>
        <v>0</v>
      </c>
      <c r="I18" s="289">
        <f t="shared" si="4"/>
        <v>0</v>
      </c>
      <c r="J18" s="311">
        <f t="shared" si="4"/>
        <v>0</v>
      </c>
      <c r="K18" s="275"/>
      <c r="L18" s="297">
        <v>0</v>
      </c>
      <c r="O18" s="583">
        <f>I18-SUM(I19:I21)</f>
        <v>0</v>
      </c>
      <c r="P18" s="583">
        <f>J18-SUM(J19:J21)</f>
        <v>0</v>
      </c>
      <c r="Q18" s="583">
        <f>K18-SUM(K19:K21)</f>
        <v>0</v>
      </c>
      <c r="R18" s="695"/>
      <c r="S18" s="695"/>
      <c r="T18" s="695"/>
    </row>
    <row r="19" spans="1:20" x14ac:dyDescent="0.3">
      <c r="A19" s="9">
        <v>19</v>
      </c>
      <c r="C19" s="18"/>
      <c r="F19" s="1" t="s">
        <v>20</v>
      </c>
      <c r="G19" s="1"/>
      <c r="H19" s="304"/>
      <c r="I19" s="290"/>
      <c r="J19" s="312"/>
      <c r="K19" s="273"/>
      <c r="L19" s="294">
        <v>0</v>
      </c>
      <c r="O19" s="581"/>
      <c r="P19" s="581"/>
      <c r="Q19" s="581"/>
      <c r="R19" s="693"/>
      <c r="S19" s="693"/>
      <c r="T19" s="693"/>
    </row>
    <row r="20" spans="1:20" ht="12.45" customHeight="1" x14ac:dyDescent="0.3">
      <c r="A20" s="9">
        <v>20</v>
      </c>
      <c r="C20" s="18"/>
      <c r="F20" s="1" t="s">
        <v>21</v>
      </c>
      <c r="G20" s="1"/>
      <c r="H20" s="304"/>
      <c r="I20" s="290"/>
      <c r="J20" s="312"/>
      <c r="K20" s="273"/>
      <c r="L20" s="294">
        <v>0</v>
      </c>
      <c r="O20" s="581"/>
      <c r="P20" s="581"/>
      <c r="Q20" s="581"/>
      <c r="R20" s="693"/>
      <c r="S20" s="693"/>
      <c r="T20" s="693"/>
    </row>
    <row r="21" spans="1:20" x14ac:dyDescent="0.3">
      <c r="A21" s="9">
        <v>21</v>
      </c>
      <c r="C21" s="18"/>
      <c r="F21" s="1" t="s">
        <v>22</v>
      </c>
      <c r="G21" s="1"/>
      <c r="H21" s="304"/>
      <c r="I21" s="290"/>
      <c r="J21" s="312"/>
      <c r="K21" s="273"/>
      <c r="L21" s="294">
        <v>0</v>
      </c>
      <c r="O21" s="581"/>
      <c r="P21" s="581"/>
      <c r="Q21" s="581"/>
      <c r="R21" s="693"/>
      <c r="S21" s="693"/>
      <c r="T21" s="693"/>
    </row>
    <row r="22" spans="1:20" ht="18.45" customHeight="1" x14ac:dyDescent="0.3">
      <c r="A22" s="9">
        <v>22</v>
      </c>
      <c r="C22" s="18"/>
      <c r="E22" s="22" t="s">
        <v>24</v>
      </c>
      <c r="H22" s="303">
        <v>0</v>
      </c>
      <c r="I22" s="289">
        <v>0</v>
      </c>
      <c r="J22" s="311">
        <v>0</v>
      </c>
      <c r="K22" s="273"/>
      <c r="L22" s="294">
        <v>0</v>
      </c>
      <c r="O22" s="581"/>
      <c r="P22" s="581"/>
      <c r="Q22" s="581"/>
      <c r="R22" s="693"/>
      <c r="S22" s="693"/>
      <c r="T22" s="693"/>
    </row>
    <row r="23" spans="1:20" x14ac:dyDescent="0.3">
      <c r="A23" s="9">
        <v>23</v>
      </c>
      <c r="C23" s="14"/>
      <c r="D23" s="15" t="s">
        <v>25</v>
      </c>
      <c r="H23" s="303">
        <f t="shared" ref="H23:J23" si="5">SUM(H24:H25)</f>
        <v>0</v>
      </c>
      <c r="I23" s="289">
        <f t="shared" si="5"/>
        <v>0</v>
      </c>
      <c r="J23" s="311">
        <f t="shared" si="5"/>
        <v>0</v>
      </c>
      <c r="K23" s="275"/>
      <c r="L23" s="297">
        <v>0</v>
      </c>
      <c r="O23" s="582">
        <f>I23-SUM(I24:I26)</f>
        <v>0</v>
      </c>
      <c r="P23" s="582">
        <f>J23-SUM(J24:J26)</f>
        <v>0</v>
      </c>
      <c r="Q23" s="582">
        <f>K23-SUM(K24:K26)</f>
        <v>0</v>
      </c>
      <c r="R23" s="694"/>
      <c r="S23" s="694"/>
      <c r="T23" s="694"/>
    </row>
    <row r="24" spans="1:20" s="17" customFormat="1" ht="13.95" customHeight="1" x14ac:dyDescent="0.3">
      <c r="A24" s="9">
        <v>24</v>
      </c>
      <c r="C24" s="18"/>
      <c r="D24" s="2"/>
      <c r="E24" s="2"/>
      <c r="F24" s="1" t="s">
        <v>20</v>
      </c>
      <c r="G24" s="1"/>
      <c r="H24" s="304"/>
      <c r="I24" s="290"/>
      <c r="J24" s="312"/>
      <c r="K24" s="273"/>
      <c r="L24" s="294">
        <v>0</v>
      </c>
      <c r="O24" s="581"/>
      <c r="P24" s="581"/>
      <c r="Q24" s="581"/>
      <c r="R24" s="693"/>
      <c r="S24" s="693"/>
      <c r="T24" s="693"/>
    </row>
    <row r="25" spans="1:20" s="17" customFormat="1" ht="13.95" customHeight="1" x14ac:dyDescent="0.3">
      <c r="A25" s="9">
        <v>25</v>
      </c>
      <c r="C25" s="18"/>
      <c r="D25" s="2"/>
      <c r="E25" s="2"/>
      <c r="F25" s="1" t="s">
        <v>21</v>
      </c>
      <c r="G25" s="1"/>
      <c r="H25" s="304"/>
      <c r="I25" s="290"/>
      <c r="J25" s="312"/>
      <c r="K25" s="273"/>
      <c r="L25" s="294">
        <v>0</v>
      </c>
      <c r="O25" s="581"/>
      <c r="P25" s="581"/>
      <c r="Q25" s="581"/>
      <c r="R25" s="693"/>
      <c r="S25" s="693"/>
      <c r="T25" s="693"/>
    </row>
    <row r="26" spans="1:20" s="17" customFormat="1" ht="13.95" customHeight="1" x14ac:dyDescent="0.3">
      <c r="A26" s="9">
        <v>26</v>
      </c>
      <c r="C26" s="18"/>
      <c r="D26" s="2"/>
      <c r="E26" s="2"/>
      <c r="F26" s="1" t="s">
        <v>22</v>
      </c>
      <c r="G26" s="1"/>
      <c r="H26" s="304"/>
      <c r="I26" s="290"/>
      <c r="J26" s="312"/>
      <c r="K26" s="273"/>
      <c r="L26" s="294">
        <v>0</v>
      </c>
      <c r="O26" s="581"/>
      <c r="P26" s="581"/>
      <c r="Q26" s="581"/>
      <c r="R26" s="693"/>
      <c r="S26" s="693"/>
      <c r="T26" s="693"/>
    </row>
    <row r="27" spans="1:20" x14ac:dyDescent="0.3">
      <c r="A27" s="9">
        <v>27</v>
      </c>
      <c r="C27" s="14"/>
      <c r="D27" s="15" t="s">
        <v>26</v>
      </c>
      <c r="H27" s="303">
        <f t="shared" ref="H27:J27" si="6">SUM(H28,H38)</f>
        <v>-15.835720000000002</v>
      </c>
      <c r="I27" s="289">
        <f t="shared" si="6"/>
        <v>-15.835720000000002</v>
      </c>
      <c r="J27" s="311">
        <f t="shared" si="6"/>
        <v>-15.835720000000002</v>
      </c>
      <c r="K27" s="275"/>
      <c r="L27" s="297">
        <v>-15.835720000000002</v>
      </c>
      <c r="O27" s="582">
        <f>I27-SUM(I28,I38)</f>
        <v>0</v>
      </c>
      <c r="P27" s="582">
        <f>J27-SUM(J28,J38)</f>
        <v>0</v>
      </c>
      <c r="Q27" s="582">
        <f>K27-SUM(K28,K38)</f>
        <v>0</v>
      </c>
      <c r="R27" s="694"/>
      <c r="S27" s="694"/>
      <c r="T27" s="694"/>
    </row>
    <row r="28" spans="1:20" x14ac:dyDescent="0.3">
      <c r="A28" s="9">
        <v>28</v>
      </c>
      <c r="C28" s="18"/>
      <c r="E28" s="15" t="s">
        <v>27</v>
      </c>
      <c r="H28" s="303">
        <f t="shared" ref="H28:J28" si="7">SUM(H29,H33,H37)</f>
        <v>-15.835720000000002</v>
      </c>
      <c r="I28" s="289">
        <f t="shared" si="7"/>
        <v>-15.835720000000002</v>
      </c>
      <c r="J28" s="311">
        <f t="shared" si="7"/>
        <v>-15.835720000000002</v>
      </c>
      <c r="K28" s="275"/>
      <c r="L28" s="297">
        <v>-15.835720000000002</v>
      </c>
      <c r="O28" s="582">
        <f>I28-SUM(I29,I33,I37)</f>
        <v>0</v>
      </c>
      <c r="P28" s="582">
        <f>J28-SUM(J29,J33,J37)</f>
        <v>0</v>
      </c>
      <c r="Q28" s="582">
        <f>K28-SUM(K29,K33,K37)</f>
        <v>0</v>
      </c>
      <c r="R28" s="694"/>
      <c r="S28" s="694"/>
      <c r="T28" s="694"/>
    </row>
    <row r="29" spans="1:20" x14ac:dyDescent="0.3">
      <c r="A29" s="9">
        <v>29</v>
      </c>
      <c r="C29" s="18"/>
      <c r="F29" s="22" t="s">
        <v>19</v>
      </c>
      <c r="G29" s="22"/>
      <c r="H29" s="303">
        <f t="shared" ref="H29:J29" si="8">SUM(H30:H32)</f>
        <v>-10.580980000000002</v>
      </c>
      <c r="I29" s="289">
        <f t="shared" si="8"/>
        <v>-10.580980000000002</v>
      </c>
      <c r="J29" s="311">
        <f t="shared" si="8"/>
        <v>-10.580980000000002</v>
      </c>
      <c r="K29" s="275"/>
      <c r="L29" s="297">
        <v>-10.580980000000002</v>
      </c>
      <c r="O29" s="582">
        <f>I29-SUM(I30:I32)</f>
        <v>0</v>
      </c>
      <c r="P29" s="582">
        <f>J29-SUM(J30:J32)</f>
        <v>0</v>
      </c>
      <c r="Q29" s="582">
        <f>K29-SUM(K30:K32)</f>
        <v>0</v>
      </c>
      <c r="R29" s="694"/>
      <c r="S29" s="694"/>
      <c r="T29" s="694"/>
    </row>
    <row r="30" spans="1:20" x14ac:dyDescent="0.3">
      <c r="A30" s="9">
        <v>30</v>
      </c>
      <c r="C30" s="18"/>
      <c r="F30" s="1" t="s">
        <v>20</v>
      </c>
      <c r="G30" s="1"/>
      <c r="H30" s="303">
        <v>-7.1499999999999994E-2</v>
      </c>
      <c r="I30" s="289">
        <v>-7.1499999999999994E-2</v>
      </c>
      <c r="J30" s="311">
        <v>-7.1499999999999994E-2</v>
      </c>
      <c r="K30" s="273"/>
      <c r="L30" s="294">
        <v>-7.1499999999999994E-2</v>
      </c>
      <c r="O30" s="581"/>
      <c r="P30" s="581"/>
      <c r="Q30" s="581"/>
      <c r="R30" s="693"/>
      <c r="S30" s="693"/>
      <c r="T30" s="693"/>
    </row>
    <row r="31" spans="1:20" x14ac:dyDescent="0.3">
      <c r="A31" s="9">
        <v>31</v>
      </c>
      <c r="C31" s="18"/>
      <c r="F31" s="1" t="s">
        <v>21</v>
      </c>
      <c r="G31" s="1"/>
      <c r="H31" s="304">
        <v>-5.2547400000000009</v>
      </c>
      <c r="I31" s="290">
        <v>-5.2547400000000009</v>
      </c>
      <c r="J31" s="312">
        <v>-5.2547400000000009</v>
      </c>
      <c r="K31" s="273"/>
      <c r="L31" s="294">
        <v>-5.2547400000000009</v>
      </c>
      <c r="O31" s="581"/>
      <c r="P31" s="581"/>
      <c r="Q31" s="581"/>
      <c r="R31" s="693"/>
      <c r="S31" s="693"/>
      <c r="T31" s="693"/>
    </row>
    <row r="32" spans="1:20" x14ac:dyDescent="0.3">
      <c r="A32" s="9">
        <v>32</v>
      </c>
      <c r="C32" s="18"/>
      <c r="F32" s="1" t="s">
        <v>22</v>
      </c>
      <c r="G32" s="1"/>
      <c r="H32" s="304">
        <v>-5.2547400000000009</v>
      </c>
      <c r="I32" s="290">
        <v>-5.2547400000000009</v>
      </c>
      <c r="J32" s="312">
        <v>-5.2547400000000009</v>
      </c>
      <c r="K32" s="273"/>
      <c r="L32" s="294">
        <v>-5.2547400000000009</v>
      </c>
      <c r="O32" s="581"/>
      <c r="P32" s="581"/>
      <c r="Q32" s="581"/>
      <c r="R32" s="693"/>
      <c r="S32" s="693"/>
      <c r="T32" s="693"/>
    </row>
    <row r="33" spans="1:20" x14ac:dyDescent="0.3">
      <c r="A33" s="9">
        <v>33</v>
      </c>
      <c r="C33" s="18"/>
      <c r="F33" s="26" t="s">
        <v>23</v>
      </c>
      <c r="G33" s="26"/>
      <c r="H33" s="303">
        <f t="shared" ref="H33:J33" si="9">SUM(H34:H36)</f>
        <v>0</v>
      </c>
      <c r="I33" s="289">
        <f t="shared" si="9"/>
        <v>0</v>
      </c>
      <c r="J33" s="311">
        <f t="shared" si="9"/>
        <v>0</v>
      </c>
      <c r="K33" s="275"/>
      <c r="L33" s="297">
        <v>0</v>
      </c>
      <c r="O33" s="582">
        <f>I33-SUM(I34:I36)</f>
        <v>0</v>
      </c>
      <c r="P33" s="582">
        <f>J33-SUM(J34:J36)</f>
        <v>0</v>
      </c>
      <c r="Q33" s="582">
        <f>K33-SUM(K34:K36)</f>
        <v>0</v>
      </c>
      <c r="R33" s="694"/>
      <c r="S33" s="694"/>
      <c r="T33" s="694"/>
    </row>
    <row r="34" spans="1:20" x14ac:dyDescent="0.3">
      <c r="A34" s="9">
        <v>34</v>
      </c>
      <c r="C34" s="18"/>
      <c r="F34" s="1" t="s">
        <v>20</v>
      </c>
      <c r="G34" s="1"/>
      <c r="H34" s="304"/>
      <c r="I34" s="290"/>
      <c r="J34" s="312"/>
      <c r="K34" s="273"/>
      <c r="L34" s="294">
        <v>0</v>
      </c>
      <c r="O34" s="581"/>
      <c r="P34" s="581"/>
      <c r="Q34" s="581"/>
      <c r="R34" s="693"/>
      <c r="S34" s="693"/>
      <c r="T34" s="693"/>
    </row>
    <row r="35" spans="1:20" x14ac:dyDescent="0.3">
      <c r="A35" s="9">
        <v>35</v>
      </c>
      <c r="C35" s="18"/>
      <c r="F35" s="1" t="s">
        <v>21</v>
      </c>
      <c r="G35" s="1"/>
      <c r="H35" s="304"/>
      <c r="I35" s="290"/>
      <c r="J35" s="312"/>
      <c r="K35" s="273"/>
      <c r="L35" s="294">
        <v>0</v>
      </c>
      <c r="O35" s="581"/>
      <c r="P35" s="581"/>
      <c r="Q35" s="581"/>
      <c r="R35" s="693"/>
      <c r="S35" s="693"/>
      <c r="T35" s="693"/>
    </row>
    <row r="36" spans="1:20" x14ac:dyDescent="0.3">
      <c r="A36" s="9">
        <v>36</v>
      </c>
      <c r="C36" s="18"/>
      <c r="F36" s="1" t="s">
        <v>22</v>
      </c>
      <c r="G36" s="1"/>
      <c r="H36" s="304"/>
      <c r="I36" s="290"/>
      <c r="J36" s="312"/>
      <c r="K36" s="273"/>
      <c r="L36" s="294">
        <v>0</v>
      </c>
      <c r="O36" s="581"/>
      <c r="P36" s="581"/>
      <c r="Q36" s="581"/>
      <c r="R36" s="693"/>
      <c r="S36" s="693"/>
      <c r="T36" s="693"/>
    </row>
    <row r="37" spans="1:20" x14ac:dyDescent="0.3">
      <c r="A37" s="9">
        <v>37</v>
      </c>
      <c r="C37" s="18"/>
      <c r="F37" s="22" t="s">
        <v>24</v>
      </c>
      <c r="G37" s="22"/>
      <c r="H37" s="304">
        <v>-5.2547400000000009</v>
      </c>
      <c r="I37" s="290">
        <v>-5.2547400000000009</v>
      </c>
      <c r="J37" s="312">
        <v>-5.2547400000000009</v>
      </c>
      <c r="K37" s="273"/>
      <c r="L37" s="294">
        <v>-5.2547400000000009</v>
      </c>
      <c r="O37" s="581"/>
      <c r="P37" s="581"/>
      <c r="Q37" s="581"/>
      <c r="R37" s="693"/>
      <c r="S37" s="693"/>
      <c r="T37" s="693"/>
    </row>
    <row r="38" spans="1:20" x14ac:dyDescent="0.3">
      <c r="A38" s="9">
        <v>38</v>
      </c>
      <c r="C38" s="18"/>
      <c r="E38" s="15" t="s">
        <v>28</v>
      </c>
      <c r="H38" s="303">
        <f t="shared" ref="H38:J38" si="10">SUM(H39:H41)</f>
        <v>0</v>
      </c>
      <c r="I38" s="289">
        <f t="shared" si="10"/>
        <v>0</v>
      </c>
      <c r="J38" s="311">
        <f t="shared" si="10"/>
        <v>0</v>
      </c>
      <c r="K38" s="275"/>
      <c r="L38" s="297">
        <v>0</v>
      </c>
      <c r="O38" s="582">
        <f>I38-SUM(I39:I41)</f>
        <v>0</v>
      </c>
      <c r="P38" s="582">
        <f>J38-SUM(J39:J41)</f>
        <v>0</v>
      </c>
      <c r="Q38" s="582">
        <f>K38-SUM(K39:K41)</f>
        <v>0</v>
      </c>
      <c r="R38" s="694"/>
      <c r="S38" s="694"/>
      <c r="T38" s="694"/>
    </row>
    <row r="39" spans="1:20" x14ac:dyDescent="0.3">
      <c r="A39" s="9">
        <v>39</v>
      </c>
      <c r="C39" s="18"/>
      <c r="F39" s="1" t="s">
        <v>20</v>
      </c>
      <c r="G39" s="1"/>
      <c r="H39" s="304"/>
      <c r="I39" s="290"/>
      <c r="J39" s="312"/>
      <c r="K39" s="273"/>
      <c r="L39" s="294">
        <v>0</v>
      </c>
      <c r="O39" s="581"/>
      <c r="P39" s="581"/>
      <c r="Q39" s="581"/>
      <c r="R39" s="693"/>
      <c r="S39" s="693"/>
      <c r="T39" s="693"/>
    </row>
    <row r="40" spans="1:20" x14ac:dyDescent="0.3">
      <c r="A40" s="9">
        <v>40</v>
      </c>
      <c r="C40" s="18"/>
      <c r="F40" s="1" t="s">
        <v>21</v>
      </c>
      <c r="G40" s="1"/>
      <c r="H40" s="304"/>
      <c r="I40" s="290"/>
      <c r="J40" s="312"/>
      <c r="K40" s="273"/>
      <c r="L40" s="294">
        <v>0</v>
      </c>
      <c r="O40" s="581"/>
      <c r="P40" s="581"/>
      <c r="Q40" s="581"/>
      <c r="R40" s="693"/>
      <c r="S40" s="693"/>
      <c r="T40" s="693"/>
    </row>
    <row r="41" spans="1:20" x14ac:dyDescent="0.3">
      <c r="A41" s="9">
        <v>41</v>
      </c>
      <c r="C41" s="18"/>
      <c r="F41" s="1" t="s">
        <v>22</v>
      </c>
      <c r="G41" s="1"/>
      <c r="H41" s="304"/>
      <c r="I41" s="290"/>
      <c r="J41" s="312"/>
      <c r="K41" s="273"/>
      <c r="L41" s="294">
        <v>0</v>
      </c>
      <c r="O41" s="581"/>
      <c r="P41" s="581"/>
      <c r="Q41" s="581"/>
      <c r="R41" s="693"/>
      <c r="S41" s="693"/>
      <c r="T41" s="693"/>
    </row>
    <row r="42" spans="1:20" x14ac:dyDescent="0.3">
      <c r="A42" s="9">
        <v>42</v>
      </c>
      <c r="C42" s="14"/>
      <c r="D42" s="15" t="s">
        <v>29</v>
      </c>
      <c r="E42" s="15"/>
      <c r="H42" s="303">
        <f t="shared" ref="H42:J42" si="11">SUM(H43:H45)</f>
        <v>0</v>
      </c>
      <c r="I42" s="289">
        <f t="shared" si="11"/>
        <v>0</v>
      </c>
      <c r="J42" s="311">
        <f t="shared" si="11"/>
        <v>0</v>
      </c>
      <c r="K42" s="275"/>
      <c r="L42" s="297">
        <v>0</v>
      </c>
      <c r="O42" s="582">
        <f>I42-SUM(I43:I45)</f>
        <v>0</v>
      </c>
      <c r="P42" s="582">
        <f>J42-SUM(J43:J45)</f>
        <v>0</v>
      </c>
      <c r="Q42" s="582">
        <f>K42-SUM(K43:K45)</f>
        <v>0</v>
      </c>
      <c r="R42" s="694"/>
      <c r="S42" s="694"/>
      <c r="T42" s="694"/>
    </row>
    <row r="43" spans="1:20" x14ac:dyDescent="0.3">
      <c r="A43" s="9">
        <v>43</v>
      </c>
      <c r="C43" s="18"/>
      <c r="E43" s="2" t="s">
        <v>30</v>
      </c>
      <c r="H43" s="304"/>
      <c r="I43" s="290"/>
      <c r="J43" s="312"/>
      <c r="K43" s="273"/>
      <c r="L43" s="294">
        <v>0</v>
      </c>
      <c r="O43" s="581"/>
      <c r="P43" s="581"/>
      <c r="Q43" s="581"/>
      <c r="R43" s="693"/>
      <c r="S43" s="693"/>
      <c r="T43" s="693"/>
    </row>
    <row r="44" spans="1:20" x14ac:dyDescent="0.3">
      <c r="A44" s="9">
        <v>44</v>
      </c>
      <c r="C44" s="18"/>
      <c r="E44" s="2" t="s">
        <v>31</v>
      </c>
      <c r="H44" s="304"/>
      <c r="I44" s="290"/>
      <c r="J44" s="312"/>
      <c r="K44" s="273"/>
      <c r="L44" s="294">
        <v>0</v>
      </c>
      <c r="O44" s="581"/>
      <c r="P44" s="581"/>
      <c r="Q44" s="581"/>
      <c r="R44" s="693"/>
      <c r="S44" s="693"/>
      <c r="T44" s="693"/>
    </row>
    <row r="45" spans="1:20" x14ac:dyDescent="0.3">
      <c r="A45" s="9">
        <v>45</v>
      </c>
      <c r="C45" s="18"/>
      <c r="E45" s="2" t="s">
        <v>32</v>
      </c>
      <c r="H45" s="304"/>
      <c r="I45" s="290"/>
      <c r="J45" s="312"/>
      <c r="K45" s="273"/>
      <c r="L45" s="294">
        <v>0</v>
      </c>
      <c r="O45" s="581"/>
      <c r="P45" s="581"/>
      <c r="Q45" s="581"/>
      <c r="R45" s="693"/>
      <c r="S45" s="693"/>
      <c r="T45" s="693"/>
    </row>
    <row r="46" spans="1:20" x14ac:dyDescent="0.3">
      <c r="A46" s="9">
        <v>46</v>
      </c>
      <c r="C46" s="76"/>
      <c r="D46" s="28" t="s">
        <v>33</v>
      </c>
      <c r="E46" s="28"/>
      <c r="F46" s="28"/>
      <c r="G46" s="28"/>
      <c r="H46" s="301">
        <f t="shared" ref="H46:J46" si="12">SUM(H13,H23,H27,H42)</f>
        <v>-15.835720000000002</v>
      </c>
      <c r="I46" s="287">
        <f t="shared" si="12"/>
        <v>-15.835720000000002</v>
      </c>
      <c r="J46" s="309">
        <f t="shared" si="12"/>
        <v>-15.835720000000002</v>
      </c>
      <c r="K46" s="274"/>
      <c r="L46" s="295">
        <v>-15.835720000000002</v>
      </c>
      <c r="O46" s="582">
        <f>I46-SUM(I42,I27,I23,I13)</f>
        <v>0</v>
      </c>
      <c r="P46" s="582">
        <f>J46-SUM(J42,J27,J23,J13)</f>
        <v>0</v>
      </c>
      <c r="Q46" s="582">
        <f>K46-SUM(K42,K27,K23,K13)</f>
        <v>0</v>
      </c>
      <c r="R46" s="694"/>
      <c r="S46" s="694"/>
      <c r="T46" s="694"/>
    </row>
    <row r="47" spans="1:20" x14ac:dyDescent="0.3">
      <c r="A47" s="9">
        <v>47</v>
      </c>
      <c r="C47" s="11" t="s">
        <v>34</v>
      </c>
      <c r="D47" s="12" t="s">
        <v>35</v>
      </c>
      <c r="E47" s="12"/>
      <c r="F47" s="12"/>
      <c r="G47" s="12"/>
      <c r="H47" s="20"/>
      <c r="I47" s="20"/>
      <c r="J47" s="20"/>
      <c r="K47" s="274"/>
      <c r="L47" s="69"/>
      <c r="O47" s="581"/>
      <c r="P47" s="581"/>
      <c r="Q47" s="581"/>
      <c r="R47" s="693"/>
      <c r="S47" s="693"/>
      <c r="T47" s="693"/>
    </row>
    <row r="48" spans="1:20" x14ac:dyDescent="0.3">
      <c r="A48" s="9">
        <v>48</v>
      </c>
      <c r="C48" s="14"/>
      <c r="D48" s="15" t="s">
        <v>36</v>
      </c>
      <c r="H48" s="301">
        <f>SUM(H49,H52)</f>
        <v>72193.945999999996</v>
      </c>
      <c r="I48" s="287">
        <f t="shared" ref="I48:J48" si="13">SUM(I49,I52)</f>
        <v>72193.945999999996</v>
      </c>
      <c r="J48" s="309">
        <f t="shared" si="13"/>
        <v>72193.945999999996</v>
      </c>
      <c r="K48" s="274"/>
      <c r="L48" s="295">
        <v>72193.945999999996</v>
      </c>
      <c r="O48" s="582">
        <f>I48-SUM(I49,I52)</f>
        <v>0</v>
      </c>
      <c r="P48" s="582">
        <f>J48-SUM(J49,J52)</f>
        <v>0</v>
      </c>
      <c r="Q48" s="582">
        <f>K48-SUM(K49,K52)</f>
        <v>0</v>
      </c>
      <c r="R48" s="694"/>
      <c r="S48" s="694"/>
      <c r="T48" s="694"/>
    </row>
    <row r="49" spans="1:20" x14ac:dyDescent="0.3">
      <c r="A49" s="9">
        <v>49</v>
      </c>
      <c r="C49" s="18"/>
      <c r="E49" s="2" t="s">
        <v>37</v>
      </c>
      <c r="H49" s="304">
        <v>65637.150800000003</v>
      </c>
      <c r="I49" s="290">
        <v>65637.150800000003</v>
      </c>
      <c r="J49" s="312">
        <v>65637.150800000003</v>
      </c>
      <c r="K49" s="276"/>
      <c r="L49" s="294">
        <v>65637.150800000003</v>
      </c>
      <c r="O49" s="582">
        <f>I49-SUM(I50:I51)</f>
        <v>0</v>
      </c>
      <c r="P49" s="582">
        <f>J49-SUM(J50:J51)</f>
        <v>0</v>
      </c>
      <c r="Q49" s="582">
        <f>K49-SUM(K50:K51)</f>
        <v>0</v>
      </c>
      <c r="R49" s="694"/>
      <c r="S49" s="694"/>
      <c r="T49" s="694"/>
    </row>
    <row r="50" spans="1:20" x14ac:dyDescent="0.3">
      <c r="A50" s="9">
        <v>50</v>
      </c>
      <c r="C50" s="29"/>
      <c r="D50" s="30"/>
      <c r="E50" s="30"/>
      <c r="F50" s="30" t="s">
        <v>108</v>
      </c>
      <c r="G50" s="30"/>
      <c r="H50" s="304">
        <v>65637.150800000003</v>
      </c>
      <c r="I50" s="290">
        <v>65637.150800000003</v>
      </c>
      <c r="J50" s="312">
        <v>65637.150800000003</v>
      </c>
      <c r="K50" s="277"/>
      <c r="L50" s="298">
        <v>0</v>
      </c>
      <c r="O50" s="581"/>
      <c r="P50" s="581"/>
      <c r="Q50" s="581"/>
      <c r="R50" s="693"/>
      <c r="S50" s="693"/>
      <c r="T50" s="693"/>
    </row>
    <row r="51" spans="1:20" x14ac:dyDescent="0.3">
      <c r="A51" s="9">
        <v>51</v>
      </c>
      <c r="C51" s="29"/>
      <c r="D51" s="30"/>
      <c r="E51" s="30"/>
      <c r="F51" s="30" t="s">
        <v>109</v>
      </c>
      <c r="G51" s="30"/>
      <c r="H51" s="305">
        <v>0</v>
      </c>
      <c r="I51" s="291">
        <v>0</v>
      </c>
      <c r="J51" s="313">
        <v>0</v>
      </c>
      <c r="K51" s="277"/>
      <c r="L51" s="298">
        <v>0</v>
      </c>
      <c r="O51" s="581"/>
      <c r="P51" s="581"/>
      <c r="Q51" s="581"/>
      <c r="R51" s="693"/>
      <c r="S51" s="693"/>
      <c r="T51" s="693"/>
    </row>
    <row r="52" spans="1:20" ht="13.95" customHeight="1" x14ac:dyDescent="0.3">
      <c r="A52" s="9">
        <v>52</v>
      </c>
      <c r="C52" s="18"/>
      <c r="E52" s="2" t="s">
        <v>38</v>
      </c>
      <c r="H52" s="304">
        <v>6556.7952000000005</v>
      </c>
      <c r="I52" s="290">
        <v>6556.7952000000005</v>
      </c>
      <c r="J52" s="312">
        <v>6556.7952000000005</v>
      </c>
      <c r="K52" s="276"/>
      <c r="L52" s="294">
        <v>6556.7952000000005</v>
      </c>
      <c r="O52" s="581"/>
      <c r="P52" s="581"/>
      <c r="Q52" s="581"/>
      <c r="R52" s="693"/>
      <c r="S52" s="693"/>
      <c r="T52" s="693"/>
    </row>
    <row r="53" spans="1:20" ht="13.5" customHeight="1" x14ac:dyDescent="0.3">
      <c r="A53" s="9">
        <v>53</v>
      </c>
      <c r="C53" s="14"/>
      <c r="D53" s="15" t="s">
        <v>39</v>
      </c>
      <c r="H53" s="303">
        <f t="shared" ref="H53:J53" si="14">SUM(H54,H57,H60)</f>
        <v>-628.45657999999992</v>
      </c>
      <c r="I53" s="289">
        <f t="shared" si="14"/>
        <v>-628.45657999999992</v>
      </c>
      <c r="J53" s="311">
        <f t="shared" si="14"/>
        <v>-628.45657999999992</v>
      </c>
      <c r="K53" s="274"/>
      <c r="L53" s="297">
        <v>-628.45657999999992</v>
      </c>
      <c r="O53" s="582">
        <f>I53-SUM(I54,I57,I60)</f>
        <v>0</v>
      </c>
      <c r="P53" s="582">
        <f>J53-SUM(J54,J57,J60)</f>
        <v>0</v>
      </c>
      <c r="Q53" s="582">
        <f>K53-SUM(K54,K57,K60)</f>
        <v>0</v>
      </c>
      <c r="R53" s="694"/>
      <c r="S53" s="694"/>
      <c r="T53" s="694"/>
    </row>
    <row r="54" spans="1:20" ht="13.5" customHeight="1" x14ac:dyDescent="0.3">
      <c r="A54" s="9">
        <v>54</v>
      </c>
      <c r="C54" s="18"/>
      <c r="E54" s="2" t="s">
        <v>40</v>
      </c>
      <c r="H54" s="304">
        <f t="shared" ref="H54:J54" si="15">SUM(H55:H56)</f>
        <v>-617.87559999999996</v>
      </c>
      <c r="I54" s="290">
        <f t="shared" si="15"/>
        <v>-617.87559999999996</v>
      </c>
      <c r="J54" s="312">
        <f t="shared" si="15"/>
        <v>-617.87559999999996</v>
      </c>
      <c r="K54" s="274"/>
      <c r="L54" s="299">
        <v>-617.87559999999996</v>
      </c>
      <c r="O54" s="582">
        <f>I54-SUM(I55:I56)</f>
        <v>0</v>
      </c>
      <c r="P54" s="582">
        <f>J54-SUM(J55:J56)</f>
        <v>0</v>
      </c>
      <c r="Q54" s="582">
        <f>K54-SUM(K55:K56)</f>
        <v>0</v>
      </c>
      <c r="R54" s="694"/>
      <c r="S54" s="694"/>
      <c r="T54" s="694"/>
    </row>
    <row r="55" spans="1:20" s="27" customFormat="1" ht="13.5" customHeight="1" x14ac:dyDescent="0.3">
      <c r="A55" s="9">
        <v>55</v>
      </c>
      <c r="C55" s="18"/>
      <c r="D55" s="2"/>
      <c r="E55" s="2"/>
      <c r="F55" s="2" t="s">
        <v>41</v>
      </c>
      <c r="G55" s="2"/>
      <c r="H55" s="304">
        <v>-617.87559999999996</v>
      </c>
      <c r="I55" s="290">
        <v>-617.87559999999996</v>
      </c>
      <c r="J55" s="312">
        <v>-617.87559999999996</v>
      </c>
      <c r="K55" s="278"/>
      <c r="L55" s="294">
        <v>-617.87559999999996</v>
      </c>
      <c r="O55" s="581"/>
      <c r="P55" s="581"/>
      <c r="Q55" s="581"/>
      <c r="R55" s="693"/>
      <c r="S55" s="693"/>
      <c r="T55" s="693"/>
    </row>
    <row r="56" spans="1:20" x14ac:dyDescent="0.3">
      <c r="A56" s="9">
        <v>56</v>
      </c>
      <c r="C56" s="29"/>
      <c r="D56" s="30"/>
      <c r="E56" s="30"/>
      <c r="F56" s="30" t="s">
        <v>42</v>
      </c>
      <c r="G56" s="30"/>
      <c r="H56" s="306"/>
      <c r="I56" s="292"/>
      <c r="J56" s="314"/>
      <c r="K56" s="276"/>
      <c r="L56" s="294">
        <v>0</v>
      </c>
      <c r="O56" s="581"/>
      <c r="P56" s="581"/>
      <c r="Q56" s="581"/>
      <c r="R56" s="693"/>
      <c r="S56" s="693"/>
      <c r="T56" s="693"/>
    </row>
    <row r="57" spans="1:20" ht="15" customHeight="1" x14ac:dyDescent="0.3">
      <c r="A57" s="9">
        <v>57</v>
      </c>
      <c r="C57" s="18"/>
      <c r="E57" s="2" t="s">
        <v>43</v>
      </c>
      <c r="H57" s="304">
        <f t="shared" ref="H57:J57" si="16">SUM(H58:H59)</f>
        <v>-10.580980000000002</v>
      </c>
      <c r="I57" s="290">
        <f t="shared" si="16"/>
        <v>-10.580980000000002</v>
      </c>
      <c r="J57" s="312">
        <f t="shared" si="16"/>
        <v>-10.580980000000002</v>
      </c>
      <c r="K57" s="274"/>
      <c r="L57" s="299">
        <v>-10.580980000000002</v>
      </c>
      <c r="O57" s="582">
        <f>I57-SUM(I58:I59)</f>
        <v>0</v>
      </c>
      <c r="P57" s="582">
        <f>J57-SUM(J58:J59)</f>
        <v>0</v>
      </c>
      <c r="Q57" s="582">
        <f>K57-SUM(K58:K59)</f>
        <v>0</v>
      </c>
      <c r="R57" s="694"/>
      <c r="S57" s="694"/>
      <c r="T57" s="694"/>
    </row>
    <row r="58" spans="1:20" ht="13.5" customHeight="1" x14ac:dyDescent="0.3">
      <c r="A58" s="9">
        <v>58</v>
      </c>
      <c r="C58" s="29"/>
      <c r="D58" s="30"/>
      <c r="E58" s="30"/>
      <c r="F58" s="30" t="s">
        <v>44</v>
      </c>
      <c r="G58" s="30"/>
      <c r="H58" s="305">
        <v>-10.580980000000002</v>
      </c>
      <c r="I58" s="291">
        <v>-10.580980000000002</v>
      </c>
      <c r="J58" s="313">
        <v>-10.580980000000002</v>
      </c>
      <c r="K58" s="273"/>
      <c r="L58" s="294">
        <v>-10.580980000000002</v>
      </c>
      <c r="O58" s="581"/>
      <c r="P58" s="581"/>
      <c r="Q58" s="581"/>
      <c r="R58" s="693"/>
      <c r="S58" s="693"/>
      <c r="T58" s="693"/>
    </row>
    <row r="59" spans="1:20" ht="16.2" customHeight="1" x14ac:dyDescent="0.3">
      <c r="A59" s="9">
        <v>59</v>
      </c>
      <c r="C59" s="18"/>
      <c r="F59" s="2" t="s">
        <v>45</v>
      </c>
      <c r="H59" s="304"/>
      <c r="I59" s="290"/>
      <c r="J59" s="312"/>
      <c r="K59" s="273"/>
      <c r="L59" s="294">
        <v>0</v>
      </c>
      <c r="O59" s="581"/>
      <c r="P59" s="581"/>
      <c r="Q59" s="581"/>
      <c r="R59" s="693"/>
      <c r="S59" s="693"/>
      <c r="T59" s="693"/>
    </row>
    <row r="60" spans="1:20" ht="16.2" customHeight="1" x14ac:dyDescent="0.3">
      <c r="A60" s="9">
        <v>60</v>
      </c>
      <c r="C60" s="18"/>
      <c r="E60" s="2" t="s">
        <v>46</v>
      </c>
      <c r="H60" s="304"/>
      <c r="I60" s="290"/>
      <c r="J60" s="312"/>
      <c r="K60" s="273"/>
      <c r="L60" s="294">
        <v>0</v>
      </c>
      <c r="O60" s="581"/>
      <c r="P60" s="581"/>
      <c r="Q60" s="581"/>
      <c r="R60" s="693"/>
      <c r="S60" s="693"/>
      <c r="T60" s="693"/>
    </row>
    <row r="61" spans="1:20" x14ac:dyDescent="0.3">
      <c r="A61" s="9">
        <v>61</v>
      </c>
      <c r="C61" s="76"/>
      <c r="D61" s="28" t="s">
        <v>47</v>
      </c>
      <c r="E61" s="28"/>
      <c r="F61" s="31"/>
      <c r="G61" s="31"/>
      <c r="H61" s="302">
        <f t="shared" ref="H61:J61" si="17">SUM(H48,H53)</f>
        <v>71565.489419999998</v>
      </c>
      <c r="I61" s="288">
        <f t="shared" si="17"/>
        <v>71565.489419999998</v>
      </c>
      <c r="J61" s="310">
        <f t="shared" si="17"/>
        <v>71565.489419999998</v>
      </c>
      <c r="K61" s="274"/>
      <c r="L61" s="296">
        <v>71565.489419999998</v>
      </c>
      <c r="O61" s="582">
        <f>I61-SUM(I53,I48)</f>
        <v>0</v>
      </c>
      <c r="P61" s="582">
        <f>J61-SUM(J53,J48)</f>
        <v>0</v>
      </c>
      <c r="Q61" s="582">
        <f>K61-SUM(K53,K48)</f>
        <v>0</v>
      </c>
      <c r="R61" s="694"/>
      <c r="S61" s="694"/>
      <c r="T61" s="694"/>
    </row>
    <row r="62" spans="1:20" x14ac:dyDescent="0.3">
      <c r="A62" s="9">
        <v>62</v>
      </c>
      <c r="C62" s="11" t="s">
        <v>48</v>
      </c>
      <c r="D62" s="12" t="s">
        <v>49</v>
      </c>
      <c r="E62" s="12"/>
      <c r="F62" s="12"/>
      <c r="G62" s="12"/>
      <c r="H62" s="20"/>
      <c r="I62" s="20"/>
      <c r="J62" s="20"/>
      <c r="K62" s="274"/>
      <c r="L62" s="69"/>
      <c r="O62" s="581"/>
      <c r="P62" s="581"/>
      <c r="Q62" s="581"/>
      <c r="R62" s="693"/>
      <c r="S62" s="693"/>
      <c r="T62" s="693"/>
    </row>
    <row r="63" spans="1:20" x14ac:dyDescent="0.3">
      <c r="A63" s="9">
        <v>63</v>
      </c>
      <c r="C63" s="14"/>
      <c r="D63" s="15" t="s">
        <v>50</v>
      </c>
      <c r="E63" s="15"/>
      <c r="H63" s="304">
        <v>0</v>
      </c>
      <c r="I63" s="290">
        <v>0</v>
      </c>
      <c r="J63" s="312">
        <v>0</v>
      </c>
      <c r="K63" s="273"/>
      <c r="L63" s="294">
        <v>0</v>
      </c>
      <c r="O63" s="581"/>
      <c r="P63" s="581"/>
      <c r="Q63" s="581"/>
      <c r="R63" s="693"/>
      <c r="S63" s="693"/>
      <c r="T63" s="693"/>
    </row>
    <row r="64" spans="1:20" x14ac:dyDescent="0.3">
      <c r="A64" s="9">
        <v>64</v>
      </c>
      <c r="C64" s="14"/>
      <c r="D64" s="15" t="s">
        <v>51</v>
      </c>
      <c r="E64" s="15"/>
      <c r="H64" s="303">
        <f t="shared" ref="H64:J64" si="18">SUM(H65,H68)</f>
        <v>0</v>
      </c>
      <c r="I64" s="289">
        <f t="shared" si="18"/>
        <v>0</v>
      </c>
      <c r="J64" s="311">
        <f t="shared" si="18"/>
        <v>0</v>
      </c>
      <c r="K64" s="275"/>
      <c r="L64" s="297">
        <v>0</v>
      </c>
      <c r="O64" s="582">
        <f>I64-SUM(I65,I68)</f>
        <v>0</v>
      </c>
      <c r="P64" s="582">
        <f>J64-SUM(J65,J68)</f>
        <v>0</v>
      </c>
      <c r="Q64" s="582">
        <f>K64-SUM(K65,K68)</f>
        <v>0</v>
      </c>
      <c r="R64" s="694"/>
      <c r="S64" s="694"/>
      <c r="T64" s="694"/>
    </row>
    <row r="65" spans="1:20" x14ac:dyDescent="0.3">
      <c r="A65" s="9">
        <v>65</v>
      </c>
      <c r="C65" s="14"/>
      <c r="D65" s="15"/>
      <c r="E65" s="19" t="s">
        <v>52</v>
      </c>
      <c r="H65" s="303">
        <f t="shared" ref="H65:J65" si="19">SUM(H66:H67)</f>
        <v>0</v>
      </c>
      <c r="I65" s="289">
        <f t="shared" si="19"/>
        <v>0</v>
      </c>
      <c r="J65" s="311">
        <f t="shared" si="19"/>
        <v>0</v>
      </c>
      <c r="K65" s="275"/>
      <c r="L65" s="297">
        <v>0</v>
      </c>
      <c r="O65" s="582">
        <f>I65-SUM(I66:I67)</f>
        <v>0</v>
      </c>
      <c r="P65" s="582">
        <f>J65-SUM(J66:J67)</f>
        <v>0</v>
      </c>
      <c r="Q65" s="582">
        <f>K65-SUM(K66:K67)</f>
        <v>0</v>
      </c>
      <c r="R65" s="694"/>
      <c r="S65" s="694"/>
      <c r="T65" s="694"/>
    </row>
    <row r="66" spans="1:20" x14ac:dyDescent="0.3">
      <c r="A66" s="9">
        <v>66</v>
      </c>
      <c r="C66" s="14"/>
      <c r="D66" s="15"/>
      <c r="F66" s="19" t="s">
        <v>53</v>
      </c>
      <c r="G66" s="19"/>
      <c r="H66" s="304">
        <v>0</v>
      </c>
      <c r="I66" s="290">
        <v>0</v>
      </c>
      <c r="J66" s="312">
        <v>0</v>
      </c>
      <c r="K66" s="273"/>
      <c r="L66" s="294">
        <v>0</v>
      </c>
      <c r="O66" s="581"/>
      <c r="P66" s="581"/>
      <c r="Q66" s="581"/>
      <c r="R66" s="693"/>
      <c r="S66" s="693"/>
      <c r="T66" s="693"/>
    </row>
    <row r="67" spans="1:20" x14ac:dyDescent="0.3">
      <c r="A67" s="9">
        <v>67</v>
      </c>
      <c r="C67" s="14"/>
      <c r="D67" s="15"/>
      <c r="F67" s="19" t="s">
        <v>54</v>
      </c>
      <c r="G67" s="19"/>
      <c r="H67" s="304">
        <v>0</v>
      </c>
      <c r="I67" s="290">
        <v>0</v>
      </c>
      <c r="J67" s="312">
        <v>0</v>
      </c>
      <c r="K67" s="273"/>
      <c r="L67" s="294">
        <v>0</v>
      </c>
      <c r="O67" s="581"/>
      <c r="P67" s="581"/>
      <c r="Q67" s="581"/>
      <c r="R67" s="693"/>
      <c r="S67" s="693"/>
      <c r="T67" s="693"/>
    </row>
    <row r="68" spans="1:20" x14ac:dyDescent="0.3">
      <c r="A68" s="9">
        <v>68</v>
      </c>
      <c r="C68" s="14"/>
      <c r="D68" s="15"/>
      <c r="E68" s="19" t="s">
        <v>55</v>
      </c>
      <c r="H68" s="303">
        <f t="shared" ref="H68:J68" si="20">SUM(H69:H70)</f>
        <v>0</v>
      </c>
      <c r="I68" s="289">
        <f t="shared" si="20"/>
        <v>0</v>
      </c>
      <c r="J68" s="311">
        <f t="shared" si="20"/>
        <v>0</v>
      </c>
      <c r="K68" s="275"/>
      <c r="L68" s="297">
        <v>0</v>
      </c>
      <c r="O68" s="582">
        <f>I68-SUM(I69:I70)</f>
        <v>0</v>
      </c>
      <c r="P68" s="582">
        <f>J68-SUM(J69:J70)</f>
        <v>0</v>
      </c>
      <c r="Q68" s="582">
        <f>K68-SUM(K69:K70)</f>
        <v>0</v>
      </c>
      <c r="R68" s="694"/>
      <c r="S68" s="694"/>
      <c r="T68" s="694"/>
    </row>
    <row r="69" spans="1:20" x14ac:dyDescent="0.3">
      <c r="A69" s="9">
        <v>69</v>
      </c>
      <c r="C69" s="14"/>
      <c r="D69" s="15"/>
      <c r="F69" s="19" t="s">
        <v>53</v>
      </c>
      <c r="G69" s="19"/>
      <c r="H69" s="307">
        <v>0</v>
      </c>
      <c r="I69" s="293">
        <v>0</v>
      </c>
      <c r="J69" s="315">
        <v>0</v>
      </c>
      <c r="K69" s="273"/>
      <c r="L69" s="294">
        <v>0</v>
      </c>
      <c r="O69" s="581"/>
      <c r="P69" s="581"/>
      <c r="Q69" s="581"/>
      <c r="R69" s="693"/>
      <c r="S69" s="693"/>
      <c r="T69" s="693"/>
    </row>
    <row r="70" spans="1:20" x14ac:dyDescent="0.3">
      <c r="A70" s="9">
        <v>70</v>
      </c>
      <c r="C70" s="14"/>
      <c r="D70" s="15"/>
      <c r="E70" s="15"/>
      <c r="F70" s="19" t="s">
        <v>54</v>
      </c>
      <c r="G70" s="19"/>
      <c r="H70" s="307">
        <v>0</v>
      </c>
      <c r="I70" s="293">
        <v>0</v>
      </c>
      <c r="J70" s="315">
        <v>0</v>
      </c>
      <c r="K70" s="273"/>
      <c r="L70" s="294">
        <v>0</v>
      </c>
      <c r="O70" s="581"/>
      <c r="P70" s="581"/>
      <c r="Q70" s="581"/>
      <c r="R70" s="693"/>
      <c r="S70" s="693"/>
      <c r="T70" s="693"/>
    </row>
    <row r="71" spans="1:20" x14ac:dyDescent="0.3">
      <c r="A71" s="9">
        <v>71</v>
      </c>
      <c r="C71" s="14"/>
      <c r="D71" s="15" t="s">
        <v>56</v>
      </c>
      <c r="E71" s="15"/>
      <c r="H71" s="303">
        <f t="shared" ref="H71:J71" si="21">SUM(H72,H73,H74,H75,H76,H77)</f>
        <v>3057.9950000000003</v>
      </c>
      <c r="I71" s="289">
        <f t="shared" si="21"/>
        <v>3057.9950000000003</v>
      </c>
      <c r="J71" s="311">
        <f t="shared" si="21"/>
        <v>3057.9950000000003</v>
      </c>
      <c r="K71" s="274"/>
      <c r="L71" s="297">
        <v>3057.9950000000003</v>
      </c>
      <c r="O71" s="582">
        <f>I71-SUM(I72:I77)</f>
        <v>0</v>
      </c>
      <c r="P71" s="582">
        <f>J71-SUM(J72:J77)</f>
        <v>0</v>
      </c>
      <c r="Q71" s="582">
        <f>K71-SUM(K72:K77)</f>
        <v>0</v>
      </c>
      <c r="R71" s="694"/>
      <c r="S71" s="694"/>
      <c r="T71" s="694"/>
    </row>
    <row r="72" spans="1:20" x14ac:dyDescent="0.3">
      <c r="A72" s="9">
        <v>72</v>
      </c>
      <c r="C72" s="18"/>
      <c r="E72" s="2" t="s">
        <v>57</v>
      </c>
      <c r="H72" s="304">
        <v>2202.4822000000004</v>
      </c>
      <c r="I72" s="290">
        <v>2202.4822000000004</v>
      </c>
      <c r="J72" s="312">
        <v>2202.4822000000004</v>
      </c>
      <c r="K72" s="273"/>
      <c r="L72" s="294">
        <v>2202.4822000000004</v>
      </c>
      <c r="O72" s="581"/>
      <c r="P72" s="581"/>
      <c r="Q72" s="581"/>
      <c r="R72" s="693"/>
      <c r="S72" s="693"/>
      <c r="T72" s="693"/>
    </row>
    <row r="73" spans="1:20" x14ac:dyDescent="0.3">
      <c r="A73" s="9">
        <v>73</v>
      </c>
      <c r="C73" s="18"/>
      <c r="E73" s="2" t="s">
        <v>58</v>
      </c>
      <c r="H73" s="304">
        <v>580.03599999999994</v>
      </c>
      <c r="I73" s="290">
        <v>580.03599999999994</v>
      </c>
      <c r="J73" s="312">
        <v>580.03599999999994</v>
      </c>
      <c r="K73" s="277"/>
      <c r="L73" s="294">
        <v>580.03599999999994</v>
      </c>
      <c r="O73" s="581"/>
      <c r="P73" s="581"/>
      <c r="Q73" s="581"/>
      <c r="R73" s="693"/>
      <c r="S73" s="693"/>
      <c r="T73" s="693"/>
    </row>
    <row r="74" spans="1:20" x14ac:dyDescent="0.3">
      <c r="A74" s="9">
        <v>74</v>
      </c>
      <c r="C74" s="18"/>
      <c r="E74" s="2" t="s">
        <v>59</v>
      </c>
      <c r="H74" s="304">
        <v>0</v>
      </c>
      <c r="I74" s="290">
        <v>0</v>
      </c>
      <c r="J74" s="312">
        <v>0</v>
      </c>
      <c r="K74" s="277"/>
      <c r="L74" s="294">
        <v>0</v>
      </c>
      <c r="O74" s="581"/>
      <c r="P74" s="581"/>
      <c r="Q74" s="581"/>
      <c r="R74" s="693"/>
      <c r="S74" s="693"/>
      <c r="T74" s="693"/>
    </row>
    <row r="75" spans="1:20" ht="13.5" customHeight="1" x14ac:dyDescent="0.3">
      <c r="A75" s="9">
        <v>75</v>
      </c>
      <c r="C75" s="18"/>
      <c r="E75" s="32" t="s">
        <v>60</v>
      </c>
      <c r="F75" s="32"/>
      <c r="G75" s="15"/>
      <c r="H75" s="306"/>
      <c r="I75" s="292"/>
      <c r="J75" s="314"/>
      <c r="K75" s="273"/>
      <c r="L75" s="294">
        <v>0</v>
      </c>
      <c r="O75" s="581"/>
      <c r="P75" s="581"/>
      <c r="Q75" s="581"/>
      <c r="R75" s="693"/>
      <c r="S75" s="693"/>
      <c r="T75" s="693"/>
    </row>
    <row r="76" spans="1:20" ht="13.5" customHeight="1" x14ac:dyDescent="0.3">
      <c r="A76" s="9">
        <v>76</v>
      </c>
      <c r="C76" s="18"/>
      <c r="E76" s="32" t="s">
        <v>61</v>
      </c>
      <c r="F76" s="32"/>
      <c r="G76" s="15"/>
      <c r="H76" s="306">
        <v>283.42</v>
      </c>
      <c r="I76" s="292">
        <v>283.42</v>
      </c>
      <c r="J76" s="314">
        <v>283.42</v>
      </c>
      <c r="K76" s="273"/>
      <c r="L76" s="294">
        <v>283.42</v>
      </c>
      <c r="O76" s="581"/>
      <c r="P76" s="581"/>
      <c r="Q76" s="581"/>
      <c r="R76" s="693"/>
      <c r="S76" s="693"/>
      <c r="T76" s="693"/>
    </row>
    <row r="77" spans="1:20" ht="18.45" customHeight="1" x14ac:dyDescent="0.3">
      <c r="A77" s="9">
        <v>77</v>
      </c>
      <c r="C77" s="18"/>
      <c r="E77" s="19" t="s">
        <v>62</v>
      </c>
      <c r="H77" s="304">
        <v>-7.9432000000000009</v>
      </c>
      <c r="I77" s="290">
        <v>-7.9432000000000009</v>
      </c>
      <c r="J77" s="312">
        <v>-7.9432000000000009</v>
      </c>
      <c r="K77" s="273"/>
      <c r="L77" s="294">
        <v>-7.9432000000000009</v>
      </c>
      <c r="O77" s="581"/>
      <c r="P77" s="581"/>
      <c r="Q77" s="581"/>
      <c r="R77" s="693"/>
      <c r="S77" s="693"/>
      <c r="T77" s="693"/>
    </row>
    <row r="78" spans="1:20" ht="18.45" customHeight="1" x14ac:dyDescent="0.3">
      <c r="A78" s="9">
        <v>78</v>
      </c>
      <c r="C78" s="76"/>
      <c r="D78" s="28" t="s">
        <v>63</v>
      </c>
      <c r="E78" s="28"/>
      <c r="F78" s="31"/>
      <c r="G78" s="31"/>
      <c r="H78" s="302">
        <f t="shared" ref="H78:J78" si="22">SUM(H63,H64,H71)</f>
        <v>3057.9950000000003</v>
      </c>
      <c r="I78" s="288">
        <f t="shared" si="22"/>
        <v>3057.9950000000003</v>
      </c>
      <c r="J78" s="310">
        <f t="shared" si="22"/>
        <v>3057.9950000000003</v>
      </c>
      <c r="K78" s="274"/>
      <c r="L78" s="296">
        <v>3057.9950000000003</v>
      </c>
      <c r="O78" s="582">
        <f>I78-SUM(I63,I64,I71)</f>
        <v>0</v>
      </c>
      <c r="P78" s="582">
        <f>J78-SUM(J63,J64,J71)</f>
        <v>0</v>
      </c>
      <c r="Q78" s="582">
        <f>K78-SUM(K63,K64,K71)</f>
        <v>0</v>
      </c>
      <c r="R78" s="694"/>
      <c r="S78" s="694"/>
      <c r="T78" s="694"/>
    </row>
    <row r="79" spans="1:20" ht="13.5" customHeight="1" x14ac:dyDescent="0.3">
      <c r="A79" s="9">
        <v>79</v>
      </c>
      <c r="C79" s="44"/>
      <c r="D79" s="45" t="s">
        <v>64</v>
      </c>
      <c r="E79" s="45"/>
      <c r="F79" s="45"/>
      <c r="G79" s="33"/>
      <c r="H79" s="167">
        <f t="shared" ref="H79:J79" si="23">SUM(H11,H46,H61,H78)</f>
        <v>74607.648699999991</v>
      </c>
      <c r="I79" s="167">
        <f t="shared" si="23"/>
        <v>74607.648699999991</v>
      </c>
      <c r="J79" s="106">
        <f t="shared" si="23"/>
        <v>74607.648699999991</v>
      </c>
      <c r="K79" s="437"/>
      <c r="L79" s="211">
        <v>74607.648699999991</v>
      </c>
      <c r="O79" s="584">
        <f>I79-SUM(I78,I61,I46,I11)</f>
        <v>0</v>
      </c>
      <c r="P79" s="584">
        <f>J79-SUM(J78,J61,J46,J11)</f>
        <v>0</v>
      </c>
      <c r="Q79" s="584">
        <f>K79-SUM(K78,K61,K46,K11)</f>
        <v>0</v>
      </c>
      <c r="R79" s="696"/>
      <c r="S79" s="696"/>
      <c r="T79" s="696"/>
    </row>
    <row r="80" spans="1:20" s="27" customFormat="1" x14ac:dyDescent="0.3">
      <c r="A80" s="433">
        <v>80</v>
      </c>
      <c r="C80" s="434"/>
      <c r="D80" s="423"/>
      <c r="E80" s="423"/>
      <c r="F80" s="423"/>
      <c r="G80" s="423"/>
      <c r="H80" s="420"/>
      <c r="I80" s="420"/>
      <c r="J80" s="420"/>
      <c r="K80" s="435"/>
      <c r="L80" s="436"/>
      <c r="O80" s="581"/>
      <c r="P80" s="581"/>
      <c r="Q80" s="581"/>
      <c r="R80" s="693"/>
      <c r="S80" s="693"/>
      <c r="T80" s="693"/>
    </row>
    <row r="81" spans="1:20" x14ac:dyDescent="0.3">
      <c r="A81" s="9">
        <v>81</v>
      </c>
      <c r="C81" s="36" t="s">
        <v>65</v>
      </c>
      <c r="D81" s="37" t="s">
        <v>66</v>
      </c>
      <c r="E81" s="37"/>
      <c r="F81" s="37"/>
      <c r="G81" s="12"/>
      <c r="H81" s="20"/>
      <c r="I81" s="20"/>
      <c r="J81" s="20"/>
      <c r="K81" s="274"/>
      <c r="L81" s="69"/>
      <c r="O81" s="581"/>
      <c r="P81" s="581"/>
      <c r="Q81" s="581"/>
      <c r="R81" s="693"/>
      <c r="S81" s="693"/>
      <c r="T81" s="693"/>
    </row>
    <row r="82" spans="1:20" x14ac:dyDescent="0.3">
      <c r="A82" s="9">
        <v>82</v>
      </c>
      <c r="C82" s="14"/>
      <c r="D82" s="15" t="s">
        <v>67</v>
      </c>
      <c r="E82" s="15"/>
      <c r="H82" s="303">
        <f t="shared" ref="H82:J82" si="24">SUM(H83:H84)</f>
        <v>52391.893499999998</v>
      </c>
      <c r="I82" s="289">
        <f t="shared" si="24"/>
        <v>52391.893499999998</v>
      </c>
      <c r="J82" s="311">
        <f t="shared" si="24"/>
        <v>52391.893499999998</v>
      </c>
      <c r="K82" s="274"/>
      <c r="L82" s="296">
        <v>52391.893499999998</v>
      </c>
      <c r="O82" s="582">
        <f>I82-SUM(I83:I84)</f>
        <v>0</v>
      </c>
      <c r="P82" s="582">
        <f>J82-SUM(J83:J84)</f>
        <v>0</v>
      </c>
      <c r="Q82" s="582">
        <f>K82-SUM(K83:K84)</f>
        <v>0</v>
      </c>
      <c r="R82" s="694"/>
      <c r="S82" s="694"/>
      <c r="T82" s="694"/>
    </row>
    <row r="83" spans="1:20" x14ac:dyDescent="0.3">
      <c r="A83" s="9">
        <v>83</v>
      </c>
      <c r="C83" s="18"/>
      <c r="E83" s="19" t="s">
        <v>68</v>
      </c>
      <c r="H83" s="304">
        <v>6503.6573999999991</v>
      </c>
      <c r="I83" s="290">
        <v>6503.6573999999991</v>
      </c>
      <c r="J83" s="312">
        <v>6503.6573999999991</v>
      </c>
      <c r="K83" s="277"/>
      <c r="L83" s="294">
        <v>6503.6573999999991</v>
      </c>
      <c r="O83" s="581"/>
      <c r="P83" s="581"/>
      <c r="Q83" s="581"/>
      <c r="R83" s="693"/>
      <c r="S83" s="693"/>
      <c r="T83" s="693"/>
    </row>
    <row r="84" spans="1:20" x14ac:dyDescent="0.3">
      <c r="A84" s="9">
        <v>84</v>
      </c>
      <c r="C84" s="18"/>
      <c r="E84" s="19" t="s">
        <v>69</v>
      </c>
      <c r="H84" s="304">
        <v>45888.236100000002</v>
      </c>
      <c r="I84" s="290">
        <v>45888.236100000002</v>
      </c>
      <c r="J84" s="312">
        <v>45888.236100000002</v>
      </c>
      <c r="K84" s="276"/>
      <c r="L84" s="294">
        <v>45888.236100000002</v>
      </c>
      <c r="O84" s="581"/>
      <c r="P84" s="581"/>
      <c r="Q84" s="581"/>
      <c r="R84" s="693"/>
      <c r="S84" s="693"/>
      <c r="T84" s="693"/>
    </row>
    <row r="85" spans="1:20" x14ac:dyDescent="0.3">
      <c r="A85" s="9">
        <v>85</v>
      </c>
      <c r="C85" s="14"/>
      <c r="D85" s="15" t="s">
        <v>70</v>
      </c>
      <c r="E85" s="77"/>
      <c r="H85" s="303">
        <f t="shared" ref="H85:J85" si="25">SUM(H86:H87)</f>
        <v>5500.8514000000005</v>
      </c>
      <c r="I85" s="289">
        <f t="shared" si="25"/>
        <v>5500.8514000000005</v>
      </c>
      <c r="J85" s="311">
        <f t="shared" si="25"/>
        <v>5500.8514000000005</v>
      </c>
      <c r="K85" s="274"/>
      <c r="L85" s="297">
        <v>5500.8514000000005</v>
      </c>
      <c r="O85" s="582">
        <f>I85-SUM(I86:I87)</f>
        <v>0</v>
      </c>
      <c r="P85" s="582">
        <f>J85-SUM(J86:J87)</f>
        <v>0</v>
      </c>
      <c r="Q85" s="582">
        <f>K85-SUM(K86:K87)</f>
        <v>0</v>
      </c>
      <c r="R85" s="694"/>
      <c r="S85" s="694"/>
      <c r="T85" s="694"/>
    </row>
    <row r="86" spans="1:20" x14ac:dyDescent="0.3">
      <c r="A86" s="9">
        <v>86</v>
      </c>
      <c r="C86" s="14"/>
      <c r="D86" s="38"/>
      <c r="E86" s="2" t="s">
        <v>71</v>
      </c>
      <c r="H86" s="304"/>
      <c r="I86" s="290"/>
      <c r="J86" s="312"/>
      <c r="K86" s="276"/>
      <c r="L86" s="294">
        <v>0</v>
      </c>
      <c r="O86" s="581"/>
      <c r="P86" s="581"/>
      <c r="Q86" s="581"/>
      <c r="R86" s="693"/>
      <c r="S86" s="693"/>
      <c r="T86" s="693"/>
    </row>
    <row r="87" spans="1:20" x14ac:dyDescent="0.3">
      <c r="A87" s="9">
        <v>87</v>
      </c>
      <c r="C87" s="14"/>
      <c r="D87" s="38"/>
      <c r="E87" s="2" t="s">
        <v>72</v>
      </c>
      <c r="H87" s="304">
        <v>5500.8514000000005</v>
      </c>
      <c r="I87" s="290">
        <v>5500.8514000000005</v>
      </c>
      <c r="J87" s="312">
        <v>5500.8514000000005</v>
      </c>
      <c r="K87" s="276"/>
      <c r="L87" s="294">
        <v>5500.8514000000005</v>
      </c>
      <c r="O87" s="581"/>
      <c r="P87" s="581"/>
      <c r="Q87" s="581"/>
      <c r="R87" s="693"/>
      <c r="S87" s="693"/>
      <c r="T87" s="693"/>
    </row>
    <row r="88" spans="1:20" ht="13.5" customHeight="1" x14ac:dyDescent="0.3">
      <c r="A88" s="9">
        <v>88</v>
      </c>
      <c r="C88" s="14"/>
      <c r="D88" s="15" t="s">
        <v>73</v>
      </c>
      <c r="E88" s="15"/>
      <c r="H88" s="303">
        <v>0</v>
      </c>
      <c r="I88" s="289">
        <v>0</v>
      </c>
      <c r="J88" s="311">
        <v>0</v>
      </c>
      <c r="K88" s="279"/>
      <c r="L88" s="294">
        <v>0</v>
      </c>
      <c r="O88" s="581"/>
      <c r="P88" s="581"/>
      <c r="Q88" s="581"/>
      <c r="R88" s="693"/>
      <c r="S88" s="693"/>
      <c r="T88" s="693"/>
    </row>
    <row r="89" spans="1:20" ht="13.5" customHeight="1" x14ac:dyDescent="0.3">
      <c r="A89" s="9">
        <v>89</v>
      </c>
      <c r="C89" s="76"/>
      <c r="D89" s="28" t="s">
        <v>74</v>
      </c>
      <c r="E89" s="28"/>
      <c r="F89" s="31"/>
      <c r="G89" s="31"/>
      <c r="H89" s="302">
        <f t="shared" ref="H89:J89" si="26">SUM(H82,H85,H88)</f>
        <v>57892.744899999998</v>
      </c>
      <c r="I89" s="288">
        <f t="shared" si="26"/>
        <v>57892.744899999998</v>
      </c>
      <c r="J89" s="310">
        <f t="shared" si="26"/>
        <v>57892.744899999998</v>
      </c>
      <c r="K89" s="274"/>
      <c r="L89" s="296">
        <v>57892.744899999998</v>
      </c>
      <c r="O89" s="582">
        <f>I89-SUM(I88,I85,I82)</f>
        <v>0</v>
      </c>
      <c r="P89" s="582">
        <f>J89-SUM(J88,J85,J82)</f>
        <v>0</v>
      </c>
      <c r="Q89" s="582">
        <f>K89-SUM(K88,K85,K82)</f>
        <v>0</v>
      </c>
      <c r="R89" s="694"/>
      <c r="S89" s="694"/>
      <c r="T89" s="694"/>
    </row>
    <row r="90" spans="1:20" x14ac:dyDescent="0.3">
      <c r="A90" s="9">
        <v>90</v>
      </c>
      <c r="C90" s="11" t="s">
        <v>75</v>
      </c>
      <c r="D90" s="12" t="s">
        <v>76</v>
      </c>
      <c r="E90" s="12"/>
      <c r="F90" s="12"/>
      <c r="G90" s="12"/>
      <c r="H90" s="20"/>
      <c r="I90" s="20"/>
      <c r="J90" s="20"/>
      <c r="K90" s="274"/>
      <c r="L90" s="69"/>
      <c r="O90" s="581"/>
      <c r="P90" s="581"/>
      <c r="Q90" s="581"/>
      <c r="R90" s="693"/>
      <c r="S90" s="693"/>
      <c r="T90" s="693"/>
    </row>
    <row r="91" spans="1:20" x14ac:dyDescent="0.3">
      <c r="A91" s="9">
        <v>91</v>
      </c>
      <c r="C91" s="39"/>
      <c r="D91" s="41" t="s">
        <v>77</v>
      </c>
      <c r="E91" s="41"/>
      <c r="F91" s="24"/>
      <c r="G91" s="24"/>
      <c r="H91" s="303">
        <f t="shared" ref="H91:J91" si="27">SUM(H92,H95:H97)</f>
        <v>0</v>
      </c>
      <c r="I91" s="289">
        <f t="shared" si="27"/>
        <v>0</v>
      </c>
      <c r="J91" s="311">
        <f t="shared" si="27"/>
        <v>0</v>
      </c>
      <c r="K91" s="275"/>
      <c r="L91" s="297">
        <v>0</v>
      </c>
      <c r="O91" s="583">
        <f>I91-SUM(I92,I95:I97)</f>
        <v>0</v>
      </c>
      <c r="P91" s="583">
        <f>J91-SUM(J92,J95:J97)</f>
        <v>0</v>
      </c>
      <c r="Q91" s="583">
        <f>K91-SUM(K92,K95:K97)</f>
        <v>0</v>
      </c>
      <c r="R91" s="695"/>
      <c r="S91" s="695"/>
      <c r="T91" s="695"/>
    </row>
    <row r="92" spans="1:20" x14ac:dyDescent="0.3">
      <c r="A92" s="9">
        <v>92</v>
      </c>
      <c r="C92" s="18"/>
      <c r="E92" s="19" t="s">
        <v>78</v>
      </c>
      <c r="H92" s="300">
        <f t="shared" ref="H92:J92" si="28">SUM(H93:H94)</f>
        <v>0</v>
      </c>
      <c r="I92" s="286">
        <f t="shared" si="28"/>
        <v>0</v>
      </c>
      <c r="J92" s="308">
        <f t="shared" si="28"/>
        <v>0</v>
      </c>
      <c r="K92" s="273"/>
      <c r="L92" s="294">
        <v>0</v>
      </c>
      <c r="O92" s="582">
        <f>I92-SUM(I93:I94)</f>
        <v>0</v>
      </c>
      <c r="P92" s="582">
        <f>J92-SUM(J93:J94)</f>
        <v>0</v>
      </c>
      <c r="Q92" s="582">
        <f>K92-SUM(K93:K94)</f>
        <v>0</v>
      </c>
      <c r="R92" s="694"/>
      <c r="S92" s="694"/>
      <c r="T92" s="694"/>
    </row>
    <row r="93" spans="1:20" x14ac:dyDescent="0.3">
      <c r="A93" s="9">
        <v>93</v>
      </c>
      <c r="C93" s="18"/>
      <c r="E93" s="19"/>
      <c r="F93" s="2" t="s">
        <v>79</v>
      </c>
      <c r="H93" s="304">
        <v>0</v>
      </c>
      <c r="I93" s="290">
        <v>0</v>
      </c>
      <c r="J93" s="312">
        <v>0</v>
      </c>
      <c r="K93" s="273"/>
      <c r="L93" s="294">
        <v>0</v>
      </c>
      <c r="O93" s="581"/>
      <c r="P93" s="581"/>
      <c r="Q93" s="581"/>
      <c r="R93" s="693"/>
      <c r="S93" s="693"/>
      <c r="T93" s="693"/>
    </row>
    <row r="94" spans="1:20" x14ac:dyDescent="0.3">
      <c r="A94" s="9">
        <v>94</v>
      </c>
      <c r="C94" s="18"/>
      <c r="E94" s="19"/>
      <c r="F94" s="2" t="s">
        <v>80</v>
      </c>
      <c r="H94" s="304">
        <v>0</v>
      </c>
      <c r="I94" s="290">
        <v>0</v>
      </c>
      <c r="J94" s="312">
        <v>0</v>
      </c>
      <c r="K94" s="273"/>
      <c r="L94" s="294">
        <v>0</v>
      </c>
      <c r="O94" s="581"/>
      <c r="P94" s="581"/>
      <c r="Q94" s="581"/>
      <c r="R94" s="693"/>
      <c r="S94" s="693"/>
      <c r="T94" s="693"/>
    </row>
    <row r="95" spans="1:20" x14ac:dyDescent="0.3">
      <c r="A95" s="9">
        <v>95</v>
      </c>
      <c r="C95" s="18"/>
      <c r="E95" s="19" t="s">
        <v>81</v>
      </c>
      <c r="H95" s="304">
        <v>0</v>
      </c>
      <c r="I95" s="290">
        <v>0</v>
      </c>
      <c r="J95" s="571">
        <v>0</v>
      </c>
      <c r="K95" s="273"/>
      <c r="L95" s="294">
        <v>0</v>
      </c>
      <c r="O95" s="581"/>
      <c r="P95" s="581"/>
      <c r="Q95" s="581"/>
      <c r="R95" s="693"/>
      <c r="S95" s="693"/>
      <c r="T95" s="693"/>
    </row>
    <row r="96" spans="1:20" x14ac:dyDescent="0.3">
      <c r="A96" s="9">
        <v>96</v>
      </c>
      <c r="C96" s="18"/>
      <c r="E96" s="19" t="s">
        <v>82</v>
      </c>
      <c r="H96" s="304"/>
      <c r="I96" s="290"/>
      <c r="J96" s="312"/>
      <c r="K96" s="273"/>
      <c r="L96" s="294">
        <v>0</v>
      </c>
      <c r="O96" s="581"/>
      <c r="P96" s="581"/>
      <c r="Q96" s="581"/>
      <c r="R96" s="693"/>
      <c r="S96" s="693"/>
      <c r="T96" s="693"/>
    </row>
    <row r="97" spans="1:20" ht="13.95" customHeight="1" x14ac:dyDescent="0.3">
      <c r="A97" s="9">
        <v>97</v>
      </c>
      <c r="C97" s="18"/>
      <c r="E97" s="42" t="s">
        <v>83</v>
      </c>
      <c r="H97" s="304"/>
      <c r="I97" s="290"/>
      <c r="J97" s="312"/>
      <c r="K97" s="273"/>
      <c r="L97" s="294">
        <v>0</v>
      </c>
      <c r="O97" s="581"/>
      <c r="P97" s="581"/>
      <c r="Q97" s="581"/>
      <c r="R97" s="693"/>
      <c r="S97" s="693"/>
      <c r="T97" s="693"/>
    </row>
    <row r="98" spans="1:20" x14ac:dyDescent="0.3">
      <c r="A98" s="9">
        <v>98</v>
      </c>
      <c r="C98" s="14"/>
      <c r="D98" s="15" t="s">
        <v>84</v>
      </c>
      <c r="E98" s="15"/>
      <c r="H98" s="303">
        <v>0</v>
      </c>
      <c r="I98" s="289">
        <v>0</v>
      </c>
      <c r="J98" s="311">
        <v>0</v>
      </c>
      <c r="K98" s="273"/>
      <c r="L98" s="294">
        <v>0</v>
      </c>
      <c r="O98" s="581"/>
      <c r="P98" s="581"/>
      <c r="Q98" s="581"/>
      <c r="R98" s="693"/>
      <c r="S98" s="693"/>
      <c r="T98" s="693"/>
    </row>
    <row r="99" spans="1:20" ht="13.95" customHeight="1" x14ac:dyDescent="0.3">
      <c r="A99" s="9">
        <v>99</v>
      </c>
      <c r="C99" s="43"/>
      <c r="D99" s="40" t="s">
        <v>50</v>
      </c>
      <c r="E99" s="40"/>
      <c r="H99" s="303">
        <v>0</v>
      </c>
      <c r="I99" s="289">
        <v>0</v>
      </c>
      <c r="J99" s="311">
        <v>0</v>
      </c>
      <c r="K99" s="273"/>
      <c r="L99" s="294">
        <v>0</v>
      </c>
      <c r="O99" s="581"/>
      <c r="P99" s="581"/>
      <c r="Q99" s="581"/>
      <c r="R99" s="693"/>
      <c r="S99" s="693"/>
      <c r="T99" s="693"/>
    </row>
    <row r="100" spans="1:20" x14ac:dyDescent="0.3">
      <c r="A100" s="9">
        <v>100</v>
      </c>
      <c r="C100" s="14"/>
      <c r="D100" s="15" t="s">
        <v>85</v>
      </c>
      <c r="E100" s="15"/>
      <c r="H100" s="303">
        <f t="shared" ref="H100:J100" si="29">SUM(H101:H103)</f>
        <v>1106.0932</v>
      </c>
      <c r="I100" s="289">
        <f t="shared" si="29"/>
        <v>1106.0932</v>
      </c>
      <c r="J100" s="311">
        <f t="shared" si="29"/>
        <v>1106.0932</v>
      </c>
      <c r="K100" s="275"/>
      <c r="L100" s="297">
        <v>1106.0932</v>
      </c>
      <c r="O100" s="582">
        <f>I100-SUM(I101:I103)</f>
        <v>0</v>
      </c>
      <c r="P100" s="582">
        <f>J100-SUM(J101:J103)</f>
        <v>0</v>
      </c>
      <c r="Q100" s="582">
        <f>K100-SUM(K101:K103)</f>
        <v>0</v>
      </c>
      <c r="R100" s="694"/>
      <c r="S100" s="694"/>
      <c r="T100" s="694"/>
    </row>
    <row r="101" spans="1:20" x14ac:dyDescent="0.3">
      <c r="A101" s="9">
        <v>101</v>
      </c>
      <c r="C101" s="18"/>
      <c r="E101" s="2" t="s">
        <v>86</v>
      </c>
      <c r="H101" s="304">
        <v>859.27980000000002</v>
      </c>
      <c r="I101" s="290">
        <v>859.27980000000002</v>
      </c>
      <c r="J101" s="312">
        <v>859.27980000000002</v>
      </c>
      <c r="K101" s="277"/>
      <c r="L101" s="294">
        <v>859.27980000000002</v>
      </c>
      <c r="O101" s="581"/>
      <c r="P101" s="581"/>
      <c r="Q101" s="581"/>
      <c r="R101" s="693"/>
      <c r="S101" s="693"/>
      <c r="T101" s="693"/>
    </row>
    <row r="102" spans="1:20" x14ac:dyDescent="0.3">
      <c r="A102" s="9">
        <v>102</v>
      </c>
      <c r="C102" s="18"/>
      <c r="E102" s="2" t="s">
        <v>87</v>
      </c>
      <c r="H102" s="304">
        <v>0.93280000000000007</v>
      </c>
      <c r="I102" s="290">
        <v>0.93280000000000007</v>
      </c>
      <c r="J102" s="312">
        <v>0.93280000000000007</v>
      </c>
      <c r="K102" s="273"/>
      <c r="L102" s="294">
        <v>0.93280000000000007</v>
      </c>
      <c r="O102" s="581"/>
      <c r="P102" s="581"/>
      <c r="Q102" s="581"/>
      <c r="R102" s="693"/>
      <c r="S102" s="693"/>
      <c r="T102" s="693"/>
    </row>
    <row r="103" spans="1:20" x14ac:dyDescent="0.3">
      <c r="A103" s="9">
        <v>103</v>
      </c>
      <c r="C103" s="18"/>
      <c r="E103" s="2" t="s">
        <v>88</v>
      </c>
      <c r="H103" s="304">
        <v>245.88060000000002</v>
      </c>
      <c r="I103" s="290">
        <v>245.88060000000002</v>
      </c>
      <c r="J103" s="312">
        <v>245.88060000000002</v>
      </c>
      <c r="K103" s="273"/>
      <c r="L103" s="294">
        <v>245.88060000000002</v>
      </c>
      <c r="O103" s="581"/>
      <c r="P103" s="581"/>
      <c r="Q103" s="581"/>
      <c r="R103" s="693"/>
      <c r="S103" s="693"/>
      <c r="T103" s="693"/>
    </row>
    <row r="104" spans="1:20" ht="13.95" customHeight="1" x14ac:dyDescent="0.3">
      <c r="A104" s="9">
        <v>104</v>
      </c>
      <c r="C104" s="76"/>
      <c r="D104" s="28" t="s">
        <v>89</v>
      </c>
      <c r="E104" s="28"/>
      <c r="F104" s="28"/>
      <c r="G104" s="28"/>
      <c r="H104" s="302">
        <f t="shared" ref="H104:J104" si="30">SUM(H91,H98,H99,H100)</f>
        <v>1106.0932</v>
      </c>
      <c r="I104" s="288">
        <f t="shared" si="30"/>
        <v>1106.0932</v>
      </c>
      <c r="J104" s="310">
        <f t="shared" si="30"/>
        <v>1106.0932</v>
      </c>
      <c r="K104" s="274"/>
      <c r="L104" s="296">
        <v>1106.0932</v>
      </c>
      <c r="O104" s="582">
        <f>I104-SUM(I98:I100,I91)</f>
        <v>0</v>
      </c>
      <c r="P104" s="582">
        <f>J104-SUM(J98:J100,J91)</f>
        <v>0</v>
      </c>
      <c r="Q104" s="582">
        <f>K104-SUM(K98:K100,K91)</f>
        <v>0</v>
      </c>
      <c r="R104" s="694"/>
      <c r="S104" s="694"/>
      <c r="T104" s="694"/>
    </row>
    <row r="105" spans="1:20" x14ac:dyDescent="0.3">
      <c r="A105" s="9">
        <v>105</v>
      </c>
      <c r="C105" s="76"/>
      <c r="D105" s="28" t="s">
        <v>90</v>
      </c>
      <c r="E105" s="28"/>
      <c r="F105" s="28"/>
      <c r="G105" s="28"/>
      <c r="H105" s="302">
        <f t="shared" ref="H105:J105" si="31">SUM(H89,H104)</f>
        <v>58998.838100000001</v>
      </c>
      <c r="I105" s="288">
        <f t="shared" si="31"/>
        <v>58998.838100000001</v>
      </c>
      <c r="J105" s="310">
        <f t="shared" si="31"/>
        <v>58998.838100000001</v>
      </c>
      <c r="K105" s="274"/>
      <c r="L105" s="296">
        <v>58998.838100000001</v>
      </c>
      <c r="O105" s="582">
        <f>I105-SUM(I104,I89)</f>
        <v>0</v>
      </c>
      <c r="P105" s="582">
        <f>J105-SUM(J104,J89)</f>
        <v>0</v>
      </c>
      <c r="Q105" s="582">
        <f>K105-SUM(K104,K89)</f>
        <v>0</v>
      </c>
      <c r="R105" s="694"/>
      <c r="S105" s="694"/>
      <c r="T105" s="694"/>
    </row>
    <row r="106" spans="1:20" x14ac:dyDescent="0.3">
      <c r="A106" s="9">
        <v>106</v>
      </c>
      <c r="C106" s="11" t="s">
        <v>91</v>
      </c>
      <c r="D106" s="12" t="s">
        <v>92</v>
      </c>
      <c r="E106" s="12"/>
      <c r="F106" s="12"/>
      <c r="G106" s="12"/>
      <c r="H106" s="20"/>
      <c r="I106" s="20"/>
      <c r="J106" s="20"/>
      <c r="K106" s="274"/>
      <c r="L106" s="69"/>
      <c r="O106" s="581"/>
      <c r="P106" s="581"/>
      <c r="Q106" s="581"/>
      <c r="R106" s="693"/>
      <c r="S106" s="693"/>
      <c r="T106" s="693"/>
    </row>
    <row r="107" spans="1:20" x14ac:dyDescent="0.3">
      <c r="A107" s="9">
        <v>107</v>
      </c>
      <c r="C107" s="14"/>
      <c r="D107" s="15" t="s">
        <v>93</v>
      </c>
      <c r="E107" s="15"/>
      <c r="H107" s="303">
        <f t="shared" ref="H107:J107" si="32">SUM(H108:H111)</f>
        <v>0</v>
      </c>
      <c r="I107" s="289">
        <f t="shared" si="32"/>
        <v>0</v>
      </c>
      <c r="J107" s="311">
        <f t="shared" si="32"/>
        <v>0</v>
      </c>
      <c r="K107" s="275"/>
      <c r="L107" s="297">
        <f>IFERROR(AVERAGE(J107,#REF!),0)</f>
        <v>0</v>
      </c>
      <c r="O107" s="582">
        <f>I107-SUM(I108:I111)</f>
        <v>0</v>
      </c>
      <c r="P107" s="582">
        <f>J107-SUM(J108:J111)</f>
        <v>0</v>
      </c>
      <c r="Q107" s="582">
        <f>K107-SUM(K108:K111)</f>
        <v>0</v>
      </c>
      <c r="R107" s="694"/>
      <c r="S107" s="694"/>
      <c r="T107" s="694"/>
    </row>
    <row r="108" spans="1:20" x14ac:dyDescent="0.3">
      <c r="A108" s="9">
        <v>108</v>
      </c>
      <c r="C108" s="14"/>
      <c r="D108" s="15"/>
      <c r="E108" s="2" t="s">
        <v>94</v>
      </c>
      <c r="H108" s="304">
        <v>0</v>
      </c>
      <c r="I108" s="290">
        <v>0</v>
      </c>
      <c r="J108" s="312">
        <v>0</v>
      </c>
      <c r="K108" s="273"/>
      <c r="L108" s="294">
        <f>IFERROR(AVERAGE(J108,#REF!),0)</f>
        <v>0</v>
      </c>
      <c r="O108" s="581"/>
      <c r="P108" s="581"/>
      <c r="Q108" s="581"/>
      <c r="R108" s="693"/>
      <c r="S108" s="693"/>
      <c r="T108" s="693"/>
    </row>
    <row r="109" spans="1:20" x14ac:dyDescent="0.3">
      <c r="A109" s="9">
        <v>109</v>
      </c>
      <c r="C109" s="14"/>
      <c r="D109" s="15"/>
      <c r="E109" s="2" t="s">
        <v>95</v>
      </c>
      <c r="H109" s="304">
        <v>0</v>
      </c>
      <c r="I109" s="290">
        <v>0</v>
      </c>
      <c r="J109" s="312">
        <v>0</v>
      </c>
      <c r="K109" s="273"/>
      <c r="L109" s="294">
        <f>IFERROR(AVERAGE(J109,#REF!),0)</f>
        <v>0</v>
      </c>
      <c r="O109" s="581"/>
      <c r="P109" s="581"/>
      <c r="Q109" s="581"/>
      <c r="R109" s="693"/>
      <c r="S109" s="693"/>
      <c r="T109" s="693"/>
    </row>
    <row r="110" spans="1:20" x14ac:dyDescent="0.3">
      <c r="A110" s="9">
        <v>110</v>
      </c>
      <c r="C110" s="14"/>
      <c r="D110" s="15"/>
      <c r="E110" s="2" t="s">
        <v>96</v>
      </c>
      <c r="H110" s="304">
        <v>0</v>
      </c>
      <c r="I110" s="290">
        <v>0</v>
      </c>
      <c r="J110" s="312">
        <v>0</v>
      </c>
      <c r="K110" s="273"/>
      <c r="L110" s="294">
        <f>IFERROR(AVERAGE(J110,#REF!),0)</f>
        <v>0</v>
      </c>
      <c r="O110" s="581"/>
      <c r="P110" s="581"/>
      <c r="Q110" s="581"/>
      <c r="R110" s="693"/>
      <c r="S110" s="693"/>
      <c r="T110" s="693"/>
    </row>
    <row r="111" spans="1:20" x14ac:dyDescent="0.3">
      <c r="A111" s="9">
        <v>111</v>
      </c>
      <c r="C111" s="14"/>
      <c r="D111" s="15"/>
      <c r="E111" s="2" t="s">
        <v>97</v>
      </c>
      <c r="H111" s="304">
        <v>0</v>
      </c>
      <c r="I111" s="290">
        <v>0</v>
      </c>
      <c r="J111" s="312">
        <v>0</v>
      </c>
      <c r="K111" s="273"/>
      <c r="L111" s="294">
        <f>IFERROR(AVERAGE(J111,#REF!),0)</f>
        <v>0</v>
      </c>
      <c r="O111" s="581"/>
      <c r="P111" s="581"/>
      <c r="Q111" s="581"/>
      <c r="R111" s="693"/>
      <c r="S111" s="693"/>
      <c r="T111" s="693"/>
    </row>
    <row r="112" spans="1:20" x14ac:dyDescent="0.3">
      <c r="A112" s="9">
        <v>112</v>
      </c>
      <c r="C112" s="14"/>
      <c r="D112" s="15" t="s">
        <v>98</v>
      </c>
      <c r="E112" s="15"/>
      <c r="H112" s="303">
        <v>0</v>
      </c>
      <c r="I112" s="289">
        <v>0</v>
      </c>
      <c r="J112" s="311">
        <v>0</v>
      </c>
      <c r="K112" s="273"/>
      <c r="L112" s="294">
        <f>IFERROR(AVERAGE(J112,#REF!),0)</f>
        <v>0</v>
      </c>
      <c r="O112" s="581"/>
      <c r="P112" s="581"/>
      <c r="Q112" s="581"/>
      <c r="R112" s="693"/>
      <c r="S112" s="693"/>
      <c r="T112" s="693"/>
    </row>
    <row r="113" spans="1:20" x14ac:dyDescent="0.3">
      <c r="A113" s="9">
        <v>113</v>
      </c>
      <c r="C113" s="14"/>
      <c r="D113" s="15" t="s">
        <v>99</v>
      </c>
      <c r="E113" s="15"/>
      <c r="H113" s="304">
        <v>0</v>
      </c>
      <c r="I113" s="290">
        <v>0</v>
      </c>
      <c r="J113" s="312">
        <v>0</v>
      </c>
      <c r="K113" s="273"/>
      <c r="L113" s="294">
        <f>IFERROR(AVERAGE(J113,#REF!),0)</f>
        <v>0</v>
      </c>
      <c r="O113" s="581"/>
      <c r="P113" s="581"/>
      <c r="Q113" s="581"/>
      <c r="R113" s="693"/>
      <c r="S113" s="693"/>
      <c r="T113" s="693"/>
    </row>
    <row r="114" spans="1:20" x14ac:dyDescent="0.3">
      <c r="A114" s="9">
        <v>114</v>
      </c>
      <c r="C114" s="14"/>
      <c r="D114" s="15" t="s">
        <v>100</v>
      </c>
      <c r="E114" s="15"/>
      <c r="H114" s="303">
        <f t="shared" ref="H114:J114" si="33">SUM(H115:H116)</f>
        <v>1117.3642500000001</v>
      </c>
      <c r="I114" s="289">
        <f t="shared" si="33"/>
        <v>2594.9172266954133</v>
      </c>
      <c r="J114" s="311">
        <f t="shared" si="33"/>
        <v>4631.5354778693218</v>
      </c>
      <c r="K114" s="275"/>
      <c r="L114" s="297">
        <f>SUM(L115:L116)</f>
        <v>6015.5567043025821</v>
      </c>
      <c r="O114" s="582">
        <f>I114-SUM(I115:I116)</f>
        <v>0</v>
      </c>
      <c r="P114" s="582">
        <f>J114-SUM(J115:J116)</f>
        <v>0</v>
      </c>
      <c r="Q114" s="582">
        <f>L114-SUM(L115:L116)</f>
        <v>0</v>
      </c>
      <c r="R114" s="694"/>
      <c r="S114" s="694"/>
      <c r="T114" s="694"/>
    </row>
    <row r="115" spans="1:20" x14ac:dyDescent="0.3">
      <c r="A115" s="9">
        <v>115</v>
      </c>
      <c r="C115" s="14"/>
      <c r="D115" s="15"/>
      <c r="E115" s="2" t="s">
        <v>101</v>
      </c>
      <c r="H115" s="306"/>
      <c r="I115" s="292">
        <f>H114</f>
        <v>1117.3642500000001</v>
      </c>
      <c r="J115" s="314">
        <f t="shared" ref="J115:K115" si="34">I114</f>
        <v>2594.9172266954133</v>
      </c>
      <c r="K115" s="273">
        <f t="shared" si="34"/>
        <v>4631.5354778693218</v>
      </c>
      <c r="L115" s="294">
        <f>J114</f>
        <v>4631.5354778693218</v>
      </c>
      <c r="O115" s="581"/>
      <c r="P115" s="581"/>
      <c r="Q115" s="581"/>
      <c r="R115" s="694">
        <f>I115-H114</f>
        <v>0</v>
      </c>
      <c r="S115" s="694">
        <f t="shared" ref="S115" si="35">J115-I114</f>
        <v>0</v>
      </c>
      <c r="T115" s="694">
        <f>L115-J114</f>
        <v>0</v>
      </c>
    </row>
    <row r="116" spans="1:20" x14ac:dyDescent="0.3">
      <c r="A116" s="9">
        <v>116</v>
      </c>
      <c r="C116" s="14"/>
      <c r="D116" s="15"/>
      <c r="E116" s="2" t="s">
        <v>102</v>
      </c>
      <c r="H116" s="306">
        <v>1117.3642500000001</v>
      </c>
      <c r="I116" s="292">
        <v>1477.5529766954132</v>
      </c>
      <c r="J116" s="314">
        <v>2036.6182511739087</v>
      </c>
      <c r="K116" s="277"/>
      <c r="L116" s="294">
        <v>1384.0212264332608</v>
      </c>
      <c r="O116" s="581"/>
      <c r="P116" s="581"/>
      <c r="Q116" s="581"/>
      <c r="R116" s="694">
        <f>'Input| PL| CMB'!I253-I116</f>
        <v>0</v>
      </c>
      <c r="S116" s="694">
        <f>'Input| PL| CMB'!J253-J116</f>
        <v>0</v>
      </c>
      <c r="T116" s="694">
        <f>'Input| PL| CMB'!K253-L116</f>
        <v>0</v>
      </c>
    </row>
    <row r="117" spans="1:20" x14ac:dyDescent="0.3">
      <c r="A117" s="9">
        <v>117</v>
      </c>
      <c r="C117" s="14"/>
      <c r="D117" s="15"/>
      <c r="H117" s="306"/>
      <c r="I117" s="292"/>
      <c r="J117" s="314"/>
      <c r="K117" s="280"/>
      <c r="L117" s="316">
        <f>IFERROR(AVERAGE(J117,#REF!),0)</f>
        <v>0</v>
      </c>
      <c r="O117" s="581"/>
      <c r="P117" s="581"/>
      <c r="Q117" s="581"/>
      <c r="R117" s="693"/>
      <c r="S117" s="693"/>
      <c r="T117" s="693"/>
    </row>
    <row r="118" spans="1:20" x14ac:dyDescent="0.3">
      <c r="A118" s="9">
        <v>118</v>
      </c>
      <c r="C118" s="76"/>
      <c r="D118" s="28" t="s">
        <v>103</v>
      </c>
      <c r="E118" s="28"/>
      <c r="F118" s="28"/>
      <c r="G118" s="28"/>
      <c r="H118" s="302">
        <f t="shared" ref="H118:J118" si="36">SUM(H107,H112,H113,H114)</f>
        <v>1117.3642500000001</v>
      </c>
      <c r="I118" s="288">
        <f t="shared" si="36"/>
        <v>2594.9172266954133</v>
      </c>
      <c r="J118" s="310">
        <f t="shared" si="36"/>
        <v>4631.5354778693218</v>
      </c>
      <c r="K118" s="274"/>
      <c r="L118" s="296">
        <f t="shared" ref="L118" si="37">SUM(L107,L112,L113,L114)</f>
        <v>6015.5567043025821</v>
      </c>
      <c r="O118" s="582">
        <f>I118-SUM(I117,I112:I114,I107)</f>
        <v>0</v>
      </c>
      <c r="P118" s="582">
        <f>J118-SUM(J114,J113,J112,J107)</f>
        <v>0</v>
      </c>
      <c r="Q118" s="582"/>
      <c r="R118" s="694"/>
      <c r="S118" s="694"/>
      <c r="T118" s="694"/>
    </row>
    <row r="119" spans="1:20" x14ac:dyDescent="0.3">
      <c r="A119" s="9">
        <v>119</v>
      </c>
      <c r="C119" s="104"/>
      <c r="D119" s="105" t="s">
        <v>104</v>
      </c>
      <c r="E119" s="105"/>
      <c r="F119" s="105"/>
      <c r="G119" s="105"/>
      <c r="H119" s="106">
        <f t="shared" ref="H119:J119" si="38">SUM(H89,H104,H118)</f>
        <v>60116.20235</v>
      </c>
      <c r="I119" s="106">
        <f t="shared" si="38"/>
        <v>61593.755326695413</v>
      </c>
      <c r="J119" s="106">
        <f t="shared" si="38"/>
        <v>63630.373577869323</v>
      </c>
      <c r="K119" s="323"/>
      <c r="L119" s="107">
        <f t="shared" ref="L119" si="39">SUM(L89,L104,L118)</f>
        <v>65014.394804302581</v>
      </c>
      <c r="O119" s="582">
        <f>I119-SUM(I118,I105)</f>
        <v>0</v>
      </c>
      <c r="P119" s="582">
        <f>J119-SUM(J118,J105)</f>
        <v>0</v>
      </c>
      <c r="Q119" s="582"/>
      <c r="R119" s="694"/>
      <c r="S119" s="694"/>
      <c r="T119" s="694"/>
    </row>
    <row r="121" spans="1:20" x14ac:dyDescent="0.3">
      <c r="C121" s="48"/>
      <c r="D121"/>
      <c r="E121"/>
      <c r="F121"/>
      <c r="G121"/>
      <c r="H121"/>
      <c r="I121" s="67"/>
    </row>
    <row r="122" spans="1:20" x14ac:dyDescent="0.3">
      <c r="C122" s="48"/>
      <c r="D122"/>
      <c r="E122"/>
      <c r="F122"/>
      <c r="G122"/>
      <c r="H122"/>
      <c r="I122" s="67"/>
    </row>
    <row r="123" spans="1:20" x14ac:dyDescent="0.3">
      <c r="C123" s="48"/>
      <c r="D123"/>
      <c r="E123"/>
      <c r="F123"/>
      <c r="G123"/>
      <c r="H123"/>
      <c r="I123" s="67"/>
    </row>
    <row r="124" spans="1:20" x14ac:dyDescent="0.3">
      <c r="C124" s="48"/>
      <c r="D124"/>
      <c r="E124"/>
      <c r="F124"/>
      <c r="G124"/>
      <c r="H124"/>
      <c r="I124" s="67"/>
    </row>
    <row r="125" spans="1:20" x14ac:dyDescent="0.3">
      <c r="C125" s="48"/>
      <c r="D125"/>
      <c r="E125"/>
      <c r="F125"/>
      <c r="G125"/>
      <c r="H125"/>
      <c r="I125" s="67"/>
    </row>
    <row r="126" spans="1:20" x14ac:dyDescent="0.3">
      <c r="C126" s="48"/>
      <c r="D126"/>
      <c r="E126"/>
      <c r="F126"/>
      <c r="G126"/>
      <c r="H126"/>
      <c r="I126" s="67"/>
    </row>
    <row r="127" spans="1:20" x14ac:dyDescent="0.3">
      <c r="C127" s="48"/>
      <c r="D127"/>
      <c r="E127"/>
      <c r="F127"/>
      <c r="G127"/>
      <c r="H127"/>
      <c r="I127" s="67"/>
    </row>
    <row r="128" spans="1:20" x14ac:dyDescent="0.3">
      <c r="C128" s="48"/>
      <c r="D128"/>
      <c r="E128"/>
      <c r="F128"/>
      <c r="G128"/>
      <c r="H128"/>
      <c r="I128" s="67"/>
    </row>
    <row r="129" spans="3:9" x14ac:dyDescent="0.3">
      <c r="C129" s="48"/>
      <c r="D129"/>
      <c r="E129"/>
      <c r="F129"/>
      <c r="G129"/>
      <c r="H129"/>
      <c r="I129" s="67"/>
    </row>
    <row r="130" spans="3:9" x14ac:dyDescent="0.3">
      <c r="C130" s="48"/>
      <c r="D130"/>
      <c r="E130"/>
      <c r="F130"/>
      <c r="G130"/>
      <c r="H130"/>
      <c r="I130" s="67"/>
    </row>
    <row r="131" spans="3:9" x14ac:dyDescent="0.3">
      <c r="C131" s="48"/>
      <c r="D131"/>
      <c r="E131"/>
      <c r="F131"/>
      <c r="G131"/>
      <c r="H131"/>
      <c r="I131" s="67"/>
    </row>
    <row r="132" spans="3:9" x14ac:dyDescent="0.3">
      <c r="C132" s="48"/>
      <c r="D132"/>
      <c r="E132"/>
      <c r="F132"/>
      <c r="G132"/>
      <c r="H132"/>
      <c r="I132" s="67"/>
    </row>
    <row r="133" spans="3:9" x14ac:dyDescent="0.3">
      <c r="C133" s="48"/>
      <c r="D133"/>
      <c r="E133"/>
      <c r="F133"/>
      <c r="G133"/>
      <c r="H133"/>
      <c r="I133" s="67"/>
    </row>
    <row r="134" spans="3:9" x14ac:dyDescent="0.3">
      <c r="C134" s="48"/>
      <c r="D134"/>
      <c r="E134"/>
      <c r="F134"/>
      <c r="G134"/>
      <c r="H134"/>
      <c r="I134" s="67"/>
    </row>
  </sheetData>
  <mergeCells count="2">
    <mergeCell ref="O1:Q1"/>
    <mergeCell ref="R1:T1"/>
  </mergeCells>
  <conditionalFormatting sqref="O3:Q119">
    <cfRule type="cellIs" dxfId="19" priority="3" operator="notEqual">
      <formula>0</formula>
    </cfRule>
  </conditionalFormatting>
  <conditionalFormatting sqref="R3:T119">
    <cfRule type="cellIs" dxfId="18" priority="2" operator="notEqual">
      <formula>0</formula>
    </cfRule>
  </conditionalFormatting>
  <conditionalFormatting sqref="T115:T116">
    <cfRule type="cellIs" dxfId="17" priority="1" operator="notEqual">
      <formula>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C0F67-823E-4B74-9346-A18F2A2912EF}">
  <sheetPr>
    <tabColor rgb="FFFFFF00"/>
  </sheetPr>
  <dimension ref="A1:N258"/>
  <sheetViews>
    <sheetView showGridLines="0" zoomScale="60" zoomScaleNormal="60" workbookViewId="0">
      <pane xSplit="7" ySplit="1" topLeftCell="H2" activePane="bottomRight" state="frozen"/>
      <selection activeCell="J95" sqref="J95"/>
      <selection pane="topRight" activeCell="J95" sqref="J95"/>
      <selection pane="bottomLeft" activeCell="J95" sqref="J95"/>
      <selection pane="bottomRight" activeCell="H229" sqref="H229:K236"/>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1.77734375" style="751" customWidth="1"/>
    <col min="9" max="10" width="17" style="751" customWidth="1"/>
    <col min="11" max="11" width="17" style="752" customWidth="1"/>
    <col min="12" max="12" width="1.77734375" customWidth="1"/>
    <col min="13" max="14" width="12.44140625" bestFit="1" customWidth="1"/>
  </cols>
  <sheetData>
    <row r="1" spans="1:12" x14ac:dyDescent="0.3">
      <c r="C1" s="1" t="s">
        <v>0</v>
      </c>
      <c r="H1" s="718" t="s">
        <v>1</v>
      </c>
      <c r="I1" s="718" t="s">
        <v>1</v>
      </c>
      <c r="J1" s="718" t="s">
        <v>1</v>
      </c>
      <c r="K1" s="719" t="s">
        <v>2</v>
      </c>
      <c r="L1" s="320"/>
    </row>
    <row r="2" spans="1:12" ht="61.2" x14ac:dyDescent="0.3">
      <c r="A2" s="49" t="s">
        <v>4</v>
      </c>
      <c r="B2" s="49" t="s">
        <v>106</v>
      </c>
      <c r="C2" s="5"/>
      <c r="D2" s="6" t="s">
        <v>116</v>
      </c>
      <c r="E2" s="6"/>
      <c r="F2" s="6"/>
      <c r="G2" s="50"/>
      <c r="H2" s="753">
        <v>2020</v>
      </c>
      <c r="I2" s="754">
        <v>2021</v>
      </c>
      <c r="J2" s="754">
        <v>2022</v>
      </c>
      <c r="K2" s="754">
        <v>2023</v>
      </c>
      <c r="L2" s="176"/>
    </row>
    <row r="3" spans="1:12" x14ac:dyDescent="0.3">
      <c r="A3" s="9">
        <v>167</v>
      </c>
      <c r="B3" s="51">
        <v>3</v>
      </c>
      <c r="C3" s="11" t="s">
        <v>6</v>
      </c>
      <c r="D3" s="12" t="s">
        <v>117</v>
      </c>
      <c r="E3" s="13"/>
      <c r="F3" s="13"/>
      <c r="G3" s="13"/>
      <c r="H3" s="720"/>
      <c r="I3" s="589">
        <v>3051.4375216987246</v>
      </c>
      <c r="J3" s="589">
        <v>3650.269114796844</v>
      </c>
      <c r="K3" s="589">
        <v>3234.522833871034</v>
      </c>
      <c r="L3" s="278"/>
    </row>
    <row r="4" spans="1:12" x14ac:dyDescent="0.3">
      <c r="A4" s="51">
        <v>168</v>
      </c>
      <c r="B4" s="51">
        <v>4</v>
      </c>
      <c r="C4" s="53">
        <v>1</v>
      </c>
      <c r="D4" s="111" t="s">
        <v>118</v>
      </c>
      <c r="E4" s="112"/>
      <c r="F4" s="112"/>
      <c r="G4" s="112"/>
      <c r="H4" s="721"/>
      <c r="I4" s="590">
        <v>2930.0239063349027</v>
      </c>
      <c r="J4" s="590">
        <v>2936.7326896286449</v>
      </c>
      <c r="K4" s="590">
        <v>3018.6970672963198</v>
      </c>
      <c r="L4" s="278"/>
    </row>
    <row r="5" spans="1:12" x14ac:dyDescent="0.3">
      <c r="A5" s="51">
        <v>169</v>
      </c>
      <c r="B5" s="51">
        <v>5</v>
      </c>
      <c r="C5" s="54">
        <v>1.1000000000000001</v>
      </c>
      <c r="D5" s="113"/>
      <c r="E5" s="114" t="s">
        <v>119</v>
      </c>
      <c r="F5" s="115"/>
      <c r="G5" s="113"/>
      <c r="H5" s="722"/>
      <c r="I5" s="723">
        <v>2191.8912124145577</v>
      </c>
      <c r="J5" s="723">
        <v>2191.8912124145577</v>
      </c>
      <c r="K5" s="723">
        <v>2191.8912124145577</v>
      </c>
      <c r="L5" s="278"/>
    </row>
    <row r="6" spans="1:12" x14ac:dyDescent="0.3">
      <c r="A6" s="51">
        <v>170</v>
      </c>
      <c r="B6" s="51">
        <v>6</v>
      </c>
      <c r="C6" s="18" t="s">
        <v>120</v>
      </c>
      <c r="D6"/>
      <c r="E6"/>
      <c r="F6" s="116" t="s">
        <v>121</v>
      </c>
      <c r="G6"/>
      <c r="H6" s="724"/>
      <c r="I6" s="725">
        <v>1969.1145240000001</v>
      </c>
      <c r="J6" s="726">
        <v>1969.1145240000001</v>
      </c>
      <c r="K6" s="727">
        <v>1969.1145240000001</v>
      </c>
      <c r="L6" s="278"/>
    </row>
    <row r="7" spans="1:12" x14ac:dyDescent="0.3">
      <c r="A7" s="51">
        <v>171</v>
      </c>
      <c r="B7" s="51">
        <v>7</v>
      </c>
      <c r="C7" s="55"/>
      <c r="D7" s="117"/>
      <c r="E7" s="48"/>
      <c r="F7" s="118" t="s">
        <v>122</v>
      </c>
      <c r="G7"/>
      <c r="H7" s="728"/>
      <c r="I7" s="653">
        <v>65637.150800000003</v>
      </c>
      <c r="J7" s="654">
        <v>65637.150800000003</v>
      </c>
      <c r="K7" s="655">
        <v>65637.150800000003</v>
      </c>
      <c r="L7" s="278"/>
    </row>
    <row r="8" spans="1:12" x14ac:dyDescent="0.3">
      <c r="A8" s="51">
        <v>172</v>
      </c>
      <c r="B8" s="51">
        <v>8</v>
      </c>
      <c r="C8" s="55"/>
      <c r="D8" s="117"/>
      <c r="E8" s="48"/>
      <c r="F8" s="118" t="s">
        <v>123</v>
      </c>
      <c r="G8"/>
      <c r="H8" s="728"/>
      <c r="I8" s="653">
        <v>0.03</v>
      </c>
      <c r="J8" s="654">
        <v>0.03</v>
      </c>
      <c r="K8" s="655">
        <v>0.03</v>
      </c>
      <c r="L8" s="278"/>
    </row>
    <row r="9" spans="1:12" x14ac:dyDescent="0.3">
      <c r="A9" s="51">
        <v>173</v>
      </c>
      <c r="B9" s="51">
        <v>9</v>
      </c>
      <c r="C9" s="55"/>
      <c r="D9" s="117"/>
      <c r="E9" s="48"/>
      <c r="F9" s="117"/>
      <c r="G9" s="118"/>
      <c r="H9" s="728"/>
      <c r="I9" s="653"/>
      <c r="J9" s="654"/>
      <c r="K9" s="655"/>
      <c r="L9" s="278"/>
    </row>
    <row r="10" spans="1:12" x14ac:dyDescent="0.3">
      <c r="A10" s="51">
        <v>174</v>
      </c>
      <c r="B10" s="51">
        <v>10</v>
      </c>
      <c r="C10" s="55"/>
      <c r="D10" s="117"/>
      <c r="E10" s="48"/>
      <c r="F10" s="117"/>
      <c r="G10" s="118"/>
      <c r="H10" s="728"/>
      <c r="I10" s="653"/>
      <c r="J10" s="654"/>
      <c r="K10" s="655"/>
      <c r="L10" s="278"/>
    </row>
    <row r="11" spans="1:12" x14ac:dyDescent="0.3">
      <c r="A11" s="51">
        <v>175</v>
      </c>
      <c r="B11" s="51">
        <v>11</v>
      </c>
      <c r="C11" s="18" t="s">
        <v>124</v>
      </c>
      <c r="D11"/>
      <c r="E11" s="119"/>
      <c r="F11" s="116" t="s">
        <v>125</v>
      </c>
      <c r="G11"/>
      <c r="H11" s="724"/>
      <c r="I11" s="725">
        <v>70.734887999999998</v>
      </c>
      <c r="J11" s="726">
        <v>70.734887999999998</v>
      </c>
      <c r="K11" s="727">
        <v>70.734887999999998</v>
      </c>
      <c r="L11" s="278"/>
    </row>
    <row r="12" spans="1:12" x14ac:dyDescent="0.3">
      <c r="A12" s="51">
        <v>176</v>
      </c>
      <c r="B12" s="51">
        <v>12</v>
      </c>
      <c r="C12" s="55"/>
      <c r="D12" s="117"/>
      <c r="E12" s="48"/>
      <c r="F12" s="118" t="s">
        <v>126</v>
      </c>
      <c r="G12"/>
      <c r="H12" s="728"/>
      <c r="I12" s="653">
        <v>1178.9148</v>
      </c>
      <c r="J12" s="654">
        <v>1178.9148</v>
      </c>
      <c r="K12" s="655">
        <v>1178.9148</v>
      </c>
      <c r="L12" s="278"/>
    </row>
    <row r="13" spans="1:12" x14ac:dyDescent="0.3">
      <c r="A13" s="51">
        <v>177</v>
      </c>
      <c r="B13" s="51">
        <v>13</v>
      </c>
      <c r="C13" s="55"/>
      <c r="D13" s="117"/>
      <c r="E13" s="48"/>
      <c r="F13" s="118" t="s">
        <v>127</v>
      </c>
      <c r="G13" t="s">
        <v>128</v>
      </c>
      <c r="H13" s="728"/>
      <c r="I13" s="653">
        <v>0.06</v>
      </c>
      <c r="J13" s="654">
        <v>0.06</v>
      </c>
      <c r="K13" s="729">
        <v>0.06</v>
      </c>
      <c r="L13" s="278"/>
    </row>
    <row r="14" spans="1:12" x14ac:dyDescent="0.3">
      <c r="A14" s="51">
        <v>178</v>
      </c>
      <c r="B14" s="51">
        <v>14</v>
      </c>
      <c r="C14" s="18" t="s">
        <v>129</v>
      </c>
      <c r="D14"/>
      <c r="E14" s="119"/>
      <c r="F14" s="116" t="s">
        <v>130</v>
      </c>
      <c r="G14"/>
      <c r="H14" s="724"/>
      <c r="I14" s="725">
        <v>29.154461040000005</v>
      </c>
      <c r="J14" s="726">
        <v>29.154461040000005</v>
      </c>
      <c r="K14" s="727">
        <v>29.154461040000005</v>
      </c>
      <c r="L14" s="278"/>
    </row>
    <row r="15" spans="1:12" x14ac:dyDescent="0.3">
      <c r="A15" s="51">
        <v>179</v>
      </c>
      <c r="B15" s="51">
        <v>15</v>
      </c>
      <c r="C15" s="55"/>
      <c r="D15" s="117"/>
      <c r="E15" s="48"/>
      <c r="F15" s="118" t="s">
        <v>131</v>
      </c>
      <c r="G15"/>
      <c r="H15" s="728"/>
      <c r="I15" s="653">
        <v>2429.5384200000003</v>
      </c>
      <c r="J15" s="654">
        <v>2429.5384200000003</v>
      </c>
      <c r="K15" s="655">
        <v>2429.5384200000003</v>
      </c>
      <c r="L15" s="278"/>
    </row>
    <row r="16" spans="1:12" x14ac:dyDescent="0.3">
      <c r="A16" s="51">
        <v>180</v>
      </c>
      <c r="B16" s="51">
        <v>16</v>
      </c>
      <c r="C16" s="55"/>
      <c r="D16" s="117"/>
      <c r="E16" s="48"/>
      <c r="F16" s="118" t="s">
        <v>127</v>
      </c>
      <c r="G16" t="s">
        <v>128</v>
      </c>
      <c r="H16" s="728"/>
      <c r="I16" s="653">
        <v>1.2E-2</v>
      </c>
      <c r="J16" s="654">
        <v>1.2E-2</v>
      </c>
      <c r="K16" s="655">
        <v>1.2E-2</v>
      </c>
      <c r="L16" s="278"/>
    </row>
    <row r="17" spans="1:12" x14ac:dyDescent="0.3">
      <c r="A17" s="51">
        <v>181</v>
      </c>
      <c r="B17" s="51">
        <v>17</v>
      </c>
      <c r="C17" s="18" t="s">
        <v>132</v>
      </c>
      <c r="D17"/>
      <c r="E17" s="119"/>
      <c r="F17" s="116" t="s">
        <v>133</v>
      </c>
      <c r="G17"/>
      <c r="H17" s="724"/>
      <c r="I17" s="725">
        <v>5</v>
      </c>
      <c r="J17" s="726">
        <v>5</v>
      </c>
      <c r="K17" s="727">
        <v>5</v>
      </c>
      <c r="L17" s="278"/>
    </row>
    <row r="18" spans="1:12" x14ac:dyDescent="0.3">
      <c r="A18" s="51">
        <v>182</v>
      </c>
      <c r="B18" s="51">
        <v>18</v>
      </c>
      <c r="C18" s="18" t="s">
        <v>134</v>
      </c>
      <c r="D18"/>
      <c r="E18" s="119"/>
      <c r="F18" s="116" t="s">
        <v>135</v>
      </c>
      <c r="G18"/>
      <c r="H18" s="724"/>
      <c r="I18" s="725">
        <v>-10</v>
      </c>
      <c r="J18" s="726">
        <v>-10</v>
      </c>
      <c r="K18" s="727">
        <v>-10</v>
      </c>
      <c r="L18" s="278"/>
    </row>
    <row r="19" spans="1:12" x14ac:dyDescent="0.3">
      <c r="A19" s="51">
        <v>183</v>
      </c>
      <c r="B19" s="51">
        <v>19</v>
      </c>
      <c r="C19" s="18" t="s">
        <v>136</v>
      </c>
      <c r="D19"/>
      <c r="E19" s="119"/>
      <c r="F19" s="116" t="s">
        <v>137</v>
      </c>
      <c r="G19"/>
      <c r="H19" s="724"/>
      <c r="I19" s="725">
        <v>139.88733937455774</v>
      </c>
      <c r="J19" s="726">
        <v>139.88733937455774</v>
      </c>
      <c r="K19" s="727">
        <v>139.88733937455774</v>
      </c>
      <c r="L19" s="278"/>
    </row>
    <row r="20" spans="1:12" x14ac:dyDescent="0.3">
      <c r="A20" s="51">
        <v>184</v>
      </c>
      <c r="B20" s="51">
        <v>20</v>
      </c>
      <c r="C20" s="18"/>
      <c r="D20"/>
      <c r="E20" s="119"/>
      <c r="F20" s="118" t="s">
        <v>138</v>
      </c>
      <c r="G20"/>
      <c r="H20" s="730"/>
      <c r="I20" s="731">
        <v>81.766059374557756</v>
      </c>
      <c r="J20" s="732">
        <v>81.766059374557756</v>
      </c>
      <c r="K20" s="733">
        <v>81.766059374557756</v>
      </c>
      <c r="L20" s="278"/>
    </row>
    <row r="21" spans="1:12" ht="18" customHeight="1" x14ac:dyDescent="0.3">
      <c r="A21" s="51">
        <v>185</v>
      </c>
      <c r="B21" s="51">
        <v>21</v>
      </c>
      <c r="C21" s="18"/>
      <c r="D21"/>
      <c r="E21" s="119"/>
      <c r="F21" s="118" t="s">
        <v>139</v>
      </c>
      <c r="G21"/>
      <c r="H21" s="730"/>
      <c r="I21" s="731">
        <v>58.121279999999985</v>
      </c>
      <c r="J21" s="732">
        <v>58.121279999999985</v>
      </c>
      <c r="K21" s="733">
        <v>58.121279999999985</v>
      </c>
      <c r="L21" s="278"/>
    </row>
    <row r="22" spans="1:12" x14ac:dyDescent="0.3">
      <c r="A22" s="51">
        <v>186</v>
      </c>
      <c r="B22" s="51">
        <v>22</v>
      </c>
      <c r="C22" s="18" t="s">
        <v>140</v>
      </c>
      <c r="D22"/>
      <c r="E22" s="119"/>
      <c r="F22" s="116" t="s">
        <v>141</v>
      </c>
      <c r="G22"/>
      <c r="H22" s="724"/>
      <c r="I22" s="725">
        <v>-12</v>
      </c>
      <c r="J22" s="726">
        <v>-12</v>
      </c>
      <c r="K22" s="727">
        <v>-12</v>
      </c>
      <c r="L22" s="278"/>
    </row>
    <row r="23" spans="1:12" x14ac:dyDescent="0.3">
      <c r="A23" s="51">
        <v>187</v>
      </c>
      <c r="B23" s="51">
        <v>23</v>
      </c>
      <c r="C23" s="18"/>
      <c r="D23"/>
      <c r="E23" s="119"/>
      <c r="F23" s="118" t="s">
        <v>142</v>
      </c>
      <c r="G23"/>
      <c r="H23" s="734"/>
      <c r="I23" s="735">
        <v>-200</v>
      </c>
      <c r="J23" s="736">
        <v>-200</v>
      </c>
      <c r="K23" s="729">
        <v>-200</v>
      </c>
      <c r="L23" s="278"/>
    </row>
    <row r="24" spans="1:12" x14ac:dyDescent="0.3">
      <c r="A24" s="51">
        <v>188</v>
      </c>
      <c r="B24" s="51">
        <v>24</v>
      </c>
      <c r="C24" s="18"/>
      <c r="D24"/>
      <c r="E24" s="119"/>
      <c r="F24" s="118" t="s">
        <v>127</v>
      </c>
      <c r="G24" t="s">
        <v>128</v>
      </c>
      <c r="H24" s="728"/>
      <c r="I24" s="653">
        <v>0.06</v>
      </c>
      <c r="J24" s="654">
        <v>0.06</v>
      </c>
      <c r="K24" s="655">
        <v>0.06</v>
      </c>
      <c r="L24" s="278"/>
    </row>
    <row r="25" spans="1:12" x14ac:dyDescent="0.3">
      <c r="A25" s="51">
        <v>189</v>
      </c>
      <c r="B25" s="51">
        <v>25</v>
      </c>
      <c r="C25" s="54">
        <v>1.2</v>
      </c>
      <c r="D25" s="113"/>
      <c r="E25" s="114" t="s">
        <v>143</v>
      </c>
      <c r="F25" s="115"/>
      <c r="G25" s="113"/>
      <c r="H25" s="722"/>
      <c r="I25" s="723">
        <v>488.64486192034497</v>
      </c>
      <c r="J25" s="723">
        <v>495.35364521408695</v>
      </c>
      <c r="K25" s="723">
        <v>577.31802288176209</v>
      </c>
      <c r="L25" s="278"/>
    </row>
    <row r="26" spans="1:12" x14ac:dyDescent="0.3">
      <c r="A26" s="51">
        <v>190</v>
      </c>
      <c r="B26" s="51">
        <v>26</v>
      </c>
      <c r="C26" s="18" t="s">
        <v>120</v>
      </c>
      <c r="D26"/>
      <c r="E26" s="119"/>
      <c r="F26" s="116" t="s">
        <v>144</v>
      </c>
      <c r="G26"/>
      <c r="H26" s="728"/>
      <c r="I26" s="653">
        <v>419.13514800000002</v>
      </c>
      <c r="J26" s="654">
        <v>419.13514800000002</v>
      </c>
      <c r="K26" s="655">
        <v>419.13514800000002</v>
      </c>
      <c r="L26" s="278"/>
    </row>
    <row r="27" spans="1:12" x14ac:dyDescent="0.3">
      <c r="A27" s="51">
        <v>191</v>
      </c>
      <c r="B27" s="51">
        <v>27</v>
      </c>
      <c r="C27" s="55"/>
      <c r="D27" s="117"/>
      <c r="E27" s="48"/>
      <c r="F27" s="118" t="s">
        <v>145</v>
      </c>
      <c r="G27"/>
      <c r="H27" s="728"/>
      <c r="I27" s="653">
        <v>52391.893499999998</v>
      </c>
      <c r="J27" s="654">
        <v>52391.893499999998</v>
      </c>
      <c r="K27" s="655">
        <v>52391.893499999998</v>
      </c>
      <c r="L27" s="278"/>
    </row>
    <row r="28" spans="1:12" x14ac:dyDescent="0.3">
      <c r="A28" s="51">
        <v>192</v>
      </c>
      <c r="B28" s="51">
        <v>28</v>
      </c>
      <c r="C28" s="55"/>
      <c r="D28" s="117"/>
      <c r="E28" s="48"/>
      <c r="F28" s="118" t="s">
        <v>146</v>
      </c>
      <c r="G28"/>
      <c r="H28" s="728"/>
      <c r="I28" s="653">
        <v>8.0000000000000002E-3</v>
      </c>
      <c r="J28" s="654">
        <v>8.0000000000000002E-3</v>
      </c>
      <c r="K28" s="655">
        <v>8.0000000000000002E-3</v>
      </c>
      <c r="L28" s="278"/>
    </row>
    <row r="29" spans="1:12" x14ac:dyDescent="0.3">
      <c r="A29" s="51">
        <v>193</v>
      </c>
      <c r="B29" s="51">
        <v>29</v>
      </c>
      <c r="C29" s="55"/>
      <c r="D29" s="117"/>
      <c r="E29" s="48"/>
      <c r="F29" s="118" t="s">
        <v>147</v>
      </c>
      <c r="G29" s="118"/>
      <c r="H29" s="728"/>
      <c r="I29" s="653">
        <v>45888.236100000002</v>
      </c>
      <c r="J29" s="654">
        <v>45888.236100000002</v>
      </c>
      <c r="K29" s="655">
        <v>45888.236100000002</v>
      </c>
      <c r="L29" s="278"/>
    </row>
    <row r="30" spans="1:12" x14ac:dyDescent="0.3">
      <c r="A30" s="51">
        <v>194</v>
      </c>
      <c r="B30" s="51">
        <v>30</v>
      </c>
      <c r="C30" s="55"/>
      <c r="D30" s="117"/>
      <c r="E30" s="48"/>
      <c r="F30" s="118" t="s">
        <v>148</v>
      </c>
      <c r="G30" s="118"/>
      <c r="H30" s="728"/>
      <c r="I30" s="653">
        <v>0</v>
      </c>
      <c r="J30" s="654">
        <v>0</v>
      </c>
      <c r="K30" s="655">
        <v>0</v>
      </c>
      <c r="L30" s="278"/>
    </row>
    <row r="31" spans="1:12" x14ac:dyDescent="0.3">
      <c r="A31" s="51">
        <v>195</v>
      </c>
      <c r="B31" s="51">
        <v>31</v>
      </c>
      <c r="C31" s="18" t="s">
        <v>124</v>
      </c>
      <c r="D31" s="120"/>
      <c r="E31" s="119"/>
      <c r="F31" s="17" t="s">
        <v>149</v>
      </c>
      <c r="G31"/>
      <c r="H31" s="737"/>
      <c r="I31" s="738">
        <v>38.505959800000007</v>
      </c>
      <c r="J31" s="739">
        <v>38.505959800000007</v>
      </c>
      <c r="K31" s="740">
        <v>38.505959800000007</v>
      </c>
      <c r="L31" s="278"/>
    </row>
    <row r="32" spans="1:12" x14ac:dyDescent="0.3">
      <c r="A32" s="51">
        <v>196</v>
      </c>
      <c r="B32" s="51">
        <v>32</v>
      </c>
      <c r="C32" s="18"/>
      <c r="D32" s="121"/>
      <c r="E32" s="119"/>
      <c r="F32" s="118" t="s">
        <v>150</v>
      </c>
      <c r="G32"/>
      <c r="H32" s="728"/>
      <c r="I32" s="653">
        <v>5500.8514000000005</v>
      </c>
      <c r="J32" s="654">
        <v>5500.8514000000005</v>
      </c>
      <c r="K32" s="655">
        <v>5500.8514000000005</v>
      </c>
      <c r="L32" s="278"/>
    </row>
    <row r="33" spans="1:14" x14ac:dyDescent="0.3">
      <c r="A33" s="51">
        <v>197</v>
      </c>
      <c r="B33" s="51">
        <v>33</v>
      </c>
      <c r="C33" s="18"/>
      <c r="D33" s="121"/>
      <c r="E33" s="119"/>
      <c r="F33" s="118" t="s">
        <v>151</v>
      </c>
      <c r="G33"/>
      <c r="H33" s="728"/>
      <c r="I33" s="653">
        <v>7.0000000000000001E-3</v>
      </c>
      <c r="J33" s="654">
        <v>7.0000000000000001E-3</v>
      </c>
      <c r="K33" s="655">
        <v>7.0000000000000001E-3</v>
      </c>
      <c r="L33" s="278"/>
    </row>
    <row r="34" spans="1:14" x14ac:dyDescent="0.3">
      <c r="A34" s="51">
        <v>198</v>
      </c>
      <c r="B34" s="51">
        <v>34</v>
      </c>
      <c r="C34" s="18"/>
      <c r="D34" s="122"/>
      <c r="E34" s="119"/>
      <c r="F34"/>
      <c r="G34" s="118"/>
      <c r="H34" s="728"/>
      <c r="I34" s="653"/>
      <c r="J34" s="654"/>
      <c r="K34" s="733"/>
      <c r="L34" s="278"/>
    </row>
    <row r="35" spans="1:14" x14ac:dyDescent="0.3">
      <c r="A35" s="51">
        <v>199</v>
      </c>
      <c r="B35" s="51">
        <v>35</v>
      </c>
      <c r="C35" s="18"/>
      <c r="D35" s="122"/>
      <c r="E35" s="119"/>
      <c r="F35"/>
      <c r="G35" s="118"/>
      <c r="H35" s="728"/>
      <c r="I35" s="653"/>
      <c r="J35" s="654"/>
      <c r="K35" s="733"/>
      <c r="L35" s="278"/>
    </row>
    <row r="36" spans="1:14" ht="88.5" customHeight="1" x14ac:dyDescent="0.3">
      <c r="A36" s="51">
        <v>200</v>
      </c>
      <c r="B36" s="51">
        <v>36</v>
      </c>
      <c r="C36" s="18" t="s">
        <v>129</v>
      </c>
      <c r="D36" s="120"/>
      <c r="E36" s="119"/>
      <c r="F36" s="116" t="s">
        <v>152</v>
      </c>
      <c r="G36"/>
      <c r="H36" s="741"/>
      <c r="I36" s="742"/>
      <c r="J36" s="743"/>
      <c r="K36" s="740">
        <v>0</v>
      </c>
      <c r="L36" s="278"/>
    </row>
    <row r="37" spans="1:14" x14ac:dyDescent="0.3">
      <c r="A37" s="51">
        <v>201</v>
      </c>
      <c r="B37" s="51">
        <v>37</v>
      </c>
      <c r="C37" s="18"/>
      <c r="D37" s="121"/>
      <c r="E37" s="119"/>
      <c r="F37" s="118" t="s">
        <v>153</v>
      </c>
      <c r="G37"/>
      <c r="H37" s="728"/>
      <c r="I37" s="653"/>
      <c r="J37" s="654"/>
      <c r="K37" s="740"/>
      <c r="L37" s="278"/>
    </row>
    <row r="38" spans="1:14" x14ac:dyDescent="0.3">
      <c r="A38" s="51">
        <v>202</v>
      </c>
      <c r="B38" s="51">
        <v>38</v>
      </c>
      <c r="C38" s="18"/>
      <c r="D38" s="121"/>
      <c r="E38" s="119"/>
      <c r="F38" s="118" t="s">
        <v>154</v>
      </c>
      <c r="G38"/>
      <c r="H38" s="728"/>
      <c r="I38" s="653"/>
      <c r="J38" s="654"/>
      <c r="K38" s="733"/>
      <c r="L38" s="278"/>
    </row>
    <row r="39" spans="1:14" x14ac:dyDescent="0.3">
      <c r="A39" s="51">
        <v>203</v>
      </c>
      <c r="B39" s="51">
        <v>39</v>
      </c>
      <c r="C39" s="18"/>
      <c r="D39" s="122"/>
      <c r="E39" s="119"/>
      <c r="F39"/>
      <c r="G39" s="118"/>
      <c r="H39" s="728"/>
      <c r="I39" s="653"/>
      <c r="J39" s="654"/>
      <c r="K39" s="655"/>
      <c r="L39" s="278"/>
    </row>
    <row r="40" spans="1:14" x14ac:dyDescent="0.3">
      <c r="A40" s="51">
        <v>204</v>
      </c>
      <c r="B40" s="51">
        <v>40</v>
      </c>
      <c r="C40" s="18"/>
      <c r="D40" s="122"/>
      <c r="E40" s="119"/>
      <c r="F40"/>
      <c r="G40" s="118"/>
      <c r="H40" s="728"/>
      <c r="I40" s="653"/>
      <c r="J40" s="654"/>
      <c r="K40" s="655"/>
      <c r="L40" s="278"/>
    </row>
    <row r="41" spans="1:14" x14ac:dyDescent="0.3">
      <c r="A41" s="51">
        <v>205</v>
      </c>
      <c r="B41" s="51">
        <v>41</v>
      </c>
      <c r="C41" s="18" t="s">
        <v>132</v>
      </c>
      <c r="D41" s="122"/>
      <c r="E41"/>
      <c r="F41" s="116" t="s">
        <v>155</v>
      </c>
      <c r="G41" s="118"/>
      <c r="H41" s="724"/>
      <c r="I41" s="725">
        <v>13.273118400000001</v>
      </c>
      <c r="J41" s="726">
        <v>13.273118400000001</v>
      </c>
      <c r="K41" s="727">
        <v>13.273118400000001</v>
      </c>
      <c r="L41" s="278"/>
    </row>
    <row r="42" spans="1:14" x14ac:dyDescent="0.3">
      <c r="A42" s="51">
        <v>206</v>
      </c>
      <c r="B42" s="51">
        <v>42</v>
      </c>
      <c r="C42" s="18"/>
      <c r="D42" s="122"/>
      <c r="E42"/>
      <c r="F42" s="118" t="s">
        <v>156</v>
      </c>
      <c r="G42"/>
      <c r="H42" s="728"/>
      <c r="I42" s="653">
        <v>1106.0932</v>
      </c>
      <c r="J42" s="654">
        <v>1106.0932</v>
      </c>
      <c r="K42" s="655">
        <v>1106.0932</v>
      </c>
      <c r="L42" s="278"/>
    </row>
    <row r="43" spans="1:14" x14ac:dyDescent="0.3">
      <c r="A43" s="51">
        <v>207</v>
      </c>
      <c r="B43" s="51">
        <v>43</v>
      </c>
      <c r="C43" s="18"/>
      <c r="D43" s="122"/>
      <c r="E43"/>
      <c r="F43" s="118" t="s">
        <v>127</v>
      </c>
      <c r="G43"/>
      <c r="H43" s="728"/>
      <c r="I43" s="653">
        <v>1.2E-2</v>
      </c>
      <c r="J43" s="654">
        <v>1.2E-2</v>
      </c>
      <c r="K43" s="729">
        <v>1.2E-2</v>
      </c>
      <c r="L43" s="278"/>
    </row>
    <row r="44" spans="1:14" x14ac:dyDescent="0.3">
      <c r="A44" s="51">
        <v>208</v>
      </c>
      <c r="B44" s="51">
        <v>44</v>
      </c>
      <c r="C44" s="18" t="s">
        <v>134</v>
      </c>
      <c r="D44" s="122"/>
      <c r="E44"/>
      <c r="F44" s="123" t="s">
        <v>157</v>
      </c>
      <c r="G44"/>
      <c r="H44" s="734"/>
      <c r="I44" s="735">
        <v>17.73063572034496</v>
      </c>
      <c r="J44" s="736">
        <v>24.439419014086905</v>
      </c>
      <c r="K44" s="729">
        <v>16.608254717199131</v>
      </c>
      <c r="L44" s="278"/>
    </row>
    <row r="45" spans="1:14" s="78" customFormat="1" x14ac:dyDescent="0.3">
      <c r="A45" s="51">
        <v>209</v>
      </c>
      <c r="B45" s="51">
        <v>45</v>
      </c>
      <c r="C45" s="18"/>
      <c r="D45" s="122"/>
      <c r="E45"/>
      <c r="F45" s="118" t="s">
        <v>158</v>
      </c>
      <c r="G45"/>
      <c r="H45" s="728"/>
      <c r="I45" s="653">
        <v>1477.5529766954132</v>
      </c>
      <c r="J45" s="654">
        <v>2036.6182511739087</v>
      </c>
      <c r="K45" s="733">
        <v>1384.0212264332608</v>
      </c>
      <c r="L45" s="278"/>
      <c r="M45"/>
      <c r="N45"/>
    </row>
    <row r="46" spans="1:14" s="78" customFormat="1" x14ac:dyDescent="0.3">
      <c r="A46" s="51">
        <v>210</v>
      </c>
      <c r="B46" s="51">
        <v>46</v>
      </c>
      <c r="C46" s="18"/>
      <c r="D46" s="122"/>
      <c r="E46"/>
      <c r="F46" s="118" t="s">
        <v>159</v>
      </c>
      <c r="G46" t="s">
        <v>128</v>
      </c>
      <c r="H46" s="728"/>
      <c r="I46" s="653">
        <v>1.2E-2</v>
      </c>
      <c r="J46" s="654">
        <v>1.2E-2</v>
      </c>
      <c r="K46" s="729">
        <v>1.2E-2</v>
      </c>
      <c r="L46" s="278"/>
      <c r="M46"/>
      <c r="N46"/>
    </row>
    <row r="47" spans="1:14" s="78" customFormat="1" x14ac:dyDescent="0.3">
      <c r="A47" s="51">
        <v>211</v>
      </c>
      <c r="B47" s="51">
        <v>47</v>
      </c>
      <c r="C47" s="18" t="s">
        <v>136</v>
      </c>
      <c r="D47" s="120"/>
      <c r="E47" s="119"/>
      <c r="F47" s="116" t="s">
        <v>160</v>
      </c>
      <c r="G47"/>
      <c r="H47" s="728"/>
      <c r="I47" s="653"/>
      <c r="J47" s="654"/>
      <c r="K47" s="655">
        <v>89.795541964562915</v>
      </c>
      <c r="L47" s="278"/>
      <c r="M47"/>
      <c r="N47"/>
    </row>
    <row r="48" spans="1:14" s="78" customFormat="1" x14ac:dyDescent="0.3">
      <c r="A48" s="51">
        <v>212</v>
      </c>
      <c r="B48" s="51">
        <v>48</v>
      </c>
      <c r="C48" s="18" t="s">
        <v>140</v>
      </c>
      <c r="D48" s="120"/>
      <c r="E48" s="119"/>
      <c r="F48" s="116" t="s">
        <v>161</v>
      </c>
      <c r="G48"/>
      <c r="H48" s="728"/>
      <c r="I48" s="653"/>
      <c r="J48" s="654"/>
      <c r="K48" s="655"/>
      <c r="L48" s="278"/>
      <c r="M48"/>
      <c r="N48"/>
    </row>
    <row r="49" spans="1:14" s="78" customFormat="1" x14ac:dyDescent="0.3">
      <c r="A49" s="51">
        <v>213</v>
      </c>
      <c r="B49" s="51">
        <v>49</v>
      </c>
      <c r="C49" s="54">
        <v>1.3</v>
      </c>
      <c r="D49" s="113"/>
      <c r="E49" s="114" t="s">
        <v>162</v>
      </c>
      <c r="F49" s="115"/>
      <c r="G49" s="113"/>
      <c r="H49" s="722">
        <v>0</v>
      </c>
      <c r="I49" s="723">
        <v>229.48783200000003</v>
      </c>
      <c r="J49" s="723">
        <v>229.48783200000003</v>
      </c>
      <c r="K49" s="723">
        <v>229.48783200000003</v>
      </c>
      <c r="L49" s="278"/>
      <c r="M49"/>
      <c r="N49"/>
    </row>
    <row r="50" spans="1:14" s="78" customFormat="1" x14ac:dyDescent="0.3">
      <c r="A50" s="51">
        <v>214</v>
      </c>
      <c r="B50" s="51">
        <v>50</v>
      </c>
      <c r="C50" s="57" t="s">
        <v>120</v>
      </c>
      <c r="D50" s="123"/>
      <c r="E50" s="124"/>
      <c r="F50" s="125" t="s">
        <v>163</v>
      </c>
      <c r="G50" s="126"/>
      <c r="H50" s="741"/>
      <c r="I50" s="742"/>
      <c r="J50" s="743"/>
      <c r="K50" s="744">
        <v>0</v>
      </c>
      <c r="L50" s="278"/>
      <c r="M50"/>
      <c r="N50"/>
    </row>
    <row r="51" spans="1:14" s="78" customFormat="1" x14ac:dyDescent="0.3">
      <c r="A51" s="51">
        <v>215</v>
      </c>
      <c r="B51" s="51">
        <v>51</v>
      </c>
      <c r="C51" s="56"/>
      <c r="D51" s="123"/>
      <c r="E51" s="124"/>
      <c r="F51" s="125" t="s">
        <v>164</v>
      </c>
      <c r="G51" s="126"/>
      <c r="H51" s="741"/>
      <c r="I51" s="742"/>
      <c r="J51" s="743"/>
      <c r="K51" s="744">
        <v>0</v>
      </c>
      <c r="L51" s="278"/>
      <c r="M51"/>
      <c r="N51"/>
    </row>
    <row r="52" spans="1:14" s="78" customFormat="1" x14ac:dyDescent="0.3">
      <c r="A52" s="51">
        <v>216</v>
      </c>
      <c r="B52" s="51">
        <v>52</v>
      </c>
      <c r="C52" s="56"/>
      <c r="D52" s="123"/>
      <c r="E52" s="124"/>
      <c r="F52" s="127" t="s">
        <v>165</v>
      </c>
      <c r="G52" s="126"/>
      <c r="H52" s="741"/>
      <c r="I52" s="742"/>
      <c r="J52" s="743"/>
      <c r="K52" s="744">
        <v>0</v>
      </c>
      <c r="L52" s="278"/>
      <c r="M52"/>
      <c r="N52"/>
    </row>
    <row r="53" spans="1:14" s="78" customFormat="1" x14ac:dyDescent="0.3">
      <c r="A53" s="51">
        <v>217</v>
      </c>
      <c r="B53" s="51">
        <v>53</v>
      </c>
      <c r="C53" s="56"/>
      <c r="D53" s="123"/>
      <c r="E53" s="124"/>
      <c r="F53" s="127" t="s">
        <v>166</v>
      </c>
      <c r="G53" s="126"/>
      <c r="H53" s="741"/>
      <c r="I53" s="742"/>
      <c r="J53" s="743"/>
      <c r="K53" s="744">
        <v>0</v>
      </c>
      <c r="L53" s="278"/>
      <c r="M53"/>
      <c r="N53"/>
    </row>
    <row r="54" spans="1:14" s="78" customFormat="1" x14ac:dyDescent="0.3">
      <c r="A54" s="51">
        <v>218</v>
      </c>
      <c r="B54" s="51">
        <v>54</v>
      </c>
      <c r="C54" s="56"/>
      <c r="D54" s="123"/>
      <c r="E54" s="124"/>
      <c r="F54" s="127" t="s">
        <v>167</v>
      </c>
      <c r="G54" s="126"/>
      <c r="H54" s="741"/>
      <c r="I54" s="742"/>
      <c r="J54" s="743"/>
      <c r="K54" s="655">
        <v>8.0000000000000002E-3</v>
      </c>
      <c r="L54" s="278"/>
      <c r="M54"/>
      <c r="N54"/>
    </row>
    <row r="55" spans="1:14" s="78" customFormat="1" x14ac:dyDescent="0.3">
      <c r="A55" s="51">
        <v>219</v>
      </c>
      <c r="B55" s="51">
        <v>55</v>
      </c>
      <c r="C55" s="56"/>
      <c r="D55" s="123"/>
      <c r="E55" s="124"/>
      <c r="F55" s="127" t="s">
        <v>168</v>
      </c>
      <c r="G55" s="126"/>
      <c r="H55" s="741"/>
      <c r="I55" s="742"/>
      <c r="J55" s="743"/>
      <c r="K55" s="744">
        <v>0</v>
      </c>
      <c r="L55" s="278"/>
      <c r="M55"/>
      <c r="N55"/>
    </row>
    <row r="56" spans="1:14" s="78" customFormat="1" x14ac:dyDescent="0.3">
      <c r="A56" s="51">
        <v>220</v>
      </c>
      <c r="B56" s="51">
        <v>56</v>
      </c>
      <c r="C56" s="56"/>
      <c r="D56" s="123"/>
      <c r="E56" s="124"/>
      <c r="F56" s="127" t="s">
        <v>169</v>
      </c>
      <c r="G56" s="126"/>
      <c r="H56" s="741"/>
      <c r="I56" s="742"/>
      <c r="J56" s="743"/>
      <c r="K56" s="744">
        <v>0</v>
      </c>
      <c r="L56" s="278"/>
      <c r="M56"/>
      <c r="N56"/>
    </row>
    <row r="57" spans="1:14" s="78" customFormat="1" ht="14.55" customHeight="1" x14ac:dyDescent="0.3">
      <c r="A57" s="51">
        <v>221</v>
      </c>
      <c r="B57" s="51">
        <v>57</v>
      </c>
      <c r="C57" s="56"/>
      <c r="D57" s="123"/>
      <c r="E57" s="124"/>
      <c r="F57" s="127" t="s">
        <v>170</v>
      </c>
      <c r="G57" s="126"/>
      <c r="H57" s="741"/>
      <c r="I57" s="742"/>
      <c r="J57" s="743"/>
      <c r="K57" s="655">
        <v>0.01</v>
      </c>
      <c r="L57" s="278"/>
      <c r="M57"/>
      <c r="N57"/>
    </row>
    <row r="58" spans="1:14" s="78" customFormat="1" x14ac:dyDescent="0.3">
      <c r="A58" s="51">
        <v>222</v>
      </c>
      <c r="B58" s="51">
        <v>58</v>
      </c>
      <c r="C58" s="56"/>
      <c r="D58" s="123"/>
      <c r="E58" s="124"/>
      <c r="F58" s="127" t="s">
        <v>171</v>
      </c>
      <c r="G58" s="126"/>
      <c r="H58" s="741"/>
      <c r="I58" s="742"/>
      <c r="J58" s="743"/>
      <c r="K58" s="745">
        <v>0</v>
      </c>
      <c r="L58" s="278"/>
      <c r="M58"/>
      <c r="N58"/>
    </row>
    <row r="59" spans="1:14" s="78" customFormat="1" x14ac:dyDescent="0.3">
      <c r="A59" s="51">
        <v>223</v>
      </c>
      <c r="B59" s="51">
        <v>59</v>
      </c>
      <c r="C59" s="56"/>
      <c r="D59" s="123"/>
      <c r="E59" s="124"/>
      <c r="F59" s="127" t="s">
        <v>172</v>
      </c>
      <c r="G59" s="126"/>
      <c r="H59" s="741"/>
      <c r="I59" s="742"/>
      <c r="J59" s="743"/>
      <c r="K59" s="745">
        <v>0</v>
      </c>
      <c r="L59" s="278"/>
      <c r="M59"/>
      <c r="N59"/>
    </row>
    <row r="60" spans="1:14" s="78" customFormat="1" x14ac:dyDescent="0.3">
      <c r="A60" s="51">
        <v>224</v>
      </c>
      <c r="B60" s="51">
        <v>60</v>
      </c>
      <c r="C60" s="56"/>
      <c r="D60" s="123"/>
      <c r="E60" s="124"/>
      <c r="F60" s="127" t="s">
        <v>173</v>
      </c>
      <c r="G60" s="126"/>
      <c r="H60" s="741"/>
      <c r="I60" s="742"/>
      <c r="J60" s="743"/>
      <c r="K60" s="745">
        <v>0</v>
      </c>
      <c r="L60" s="278"/>
      <c r="M60"/>
      <c r="N60"/>
    </row>
    <row r="61" spans="1:14" s="78" customFormat="1" x14ac:dyDescent="0.3">
      <c r="A61" s="51">
        <v>225</v>
      </c>
      <c r="B61" s="51">
        <v>61</v>
      </c>
      <c r="C61" s="56"/>
      <c r="D61" s="124"/>
      <c r="E61" s="124"/>
      <c r="F61" s="128" t="s">
        <v>174</v>
      </c>
      <c r="G61" s="124"/>
      <c r="H61" s="741"/>
      <c r="I61" s="742"/>
      <c r="J61" s="743"/>
      <c r="K61" s="744"/>
      <c r="L61" s="278"/>
      <c r="M61"/>
      <c r="N61"/>
    </row>
    <row r="62" spans="1:14" s="78" customFormat="1" x14ac:dyDescent="0.3">
      <c r="A62" s="51">
        <v>226</v>
      </c>
      <c r="B62" s="51">
        <v>62</v>
      </c>
      <c r="C62" s="56"/>
      <c r="D62" s="129"/>
      <c r="E62" s="130"/>
      <c r="F62" s="131" t="s">
        <v>175</v>
      </c>
      <c r="G62" s="124"/>
      <c r="H62" s="728"/>
      <c r="I62" s="653"/>
      <c r="J62" s="654"/>
      <c r="K62" s="655"/>
      <c r="L62" s="278"/>
      <c r="M62"/>
      <c r="N62"/>
    </row>
    <row r="63" spans="1:14" s="78" customFormat="1" x14ac:dyDescent="0.3">
      <c r="A63" s="51">
        <v>227</v>
      </c>
      <c r="B63" s="51">
        <v>63</v>
      </c>
      <c r="C63" s="56"/>
      <c r="D63" s="127"/>
      <c r="E63" s="124"/>
      <c r="F63" s="131" t="s">
        <v>174</v>
      </c>
      <c r="G63" s="124"/>
      <c r="H63" s="728"/>
      <c r="I63" s="653"/>
      <c r="J63" s="654"/>
      <c r="K63" s="655"/>
      <c r="L63" s="278"/>
      <c r="M63"/>
      <c r="N63"/>
    </row>
    <row r="64" spans="1:14" s="78" customFormat="1" x14ac:dyDescent="0.3">
      <c r="A64" s="51">
        <v>228</v>
      </c>
      <c r="B64" s="51">
        <v>64</v>
      </c>
      <c r="C64" s="56"/>
      <c r="D64" s="127"/>
      <c r="E64" s="124"/>
      <c r="F64" s="132" t="s">
        <v>176</v>
      </c>
      <c r="G64" s="124"/>
      <c r="H64" s="728"/>
      <c r="I64" s="653"/>
      <c r="J64" s="654"/>
      <c r="K64" s="655"/>
      <c r="L64" s="278"/>
      <c r="M64"/>
      <c r="N64"/>
    </row>
    <row r="65" spans="1:14" s="78" customFormat="1" x14ac:dyDescent="0.3">
      <c r="A65" s="51">
        <v>229</v>
      </c>
      <c r="B65" s="51">
        <v>65</v>
      </c>
      <c r="C65" s="56"/>
      <c r="D65" s="127"/>
      <c r="E65" s="124"/>
      <c r="F65" s="132" t="s">
        <v>174</v>
      </c>
      <c r="G65" s="124"/>
      <c r="H65" s="728"/>
      <c r="I65" s="653"/>
      <c r="J65" s="654"/>
      <c r="K65" s="655"/>
      <c r="L65" s="278"/>
      <c r="M65"/>
      <c r="N65"/>
    </row>
    <row r="66" spans="1:14" s="78" customFormat="1" x14ac:dyDescent="0.3">
      <c r="A66" s="51">
        <v>230</v>
      </c>
      <c r="B66" s="51">
        <v>66</v>
      </c>
      <c r="C66" s="56" t="s">
        <v>124</v>
      </c>
      <c r="D66" s="127"/>
      <c r="E66" s="124"/>
      <c r="F66" s="133" t="s">
        <v>177</v>
      </c>
      <c r="G66" s="124"/>
      <c r="H66" s="728"/>
      <c r="I66" s="653">
        <v>229.48783200000003</v>
      </c>
      <c r="J66" s="654">
        <v>229.48783200000003</v>
      </c>
      <c r="K66" s="655">
        <v>229.48783200000003</v>
      </c>
      <c r="L66" s="278"/>
      <c r="M66"/>
      <c r="N66"/>
    </row>
    <row r="67" spans="1:14" s="78" customFormat="1" x14ac:dyDescent="0.3">
      <c r="A67" s="51">
        <v>231</v>
      </c>
      <c r="B67" s="51">
        <v>67</v>
      </c>
      <c r="C67" s="56"/>
      <c r="D67" s="127"/>
      <c r="E67" s="124"/>
      <c r="F67" s="133" t="s">
        <v>178</v>
      </c>
      <c r="G67" s="124"/>
      <c r="H67" s="728"/>
      <c r="I67" s="653"/>
      <c r="J67" s="654"/>
      <c r="K67" s="655"/>
      <c r="L67" s="278"/>
      <c r="M67"/>
      <c r="N67"/>
    </row>
    <row r="68" spans="1:14" s="78" customFormat="1" x14ac:dyDescent="0.3">
      <c r="A68" s="51">
        <v>232</v>
      </c>
      <c r="B68" s="51">
        <v>68</v>
      </c>
      <c r="C68" s="56"/>
      <c r="D68" s="127"/>
      <c r="E68" s="124"/>
      <c r="F68" s="131" t="s">
        <v>179</v>
      </c>
      <c r="G68" s="124"/>
      <c r="H68" s="728"/>
      <c r="I68" s="653"/>
      <c r="J68" s="654"/>
      <c r="K68" s="655"/>
      <c r="L68" s="278"/>
      <c r="M68"/>
      <c r="N68"/>
    </row>
    <row r="69" spans="1:14" s="78" customFormat="1" x14ac:dyDescent="0.3">
      <c r="A69" s="51">
        <v>233</v>
      </c>
      <c r="B69" s="51">
        <v>69</v>
      </c>
      <c r="C69" s="56"/>
      <c r="D69" s="127"/>
      <c r="E69" s="124"/>
      <c r="F69" s="131" t="s">
        <v>180</v>
      </c>
      <c r="G69" s="124"/>
      <c r="H69" s="728"/>
      <c r="I69" s="653"/>
      <c r="J69" s="654"/>
      <c r="K69" s="655"/>
      <c r="L69" s="278"/>
      <c r="M69"/>
      <c r="N69"/>
    </row>
    <row r="70" spans="1:14" s="78" customFormat="1" x14ac:dyDescent="0.3">
      <c r="A70" s="51">
        <v>234</v>
      </c>
      <c r="B70" s="51">
        <v>70</v>
      </c>
      <c r="C70" s="56"/>
      <c r="D70" s="127"/>
      <c r="E70" s="124"/>
      <c r="F70" s="131" t="s">
        <v>181</v>
      </c>
      <c r="G70" s="124"/>
      <c r="H70" s="728"/>
      <c r="I70" s="653"/>
      <c r="J70" s="654"/>
      <c r="K70" s="655"/>
      <c r="L70" s="278"/>
      <c r="M70"/>
      <c r="N70"/>
    </row>
    <row r="71" spans="1:14" s="78" customFormat="1" x14ac:dyDescent="0.3">
      <c r="A71" s="51">
        <v>235</v>
      </c>
      <c r="B71" s="51">
        <v>71</v>
      </c>
      <c r="C71" s="56"/>
      <c r="D71" s="127"/>
      <c r="E71" s="124"/>
      <c r="F71" s="131" t="s">
        <v>180</v>
      </c>
      <c r="G71" s="124"/>
      <c r="H71" s="728"/>
      <c r="I71" s="653"/>
      <c r="J71" s="654"/>
      <c r="K71" s="655"/>
      <c r="L71" s="278"/>
      <c r="M71"/>
      <c r="N71"/>
    </row>
    <row r="72" spans="1:14" s="78" customFormat="1" x14ac:dyDescent="0.3">
      <c r="A72" s="51">
        <v>236</v>
      </c>
      <c r="B72" s="51">
        <v>72</v>
      </c>
      <c r="C72" s="56"/>
      <c r="D72" s="126"/>
      <c r="E72" s="124"/>
      <c r="F72" s="131" t="s">
        <v>182</v>
      </c>
      <c r="G72" s="126"/>
      <c r="H72" s="728"/>
      <c r="I72" s="653"/>
      <c r="J72" s="654"/>
      <c r="K72" s="655"/>
      <c r="L72" s="278"/>
      <c r="M72"/>
      <c r="N72"/>
    </row>
    <row r="73" spans="1:14" s="78" customFormat="1" x14ac:dyDescent="0.3">
      <c r="A73" s="51">
        <v>237</v>
      </c>
      <c r="B73" s="51">
        <v>73</v>
      </c>
      <c r="C73" s="56"/>
      <c r="D73" s="124"/>
      <c r="E73" s="124"/>
      <c r="F73" s="131" t="s">
        <v>180</v>
      </c>
      <c r="G73" s="124"/>
      <c r="H73" s="728"/>
      <c r="I73" s="653"/>
      <c r="J73" s="654"/>
      <c r="K73" s="655"/>
      <c r="L73" s="278"/>
      <c r="M73"/>
      <c r="N73"/>
    </row>
    <row r="74" spans="1:14" s="78" customFormat="1" ht="28.8" x14ac:dyDescent="0.3">
      <c r="A74" s="51">
        <v>238</v>
      </c>
      <c r="B74" s="51">
        <v>74</v>
      </c>
      <c r="C74" s="56"/>
      <c r="D74" s="127"/>
      <c r="E74" s="124"/>
      <c r="F74" s="131" t="s">
        <v>183</v>
      </c>
      <c r="G74" s="124"/>
      <c r="H74" s="728"/>
      <c r="I74" s="653"/>
      <c r="J74" s="654"/>
      <c r="K74" s="655"/>
      <c r="L74" s="278"/>
      <c r="M74"/>
      <c r="N74"/>
    </row>
    <row r="75" spans="1:14" s="78" customFormat="1" x14ac:dyDescent="0.3">
      <c r="A75" s="51">
        <v>239</v>
      </c>
      <c r="B75" s="51">
        <v>75</v>
      </c>
      <c r="C75" s="56"/>
      <c r="D75" s="127"/>
      <c r="E75" s="124"/>
      <c r="F75" s="131" t="s">
        <v>174</v>
      </c>
      <c r="G75" s="124"/>
      <c r="H75" s="728"/>
      <c r="I75" s="653"/>
      <c r="J75" s="654"/>
      <c r="K75" s="655"/>
      <c r="L75" s="278"/>
      <c r="M75"/>
      <c r="N75"/>
    </row>
    <row r="76" spans="1:14" s="78" customFormat="1" ht="28.8" x14ac:dyDescent="0.3">
      <c r="A76" s="51">
        <v>240</v>
      </c>
      <c r="B76" s="51">
        <v>76</v>
      </c>
      <c r="C76" s="57"/>
      <c r="D76" s="127"/>
      <c r="E76" s="124"/>
      <c r="F76" s="134" t="s">
        <v>184</v>
      </c>
      <c r="G76" s="124"/>
      <c r="H76" s="741"/>
      <c r="I76" s="742"/>
      <c r="J76" s="743"/>
      <c r="K76" s="746"/>
      <c r="L76" s="278"/>
      <c r="M76"/>
      <c r="N76"/>
    </row>
    <row r="77" spans="1:14" s="78" customFormat="1" x14ac:dyDescent="0.3">
      <c r="A77" s="51">
        <v>241</v>
      </c>
      <c r="B77" s="51">
        <v>77</v>
      </c>
      <c r="C77" s="56"/>
      <c r="D77" s="127"/>
      <c r="E77" s="124"/>
      <c r="F77" s="134" t="s">
        <v>174</v>
      </c>
      <c r="G77" s="124"/>
      <c r="H77" s="741"/>
      <c r="I77" s="742"/>
      <c r="J77" s="743"/>
      <c r="K77" s="746"/>
      <c r="L77" s="278"/>
      <c r="M77"/>
      <c r="N77"/>
    </row>
    <row r="78" spans="1:14" s="78" customFormat="1" x14ac:dyDescent="0.3">
      <c r="A78" s="51">
        <v>242</v>
      </c>
      <c r="B78" s="51">
        <v>78</v>
      </c>
      <c r="C78" s="56"/>
      <c r="D78" s="127"/>
      <c r="E78" s="124"/>
      <c r="F78" s="133" t="s">
        <v>185</v>
      </c>
      <c r="G78" s="124"/>
      <c r="H78" s="728"/>
      <c r="I78" s="653"/>
      <c r="J78" s="654"/>
      <c r="K78" s="655"/>
      <c r="L78" s="278"/>
      <c r="M78"/>
      <c r="N78"/>
    </row>
    <row r="79" spans="1:14" s="78" customFormat="1" x14ac:dyDescent="0.3">
      <c r="A79" s="51">
        <v>243</v>
      </c>
      <c r="B79" s="51">
        <v>79</v>
      </c>
      <c r="C79" s="56"/>
      <c r="D79" s="127"/>
      <c r="E79" s="124"/>
      <c r="F79" s="132" t="s">
        <v>186</v>
      </c>
      <c r="G79" s="124"/>
      <c r="H79" s="728"/>
      <c r="I79" s="653"/>
      <c r="J79" s="654"/>
      <c r="K79" s="655"/>
      <c r="L79" s="278"/>
      <c r="M79"/>
      <c r="N79"/>
    </row>
    <row r="80" spans="1:14" s="78" customFormat="1" x14ac:dyDescent="0.3">
      <c r="A80" s="51">
        <v>244</v>
      </c>
      <c r="B80" s="51">
        <v>80</v>
      </c>
      <c r="C80" s="56"/>
      <c r="D80" s="124"/>
      <c r="E80" s="124"/>
      <c r="F80" s="132" t="s">
        <v>180</v>
      </c>
      <c r="G80" s="124"/>
      <c r="H80" s="728"/>
      <c r="I80" s="653"/>
      <c r="J80" s="654"/>
      <c r="K80" s="655"/>
      <c r="L80" s="278"/>
      <c r="M80"/>
      <c r="N80"/>
    </row>
    <row r="81" spans="1:14" s="78" customFormat="1" x14ac:dyDescent="0.3">
      <c r="A81" s="51">
        <v>245</v>
      </c>
      <c r="B81" s="51">
        <v>81</v>
      </c>
      <c r="C81" s="56"/>
      <c r="D81" s="127"/>
      <c r="E81" s="124"/>
      <c r="F81" s="132" t="s">
        <v>187</v>
      </c>
      <c r="G81" s="124"/>
      <c r="H81" s="728"/>
      <c r="I81" s="653"/>
      <c r="J81" s="654"/>
      <c r="K81" s="655"/>
      <c r="L81" s="278"/>
      <c r="M81"/>
      <c r="N81"/>
    </row>
    <row r="82" spans="1:14" s="78" customFormat="1" x14ac:dyDescent="0.3">
      <c r="A82" s="51">
        <v>246</v>
      </c>
      <c r="B82" s="51">
        <v>82</v>
      </c>
      <c r="C82" s="56"/>
      <c r="D82" s="127"/>
      <c r="E82" s="124"/>
      <c r="F82" s="131" t="s">
        <v>180</v>
      </c>
      <c r="G82" s="124"/>
      <c r="H82" s="728"/>
      <c r="I82" s="653"/>
      <c r="J82" s="654"/>
      <c r="K82" s="655"/>
      <c r="L82" s="278"/>
      <c r="M82"/>
      <c r="N82"/>
    </row>
    <row r="83" spans="1:14" s="78" customFormat="1" x14ac:dyDescent="0.3">
      <c r="A83" s="51">
        <v>247</v>
      </c>
      <c r="B83" s="51">
        <v>83</v>
      </c>
      <c r="C83" s="56"/>
      <c r="D83" s="127"/>
      <c r="E83" s="124"/>
      <c r="F83" s="131" t="s">
        <v>188</v>
      </c>
      <c r="G83" s="124"/>
      <c r="H83" s="728"/>
      <c r="I83" s="653"/>
      <c r="J83" s="654"/>
      <c r="K83" s="655"/>
      <c r="L83" s="278"/>
      <c r="M83"/>
      <c r="N83"/>
    </row>
    <row r="84" spans="1:14" s="78" customFormat="1" x14ac:dyDescent="0.3">
      <c r="A84" s="51">
        <v>248</v>
      </c>
      <c r="B84" s="51">
        <v>84</v>
      </c>
      <c r="C84" s="56"/>
      <c r="D84" s="127"/>
      <c r="E84" s="124"/>
      <c r="F84" s="131" t="s">
        <v>180</v>
      </c>
      <c r="G84" s="124"/>
      <c r="H84" s="728"/>
      <c r="I84" s="653"/>
      <c r="J84" s="654"/>
      <c r="K84" s="655"/>
      <c r="L84" s="278"/>
      <c r="M84"/>
      <c r="N84"/>
    </row>
    <row r="85" spans="1:14" s="78" customFormat="1" ht="28.8" x14ac:dyDescent="0.3">
      <c r="A85" s="51">
        <v>249</v>
      </c>
      <c r="B85" s="51">
        <v>85</v>
      </c>
      <c r="C85" s="56"/>
      <c r="D85" s="127"/>
      <c r="E85" s="124"/>
      <c r="F85" s="131" t="s">
        <v>189</v>
      </c>
      <c r="G85" s="124"/>
      <c r="H85" s="728"/>
      <c r="I85" s="653"/>
      <c r="J85" s="654"/>
      <c r="K85" s="655"/>
      <c r="L85" s="278"/>
      <c r="M85"/>
      <c r="N85"/>
    </row>
    <row r="86" spans="1:14" s="78" customFormat="1" x14ac:dyDescent="0.3">
      <c r="A86" s="51">
        <v>250</v>
      </c>
      <c r="B86" s="51">
        <v>86</v>
      </c>
      <c r="C86" s="56"/>
      <c r="D86" s="127"/>
      <c r="E86" s="124"/>
      <c r="F86" s="131" t="s">
        <v>174</v>
      </c>
      <c r="G86" s="124"/>
      <c r="H86" s="728"/>
      <c r="I86" s="653"/>
      <c r="J86" s="654"/>
      <c r="K86" s="655"/>
      <c r="L86" s="278"/>
      <c r="M86"/>
      <c r="N86"/>
    </row>
    <row r="87" spans="1:14" s="78" customFormat="1" ht="28.8" x14ac:dyDescent="0.3">
      <c r="A87" s="51">
        <v>251</v>
      </c>
      <c r="B87" s="51">
        <v>87</v>
      </c>
      <c r="C87" s="56"/>
      <c r="D87" s="126"/>
      <c r="E87" s="124"/>
      <c r="F87" s="131" t="s">
        <v>190</v>
      </c>
      <c r="G87" s="124"/>
      <c r="H87" s="728"/>
      <c r="I87" s="653"/>
      <c r="J87" s="654"/>
      <c r="K87" s="655"/>
      <c r="L87" s="278"/>
      <c r="M87"/>
      <c r="N87"/>
    </row>
    <row r="88" spans="1:14" s="78" customFormat="1" x14ac:dyDescent="0.3">
      <c r="A88" s="51">
        <v>252</v>
      </c>
      <c r="B88" s="51">
        <v>88</v>
      </c>
      <c r="C88" s="56"/>
      <c r="D88" s="126"/>
      <c r="E88" s="124"/>
      <c r="F88" s="134" t="s">
        <v>174</v>
      </c>
      <c r="G88" s="124"/>
      <c r="H88" s="741"/>
      <c r="I88" s="742"/>
      <c r="J88" s="743"/>
      <c r="K88" s="746"/>
      <c r="L88" s="278"/>
      <c r="M88"/>
      <c r="N88"/>
    </row>
    <row r="89" spans="1:14" s="78" customFormat="1" x14ac:dyDescent="0.3">
      <c r="A89" s="51">
        <v>253</v>
      </c>
      <c r="B89" s="51">
        <v>89</v>
      </c>
      <c r="C89" s="56"/>
      <c r="D89" s="126"/>
      <c r="E89" s="124"/>
      <c r="F89" s="133" t="s">
        <v>191</v>
      </c>
      <c r="G89" s="124"/>
      <c r="H89" s="728"/>
      <c r="I89" s="653">
        <v>229.48783200000003</v>
      </c>
      <c r="J89" s="654">
        <v>229.48783200000003</v>
      </c>
      <c r="K89" s="655">
        <v>229.48783200000003</v>
      </c>
      <c r="L89" s="278"/>
      <c r="M89"/>
      <c r="N89"/>
    </row>
    <row r="90" spans="1:14" s="78" customFormat="1" x14ac:dyDescent="0.3">
      <c r="A90" s="51">
        <v>254</v>
      </c>
      <c r="B90" s="51">
        <v>90</v>
      </c>
      <c r="C90" s="56"/>
      <c r="D90" s="126"/>
      <c r="E90" s="124"/>
      <c r="F90" s="132" t="s">
        <v>192</v>
      </c>
      <c r="G90" s="124"/>
      <c r="H90" s="728"/>
      <c r="I90" s="653">
        <v>6556.7952000000005</v>
      </c>
      <c r="J90" s="654">
        <v>6556.7952000000005</v>
      </c>
      <c r="K90" s="655">
        <v>6556.7952000000005</v>
      </c>
      <c r="L90" s="278"/>
      <c r="M90"/>
      <c r="N90"/>
    </row>
    <row r="91" spans="1:14" s="78" customFormat="1" x14ac:dyDescent="0.3">
      <c r="A91" s="51">
        <v>255</v>
      </c>
      <c r="B91" s="51">
        <v>91</v>
      </c>
      <c r="C91" s="56"/>
      <c r="D91" s="126"/>
      <c r="E91" s="124"/>
      <c r="F91" s="132" t="s">
        <v>193</v>
      </c>
      <c r="G91" s="124"/>
      <c r="H91" s="728"/>
      <c r="I91" s="653">
        <v>3.5000000000000003E-2</v>
      </c>
      <c r="J91" s="654">
        <v>3.5000000000000003E-2</v>
      </c>
      <c r="K91" s="655">
        <v>3.5000000000000003E-2</v>
      </c>
      <c r="L91" s="278"/>
      <c r="M91"/>
      <c r="N91"/>
    </row>
    <row r="92" spans="1:14" s="78" customFormat="1" x14ac:dyDescent="0.3">
      <c r="A92" s="51">
        <v>256</v>
      </c>
      <c r="B92" s="51">
        <v>92</v>
      </c>
      <c r="C92" s="79">
        <v>1.4</v>
      </c>
      <c r="D92" s="80"/>
      <c r="E92" s="81" t="s">
        <v>194</v>
      </c>
      <c r="F92" s="82"/>
      <c r="G92" s="124"/>
      <c r="H92" s="728">
        <v>0</v>
      </c>
      <c r="I92" s="653">
        <v>0</v>
      </c>
      <c r="J92" s="654">
        <v>0</v>
      </c>
      <c r="K92" s="655">
        <v>0</v>
      </c>
      <c r="L92" s="278"/>
      <c r="M92"/>
      <c r="N92"/>
    </row>
    <row r="93" spans="1:14" s="78" customFormat="1" x14ac:dyDescent="0.3">
      <c r="A93" s="51">
        <v>257</v>
      </c>
      <c r="B93" s="51">
        <v>93</v>
      </c>
      <c r="C93" s="58" t="s">
        <v>195</v>
      </c>
      <c r="D93" s="59"/>
      <c r="E93" s="135"/>
      <c r="F93" s="136" t="s">
        <v>196</v>
      </c>
      <c r="G93" s="124"/>
      <c r="H93" s="728"/>
      <c r="I93" s="653"/>
      <c r="J93" s="654"/>
      <c r="K93" s="655"/>
      <c r="L93" s="278"/>
      <c r="M93"/>
      <c r="N93"/>
    </row>
    <row r="94" spans="1:14" s="78" customFormat="1" x14ac:dyDescent="0.3">
      <c r="A94" s="51">
        <v>258</v>
      </c>
      <c r="B94" s="51">
        <v>94</v>
      </c>
      <c r="C94" s="58"/>
      <c r="D94" s="59"/>
      <c r="E94" s="135"/>
      <c r="F94" s="137" t="s">
        <v>197</v>
      </c>
      <c r="G94" s="124"/>
      <c r="H94" s="728"/>
      <c r="I94" s="653"/>
      <c r="J94" s="654"/>
      <c r="K94" s="655"/>
      <c r="L94" s="278"/>
      <c r="M94"/>
      <c r="N94"/>
    </row>
    <row r="95" spans="1:14" s="78" customFormat="1" x14ac:dyDescent="0.3">
      <c r="A95" s="51">
        <v>259</v>
      </c>
      <c r="B95" s="51">
        <v>95</v>
      </c>
      <c r="C95" s="58"/>
      <c r="D95" s="59"/>
      <c r="E95" s="135"/>
      <c r="F95" s="42" t="s">
        <v>198</v>
      </c>
      <c r="G95" s="124"/>
      <c r="H95" s="728"/>
      <c r="I95" s="653"/>
      <c r="J95" s="654"/>
      <c r="K95" s="655"/>
      <c r="L95" s="278"/>
      <c r="M95"/>
      <c r="N95"/>
    </row>
    <row r="96" spans="1:14" s="78" customFormat="1" x14ac:dyDescent="0.3">
      <c r="A96" s="51">
        <v>260</v>
      </c>
      <c r="B96" s="51">
        <v>96</v>
      </c>
      <c r="C96" s="58"/>
      <c r="D96" s="59"/>
      <c r="E96" s="135"/>
      <c r="F96" s="42" t="s">
        <v>199</v>
      </c>
      <c r="G96" s="124"/>
      <c r="H96" s="728"/>
      <c r="I96" s="653"/>
      <c r="J96" s="654"/>
      <c r="K96" s="655"/>
      <c r="L96" s="278"/>
      <c r="M96"/>
      <c r="N96"/>
    </row>
    <row r="97" spans="1:14" s="78" customFormat="1" x14ac:dyDescent="0.3">
      <c r="A97" s="51">
        <v>261</v>
      </c>
      <c r="B97" s="51">
        <v>97</v>
      </c>
      <c r="C97" s="58"/>
      <c r="D97" s="59"/>
      <c r="E97" s="135"/>
      <c r="F97" s="137" t="s">
        <v>200</v>
      </c>
      <c r="G97" s="124"/>
      <c r="H97" s="728"/>
      <c r="I97" s="653"/>
      <c r="J97" s="654"/>
      <c r="K97" s="655"/>
      <c r="L97" s="278"/>
      <c r="M97"/>
      <c r="N97"/>
    </row>
    <row r="98" spans="1:14" s="78" customFormat="1" x14ac:dyDescent="0.3">
      <c r="A98" s="51">
        <v>262</v>
      </c>
      <c r="B98" s="51">
        <v>98</v>
      </c>
      <c r="C98" s="58"/>
      <c r="D98" s="59"/>
      <c r="E98" s="135"/>
      <c r="F98" s="42" t="s">
        <v>198</v>
      </c>
      <c r="G98" s="124"/>
      <c r="H98" s="728"/>
      <c r="I98" s="653"/>
      <c r="J98" s="654"/>
      <c r="K98" s="655"/>
      <c r="L98" s="278"/>
      <c r="M98"/>
      <c r="N98"/>
    </row>
    <row r="99" spans="1:14" s="78" customFormat="1" x14ac:dyDescent="0.3">
      <c r="A99" s="51">
        <v>263</v>
      </c>
      <c r="B99" s="51">
        <v>99</v>
      </c>
      <c r="C99" s="58"/>
      <c r="D99" s="59"/>
      <c r="E99" s="135"/>
      <c r="F99" s="42" t="s">
        <v>199</v>
      </c>
      <c r="G99" s="124"/>
      <c r="H99" s="728"/>
      <c r="I99" s="653"/>
      <c r="J99" s="654"/>
      <c r="K99" s="655"/>
      <c r="L99" s="278"/>
      <c r="M99"/>
      <c r="N99"/>
    </row>
    <row r="100" spans="1:14" s="78" customFormat="1" x14ac:dyDescent="0.3">
      <c r="A100" s="51">
        <v>264</v>
      </c>
      <c r="B100" s="51">
        <v>100</v>
      </c>
      <c r="C100" s="60" t="s">
        <v>201</v>
      </c>
      <c r="D100" s="59"/>
      <c r="E100" s="59"/>
      <c r="F100" s="136" t="s">
        <v>202</v>
      </c>
      <c r="G100" s="124"/>
      <c r="H100" s="728"/>
      <c r="I100" s="653"/>
      <c r="J100" s="654"/>
      <c r="K100" s="747"/>
      <c r="L100" s="278"/>
      <c r="M100"/>
      <c r="N100"/>
    </row>
    <row r="101" spans="1:14" s="78" customFormat="1" x14ac:dyDescent="0.3">
      <c r="A101" s="51">
        <v>265</v>
      </c>
      <c r="B101" s="51">
        <v>101</v>
      </c>
      <c r="C101" s="60"/>
      <c r="D101" s="59"/>
      <c r="E101" s="59"/>
      <c r="F101" s="136" t="s">
        <v>203</v>
      </c>
      <c r="G101" s="124"/>
      <c r="H101" s="728"/>
      <c r="I101" s="653"/>
      <c r="J101" s="654"/>
      <c r="K101" s="747"/>
      <c r="L101" s="278"/>
      <c r="M101"/>
      <c r="N101"/>
    </row>
    <row r="102" spans="1:14" s="78" customFormat="1" x14ac:dyDescent="0.3">
      <c r="A102" s="51">
        <v>266</v>
      </c>
      <c r="B102" s="51">
        <v>102</v>
      </c>
      <c r="C102" s="60"/>
      <c r="D102" s="59"/>
      <c r="E102" s="59"/>
      <c r="F102" s="42" t="s">
        <v>198</v>
      </c>
      <c r="G102" s="124"/>
      <c r="H102" s="728"/>
      <c r="I102" s="653"/>
      <c r="J102" s="654"/>
      <c r="K102" s="747"/>
      <c r="L102" s="278"/>
      <c r="M102"/>
      <c r="N102"/>
    </row>
    <row r="103" spans="1:14" s="78" customFormat="1" ht="57.6" x14ac:dyDescent="0.3">
      <c r="A103" s="51">
        <v>267</v>
      </c>
      <c r="B103" s="51">
        <v>103</v>
      </c>
      <c r="C103" s="60"/>
      <c r="D103" s="59"/>
      <c r="E103" s="59"/>
      <c r="F103" s="42" t="s">
        <v>199</v>
      </c>
      <c r="G103" s="138" t="s">
        <v>204</v>
      </c>
      <c r="H103" s="728"/>
      <c r="I103" s="653"/>
      <c r="J103" s="654"/>
      <c r="K103" s="747"/>
      <c r="L103" s="278"/>
      <c r="M103"/>
      <c r="N103"/>
    </row>
    <row r="104" spans="1:14" s="78" customFormat="1" x14ac:dyDescent="0.3">
      <c r="A104" s="51">
        <v>268</v>
      </c>
      <c r="B104" s="51">
        <v>104</v>
      </c>
      <c r="C104" s="60"/>
      <c r="D104" s="59"/>
      <c r="E104" s="59"/>
      <c r="F104" s="136" t="s">
        <v>205</v>
      </c>
      <c r="G104" s="124"/>
      <c r="H104" s="728"/>
      <c r="I104" s="653"/>
      <c r="J104" s="654"/>
      <c r="K104" s="747"/>
      <c r="L104" s="278"/>
      <c r="M104"/>
      <c r="N104"/>
    </row>
    <row r="105" spans="1:14" s="78" customFormat="1" x14ac:dyDescent="0.3">
      <c r="A105" s="51">
        <v>269</v>
      </c>
      <c r="B105" s="51">
        <v>105</v>
      </c>
      <c r="C105" s="60"/>
      <c r="D105" s="59"/>
      <c r="E105" s="59"/>
      <c r="F105" s="42" t="s">
        <v>198</v>
      </c>
      <c r="G105" s="124"/>
      <c r="H105" s="728"/>
      <c r="I105" s="653"/>
      <c r="J105" s="654"/>
      <c r="K105" s="747"/>
      <c r="L105" s="278"/>
      <c r="M105"/>
      <c r="N105"/>
    </row>
    <row r="106" spans="1:14" s="78" customFormat="1" ht="57.6" x14ac:dyDescent="0.3">
      <c r="A106" s="51">
        <v>270</v>
      </c>
      <c r="B106" s="51">
        <v>106</v>
      </c>
      <c r="C106" s="60"/>
      <c r="D106" s="59"/>
      <c r="E106" s="59"/>
      <c r="F106" s="42" t="s">
        <v>199</v>
      </c>
      <c r="G106" s="138" t="s">
        <v>206</v>
      </c>
      <c r="H106" s="728"/>
      <c r="I106" s="653"/>
      <c r="J106" s="654"/>
      <c r="K106" s="747"/>
      <c r="L106" s="278"/>
      <c r="M106"/>
      <c r="N106"/>
    </row>
    <row r="107" spans="1:14" s="78" customFormat="1" x14ac:dyDescent="0.3">
      <c r="A107" s="51">
        <v>271</v>
      </c>
      <c r="B107" s="51">
        <v>107</v>
      </c>
      <c r="C107" s="60"/>
      <c r="D107" s="59"/>
      <c r="E107" s="59"/>
      <c r="F107" s="136" t="s">
        <v>207</v>
      </c>
      <c r="G107" s="138"/>
      <c r="H107" s="728"/>
      <c r="I107" s="653"/>
      <c r="J107" s="654"/>
      <c r="K107" s="747"/>
      <c r="L107" s="278"/>
      <c r="M107"/>
      <c r="N107"/>
    </row>
    <row r="108" spans="1:14" s="78" customFormat="1" x14ac:dyDescent="0.3">
      <c r="A108" s="51">
        <v>272</v>
      </c>
      <c r="B108" s="51">
        <v>108</v>
      </c>
      <c r="C108" s="60"/>
      <c r="D108" s="59"/>
      <c r="E108" s="59"/>
      <c r="F108" s="42" t="s">
        <v>198</v>
      </c>
      <c r="G108" s="138"/>
      <c r="H108" s="728"/>
      <c r="I108" s="653"/>
      <c r="J108" s="654"/>
      <c r="K108" s="747"/>
      <c r="L108" s="278"/>
      <c r="M108"/>
      <c r="N108"/>
    </row>
    <row r="109" spans="1:14" s="78" customFormat="1" x14ac:dyDescent="0.3">
      <c r="A109" s="51">
        <v>273</v>
      </c>
      <c r="B109" s="51">
        <v>109</v>
      </c>
      <c r="C109" s="60"/>
      <c r="D109" s="59"/>
      <c r="E109" s="59"/>
      <c r="F109" s="42" t="s">
        <v>199</v>
      </c>
      <c r="G109" s="138"/>
      <c r="H109" s="728"/>
      <c r="I109" s="653"/>
      <c r="J109" s="654"/>
      <c r="K109" s="747"/>
      <c r="L109" s="278"/>
      <c r="M109"/>
      <c r="N109"/>
    </row>
    <row r="110" spans="1:14" s="78" customFormat="1" x14ac:dyDescent="0.3">
      <c r="A110" s="51">
        <v>274</v>
      </c>
      <c r="B110" s="51">
        <v>110</v>
      </c>
      <c r="C110" s="60"/>
      <c r="D110" s="59"/>
      <c r="E110" s="59"/>
      <c r="F110" s="136" t="s">
        <v>208</v>
      </c>
      <c r="G110" s="138"/>
      <c r="H110" s="728"/>
      <c r="I110" s="653"/>
      <c r="J110" s="654"/>
      <c r="K110" s="747"/>
      <c r="L110" s="278"/>
      <c r="M110"/>
      <c r="N110"/>
    </row>
    <row r="111" spans="1:14" s="78" customFormat="1" x14ac:dyDescent="0.3">
      <c r="A111" s="51">
        <v>275</v>
      </c>
      <c r="B111" s="51">
        <v>111</v>
      </c>
      <c r="C111" s="60"/>
      <c r="D111" s="59"/>
      <c r="E111" s="59"/>
      <c r="F111" s="42" t="s">
        <v>198</v>
      </c>
      <c r="G111" s="138"/>
      <c r="H111" s="728"/>
      <c r="I111" s="653"/>
      <c r="J111" s="654"/>
      <c r="K111" s="747"/>
      <c r="L111" s="278"/>
      <c r="M111"/>
      <c r="N111"/>
    </row>
    <row r="112" spans="1:14" s="78" customFormat="1" x14ac:dyDescent="0.3">
      <c r="A112" s="51">
        <v>276</v>
      </c>
      <c r="B112" s="51">
        <v>112</v>
      </c>
      <c r="C112" s="60"/>
      <c r="D112" s="59"/>
      <c r="E112" s="59"/>
      <c r="F112" s="42" t="s">
        <v>199</v>
      </c>
      <c r="G112" s="138"/>
      <c r="H112" s="728"/>
      <c r="I112" s="653"/>
      <c r="J112" s="654"/>
      <c r="K112" s="747"/>
      <c r="L112" s="278"/>
      <c r="M112"/>
      <c r="N112"/>
    </row>
    <row r="113" spans="1:14" s="78" customFormat="1" x14ac:dyDescent="0.3">
      <c r="A113" s="51">
        <v>277</v>
      </c>
      <c r="B113" s="51">
        <v>113</v>
      </c>
      <c r="C113" s="60"/>
      <c r="D113" s="59"/>
      <c r="E113" s="59"/>
      <c r="F113" s="136" t="s">
        <v>209</v>
      </c>
      <c r="G113" s="124"/>
      <c r="H113" s="728"/>
      <c r="I113" s="653"/>
      <c r="J113" s="654"/>
      <c r="K113" s="747"/>
      <c r="L113" s="278"/>
      <c r="M113"/>
      <c r="N113"/>
    </row>
    <row r="114" spans="1:14" s="78" customFormat="1" x14ac:dyDescent="0.3">
      <c r="A114" s="51">
        <v>278</v>
      </c>
      <c r="B114" s="51">
        <v>114</v>
      </c>
      <c r="C114" s="61"/>
      <c r="D114" s="59"/>
      <c r="E114" s="42"/>
      <c r="F114" s="42" t="s">
        <v>198</v>
      </c>
      <c r="G114" s="124"/>
      <c r="H114" s="728"/>
      <c r="I114" s="653"/>
      <c r="J114" s="654"/>
      <c r="K114" s="747"/>
      <c r="L114" s="278"/>
      <c r="M114"/>
      <c r="N114"/>
    </row>
    <row r="115" spans="1:14" s="78" customFormat="1" x14ac:dyDescent="0.3">
      <c r="A115" s="51">
        <v>279</v>
      </c>
      <c r="B115" s="51">
        <v>115</v>
      </c>
      <c r="C115" s="61"/>
      <c r="D115" s="59"/>
      <c r="E115" s="42"/>
      <c r="F115" s="42" t="s">
        <v>210</v>
      </c>
      <c r="G115" s="124"/>
      <c r="H115" s="728"/>
      <c r="I115" s="653"/>
      <c r="J115" s="654"/>
      <c r="K115" s="747"/>
      <c r="L115" s="278"/>
      <c r="M115"/>
      <c r="N115"/>
    </row>
    <row r="116" spans="1:14" s="78" customFormat="1" x14ac:dyDescent="0.3">
      <c r="A116" s="51">
        <v>280</v>
      </c>
      <c r="B116" s="51">
        <v>116</v>
      </c>
      <c r="C116" s="61"/>
      <c r="D116" s="59"/>
      <c r="E116" s="42"/>
      <c r="F116" s="42"/>
      <c r="G116" s="124"/>
      <c r="H116" s="728"/>
      <c r="I116" s="653"/>
      <c r="J116" s="654"/>
      <c r="K116" s="747"/>
      <c r="L116" s="278"/>
      <c r="M116"/>
      <c r="N116"/>
    </row>
    <row r="117" spans="1:14" s="78" customFormat="1" x14ac:dyDescent="0.3">
      <c r="A117" s="51">
        <v>281</v>
      </c>
      <c r="B117" s="51">
        <v>117</v>
      </c>
      <c r="C117" s="61"/>
      <c r="D117" s="59"/>
      <c r="E117" s="42"/>
      <c r="F117" s="42"/>
      <c r="G117" s="124"/>
      <c r="H117" s="728"/>
      <c r="I117" s="653"/>
      <c r="J117" s="654"/>
      <c r="K117" s="747"/>
      <c r="L117" s="278"/>
      <c r="M117"/>
      <c r="N117"/>
    </row>
    <row r="118" spans="1:14" s="78" customFormat="1" x14ac:dyDescent="0.3">
      <c r="A118" s="51">
        <v>282</v>
      </c>
      <c r="B118" s="51">
        <v>118</v>
      </c>
      <c r="C118" s="61"/>
      <c r="D118" s="59"/>
      <c r="E118" s="42"/>
      <c r="F118" s="42"/>
      <c r="G118" s="124"/>
      <c r="H118" s="728"/>
      <c r="I118" s="653"/>
      <c r="J118" s="654"/>
      <c r="K118" s="747"/>
      <c r="L118" s="278"/>
      <c r="M118"/>
      <c r="N118"/>
    </row>
    <row r="119" spans="1:14" s="78" customFormat="1" x14ac:dyDescent="0.3">
      <c r="A119" s="51">
        <v>283</v>
      </c>
      <c r="B119" s="51">
        <v>119</v>
      </c>
      <c r="C119" s="60" t="s">
        <v>211</v>
      </c>
      <c r="D119" s="59"/>
      <c r="E119" s="59"/>
      <c r="F119" s="136" t="s">
        <v>212</v>
      </c>
      <c r="G119" s="124"/>
      <c r="H119" s="728"/>
      <c r="I119" s="653"/>
      <c r="J119" s="654"/>
      <c r="K119" s="747"/>
      <c r="L119" s="278"/>
      <c r="M119"/>
      <c r="N119"/>
    </row>
    <row r="120" spans="1:14" s="78" customFormat="1" x14ac:dyDescent="0.3">
      <c r="A120" s="51">
        <v>284</v>
      </c>
      <c r="B120" s="51">
        <v>120</v>
      </c>
      <c r="C120" s="61"/>
      <c r="D120" s="59"/>
      <c r="E120" s="42"/>
      <c r="F120" s="42" t="s">
        <v>198</v>
      </c>
      <c r="G120" s="124"/>
      <c r="H120" s="728"/>
      <c r="I120" s="653"/>
      <c r="J120" s="654"/>
      <c r="K120" s="747"/>
      <c r="L120" s="278"/>
      <c r="M120"/>
      <c r="N120"/>
    </row>
    <row r="121" spans="1:14" s="78" customFormat="1" x14ac:dyDescent="0.3">
      <c r="A121" s="51">
        <v>285</v>
      </c>
      <c r="B121" s="51">
        <v>121</v>
      </c>
      <c r="C121" s="61"/>
      <c r="D121" s="59"/>
      <c r="E121" s="42"/>
      <c r="F121" s="42" t="s">
        <v>174</v>
      </c>
      <c r="G121" s="124"/>
      <c r="H121" s="728"/>
      <c r="I121" s="653"/>
      <c r="J121" s="654"/>
      <c r="K121" s="747"/>
      <c r="L121" s="278"/>
      <c r="M121"/>
      <c r="N121"/>
    </row>
    <row r="122" spans="1:14" s="78" customFormat="1" x14ac:dyDescent="0.3">
      <c r="A122" s="51">
        <v>286</v>
      </c>
      <c r="B122" s="51">
        <v>122</v>
      </c>
      <c r="C122" s="54">
        <v>1.5</v>
      </c>
      <c r="D122" s="113"/>
      <c r="E122" s="114" t="s">
        <v>213</v>
      </c>
      <c r="F122" s="115"/>
      <c r="G122" s="113"/>
      <c r="H122" s="722">
        <v>0</v>
      </c>
      <c r="I122" s="723">
        <v>0</v>
      </c>
      <c r="J122" s="723">
        <v>0</v>
      </c>
      <c r="K122" s="723">
        <v>0</v>
      </c>
      <c r="L122" s="278"/>
      <c r="M122"/>
      <c r="N122"/>
    </row>
    <row r="123" spans="1:14" s="78" customFormat="1" x14ac:dyDescent="0.3">
      <c r="A123" s="51">
        <v>287</v>
      </c>
      <c r="B123" s="51">
        <v>123</v>
      </c>
      <c r="C123" s="60" t="s">
        <v>214</v>
      </c>
      <c r="D123"/>
      <c r="E123" s="119"/>
      <c r="F123" s="139" t="s">
        <v>215</v>
      </c>
      <c r="G123"/>
      <c r="H123" s="741">
        <v>0</v>
      </c>
      <c r="I123" s="742">
        <v>0</v>
      </c>
      <c r="J123" s="743">
        <v>0</v>
      </c>
      <c r="K123" s="748"/>
      <c r="L123" s="278"/>
      <c r="M123"/>
      <c r="N123"/>
    </row>
    <row r="124" spans="1:14" s="78" customFormat="1" x14ac:dyDescent="0.3">
      <c r="A124" s="51">
        <v>288</v>
      </c>
      <c r="B124" s="51">
        <v>124</v>
      </c>
      <c r="C124" s="18"/>
      <c r="D124"/>
      <c r="E124" s="119"/>
      <c r="F124" s="118" t="s">
        <v>198</v>
      </c>
      <c r="G124"/>
      <c r="H124" s="728"/>
      <c r="I124" s="653"/>
      <c r="J124" s="654"/>
      <c r="K124" s="655"/>
      <c r="L124" s="278"/>
      <c r="M124"/>
      <c r="N124"/>
    </row>
    <row r="125" spans="1:14" s="78" customFormat="1" x14ac:dyDescent="0.3">
      <c r="A125" s="51">
        <v>289</v>
      </c>
      <c r="B125" s="51">
        <v>125</v>
      </c>
      <c r="C125" s="18"/>
      <c r="D125"/>
      <c r="E125" s="119"/>
      <c r="F125" s="118" t="s">
        <v>199</v>
      </c>
      <c r="G125"/>
      <c r="H125" s="728"/>
      <c r="I125" s="653"/>
      <c r="J125" s="654"/>
      <c r="K125" s="655"/>
      <c r="L125" s="278"/>
      <c r="M125"/>
      <c r="N125"/>
    </row>
    <row r="126" spans="1:14" s="78" customFormat="1" ht="28.8" x14ac:dyDescent="0.3">
      <c r="A126" s="51">
        <v>290</v>
      </c>
      <c r="B126" s="51">
        <v>126</v>
      </c>
      <c r="C126" s="60" t="s">
        <v>216</v>
      </c>
      <c r="D126"/>
      <c r="E126" s="119"/>
      <c r="F126" s="137" t="s">
        <v>217</v>
      </c>
      <c r="G126"/>
      <c r="H126" s="741">
        <v>0</v>
      </c>
      <c r="I126" s="742">
        <v>0</v>
      </c>
      <c r="J126" s="743">
        <v>0</v>
      </c>
      <c r="K126" s="748"/>
      <c r="L126" s="278"/>
      <c r="M126"/>
      <c r="N126"/>
    </row>
    <row r="127" spans="1:14" s="78" customFormat="1" x14ac:dyDescent="0.3">
      <c r="A127" s="51">
        <v>291</v>
      </c>
      <c r="B127" s="51">
        <v>127</v>
      </c>
      <c r="C127" s="18"/>
      <c r="D127"/>
      <c r="E127" s="119"/>
      <c r="F127" s="118" t="s">
        <v>218</v>
      </c>
      <c r="G127"/>
      <c r="H127" s="728"/>
      <c r="I127" s="653"/>
      <c r="J127" s="654"/>
      <c r="K127" s="655"/>
      <c r="L127" s="278"/>
      <c r="M127"/>
      <c r="N127"/>
    </row>
    <row r="128" spans="1:14" s="78" customFormat="1" x14ac:dyDescent="0.3">
      <c r="A128" s="51">
        <v>292</v>
      </c>
      <c r="B128" s="51">
        <v>128</v>
      </c>
      <c r="C128" s="18"/>
      <c r="D128"/>
      <c r="E128" s="119"/>
      <c r="F128" s="118" t="s">
        <v>219</v>
      </c>
      <c r="G128"/>
      <c r="H128" s="728"/>
      <c r="I128" s="653"/>
      <c r="J128" s="654"/>
      <c r="K128" s="655"/>
      <c r="L128" s="278"/>
      <c r="M128"/>
      <c r="N128"/>
    </row>
    <row r="129" spans="1:14" s="78" customFormat="1" x14ac:dyDescent="0.3">
      <c r="A129" s="51">
        <v>293</v>
      </c>
      <c r="B129" s="51">
        <v>129</v>
      </c>
      <c r="C129" s="18"/>
      <c r="D129"/>
      <c r="E129" s="119"/>
      <c r="F129" s="118" t="s">
        <v>220</v>
      </c>
      <c r="G129"/>
      <c r="H129" s="728"/>
      <c r="I129" s="653"/>
      <c r="J129" s="654"/>
      <c r="K129" s="655"/>
      <c r="L129" s="278"/>
      <c r="M129"/>
      <c r="N129"/>
    </row>
    <row r="130" spans="1:14" s="78" customFormat="1" x14ac:dyDescent="0.3">
      <c r="A130" s="51">
        <v>294</v>
      </c>
      <c r="B130" s="51">
        <v>130</v>
      </c>
      <c r="C130" s="18"/>
      <c r="D130"/>
      <c r="E130" s="119"/>
      <c r="F130" s="118" t="s">
        <v>221</v>
      </c>
      <c r="G130"/>
      <c r="H130" s="728"/>
      <c r="I130" s="653"/>
      <c r="J130" s="654"/>
      <c r="K130" s="655"/>
      <c r="L130" s="278"/>
      <c r="M130"/>
      <c r="N130"/>
    </row>
    <row r="131" spans="1:14" s="78" customFormat="1" x14ac:dyDescent="0.3">
      <c r="A131" s="51">
        <v>295</v>
      </c>
      <c r="B131" s="51">
        <v>131</v>
      </c>
      <c r="C131" s="18"/>
      <c r="D131"/>
      <c r="E131" s="119"/>
      <c r="F131" s="118" t="s">
        <v>222</v>
      </c>
      <c r="G131"/>
      <c r="H131" s="728"/>
      <c r="I131" s="653"/>
      <c r="J131" s="654"/>
      <c r="K131" s="655"/>
      <c r="L131" s="278"/>
      <c r="M131"/>
      <c r="N131"/>
    </row>
    <row r="132" spans="1:14" s="78" customFormat="1" x14ac:dyDescent="0.3">
      <c r="A132" s="51">
        <v>296</v>
      </c>
      <c r="B132" s="51">
        <v>132</v>
      </c>
      <c r="C132" s="18"/>
      <c r="D132"/>
      <c r="E132" s="119"/>
      <c r="F132" s="118" t="s">
        <v>223</v>
      </c>
      <c r="G132"/>
      <c r="H132" s="728"/>
      <c r="I132" s="653"/>
      <c r="J132" s="654"/>
      <c r="K132" s="655"/>
      <c r="L132" s="278"/>
      <c r="M132"/>
      <c r="N132"/>
    </row>
    <row r="133" spans="1:14" s="78" customFormat="1" x14ac:dyDescent="0.3">
      <c r="A133" s="51">
        <v>297</v>
      </c>
      <c r="B133" s="51">
        <v>133</v>
      </c>
      <c r="C133" s="18"/>
      <c r="D133"/>
      <c r="E133" s="119"/>
      <c r="F133" s="118" t="s">
        <v>224</v>
      </c>
      <c r="G133"/>
      <c r="H133" s="728"/>
      <c r="I133" s="653"/>
      <c r="J133" s="654"/>
      <c r="K133" s="655"/>
      <c r="L133" s="278"/>
      <c r="M133"/>
      <c r="N133"/>
    </row>
    <row r="134" spans="1:14" s="78" customFormat="1" x14ac:dyDescent="0.3">
      <c r="A134" s="51">
        <v>298</v>
      </c>
      <c r="B134" s="51">
        <v>134</v>
      </c>
      <c r="C134" s="18"/>
      <c r="D134"/>
      <c r="E134" s="119"/>
      <c r="F134" s="118" t="s">
        <v>225</v>
      </c>
      <c r="G134"/>
      <c r="H134" s="728"/>
      <c r="I134" s="653"/>
      <c r="J134" s="654"/>
      <c r="K134" s="655"/>
      <c r="L134" s="278"/>
      <c r="M134"/>
      <c r="N134"/>
    </row>
    <row r="135" spans="1:14" s="78" customFormat="1" ht="28.8" x14ac:dyDescent="0.3">
      <c r="A135" s="51">
        <v>299</v>
      </c>
      <c r="B135" s="51">
        <v>135</v>
      </c>
      <c r="C135" s="60" t="s">
        <v>226</v>
      </c>
      <c r="D135"/>
      <c r="E135" s="119"/>
      <c r="F135" s="140" t="s">
        <v>227</v>
      </c>
      <c r="G135"/>
      <c r="H135" s="728"/>
      <c r="I135" s="653"/>
      <c r="J135" s="654"/>
      <c r="K135" s="748"/>
      <c r="L135" s="278"/>
      <c r="M135"/>
      <c r="N135"/>
    </row>
    <row r="136" spans="1:14" s="78" customFormat="1" x14ac:dyDescent="0.3">
      <c r="A136" s="51">
        <v>300</v>
      </c>
      <c r="B136" s="51">
        <v>136</v>
      </c>
      <c r="C136" s="18"/>
      <c r="D136"/>
      <c r="E136" s="119"/>
      <c r="F136" s="118" t="s">
        <v>198</v>
      </c>
      <c r="G136"/>
      <c r="H136" s="728"/>
      <c r="I136" s="653"/>
      <c r="J136" s="654"/>
      <c r="K136" s="655"/>
      <c r="L136" s="278"/>
      <c r="M136"/>
      <c r="N136"/>
    </row>
    <row r="137" spans="1:14" s="78" customFormat="1" x14ac:dyDescent="0.3">
      <c r="A137" s="51">
        <v>301</v>
      </c>
      <c r="B137" s="51">
        <v>137</v>
      </c>
      <c r="C137" s="18"/>
      <c r="D137"/>
      <c r="E137" s="119"/>
      <c r="F137" s="118" t="s">
        <v>199</v>
      </c>
      <c r="G137"/>
      <c r="H137" s="728"/>
      <c r="I137" s="653"/>
      <c r="J137" s="654"/>
      <c r="K137" s="655"/>
      <c r="L137" s="278"/>
      <c r="M137"/>
      <c r="N137"/>
    </row>
    <row r="138" spans="1:14" s="78" customFormat="1" ht="28.8" x14ac:dyDescent="0.3">
      <c r="A138" s="51">
        <v>302</v>
      </c>
      <c r="B138" s="51">
        <v>138</v>
      </c>
      <c r="C138" s="60" t="s">
        <v>228</v>
      </c>
      <c r="D138"/>
      <c r="E138" s="119"/>
      <c r="F138" s="140" t="s">
        <v>229</v>
      </c>
      <c r="G138"/>
      <c r="H138" s="728">
        <v>0</v>
      </c>
      <c r="I138" s="653">
        <v>0</v>
      </c>
      <c r="J138" s="654">
        <v>0</v>
      </c>
      <c r="K138" s="748"/>
      <c r="L138" s="278"/>
      <c r="M138"/>
      <c r="N138"/>
    </row>
    <row r="139" spans="1:14" s="78" customFormat="1" ht="28.8" x14ac:dyDescent="0.3">
      <c r="A139" s="51">
        <v>303</v>
      </c>
      <c r="B139" s="51">
        <v>139</v>
      </c>
      <c r="C139" s="60" t="s">
        <v>230</v>
      </c>
      <c r="D139"/>
      <c r="E139" s="119"/>
      <c r="F139" s="141" t="s">
        <v>231</v>
      </c>
      <c r="G139"/>
      <c r="H139" s="728">
        <v>0</v>
      </c>
      <c r="I139" s="653">
        <v>0</v>
      </c>
      <c r="J139" s="654">
        <v>0</v>
      </c>
      <c r="K139" s="748"/>
      <c r="L139" s="278"/>
      <c r="M139"/>
      <c r="N139"/>
    </row>
    <row r="140" spans="1:14" s="78" customFormat="1" x14ac:dyDescent="0.3">
      <c r="A140" s="51">
        <v>304</v>
      </c>
      <c r="B140" s="51">
        <v>140</v>
      </c>
      <c r="C140" s="60"/>
      <c r="D140"/>
      <c r="E140" s="119"/>
      <c r="F140" s="118" t="s">
        <v>232</v>
      </c>
      <c r="G140"/>
      <c r="H140" s="728"/>
      <c r="I140" s="653"/>
      <c r="J140" s="654"/>
      <c r="K140" s="748"/>
      <c r="L140" s="278"/>
      <c r="M140"/>
      <c r="N140"/>
    </row>
    <row r="141" spans="1:14" s="78" customFormat="1" x14ac:dyDescent="0.3">
      <c r="A141" s="51">
        <v>305</v>
      </c>
      <c r="B141" s="51">
        <v>141</v>
      </c>
      <c r="C141" s="60"/>
      <c r="D141"/>
      <c r="E141" s="119"/>
      <c r="F141" s="118" t="s">
        <v>233</v>
      </c>
      <c r="G141"/>
      <c r="H141" s="728"/>
      <c r="I141" s="653"/>
      <c r="J141" s="654"/>
      <c r="K141" s="748"/>
      <c r="L141" s="278"/>
      <c r="M141"/>
      <c r="N141"/>
    </row>
    <row r="142" spans="1:14" s="78" customFormat="1" ht="28.8" x14ac:dyDescent="0.3">
      <c r="A142" s="51">
        <v>306</v>
      </c>
      <c r="B142" s="51">
        <v>142</v>
      </c>
      <c r="C142" s="60" t="s">
        <v>234</v>
      </c>
      <c r="D142"/>
      <c r="E142" s="119"/>
      <c r="F142" s="141" t="s">
        <v>235</v>
      </c>
      <c r="G142"/>
      <c r="H142" s="728">
        <v>0</v>
      </c>
      <c r="I142" s="653">
        <v>0</v>
      </c>
      <c r="J142" s="654">
        <v>0</v>
      </c>
      <c r="K142" s="748"/>
      <c r="L142" s="278"/>
      <c r="M142"/>
      <c r="N142"/>
    </row>
    <row r="143" spans="1:14" s="78" customFormat="1" x14ac:dyDescent="0.3">
      <c r="A143" s="51">
        <v>307</v>
      </c>
      <c r="B143" s="51">
        <v>143</v>
      </c>
      <c r="C143" s="60"/>
      <c r="D143"/>
      <c r="E143" s="119"/>
      <c r="F143" s="118" t="s">
        <v>236</v>
      </c>
      <c r="G143"/>
      <c r="H143" s="728"/>
      <c r="I143" s="653"/>
      <c r="J143" s="654"/>
      <c r="K143" s="748"/>
      <c r="L143" s="278"/>
      <c r="M143"/>
      <c r="N143"/>
    </row>
    <row r="144" spans="1:14" s="78" customFormat="1" x14ac:dyDescent="0.3">
      <c r="A144" s="51">
        <v>308</v>
      </c>
      <c r="B144" s="51">
        <v>144</v>
      </c>
      <c r="C144" s="60"/>
      <c r="D144"/>
      <c r="E144" s="119"/>
      <c r="F144" s="118" t="s">
        <v>237</v>
      </c>
      <c r="G144"/>
      <c r="H144" s="728"/>
      <c r="I144" s="653"/>
      <c r="J144" s="654"/>
      <c r="K144" s="748"/>
      <c r="L144" s="278"/>
      <c r="M144"/>
      <c r="N144"/>
    </row>
    <row r="145" spans="1:14" s="78" customFormat="1" ht="28.8" x14ac:dyDescent="0.3">
      <c r="A145" s="51">
        <v>309</v>
      </c>
      <c r="B145" s="51">
        <v>145</v>
      </c>
      <c r="C145" s="60" t="s">
        <v>238</v>
      </c>
      <c r="D145"/>
      <c r="E145" s="119"/>
      <c r="F145" s="141" t="s">
        <v>239</v>
      </c>
      <c r="G145"/>
      <c r="H145" s="728">
        <v>0</v>
      </c>
      <c r="I145" s="653">
        <v>0</v>
      </c>
      <c r="J145" s="654">
        <v>0</v>
      </c>
      <c r="K145" s="748"/>
      <c r="L145" s="278"/>
      <c r="M145"/>
      <c r="N145"/>
    </row>
    <row r="146" spans="1:14" s="78" customFormat="1" x14ac:dyDescent="0.3">
      <c r="A146" s="51">
        <v>310</v>
      </c>
      <c r="B146" s="51">
        <v>146</v>
      </c>
      <c r="C146" s="60"/>
      <c r="D146"/>
      <c r="E146" s="119"/>
      <c r="F146" s="118" t="s">
        <v>240</v>
      </c>
      <c r="G146"/>
      <c r="H146" s="728"/>
      <c r="I146" s="653"/>
      <c r="J146" s="654"/>
      <c r="K146" s="655"/>
      <c r="L146" s="278"/>
      <c r="M146"/>
      <c r="N146"/>
    </row>
    <row r="147" spans="1:14" s="78" customFormat="1" x14ac:dyDescent="0.3">
      <c r="A147" s="51">
        <v>311</v>
      </c>
      <c r="B147" s="51">
        <v>147</v>
      </c>
      <c r="C147" s="60"/>
      <c r="D147"/>
      <c r="E147" s="119"/>
      <c r="F147" s="118" t="s">
        <v>241</v>
      </c>
      <c r="G147"/>
      <c r="H147" s="728"/>
      <c r="I147" s="653"/>
      <c r="J147" s="654"/>
      <c r="K147" s="655"/>
      <c r="L147" s="278"/>
      <c r="M147"/>
      <c r="N147"/>
    </row>
    <row r="148" spans="1:14" s="78" customFormat="1" ht="28.8" x14ac:dyDescent="0.3">
      <c r="A148" s="51">
        <v>312</v>
      </c>
      <c r="B148" s="51">
        <v>148</v>
      </c>
      <c r="C148" s="60" t="s">
        <v>242</v>
      </c>
      <c r="D148"/>
      <c r="E148" s="119"/>
      <c r="F148" s="141" t="s">
        <v>243</v>
      </c>
      <c r="G148"/>
      <c r="H148" s="728">
        <v>0</v>
      </c>
      <c r="I148" s="653">
        <v>0</v>
      </c>
      <c r="J148" s="654">
        <v>0</v>
      </c>
      <c r="K148" s="748"/>
      <c r="L148" s="278"/>
      <c r="M148"/>
      <c r="N148"/>
    </row>
    <row r="149" spans="1:14" s="78" customFormat="1" x14ac:dyDescent="0.3">
      <c r="A149" s="51">
        <v>313</v>
      </c>
      <c r="B149" s="51">
        <v>149</v>
      </c>
      <c r="C149" s="60"/>
      <c r="D149"/>
      <c r="E149" s="119"/>
      <c r="F149" s="118" t="s">
        <v>244</v>
      </c>
      <c r="G149"/>
      <c r="H149" s="728"/>
      <c r="I149" s="653"/>
      <c r="J149" s="654"/>
      <c r="K149" s="655"/>
      <c r="L149" s="278"/>
      <c r="M149"/>
      <c r="N149"/>
    </row>
    <row r="150" spans="1:14" s="78" customFormat="1" x14ac:dyDescent="0.3">
      <c r="A150" s="51">
        <v>314</v>
      </c>
      <c r="B150" s="51">
        <v>150</v>
      </c>
      <c r="C150" s="60"/>
      <c r="D150"/>
      <c r="E150" s="119"/>
      <c r="F150" s="118" t="s">
        <v>245</v>
      </c>
      <c r="G150"/>
      <c r="H150" s="728"/>
      <c r="I150" s="653"/>
      <c r="J150" s="654"/>
      <c r="K150" s="655"/>
      <c r="L150" s="278"/>
      <c r="M150"/>
      <c r="N150"/>
    </row>
    <row r="151" spans="1:14" s="78" customFormat="1" ht="28.8" x14ac:dyDescent="0.3">
      <c r="A151" s="51">
        <v>315</v>
      </c>
      <c r="B151" s="51">
        <v>151</v>
      </c>
      <c r="C151" s="60" t="s">
        <v>246</v>
      </c>
      <c r="D151"/>
      <c r="E151" s="119"/>
      <c r="F151" s="141" t="s">
        <v>247</v>
      </c>
      <c r="G151"/>
      <c r="H151" s="728">
        <v>0</v>
      </c>
      <c r="I151" s="653">
        <v>0</v>
      </c>
      <c r="J151" s="654">
        <v>0</v>
      </c>
      <c r="K151" s="748"/>
      <c r="L151" s="278"/>
      <c r="M151"/>
      <c r="N151"/>
    </row>
    <row r="152" spans="1:14" s="78" customFormat="1" x14ac:dyDescent="0.3">
      <c r="A152" s="51">
        <v>316</v>
      </c>
      <c r="B152" s="51">
        <v>152</v>
      </c>
      <c r="C152" s="18"/>
      <c r="D152"/>
      <c r="E152" s="119"/>
      <c r="F152" s="118" t="s">
        <v>248</v>
      </c>
      <c r="G152"/>
      <c r="H152" s="728"/>
      <c r="I152" s="653"/>
      <c r="J152" s="654"/>
      <c r="K152" s="655"/>
      <c r="L152" s="278"/>
      <c r="M152"/>
      <c r="N152"/>
    </row>
    <row r="153" spans="1:14" s="78" customFormat="1" x14ac:dyDescent="0.3">
      <c r="A153" s="51">
        <v>317</v>
      </c>
      <c r="B153" s="51">
        <v>153</v>
      </c>
      <c r="C153" s="18"/>
      <c r="D153"/>
      <c r="E153" s="119"/>
      <c r="F153" s="118" t="s">
        <v>249</v>
      </c>
      <c r="G153"/>
      <c r="H153" s="728"/>
      <c r="I153" s="653"/>
      <c r="J153" s="654"/>
      <c r="K153" s="655"/>
      <c r="L153" s="278"/>
      <c r="M153"/>
      <c r="N153"/>
    </row>
    <row r="154" spans="1:14" s="78" customFormat="1" ht="43.2" x14ac:dyDescent="0.3">
      <c r="A154" s="51">
        <v>318</v>
      </c>
      <c r="B154" s="51">
        <v>154</v>
      </c>
      <c r="C154" s="60" t="s">
        <v>250</v>
      </c>
      <c r="D154"/>
      <c r="E154" s="119"/>
      <c r="F154" s="140" t="s">
        <v>251</v>
      </c>
      <c r="G154"/>
      <c r="H154" s="728"/>
      <c r="I154" s="653"/>
      <c r="J154" s="654"/>
      <c r="K154" s="748"/>
      <c r="L154" s="278"/>
      <c r="M154"/>
      <c r="N154"/>
    </row>
    <row r="155" spans="1:14" s="78" customFormat="1" ht="43.2" x14ac:dyDescent="0.3">
      <c r="A155" s="51">
        <v>319</v>
      </c>
      <c r="B155" s="51">
        <v>155</v>
      </c>
      <c r="C155" s="60" t="s">
        <v>252</v>
      </c>
      <c r="D155"/>
      <c r="E155" s="119"/>
      <c r="F155" s="141" t="s">
        <v>253</v>
      </c>
      <c r="G155"/>
      <c r="H155" s="728"/>
      <c r="I155" s="653"/>
      <c r="J155" s="654"/>
      <c r="K155" s="748"/>
      <c r="L155" s="278"/>
      <c r="M155"/>
      <c r="N155"/>
    </row>
    <row r="156" spans="1:14" s="78" customFormat="1" x14ac:dyDescent="0.3">
      <c r="A156" s="51">
        <v>320</v>
      </c>
      <c r="B156" s="51">
        <v>156</v>
      </c>
      <c r="C156" s="18"/>
      <c r="D156"/>
      <c r="E156" s="119"/>
      <c r="F156" s="118" t="s">
        <v>198</v>
      </c>
      <c r="G156"/>
      <c r="H156" s="728"/>
      <c r="I156" s="653"/>
      <c r="J156" s="654"/>
      <c r="K156" s="655"/>
      <c r="L156" s="278"/>
      <c r="M156"/>
      <c r="N156"/>
    </row>
    <row r="157" spans="1:14" s="78" customFormat="1" x14ac:dyDescent="0.3">
      <c r="A157" s="51">
        <v>321</v>
      </c>
      <c r="B157" s="51">
        <v>157</v>
      </c>
      <c r="C157" s="18"/>
      <c r="D157"/>
      <c r="E157" s="119"/>
      <c r="F157" s="118" t="s">
        <v>199</v>
      </c>
      <c r="G157"/>
      <c r="H157" s="728"/>
      <c r="I157" s="653"/>
      <c r="J157" s="654"/>
      <c r="K157" s="655"/>
      <c r="L157" s="278"/>
      <c r="M157"/>
      <c r="N157"/>
    </row>
    <row r="158" spans="1:14" s="78" customFormat="1" ht="57.6" x14ac:dyDescent="0.3">
      <c r="A158" s="51">
        <v>322</v>
      </c>
      <c r="B158" s="51">
        <v>158</v>
      </c>
      <c r="C158" s="60" t="s">
        <v>254</v>
      </c>
      <c r="D158"/>
      <c r="E158" s="119"/>
      <c r="F158" s="141" t="s">
        <v>255</v>
      </c>
      <c r="G158"/>
      <c r="H158" s="728"/>
      <c r="I158" s="653"/>
      <c r="J158" s="654"/>
      <c r="K158" s="748"/>
      <c r="L158" s="278"/>
      <c r="M158"/>
      <c r="N158"/>
    </row>
    <row r="159" spans="1:14" s="78" customFormat="1" x14ac:dyDescent="0.3">
      <c r="A159" s="51">
        <v>323</v>
      </c>
      <c r="B159" s="51">
        <v>159</v>
      </c>
      <c r="C159" s="60"/>
      <c r="D159"/>
      <c r="E159" s="119"/>
      <c r="F159" s="141" t="s">
        <v>256</v>
      </c>
      <c r="G159"/>
      <c r="H159" s="728"/>
      <c r="I159" s="653"/>
      <c r="J159" s="654"/>
      <c r="K159" s="748"/>
      <c r="L159" s="278"/>
      <c r="M159"/>
      <c r="N159"/>
    </row>
    <row r="160" spans="1:14" s="78" customFormat="1" x14ac:dyDescent="0.3">
      <c r="A160" s="51">
        <v>324</v>
      </c>
      <c r="B160" s="51">
        <v>160</v>
      </c>
      <c r="C160" s="60"/>
      <c r="D160"/>
      <c r="E160" s="119"/>
      <c r="F160" s="142" t="s">
        <v>198</v>
      </c>
      <c r="G160"/>
      <c r="H160" s="728"/>
      <c r="I160" s="653"/>
      <c r="J160" s="654"/>
      <c r="K160" s="748"/>
      <c r="L160" s="278"/>
      <c r="M160"/>
      <c r="N160"/>
    </row>
    <row r="161" spans="1:14" s="78" customFormat="1" x14ac:dyDescent="0.3">
      <c r="A161" s="51">
        <v>325</v>
      </c>
      <c r="B161" s="51">
        <v>161</v>
      </c>
      <c r="C161" s="60"/>
      <c r="D161"/>
      <c r="E161" s="119"/>
      <c r="F161" s="142" t="s">
        <v>199</v>
      </c>
      <c r="G161"/>
      <c r="H161" s="728"/>
      <c r="I161" s="653"/>
      <c r="J161" s="654"/>
      <c r="K161" s="748"/>
      <c r="L161" s="278"/>
      <c r="M161"/>
      <c r="N161"/>
    </row>
    <row r="162" spans="1:14" s="78" customFormat="1" x14ac:dyDescent="0.3">
      <c r="A162" s="51">
        <v>326</v>
      </c>
      <c r="B162" s="51">
        <v>162</v>
      </c>
      <c r="C162" s="60"/>
      <c r="D162"/>
      <c r="E162" s="119"/>
      <c r="F162" s="141" t="s">
        <v>257</v>
      </c>
      <c r="G162"/>
      <c r="H162" s="728"/>
      <c r="I162" s="653"/>
      <c r="J162" s="654"/>
      <c r="K162" s="748"/>
      <c r="L162" s="278"/>
      <c r="M162"/>
      <c r="N162"/>
    </row>
    <row r="163" spans="1:14" s="78" customFormat="1" x14ac:dyDescent="0.3">
      <c r="A163" s="51">
        <v>327</v>
      </c>
      <c r="B163" s="51">
        <v>163</v>
      </c>
      <c r="C163" s="18"/>
      <c r="D163"/>
      <c r="E163" s="119"/>
      <c r="F163" s="118" t="s">
        <v>198</v>
      </c>
      <c r="G163"/>
      <c r="H163" s="728"/>
      <c r="I163" s="653"/>
      <c r="J163" s="654"/>
      <c r="K163" s="655"/>
      <c r="L163" s="278"/>
      <c r="M163"/>
      <c r="N163"/>
    </row>
    <row r="164" spans="1:14" s="78" customFormat="1" x14ac:dyDescent="0.3">
      <c r="A164" s="51">
        <v>328</v>
      </c>
      <c r="B164" s="51">
        <v>164</v>
      </c>
      <c r="C164" s="18"/>
      <c r="D164"/>
      <c r="E164" s="119"/>
      <c r="F164" s="118" t="s">
        <v>199</v>
      </c>
      <c r="G164"/>
      <c r="H164" s="728"/>
      <c r="I164" s="653"/>
      <c r="J164" s="654"/>
      <c r="K164" s="655"/>
      <c r="L164" s="278"/>
      <c r="M164"/>
      <c r="N164"/>
    </row>
    <row r="165" spans="1:14" s="78" customFormat="1" ht="28.8" x14ac:dyDescent="0.3">
      <c r="A165" s="51">
        <v>329</v>
      </c>
      <c r="B165" s="51">
        <v>165</v>
      </c>
      <c r="C165" s="60" t="s">
        <v>258</v>
      </c>
      <c r="D165"/>
      <c r="E165" s="119"/>
      <c r="F165" s="140" t="s">
        <v>259</v>
      </c>
      <c r="G165"/>
      <c r="H165" s="728"/>
      <c r="I165" s="653"/>
      <c r="J165" s="654"/>
      <c r="K165" s="748"/>
      <c r="L165" s="278"/>
      <c r="M165"/>
      <c r="N165"/>
    </row>
    <row r="166" spans="1:14" s="78" customFormat="1" x14ac:dyDescent="0.3">
      <c r="A166" s="51">
        <v>330</v>
      </c>
      <c r="B166" s="51">
        <v>166</v>
      </c>
      <c r="C166" s="18"/>
      <c r="D166"/>
      <c r="E166" s="119"/>
      <c r="F166" s="118" t="s">
        <v>198</v>
      </c>
      <c r="G166"/>
      <c r="H166" s="728"/>
      <c r="I166" s="653"/>
      <c r="J166" s="654"/>
      <c r="K166" s="655"/>
      <c r="L166" s="278"/>
      <c r="M166"/>
      <c r="N166"/>
    </row>
    <row r="167" spans="1:14" s="78" customFormat="1" x14ac:dyDescent="0.3">
      <c r="A167" s="51">
        <v>331</v>
      </c>
      <c r="B167" s="51">
        <v>167</v>
      </c>
      <c r="C167" s="18"/>
      <c r="D167"/>
      <c r="E167" s="119"/>
      <c r="F167" s="118" t="s">
        <v>199</v>
      </c>
      <c r="G167"/>
      <c r="H167" s="728"/>
      <c r="I167" s="653"/>
      <c r="J167" s="654"/>
      <c r="K167" s="655"/>
      <c r="L167" s="278"/>
      <c r="M167"/>
      <c r="N167"/>
    </row>
    <row r="168" spans="1:14" s="78" customFormat="1" x14ac:dyDescent="0.3">
      <c r="A168" s="51">
        <v>332</v>
      </c>
      <c r="B168" s="51">
        <v>168</v>
      </c>
      <c r="C168" s="54">
        <v>1.6</v>
      </c>
      <c r="D168" s="143"/>
      <c r="E168" s="144" t="s">
        <v>260</v>
      </c>
      <c r="F168" s="54"/>
      <c r="G168" s="54"/>
      <c r="H168" s="722"/>
      <c r="I168" s="723"/>
      <c r="J168" s="723"/>
      <c r="K168" s="723"/>
      <c r="L168" s="278"/>
      <c r="M168"/>
      <c r="N168"/>
    </row>
    <row r="169" spans="1:14" s="78" customFormat="1" x14ac:dyDescent="0.3">
      <c r="A169" s="51">
        <v>333</v>
      </c>
      <c r="B169" s="51">
        <v>169</v>
      </c>
      <c r="C169" s="18"/>
      <c r="D169"/>
      <c r="E169"/>
      <c r="F169" s="118" t="s">
        <v>198</v>
      </c>
      <c r="G169"/>
      <c r="H169" s="728"/>
      <c r="I169" s="653"/>
      <c r="J169" s="654"/>
      <c r="K169" s="655"/>
      <c r="L169" s="278"/>
      <c r="M169"/>
      <c r="N169"/>
    </row>
    <row r="170" spans="1:14" s="78" customFormat="1" x14ac:dyDescent="0.3">
      <c r="A170" s="51">
        <v>334</v>
      </c>
      <c r="B170" s="51">
        <v>170</v>
      </c>
      <c r="C170" s="18"/>
      <c r="D170"/>
      <c r="E170" s="119"/>
      <c r="F170" s="118" t="s">
        <v>199</v>
      </c>
      <c r="G170"/>
      <c r="H170" s="728"/>
      <c r="I170" s="653"/>
      <c r="J170" s="654"/>
      <c r="K170" s="655"/>
      <c r="L170" s="278"/>
      <c r="M170"/>
      <c r="N170"/>
    </row>
    <row r="171" spans="1:14" s="78" customFormat="1" x14ac:dyDescent="0.3">
      <c r="A171" s="51">
        <v>335</v>
      </c>
      <c r="B171" s="51">
        <v>171</v>
      </c>
      <c r="C171" s="54">
        <v>1.7</v>
      </c>
      <c r="D171" s="143"/>
      <c r="E171" s="145" t="s">
        <v>261</v>
      </c>
      <c r="F171" s="143"/>
      <c r="G171" s="146"/>
      <c r="H171" s="722"/>
      <c r="I171" s="723"/>
      <c r="J171" s="723"/>
      <c r="K171" s="723"/>
      <c r="L171" s="278"/>
      <c r="M171"/>
      <c r="N171"/>
    </row>
    <row r="172" spans="1:14" s="78" customFormat="1" ht="28.8" x14ac:dyDescent="0.3">
      <c r="A172" s="51">
        <v>336</v>
      </c>
      <c r="B172" s="51">
        <v>172</v>
      </c>
      <c r="C172" s="62" t="s">
        <v>262</v>
      </c>
      <c r="D172" s="59"/>
      <c r="E172" s="42"/>
      <c r="F172" s="137" t="s">
        <v>263</v>
      </c>
      <c r="G172" s="63" t="s">
        <v>264</v>
      </c>
      <c r="H172" s="728"/>
      <c r="I172" s="653"/>
      <c r="J172" s="654"/>
      <c r="K172" s="655"/>
      <c r="L172" s="278"/>
      <c r="M172"/>
      <c r="N172"/>
    </row>
    <row r="173" spans="1:14" x14ac:dyDescent="0.3">
      <c r="A173" s="51">
        <v>337</v>
      </c>
      <c r="B173" s="51">
        <v>173</v>
      </c>
      <c r="C173" s="61"/>
      <c r="D173" s="59"/>
      <c r="E173" s="42"/>
      <c r="F173" s="42" t="s">
        <v>218</v>
      </c>
      <c r="G173" s="64"/>
      <c r="H173" s="728"/>
      <c r="I173" s="653"/>
      <c r="J173" s="654"/>
      <c r="K173" s="655"/>
      <c r="L173" s="278"/>
    </row>
    <row r="174" spans="1:14" x14ac:dyDescent="0.3">
      <c r="A174" s="51">
        <v>338</v>
      </c>
      <c r="B174" s="51">
        <v>174</v>
      </c>
      <c r="C174" s="61"/>
      <c r="D174" s="59"/>
      <c r="E174" s="42"/>
      <c r="F174" s="42" t="s">
        <v>219</v>
      </c>
      <c r="G174" s="83"/>
      <c r="H174" s="728"/>
      <c r="I174" s="653"/>
      <c r="J174" s="654"/>
      <c r="K174" s="655"/>
      <c r="L174" s="278"/>
    </row>
    <row r="175" spans="1:14" x14ac:dyDescent="0.3">
      <c r="A175" s="51">
        <v>339</v>
      </c>
      <c r="B175" s="51">
        <v>175</v>
      </c>
      <c r="C175" s="61"/>
      <c r="D175" s="59"/>
      <c r="E175" s="42"/>
      <c r="F175" s="42" t="s">
        <v>220</v>
      </c>
      <c r="G175" s="65"/>
      <c r="H175" s="728"/>
      <c r="I175" s="653"/>
      <c r="J175" s="654"/>
      <c r="K175" s="655"/>
      <c r="L175" s="278"/>
    </row>
    <row r="176" spans="1:14" x14ac:dyDescent="0.3">
      <c r="A176" s="51">
        <v>340</v>
      </c>
      <c r="B176" s="51">
        <v>176</v>
      </c>
      <c r="C176" s="61"/>
      <c r="D176" s="59"/>
      <c r="E176" s="42"/>
      <c r="F176" s="42" t="s">
        <v>221</v>
      </c>
      <c r="G176" s="83"/>
      <c r="H176" s="728"/>
      <c r="I176" s="653"/>
      <c r="J176" s="654"/>
      <c r="K176" s="655"/>
      <c r="L176" s="278"/>
    </row>
    <row r="177" spans="1:14" x14ac:dyDescent="0.3">
      <c r="A177" s="51">
        <v>341</v>
      </c>
      <c r="B177" s="51">
        <v>177</v>
      </c>
      <c r="C177" s="61"/>
      <c r="D177" s="59"/>
      <c r="E177" s="42"/>
      <c r="F177" s="42" t="s">
        <v>222</v>
      </c>
      <c r="G177" s="65"/>
      <c r="H177" s="728"/>
      <c r="I177" s="653"/>
      <c r="J177" s="654"/>
      <c r="K177" s="655"/>
      <c r="L177" s="278"/>
    </row>
    <row r="178" spans="1:14" x14ac:dyDescent="0.3">
      <c r="A178" s="51">
        <v>342</v>
      </c>
      <c r="B178" s="51">
        <v>178</v>
      </c>
      <c r="C178" s="61"/>
      <c r="D178" s="59"/>
      <c r="E178" s="42"/>
      <c r="F178" s="42" t="s">
        <v>223</v>
      </c>
      <c r="G178" s="83"/>
      <c r="H178" s="728"/>
      <c r="I178" s="653"/>
      <c r="J178" s="654"/>
      <c r="K178" s="655"/>
      <c r="L178" s="278"/>
    </row>
    <row r="179" spans="1:14" x14ac:dyDescent="0.3">
      <c r="A179" s="51">
        <v>343</v>
      </c>
      <c r="B179" s="51">
        <v>179</v>
      </c>
      <c r="C179" s="61"/>
      <c r="D179" s="59"/>
      <c r="E179" s="42"/>
      <c r="F179" s="42" t="s">
        <v>224</v>
      </c>
      <c r="G179" s="64"/>
      <c r="H179" s="728"/>
      <c r="I179" s="653"/>
      <c r="J179" s="654"/>
      <c r="K179" s="655"/>
      <c r="L179" s="278"/>
    </row>
    <row r="180" spans="1:14" x14ac:dyDescent="0.3">
      <c r="A180" s="51">
        <v>344</v>
      </c>
      <c r="B180" s="51">
        <v>180</v>
      </c>
      <c r="C180" s="61"/>
      <c r="D180" s="59"/>
      <c r="E180" s="42"/>
      <c r="F180" s="42" t="s">
        <v>225</v>
      </c>
      <c r="G180" s="83"/>
      <c r="H180" s="728"/>
      <c r="I180" s="653"/>
      <c r="J180" s="654"/>
      <c r="K180" s="655"/>
      <c r="L180" s="278"/>
    </row>
    <row r="181" spans="1:14" ht="28.8" x14ac:dyDescent="0.3">
      <c r="A181" s="51">
        <v>345</v>
      </c>
      <c r="B181" s="51">
        <v>181</v>
      </c>
      <c r="C181" s="62" t="s">
        <v>265</v>
      </c>
      <c r="D181" s="59"/>
      <c r="E181" s="42"/>
      <c r="F181" s="137" t="s">
        <v>266</v>
      </c>
      <c r="G181" s="66"/>
      <c r="H181" s="728"/>
      <c r="I181" s="653"/>
      <c r="J181" s="654"/>
      <c r="K181" s="655"/>
      <c r="L181" s="278"/>
    </row>
    <row r="182" spans="1:14" x14ac:dyDescent="0.3">
      <c r="A182" s="51">
        <v>346</v>
      </c>
      <c r="B182" s="51">
        <v>182</v>
      </c>
      <c r="C182" s="61"/>
      <c r="D182" s="59"/>
      <c r="E182" s="42"/>
      <c r="F182" s="42" t="s">
        <v>198</v>
      </c>
      <c r="G182" s="66"/>
      <c r="H182" s="728"/>
      <c r="I182" s="653"/>
      <c r="J182" s="654"/>
      <c r="K182" s="655"/>
      <c r="L182" s="278"/>
    </row>
    <row r="183" spans="1:14" x14ac:dyDescent="0.3">
      <c r="A183" s="51">
        <v>347</v>
      </c>
      <c r="B183" s="51">
        <v>183</v>
      </c>
      <c r="C183" s="61"/>
      <c r="D183" s="59"/>
      <c r="E183" s="42"/>
      <c r="F183" s="42" t="s">
        <v>199</v>
      </c>
      <c r="G183" s="83"/>
      <c r="H183" s="728"/>
      <c r="I183" s="653"/>
      <c r="J183" s="654"/>
      <c r="K183" s="655"/>
      <c r="L183" s="278"/>
    </row>
    <row r="184" spans="1:14" x14ac:dyDescent="0.3">
      <c r="A184" s="51">
        <v>348</v>
      </c>
      <c r="B184" s="51">
        <v>184</v>
      </c>
      <c r="C184" s="54">
        <v>1.8</v>
      </c>
      <c r="D184" s="147"/>
      <c r="E184" s="144" t="s">
        <v>267</v>
      </c>
      <c r="F184" s="143"/>
      <c r="G184" s="143"/>
      <c r="H184" s="722"/>
      <c r="I184" s="723"/>
      <c r="J184" s="723"/>
      <c r="K184" s="723"/>
      <c r="L184" s="278"/>
    </row>
    <row r="185" spans="1:14" x14ac:dyDescent="0.3">
      <c r="A185" s="51">
        <v>349</v>
      </c>
      <c r="B185" s="51">
        <v>185</v>
      </c>
      <c r="C185" s="60"/>
      <c r="F185" s="118" t="s">
        <v>198</v>
      </c>
      <c r="H185" s="728"/>
      <c r="I185" s="653"/>
      <c r="J185" s="654"/>
      <c r="K185" s="655"/>
      <c r="L185" s="278"/>
    </row>
    <row r="186" spans="1:14" x14ac:dyDescent="0.3">
      <c r="A186" s="51">
        <v>350</v>
      </c>
      <c r="B186" s="51">
        <v>186</v>
      </c>
      <c r="C186" s="60"/>
      <c r="F186" s="118" t="s">
        <v>199</v>
      </c>
      <c r="H186" s="728"/>
      <c r="I186" s="653"/>
      <c r="J186" s="654"/>
      <c r="K186" s="655"/>
      <c r="L186" s="278"/>
    </row>
    <row r="187" spans="1:14" x14ac:dyDescent="0.3">
      <c r="A187" s="51">
        <v>351</v>
      </c>
      <c r="B187" s="51">
        <v>187</v>
      </c>
      <c r="C187" s="54">
        <v>1.9</v>
      </c>
      <c r="D187" s="147"/>
      <c r="E187" s="144" t="s">
        <v>268</v>
      </c>
      <c r="F187" s="143"/>
      <c r="G187" s="143"/>
      <c r="H187" s="722"/>
      <c r="I187" s="723"/>
      <c r="J187" s="723"/>
      <c r="K187" s="723"/>
      <c r="L187" s="278"/>
      <c r="M187" s="67"/>
      <c r="N187" s="67"/>
    </row>
    <row r="188" spans="1:14" x14ac:dyDescent="0.3">
      <c r="A188" s="51">
        <v>352</v>
      </c>
      <c r="B188" s="51">
        <v>188</v>
      </c>
      <c r="C188" s="60"/>
      <c r="F188" s="118" t="s">
        <v>198</v>
      </c>
      <c r="H188" s="728"/>
      <c r="I188" s="653"/>
      <c r="J188" s="654"/>
      <c r="K188" s="655"/>
      <c r="L188" s="278"/>
      <c r="M188" s="67"/>
      <c r="N188" s="67"/>
    </row>
    <row r="189" spans="1:14" x14ac:dyDescent="0.3">
      <c r="A189" s="51">
        <v>353</v>
      </c>
      <c r="B189" s="51">
        <v>189</v>
      </c>
      <c r="C189" s="60"/>
      <c r="F189" s="118" t="s">
        <v>199</v>
      </c>
      <c r="G189" s="2" t="s">
        <v>269</v>
      </c>
      <c r="H189" s="728"/>
      <c r="I189" s="653"/>
      <c r="J189" s="654"/>
      <c r="K189" s="655"/>
      <c r="L189" s="278"/>
      <c r="M189" s="67"/>
      <c r="N189" s="67"/>
    </row>
    <row r="190" spans="1:14" x14ac:dyDescent="0.3">
      <c r="A190" s="51">
        <v>354</v>
      </c>
      <c r="B190" s="51">
        <v>190</v>
      </c>
      <c r="C190" s="84" t="s">
        <v>270</v>
      </c>
      <c r="D190" s="113"/>
      <c r="E190" s="114" t="s">
        <v>271</v>
      </c>
      <c r="F190" s="115"/>
      <c r="G190" s="113"/>
      <c r="H190" s="722"/>
      <c r="I190" s="723">
        <v>20</v>
      </c>
      <c r="J190" s="723">
        <v>20</v>
      </c>
      <c r="K190" s="723">
        <v>20</v>
      </c>
      <c r="L190" s="278"/>
    </row>
    <row r="191" spans="1:14" x14ac:dyDescent="0.3">
      <c r="A191" s="51">
        <v>355</v>
      </c>
      <c r="B191" s="51">
        <v>191</v>
      </c>
      <c r="C191" s="85">
        <v>1.1100000000000001</v>
      </c>
      <c r="D191" s="113"/>
      <c r="E191" s="114" t="s">
        <v>272</v>
      </c>
      <c r="F191" s="115"/>
      <c r="G191" s="113"/>
      <c r="H191" s="722"/>
      <c r="I191" s="723">
        <v>0</v>
      </c>
      <c r="J191" s="723">
        <v>0</v>
      </c>
      <c r="K191" s="723">
        <v>0</v>
      </c>
      <c r="L191" s="278"/>
    </row>
    <row r="192" spans="1:14" x14ac:dyDescent="0.3">
      <c r="A192" s="51">
        <v>356</v>
      </c>
      <c r="B192" s="51">
        <v>192</v>
      </c>
      <c r="C192" s="18"/>
      <c r="D192"/>
      <c r="E192" s="119"/>
      <c r="F192" s="118" t="s">
        <v>198</v>
      </c>
      <c r="G192" s="83" t="s">
        <v>273</v>
      </c>
      <c r="H192" s="728"/>
      <c r="I192" s="653">
        <v>3398.8806</v>
      </c>
      <c r="J192" s="654">
        <v>3398.8806</v>
      </c>
      <c r="K192" s="655">
        <v>4248.6007499999996</v>
      </c>
      <c r="L192" s="278"/>
    </row>
    <row r="193" spans="1:14" ht="28.8" x14ac:dyDescent="0.3">
      <c r="A193" s="51">
        <v>357</v>
      </c>
      <c r="B193" s="51">
        <v>193</v>
      </c>
      <c r="C193" s="18"/>
      <c r="D193"/>
      <c r="E193" s="119"/>
      <c r="F193" s="118" t="s">
        <v>174</v>
      </c>
      <c r="G193" s="83" t="s">
        <v>274</v>
      </c>
      <c r="H193" s="728"/>
      <c r="I193" s="653"/>
      <c r="J193" s="654"/>
      <c r="K193" s="655"/>
      <c r="L193" s="278"/>
    </row>
    <row r="194" spans="1:14" x14ac:dyDescent="0.3">
      <c r="A194" s="51">
        <v>358</v>
      </c>
      <c r="B194" s="51">
        <v>194</v>
      </c>
      <c r="C194" s="18"/>
      <c r="D194"/>
      <c r="E194" s="119"/>
      <c r="F194" s="118" t="s">
        <v>275</v>
      </c>
      <c r="G194"/>
      <c r="H194" s="728"/>
      <c r="I194" s="653"/>
      <c r="J194" s="654"/>
      <c r="K194" s="655"/>
      <c r="L194" s="278"/>
    </row>
    <row r="195" spans="1:14" x14ac:dyDescent="0.3">
      <c r="A195" s="51">
        <v>359</v>
      </c>
      <c r="B195" s="51">
        <v>195</v>
      </c>
      <c r="C195" s="53">
        <v>2</v>
      </c>
      <c r="D195" s="111" t="s">
        <v>276</v>
      </c>
      <c r="E195" s="112"/>
      <c r="F195" s="112"/>
      <c r="G195" s="112"/>
      <c r="H195" s="721"/>
      <c r="I195" s="590">
        <v>121.413615363822</v>
      </c>
      <c r="J195" s="590">
        <v>713.536425168199</v>
      </c>
      <c r="K195" s="590">
        <v>215.82576657471401</v>
      </c>
      <c r="L195" s="278"/>
    </row>
    <row r="196" spans="1:14" x14ac:dyDescent="0.3">
      <c r="A196" s="51">
        <v>360</v>
      </c>
      <c r="B196" s="51">
        <v>196</v>
      </c>
      <c r="C196" s="54">
        <v>2.1</v>
      </c>
      <c r="D196" s="113"/>
      <c r="E196" s="114" t="s">
        <v>277</v>
      </c>
      <c r="F196" s="115"/>
      <c r="G196" s="113"/>
      <c r="H196" s="722"/>
      <c r="I196" s="723">
        <v>71.413615363822004</v>
      </c>
      <c r="J196" s="723">
        <v>648.536425168199</v>
      </c>
      <c r="K196" s="723">
        <v>135.82576657471401</v>
      </c>
      <c r="L196" s="278"/>
    </row>
    <row r="197" spans="1:14" x14ac:dyDescent="0.3">
      <c r="A197" s="51">
        <v>361</v>
      </c>
      <c r="B197" s="51">
        <v>197</v>
      </c>
      <c r="C197" s="54">
        <v>2.2000000000000002</v>
      </c>
      <c r="D197" s="113"/>
      <c r="E197" s="114" t="s">
        <v>278</v>
      </c>
      <c r="F197" s="115"/>
      <c r="G197" s="113"/>
      <c r="H197" s="722"/>
      <c r="I197" s="723">
        <v>30</v>
      </c>
      <c r="J197" s="723">
        <v>40</v>
      </c>
      <c r="K197" s="723">
        <v>50</v>
      </c>
      <c r="L197" s="278"/>
    </row>
    <row r="198" spans="1:14" x14ac:dyDescent="0.3">
      <c r="A198" s="51">
        <v>362</v>
      </c>
      <c r="B198" s="51">
        <v>198</v>
      </c>
      <c r="C198" s="68"/>
      <c r="D198" s="27"/>
      <c r="E198" s="148"/>
      <c r="F198" s="149" t="s">
        <v>279</v>
      </c>
      <c r="G198" s="65"/>
      <c r="H198" s="741"/>
      <c r="I198" s="742">
        <v>6000</v>
      </c>
      <c r="J198" s="743">
        <v>6000</v>
      </c>
      <c r="K198" s="655">
        <v>6000</v>
      </c>
      <c r="L198" s="278"/>
    </row>
    <row r="199" spans="1:14" x14ac:dyDescent="0.3">
      <c r="A199" s="51">
        <v>363</v>
      </c>
      <c r="B199" s="51">
        <v>199</v>
      </c>
      <c r="C199" s="68"/>
      <c r="D199" s="27"/>
      <c r="E199" s="148"/>
      <c r="F199" s="149" t="s">
        <v>280</v>
      </c>
      <c r="G199" s="65"/>
      <c r="H199" s="741"/>
      <c r="I199" s="742">
        <v>5.0000000000000001E-3</v>
      </c>
      <c r="J199" s="743">
        <v>6.6666666666666671E-3</v>
      </c>
      <c r="K199" s="655">
        <v>8.3333333333333332E-3</v>
      </c>
      <c r="L199" s="278"/>
    </row>
    <row r="200" spans="1:14" x14ac:dyDescent="0.3">
      <c r="A200" s="51">
        <v>364</v>
      </c>
      <c r="B200" s="51">
        <v>200</v>
      </c>
      <c r="C200" s="68"/>
      <c r="D200" s="27"/>
      <c r="E200" s="148"/>
      <c r="F200" s="149" t="s">
        <v>281</v>
      </c>
      <c r="G200" s="65"/>
      <c r="H200" s="741"/>
      <c r="I200" s="742"/>
      <c r="J200" s="743"/>
      <c r="K200" s="655"/>
      <c r="L200" s="278"/>
    </row>
    <row r="201" spans="1:14" x14ac:dyDescent="0.3">
      <c r="A201" s="51">
        <v>365</v>
      </c>
      <c r="B201" s="51">
        <v>201</v>
      </c>
      <c r="C201" s="68"/>
      <c r="D201" s="27"/>
      <c r="E201" s="148"/>
      <c r="F201" s="149" t="s">
        <v>282</v>
      </c>
      <c r="G201" s="65"/>
      <c r="H201" s="741"/>
      <c r="I201" s="742"/>
      <c r="J201" s="743"/>
      <c r="K201" s="655"/>
      <c r="L201" s="278"/>
    </row>
    <row r="202" spans="1:14" x14ac:dyDescent="0.3">
      <c r="A202" s="51">
        <v>366</v>
      </c>
      <c r="B202" s="51">
        <v>202</v>
      </c>
      <c r="C202" s="68"/>
      <c r="D202" s="27"/>
      <c r="E202" s="148"/>
      <c r="F202" s="149" t="s">
        <v>283</v>
      </c>
      <c r="G202" s="65"/>
      <c r="H202" s="741"/>
      <c r="I202" s="742"/>
      <c r="J202" s="743"/>
      <c r="K202" s="655"/>
      <c r="L202" s="278"/>
    </row>
    <row r="203" spans="1:14" x14ac:dyDescent="0.3">
      <c r="A203" s="51">
        <v>367</v>
      </c>
      <c r="B203" s="51">
        <v>203</v>
      </c>
      <c r="C203" s="68"/>
      <c r="D203" s="27"/>
      <c r="E203" s="148"/>
      <c r="F203" s="149" t="s">
        <v>284</v>
      </c>
      <c r="G203" s="65"/>
      <c r="H203" s="741"/>
      <c r="I203" s="742"/>
      <c r="J203" s="743"/>
      <c r="K203" s="655"/>
      <c r="L203" s="278"/>
    </row>
    <row r="204" spans="1:14" ht="28.8" x14ac:dyDescent="0.3">
      <c r="A204" s="51">
        <v>368</v>
      </c>
      <c r="B204" s="51">
        <v>204</v>
      </c>
      <c r="C204" s="68"/>
      <c r="D204" s="27"/>
      <c r="E204" s="148"/>
      <c r="F204" s="149" t="s">
        <v>285</v>
      </c>
      <c r="G204" s="65"/>
      <c r="H204" s="741"/>
      <c r="I204" s="742"/>
      <c r="J204" s="743"/>
      <c r="K204" s="655"/>
      <c r="L204" s="278"/>
    </row>
    <row r="205" spans="1:14" s="78" customFormat="1" ht="28.8" x14ac:dyDescent="0.3">
      <c r="A205" s="51">
        <v>369</v>
      </c>
      <c r="B205" s="51">
        <v>205</v>
      </c>
      <c r="C205" s="68"/>
      <c r="D205" s="27"/>
      <c r="E205" s="148"/>
      <c r="F205" s="149" t="s">
        <v>286</v>
      </c>
      <c r="G205" s="65"/>
      <c r="H205" s="741"/>
      <c r="I205" s="742"/>
      <c r="J205" s="743"/>
      <c r="K205" s="655"/>
      <c r="L205" s="278"/>
      <c r="M205"/>
      <c r="N205"/>
    </row>
    <row r="206" spans="1:14" s="78" customFormat="1" x14ac:dyDescent="0.3">
      <c r="A206" s="51">
        <v>370</v>
      </c>
      <c r="B206" s="51">
        <v>206</v>
      </c>
      <c r="C206" s="54">
        <v>2.2999999999999998</v>
      </c>
      <c r="D206" s="150"/>
      <c r="E206" s="114" t="s">
        <v>287</v>
      </c>
      <c r="F206" s="115"/>
      <c r="G206" s="113"/>
      <c r="H206" s="722">
        <v>0</v>
      </c>
      <c r="I206" s="723">
        <v>0</v>
      </c>
      <c r="J206" s="723">
        <v>0</v>
      </c>
      <c r="K206" s="723">
        <v>0</v>
      </c>
      <c r="L206" s="278"/>
      <c r="M206"/>
      <c r="N206"/>
    </row>
    <row r="207" spans="1:14" s="78" customFormat="1" x14ac:dyDescent="0.3">
      <c r="A207" s="51">
        <v>371</v>
      </c>
      <c r="B207" s="51">
        <v>207</v>
      </c>
      <c r="C207" s="18"/>
      <c r="D207" s="151"/>
      <c r="E207"/>
      <c r="F207" s="152" t="s">
        <v>178</v>
      </c>
      <c r="G207"/>
      <c r="H207" s="741">
        <v>0</v>
      </c>
      <c r="I207" s="742">
        <v>0</v>
      </c>
      <c r="J207" s="743">
        <v>0</v>
      </c>
      <c r="K207" s="746">
        <v>0</v>
      </c>
      <c r="L207" s="278"/>
      <c r="M207"/>
      <c r="N207"/>
    </row>
    <row r="208" spans="1:14" s="78" customFormat="1" x14ac:dyDescent="0.3">
      <c r="A208" s="51">
        <v>372</v>
      </c>
      <c r="B208" s="51">
        <v>208</v>
      </c>
      <c r="C208" s="18"/>
      <c r="D208" s="121"/>
      <c r="E208"/>
      <c r="F208" s="118" t="s">
        <v>288</v>
      </c>
      <c r="G208"/>
      <c r="H208" s="741">
        <v>0</v>
      </c>
      <c r="I208" s="742">
        <v>0</v>
      </c>
      <c r="J208" s="743">
        <v>0</v>
      </c>
      <c r="K208" s="746">
        <v>0</v>
      </c>
      <c r="L208" s="278"/>
      <c r="M208"/>
      <c r="N208"/>
    </row>
    <row r="209" spans="1:14" s="78" customFormat="1" x14ac:dyDescent="0.3">
      <c r="A209" s="51">
        <v>373</v>
      </c>
      <c r="B209" s="51">
        <v>209</v>
      </c>
      <c r="C209" s="18"/>
      <c r="D209" s="121"/>
      <c r="E209"/>
      <c r="F209" s="118" t="s">
        <v>289</v>
      </c>
      <c r="G209"/>
      <c r="H209" s="741">
        <v>0</v>
      </c>
      <c r="I209" s="742">
        <v>0</v>
      </c>
      <c r="J209" s="743">
        <v>0</v>
      </c>
      <c r="K209" s="746">
        <v>0</v>
      </c>
      <c r="L209" s="278"/>
      <c r="M209"/>
      <c r="N209"/>
    </row>
    <row r="210" spans="1:14" s="78" customFormat="1" x14ac:dyDescent="0.3">
      <c r="A210" s="51">
        <v>374</v>
      </c>
      <c r="B210" s="51">
        <v>210</v>
      </c>
      <c r="C210" s="18"/>
      <c r="D210" s="121"/>
      <c r="E210"/>
      <c r="F210" s="118" t="s">
        <v>290</v>
      </c>
      <c r="G210"/>
      <c r="H210" s="741">
        <v>0</v>
      </c>
      <c r="I210" s="742">
        <v>0</v>
      </c>
      <c r="J210" s="743">
        <v>0</v>
      </c>
      <c r="K210" s="746">
        <v>0</v>
      </c>
      <c r="L210" s="278"/>
      <c r="M210"/>
      <c r="N210"/>
    </row>
    <row r="211" spans="1:14" s="78" customFormat="1" x14ac:dyDescent="0.3">
      <c r="A211" s="51">
        <v>375</v>
      </c>
      <c r="B211" s="51">
        <v>211</v>
      </c>
      <c r="C211" s="18"/>
      <c r="D211" s="121"/>
      <c r="E211"/>
      <c r="F211" s="118" t="s">
        <v>289</v>
      </c>
      <c r="G211"/>
      <c r="H211" s="741">
        <v>0</v>
      </c>
      <c r="I211" s="742">
        <v>0</v>
      </c>
      <c r="J211" s="743">
        <v>0</v>
      </c>
      <c r="K211" s="746">
        <v>0</v>
      </c>
      <c r="L211" s="278"/>
      <c r="M211"/>
      <c r="N211"/>
    </row>
    <row r="212" spans="1:14" s="78" customFormat="1" x14ac:dyDescent="0.3">
      <c r="A212" s="51">
        <v>376</v>
      </c>
      <c r="B212" s="51">
        <v>212</v>
      </c>
      <c r="C212" s="18"/>
      <c r="D212" s="121"/>
      <c r="E212"/>
      <c r="F212" s="118" t="s">
        <v>291</v>
      </c>
      <c r="G212"/>
      <c r="H212" s="741">
        <v>0</v>
      </c>
      <c r="I212" s="742">
        <v>0</v>
      </c>
      <c r="J212" s="743">
        <v>0</v>
      </c>
      <c r="K212" s="746">
        <v>0</v>
      </c>
      <c r="L212" s="278"/>
      <c r="M212"/>
      <c r="N212"/>
    </row>
    <row r="213" spans="1:14" s="78" customFormat="1" x14ac:dyDescent="0.3">
      <c r="A213" s="51">
        <v>377</v>
      </c>
      <c r="B213" s="51">
        <v>213</v>
      </c>
      <c r="C213" s="18"/>
      <c r="D213" s="121"/>
      <c r="E213"/>
      <c r="F213" s="118" t="s">
        <v>289</v>
      </c>
      <c r="G213"/>
      <c r="H213" s="741">
        <v>0</v>
      </c>
      <c r="I213" s="742">
        <v>0</v>
      </c>
      <c r="J213" s="743">
        <v>0</v>
      </c>
      <c r="K213" s="746">
        <v>0</v>
      </c>
      <c r="L213" s="278"/>
      <c r="M213"/>
      <c r="N213"/>
    </row>
    <row r="214" spans="1:14" s="78" customFormat="1" x14ac:dyDescent="0.3">
      <c r="A214" s="51">
        <v>378</v>
      </c>
      <c r="B214" s="51">
        <v>214</v>
      </c>
      <c r="C214" s="18"/>
      <c r="D214" s="121"/>
      <c r="E214"/>
      <c r="F214" s="152" t="s">
        <v>185</v>
      </c>
      <c r="G214"/>
      <c r="H214" s="741">
        <v>0</v>
      </c>
      <c r="I214" s="742">
        <v>0</v>
      </c>
      <c r="J214" s="743">
        <v>0</v>
      </c>
      <c r="K214" s="746">
        <v>0</v>
      </c>
      <c r="L214" s="278"/>
      <c r="M214"/>
      <c r="N214"/>
    </row>
    <row r="215" spans="1:14" s="78" customFormat="1" x14ac:dyDescent="0.3">
      <c r="A215" s="51">
        <v>379</v>
      </c>
      <c r="B215" s="51">
        <v>215</v>
      </c>
      <c r="C215" s="18"/>
      <c r="D215" s="121"/>
      <c r="E215"/>
      <c r="F215" s="118" t="s">
        <v>292</v>
      </c>
      <c r="G215"/>
      <c r="H215" s="741">
        <v>0</v>
      </c>
      <c r="I215" s="742">
        <v>0</v>
      </c>
      <c r="J215" s="743">
        <v>0</v>
      </c>
      <c r="K215" s="746">
        <v>0</v>
      </c>
      <c r="L215" s="278"/>
      <c r="M215"/>
      <c r="N215"/>
    </row>
    <row r="216" spans="1:14" s="78" customFormat="1" x14ac:dyDescent="0.3">
      <c r="A216" s="51">
        <v>380</v>
      </c>
      <c r="B216" s="51">
        <v>216</v>
      </c>
      <c r="C216" s="18"/>
      <c r="D216" s="151"/>
      <c r="E216"/>
      <c r="F216" s="118" t="s">
        <v>293</v>
      </c>
      <c r="G216"/>
      <c r="H216" s="741">
        <v>0</v>
      </c>
      <c r="I216" s="742">
        <v>0</v>
      </c>
      <c r="J216" s="743">
        <v>0</v>
      </c>
      <c r="K216" s="746">
        <v>0</v>
      </c>
      <c r="L216" s="278"/>
      <c r="M216"/>
      <c r="N216"/>
    </row>
    <row r="217" spans="1:14" s="78" customFormat="1" x14ac:dyDescent="0.3">
      <c r="A217" s="51">
        <v>381</v>
      </c>
      <c r="B217" s="51">
        <v>217</v>
      </c>
      <c r="C217" s="18"/>
      <c r="D217" s="121"/>
      <c r="E217"/>
      <c r="F217" s="118" t="s">
        <v>294</v>
      </c>
      <c r="G217"/>
      <c r="H217" s="741">
        <v>0</v>
      </c>
      <c r="I217" s="742">
        <v>0</v>
      </c>
      <c r="J217" s="743">
        <v>0</v>
      </c>
      <c r="K217" s="746">
        <v>0</v>
      </c>
      <c r="L217" s="278"/>
      <c r="M217"/>
      <c r="N217"/>
    </row>
    <row r="218" spans="1:14" s="78" customFormat="1" x14ac:dyDescent="0.3">
      <c r="A218" s="51">
        <v>382</v>
      </c>
      <c r="B218" s="51">
        <v>218</v>
      </c>
      <c r="C218" s="18"/>
      <c r="D218" s="121"/>
      <c r="E218"/>
      <c r="F218" s="118" t="s">
        <v>295</v>
      </c>
      <c r="G218"/>
      <c r="H218" s="741">
        <v>0</v>
      </c>
      <c r="I218" s="742">
        <v>0</v>
      </c>
      <c r="J218" s="743">
        <v>0</v>
      </c>
      <c r="K218" s="746">
        <v>0</v>
      </c>
      <c r="L218" s="278"/>
      <c r="M218"/>
      <c r="N218"/>
    </row>
    <row r="219" spans="1:14" s="78" customFormat="1" x14ac:dyDescent="0.3">
      <c r="A219" s="51">
        <v>383</v>
      </c>
      <c r="B219" s="51">
        <v>219</v>
      </c>
      <c r="C219" s="18"/>
      <c r="D219" s="121"/>
      <c r="E219"/>
      <c r="F219" s="118" t="s">
        <v>296</v>
      </c>
      <c r="G219"/>
      <c r="H219" s="741">
        <v>0</v>
      </c>
      <c r="I219" s="742">
        <v>0</v>
      </c>
      <c r="J219" s="743">
        <v>0</v>
      </c>
      <c r="K219" s="746">
        <v>0</v>
      </c>
      <c r="L219" s="278"/>
      <c r="M219"/>
      <c r="N219"/>
    </row>
    <row r="220" spans="1:14" s="78" customFormat="1" x14ac:dyDescent="0.3">
      <c r="A220" s="51">
        <v>384</v>
      </c>
      <c r="B220" s="51">
        <v>220</v>
      </c>
      <c r="C220" s="18"/>
      <c r="D220" s="121"/>
      <c r="E220"/>
      <c r="F220" s="118" t="s">
        <v>295</v>
      </c>
      <c r="G220"/>
      <c r="H220" s="741">
        <v>0</v>
      </c>
      <c r="I220" s="742">
        <v>0</v>
      </c>
      <c r="J220" s="743">
        <v>0</v>
      </c>
      <c r="K220" s="746">
        <v>0</v>
      </c>
      <c r="L220" s="278"/>
      <c r="M220"/>
      <c r="N220"/>
    </row>
    <row r="221" spans="1:14" s="78" customFormat="1" ht="15.6" x14ac:dyDescent="0.3">
      <c r="A221" s="51">
        <v>385</v>
      </c>
      <c r="B221" s="51">
        <v>221</v>
      </c>
      <c r="C221" s="18"/>
      <c r="D221" s="121"/>
      <c r="E221"/>
      <c r="F221" s="153" t="s">
        <v>297</v>
      </c>
      <c r="G221"/>
      <c r="H221" s="741">
        <v>0</v>
      </c>
      <c r="I221" s="742">
        <v>0</v>
      </c>
      <c r="J221" s="743">
        <v>0</v>
      </c>
      <c r="K221" s="746">
        <v>0</v>
      </c>
      <c r="L221" s="278"/>
      <c r="M221"/>
      <c r="N221"/>
    </row>
    <row r="222" spans="1:14" s="78" customFormat="1" ht="15.6" x14ac:dyDescent="0.3">
      <c r="A222" s="51">
        <v>386</v>
      </c>
      <c r="B222" s="51">
        <v>222</v>
      </c>
      <c r="C222" s="18"/>
      <c r="D222" s="121"/>
      <c r="E222"/>
      <c r="F222" s="154" t="s">
        <v>298</v>
      </c>
      <c r="G222"/>
      <c r="H222" s="741">
        <v>0</v>
      </c>
      <c r="I222" s="742">
        <v>0</v>
      </c>
      <c r="J222" s="743">
        <v>0</v>
      </c>
      <c r="K222" s="746">
        <v>0</v>
      </c>
      <c r="L222" s="278"/>
      <c r="M222"/>
      <c r="N222"/>
    </row>
    <row r="223" spans="1:14" s="78" customFormat="1" ht="15.6" x14ac:dyDescent="0.3">
      <c r="A223" s="51">
        <v>387</v>
      </c>
      <c r="B223" s="51">
        <v>223</v>
      </c>
      <c r="C223" s="18"/>
      <c r="D223" s="121"/>
      <c r="E223"/>
      <c r="F223" s="154" t="s">
        <v>299</v>
      </c>
      <c r="G223"/>
      <c r="H223" s="741">
        <v>0</v>
      </c>
      <c r="I223" s="742">
        <v>0</v>
      </c>
      <c r="J223" s="743">
        <v>0</v>
      </c>
      <c r="K223" s="746">
        <v>0</v>
      </c>
      <c r="L223" s="278"/>
      <c r="M223"/>
      <c r="N223"/>
    </row>
    <row r="224" spans="1:14" s="78" customFormat="1" x14ac:dyDescent="0.3">
      <c r="A224" s="51">
        <v>388</v>
      </c>
      <c r="B224" s="51">
        <v>224</v>
      </c>
      <c r="C224" s="18"/>
      <c r="D224" s="121"/>
      <c r="E224"/>
      <c r="F224" s="152" t="s">
        <v>300</v>
      </c>
      <c r="G224"/>
      <c r="H224" s="741">
        <v>0</v>
      </c>
      <c r="I224" s="742">
        <v>0</v>
      </c>
      <c r="J224" s="743">
        <v>0</v>
      </c>
      <c r="K224" s="746">
        <v>0</v>
      </c>
      <c r="L224" s="278"/>
      <c r="M224"/>
      <c r="N224"/>
    </row>
    <row r="225" spans="1:14" s="78" customFormat="1" x14ac:dyDescent="0.3">
      <c r="A225" s="51">
        <v>389</v>
      </c>
      <c r="B225" s="51">
        <v>225</v>
      </c>
      <c r="C225" s="18"/>
      <c r="D225" s="151"/>
      <c r="E225"/>
      <c r="F225" s="118" t="s">
        <v>301</v>
      </c>
      <c r="G225"/>
      <c r="H225" s="741">
        <v>0</v>
      </c>
      <c r="I225" s="742">
        <v>0</v>
      </c>
      <c r="J225" s="743">
        <v>0</v>
      </c>
      <c r="K225" s="746">
        <v>0</v>
      </c>
      <c r="L225" s="278"/>
      <c r="M225"/>
      <c r="N225"/>
    </row>
    <row r="226" spans="1:14" s="78" customFormat="1" x14ac:dyDescent="0.3">
      <c r="A226" s="51">
        <v>390</v>
      </c>
      <c r="B226" s="51">
        <v>226</v>
      </c>
      <c r="C226" s="18"/>
      <c r="D226" s="121"/>
      <c r="E226"/>
      <c r="F226" s="118" t="s">
        <v>302</v>
      </c>
      <c r="G226"/>
      <c r="H226" s="741">
        <v>0</v>
      </c>
      <c r="I226" s="742">
        <v>0</v>
      </c>
      <c r="J226" s="743">
        <v>0</v>
      </c>
      <c r="K226" s="746">
        <v>0</v>
      </c>
      <c r="L226" s="278"/>
      <c r="M226"/>
      <c r="N226"/>
    </row>
    <row r="227" spans="1:14" s="78" customFormat="1" x14ac:dyDescent="0.3">
      <c r="A227" s="51">
        <v>391</v>
      </c>
      <c r="B227" s="51">
        <v>227</v>
      </c>
      <c r="C227" s="18"/>
      <c r="D227" s="121"/>
      <c r="E227"/>
      <c r="F227" s="118" t="s">
        <v>303</v>
      </c>
      <c r="G227"/>
      <c r="H227" s="741">
        <v>0</v>
      </c>
      <c r="I227" s="742">
        <v>0</v>
      </c>
      <c r="J227" s="743">
        <v>0</v>
      </c>
      <c r="K227" s="746">
        <v>0</v>
      </c>
      <c r="L227" s="278"/>
      <c r="M227"/>
      <c r="N227"/>
    </row>
    <row r="228" spans="1:14" s="78" customFormat="1" x14ac:dyDescent="0.3">
      <c r="A228" s="51">
        <v>392</v>
      </c>
      <c r="B228" s="51">
        <v>228</v>
      </c>
      <c r="C228" s="54">
        <v>2.4</v>
      </c>
      <c r="D228" s="150"/>
      <c r="E228" s="114" t="s">
        <v>304</v>
      </c>
      <c r="F228" s="115"/>
      <c r="G228" s="113"/>
      <c r="H228" s="722">
        <v>0</v>
      </c>
      <c r="I228" s="723">
        <v>0</v>
      </c>
      <c r="J228" s="723">
        <v>0</v>
      </c>
      <c r="K228" s="723">
        <v>0</v>
      </c>
      <c r="L228" s="278"/>
      <c r="M228"/>
      <c r="N228"/>
    </row>
    <row r="229" spans="1:14" s="78" customFormat="1" x14ac:dyDescent="0.3">
      <c r="A229" s="51">
        <v>393</v>
      </c>
      <c r="B229" s="51">
        <v>229</v>
      </c>
      <c r="C229" s="18"/>
      <c r="D229" s="121"/>
      <c r="E229"/>
      <c r="F229" s="118" t="s">
        <v>305</v>
      </c>
      <c r="G229"/>
      <c r="H229" s="728">
        <v>0</v>
      </c>
      <c r="I229" s="653">
        <v>0</v>
      </c>
      <c r="J229" s="654">
        <v>0</v>
      </c>
      <c r="K229" s="655">
        <v>0</v>
      </c>
      <c r="L229" s="278"/>
      <c r="M229"/>
      <c r="N229"/>
    </row>
    <row r="230" spans="1:14" s="78" customFormat="1" x14ac:dyDescent="0.3">
      <c r="A230" s="51">
        <v>394</v>
      </c>
      <c r="B230" s="51">
        <v>230</v>
      </c>
      <c r="C230" s="18"/>
      <c r="D230" s="121"/>
      <c r="E230"/>
      <c r="F230" s="118" t="s">
        <v>306</v>
      </c>
      <c r="G230"/>
      <c r="H230" s="728">
        <v>0</v>
      </c>
      <c r="I230" s="653">
        <v>0</v>
      </c>
      <c r="J230" s="654">
        <v>0</v>
      </c>
      <c r="K230" s="655">
        <v>0</v>
      </c>
      <c r="L230" s="278"/>
      <c r="M230"/>
      <c r="N230"/>
    </row>
    <row r="231" spans="1:14" s="78" customFormat="1" x14ac:dyDescent="0.3">
      <c r="A231" s="51">
        <v>395</v>
      </c>
      <c r="B231" s="51">
        <v>231</v>
      </c>
      <c r="C231" s="18"/>
      <c r="D231" s="121"/>
      <c r="E231"/>
      <c r="F231" s="118" t="s">
        <v>307</v>
      </c>
      <c r="G231"/>
      <c r="H231" s="728">
        <v>0</v>
      </c>
      <c r="I231" s="653">
        <v>0</v>
      </c>
      <c r="J231" s="654">
        <v>0</v>
      </c>
      <c r="K231" s="655">
        <v>0</v>
      </c>
      <c r="L231" s="278"/>
      <c r="M231"/>
      <c r="N231"/>
    </row>
    <row r="232" spans="1:14" s="78" customFormat="1" x14ac:dyDescent="0.3">
      <c r="A232" s="51">
        <v>396</v>
      </c>
      <c r="B232" s="51">
        <v>232</v>
      </c>
      <c r="C232" s="18"/>
      <c r="D232" s="121"/>
      <c r="E232"/>
      <c r="F232" s="118" t="s">
        <v>174</v>
      </c>
      <c r="G232"/>
      <c r="H232" s="728">
        <v>0</v>
      </c>
      <c r="I232" s="653">
        <v>0</v>
      </c>
      <c r="J232" s="654">
        <v>0</v>
      </c>
      <c r="K232" s="655">
        <v>0</v>
      </c>
      <c r="L232" s="278"/>
      <c r="M232"/>
      <c r="N232"/>
    </row>
    <row r="233" spans="1:14" s="78" customFormat="1" x14ac:dyDescent="0.3">
      <c r="A233" s="51">
        <v>397</v>
      </c>
      <c r="B233" s="51">
        <v>233</v>
      </c>
      <c r="C233" s="18"/>
      <c r="D233" s="121"/>
      <c r="E233"/>
      <c r="F233" s="118" t="s">
        <v>308</v>
      </c>
      <c r="G233"/>
      <c r="H233" s="728">
        <v>0</v>
      </c>
      <c r="I233" s="653">
        <v>0</v>
      </c>
      <c r="J233" s="654">
        <v>0</v>
      </c>
      <c r="K233" s="655">
        <v>0</v>
      </c>
      <c r="L233" s="278"/>
      <c r="M233"/>
      <c r="N233"/>
    </row>
    <row r="234" spans="1:14" s="78" customFormat="1" x14ac:dyDescent="0.3">
      <c r="A234" s="51">
        <v>398</v>
      </c>
      <c r="B234" s="51">
        <v>234</v>
      </c>
      <c r="C234" s="18"/>
      <c r="D234" s="121"/>
      <c r="E234"/>
      <c r="F234" s="118" t="s">
        <v>174</v>
      </c>
      <c r="G234"/>
      <c r="H234" s="728">
        <v>0</v>
      </c>
      <c r="I234" s="653">
        <v>0</v>
      </c>
      <c r="J234" s="654">
        <v>0</v>
      </c>
      <c r="K234" s="655">
        <v>0</v>
      </c>
      <c r="L234" s="278"/>
      <c r="M234"/>
      <c r="N234"/>
    </row>
    <row r="235" spans="1:14" s="78" customFormat="1" x14ac:dyDescent="0.3">
      <c r="A235" s="51">
        <v>399</v>
      </c>
      <c r="B235" s="51">
        <v>235</v>
      </c>
      <c r="C235" s="18"/>
      <c r="D235" s="121"/>
      <c r="E235"/>
      <c r="F235" s="118" t="s">
        <v>309</v>
      </c>
      <c r="G235"/>
      <c r="H235" s="728">
        <v>0</v>
      </c>
      <c r="I235" s="653">
        <v>0</v>
      </c>
      <c r="J235" s="654">
        <v>0</v>
      </c>
      <c r="K235" s="655">
        <v>0</v>
      </c>
      <c r="L235" s="278"/>
      <c r="M235"/>
      <c r="N235"/>
    </row>
    <row r="236" spans="1:14" s="78" customFormat="1" x14ac:dyDescent="0.3">
      <c r="A236" s="51">
        <v>400</v>
      </c>
      <c r="B236" s="51">
        <v>236</v>
      </c>
      <c r="C236" s="18"/>
      <c r="D236" s="121"/>
      <c r="E236"/>
      <c r="F236" s="118" t="s">
        <v>174</v>
      </c>
      <c r="G236" s="126"/>
      <c r="H236" s="728">
        <v>0</v>
      </c>
      <c r="I236" s="653">
        <v>0</v>
      </c>
      <c r="J236" s="654">
        <v>0</v>
      </c>
      <c r="K236" s="655">
        <v>0</v>
      </c>
      <c r="L236" s="278"/>
      <c r="M236"/>
      <c r="N236"/>
    </row>
    <row r="237" spans="1:14" s="78" customFormat="1" x14ac:dyDescent="0.3">
      <c r="A237" s="51">
        <v>401</v>
      </c>
      <c r="B237" s="51">
        <v>237</v>
      </c>
      <c r="C237" s="54">
        <v>2.5</v>
      </c>
      <c r="D237" s="150"/>
      <c r="E237" s="155" t="s">
        <v>310</v>
      </c>
      <c r="F237" s="115"/>
      <c r="G237" s="113"/>
      <c r="H237" s="722"/>
      <c r="I237" s="723">
        <v>20</v>
      </c>
      <c r="J237" s="723">
        <v>25</v>
      </c>
      <c r="K237" s="723">
        <v>30</v>
      </c>
      <c r="L237" s="278"/>
      <c r="M237"/>
      <c r="N237"/>
    </row>
    <row r="238" spans="1:14" s="78" customFormat="1" x14ac:dyDescent="0.3">
      <c r="A238" s="51">
        <v>402</v>
      </c>
      <c r="B238" s="51">
        <v>238</v>
      </c>
      <c r="C238" s="18"/>
      <c r="D238"/>
      <c r="E238" s="119"/>
      <c r="F238" s="119" t="s">
        <v>311</v>
      </c>
      <c r="G238"/>
      <c r="H238" s="728"/>
      <c r="I238" s="653">
        <v>20</v>
      </c>
      <c r="J238" s="654">
        <v>25</v>
      </c>
      <c r="K238" s="655">
        <v>30</v>
      </c>
      <c r="L238" s="278"/>
      <c r="M238"/>
      <c r="N238"/>
    </row>
    <row r="239" spans="1:14" s="78" customFormat="1" x14ac:dyDescent="0.3">
      <c r="A239" s="51">
        <v>403</v>
      </c>
      <c r="B239" s="51">
        <v>239</v>
      </c>
      <c r="C239" s="18"/>
      <c r="D239"/>
      <c r="E239" s="119"/>
      <c r="F239" s="119" t="s">
        <v>312</v>
      </c>
      <c r="G239"/>
      <c r="H239" s="728"/>
      <c r="I239" s="653"/>
      <c r="J239" s="654"/>
      <c r="K239" s="655"/>
      <c r="L239" s="278"/>
      <c r="M239"/>
      <c r="N239"/>
    </row>
    <row r="240" spans="1:14" s="78" customFormat="1" x14ac:dyDescent="0.3">
      <c r="A240" s="51">
        <v>404</v>
      </c>
      <c r="B240" s="51">
        <v>240</v>
      </c>
      <c r="C240" s="18"/>
      <c r="D240" s="119"/>
      <c r="E240" s="119"/>
      <c r="F240" s="119" t="s">
        <v>313</v>
      </c>
      <c r="G240"/>
      <c r="H240" s="728"/>
      <c r="I240" s="653"/>
      <c r="J240" s="654"/>
      <c r="K240" s="655"/>
      <c r="L240" s="278"/>
      <c r="M240"/>
      <c r="N240"/>
    </row>
    <row r="241" spans="1:14" s="78" customFormat="1" x14ac:dyDescent="0.3">
      <c r="A241" s="51">
        <v>405</v>
      </c>
      <c r="B241" s="51">
        <v>241</v>
      </c>
      <c r="C241" s="54">
        <v>2.6</v>
      </c>
      <c r="D241" s="150"/>
      <c r="E241" s="155" t="s">
        <v>314</v>
      </c>
      <c r="F241" s="115"/>
      <c r="G241" s="113"/>
      <c r="H241" s="722"/>
      <c r="I241" s="723"/>
      <c r="J241" s="723"/>
      <c r="K241" s="723"/>
      <c r="L241" s="278"/>
      <c r="M241"/>
      <c r="N241"/>
    </row>
    <row r="242" spans="1:14" s="78" customFormat="1" x14ac:dyDescent="0.3">
      <c r="A242" s="51">
        <v>406</v>
      </c>
      <c r="B242" s="51">
        <v>242</v>
      </c>
      <c r="C242" s="11" t="s">
        <v>16</v>
      </c>
      <c r="D242" s="12" t="s">
        <v>315</v>
      </c>
      <c r="E242" s="13"/>
      <c r="F242" s="13"/>
      <c r="G242" s="13"/>
      <c r="H242" s="720"/>
      <c r="I242" s="589">
        <v>-850</v>
      </c>
      <c r="J242" s="589">
        <v>-750</v>
      </c>
      <c r="K242" s="589">
        <v>-1150</v>
      </c>
      <c r="L242" s="278"/>
      <c r="M242"/>
      <c r="N242"/>
    </row>
    <row r="243" spans="1:14" s="78" customFormat="1" x14ac:dyDescent="0.3">
      <c r="A243" s="51">
        <v>407</v>
      </c>
      <c r="B243" s="51">
        <v>243</v>
      </c>
      <c r="C243" s="70"/>
      <c r="D243" s="156"/>
      <c r="E243" s="47" t="s">
        <v>316</v>
      </c>
      <c r="F243" s="157"/>
      <c r="G243" s="157"/>
      <c r="H243" s="734"/>
      <c r="I243" s="735">
        <v>-600</v>
      </c>
      <c r="J243" s="736">
        <v>-500</v>
      </c>
      <c r="K243" s="729">
        <v>-900</v>
      </c>
      <c r="L243" s="278"/>
      <c r="M243"/>
      <c r="N243"/>
    </row>
    <row r="244" spans="1:14" s="78" customFormat="1" x14ac:dyDescent="0.3">
      <c r="A244" s="51">
        <v>408</v>
      </c>
      <c r="B244" s="51">
        <v>244</v>
      </c>
      <c r="C244" s="70"/>
      <c r="D244" s="156"/>
      <c r="E244" s="47" t="s">
        <v>317</v>
      </c>
      <c r="F244" s="157"/>
      <c r="G244" s="157"/>
      <c r="H244" s="734"/>
      <c r="I244" s="735">
        <v>-100</v>
      </c>
      <c r="J244" s="736">
        <v>-100</v>
      </c>
      <c r="K244" s="729">
        <v>-100</v>
      </c>
      <c r="L244" s="278"/>
      <c r="M244"/>
      <c r="N244"/>
    </row>
    <row r="245" spans="1:14" s="78" customFormat="1" x14ac:dyDescent="0.3">
      <c r="A245" s="51">
        <v>409</v>
      </c>
      <c r="B245" s="51">
        <v>245</v>
      </c>
      <c r="C245" s="70"/>
      <c r="D245" s="156"/>
      <c r="E245" s="47" t="s">
        <v>318</v>
      </c>
      <c r="F245" s="157"/>
      <c r="G245" s="157"/>
      <c r="H245" s="734"/>
      <c r="I245" s="735">
        <v>-150</v>
      </c>
      <c r="J245" s="736">
        <v>-150</v>
      </c>
      <c r="K245" s="729">
        <v>-150</v>
      </c>
      <c r="L245" s="278"/>
      <c r="M245"/>
      <c r="N245"/>
    </row>
    <row r="246" spans="1:14" s="78" customFormat="1" x14ac:dyDescent="0.3">
      <c r="A246" s="51">
        <v>410</v>
      </c>
      <c r="B246" s="51">
        <v>246</v>
      </c>
      <c r="C246" s="11" t="s">
        <v>34</v>
      </c>
      <c r="D246" s="12" t="s">
        <v>319</v>
      </c>
      <c r="E246" s="13"/>
      <c r="F246" s="13"/>
      <c r="G246" s="13"/>
      <c r="H246" s="720"/>
      <c r="I246" s="589">
        <v>2201.4375216987246</v>
      </c>
      <c r="J246" s="589">
        <v>2900.269114796844</v>
      </c>
      <c r="K246" s="589">
        <v>2084.522833871034</v>
      </c>
      <c r="L246" s="278"/>
      <c r="M246"/>
      <c r="N246"/>
    </row>
    <row r="247" spans="1:14" s="78" customFormat="1" x14ac:dyDescent="0.3">
      <c r="A247" s="51">
        <v>411</v>
      </c>
      <c r="B247" s="51">
        <v>247</v>
      </c>
      <c r="C247" s="11" t="s">
        <v>48</v>
      </c>
      <c r="D247" s="12" t="s">
        <v>320</v>
      </c>
      <c r="E247" s="13"/>
      <c r="F247" s="13"/>
      <c r="G247" s="13"/>
      <c r="H247" s="720"/>
      <c r="I247" s="589">
        <v>-354.49630082945811</v>
      </c>
      <c r="J247" s="589">
        <v>-354.49630082945811</v>
      </c>
      <c r="K247" s="589">
        <v>-354.49630082945811</v>
      </c>
      <c r="L247" s="278"/>
      <c r="M247"/>
      <c r="N247"/>
    </row>
    <row r="248" spans="1:14" s="78" customFormat="1" x14ac:dyDescent="0.3">
      <c r="A248" s="51">
        <v>412</v>
      </c>
      <c r="B248" s="51">
        <v>248</v>
      </c>
      <c r="C248" s="71"/>
      <c r="D248" s="158"/>
      <c r="E248" s="159" t="s">
        <v>321</v>
      </c>
      <c r="F248" s="160"/>
      <c r="G248" s="160"/>
      <c r="H248" s="728"/>
      <c r="I248" s="653"/>
      <c r="J248" s="654"/>
      <c r="K248" s="655"/>
      <c r="L248" s="278"/>
      <c r="M248"/>
      <c r="N248"/>
    </row>
    <row r="249" spans="1:14" s="78" customFormat="1" x14ac:dyDescent="0.3">
      <c r="A249" s="51">
        <v>413</v>
      </c>
      <c r="B249" s="51">
        <v>249</v>
      </c>
      <c r="C249" s="18"/>
      <c r="D249"/>
      <c r="E249" s="42" t="s">
        <v>322</v>
      </c>
      <c r="F249" s="161"/>
      <c r="G249"/>
      <c r="H249" s="730"/>
      <c r="I249" s="731">
        <v>-34.496300829458129</v>
      </c>
      <c r="J249" s="732">
        <v>-34.496300829458129</v>
      </c>
      <c r="K249" s="733">
        <v>-34.496300829458129</v>
      </c>
      <c r="L249" s="278"/>
      <c r="M249"/>
      <c r="N249"/>
    </row>
    <row r="250" spans="1:14" s="78" customFormat="1" x14ac:dyDescent="0.3">
      <c r="A250" s="51">
        <v>414</v>
      </c>
      <c r="B250" s="51">
        <v>250</v>
      </c>
      <c r="C250" s="18"/>
      <c r="D250"/>
      <c r="E250" s="42" t="s">
        <v>323</v>
      </c>
      <c r="F250" s="161"/>
      <c r="G250"/>
      <c r="H250" s="730"/>
      <c r="I250" s="731">
        <v>-320</v>
      </c>
      <c r="J250" s="732">
        <v>-320</v>
      </c>
      <c r="K250" s="733">
        <v>-320</v>
      </c>
      <c r="L250" s="278"/>
      <c r="M250"/>
      <c r="N250"/>
    </row>
    <row r="251" spans="1:14" s="78" customFormat="1" x14ac:dyDescent="0.3">
      <c r="A251" s="51">
        <v>415</v>
      </c>
      <c r="B251" s="51">
        <v>251</v>
      </c>
      <c r="C251" s="11" t="s">
        <v>65</v>
      </c>
      <c r="D251" s="12" t="s">
        <v>324</v>
      </c>
      <c r="E251" s="13"/>
      <c r="F251" s="13"/>
      <c r="G251" s="13"/>
      <c r="H251" s="720"/>
      <c r="I251" s="589">
        <v>1846.9412208692665</v>
      </c>
      <c r="J251" s="589">
        <v>2545.7728139673859</v>
      </c>
      <c r="K251" s="589">
        <v>1730.0265330415759</v>
      </c>
      <c r="L251" s="278"/>
      <c r="M251"/>
      <c r="N251"/>
    </row>
    <row r="252" spans="1:14" s="78" customFormat="1" x14ac:dyDescent="0.3">
      <c r="A252" s="51">
        <v>416</v>
      </c>
      <c r="B252" s="51">
        <v>252</v>
      </c>
      <c r="C252" s="14" t="s">
        <v>75</v>
      </c>
      <c r="D252" s="15" t="s">
        <v>325</v>
      </c>
      <c r="E252" s="157"/>
      <c r="F252" s="157"/>
      <c r="G252" s="157"/>
      <c r="H252" s="728"/>
      <c r="I252" s="653">
        <v>-369.38824417385331</v>
      </c>
      <c r="J252" s="654">
        <v>-509.15456279347723</v>
      </c>
      <c r="K252" s="655">
        <v>-346.00530660831521</v>
      </c>
      <c r="L252" s="278"/>
      <c r="M252"/>
      <c r="N252"/>
    </row>
    <row r="253" spans="1:14" s="78" customFormat="1" x14ac:dyDescent="0.3">
      <c r="A253" s="51">
        <v>417</v>
      </c>
      <c r="B253" s="51">
        <v>253</v>
      </c>
      <c r="C253" s="72" t="s">
        <v>65</v>
      </c>
      <c r="D253" s="73" t="s">
        <v>326</v>
      </c>
      <c r="E253" s="74"/>
      <c r="F253" s="74"/>
      <c r="G253" s="74"/>
      <c r="H253" s="749"/>
      <c r="I253" s="750">
        <v>1477.5529766954132</v>
      </c>
      <c r="J253" s="750">
        <v>2036.6182511739087</v>
      </c>
      <c r="K253" s="750">
        <v>1384.0212264332608</v>
      </c>
      <c r="L253" s="356"/>
      <c r="M253"/>
      <c r="N253"/>
    </row>
    <row r="255" spans="1:14" s="78" customFormat="1" x14ac:dyDescent="0.3">
      <c r="A255"/>
      <c r="B255"/>
      <c r="C255" s="34"/>
      <c r="D255" s="2"/>
      <c r="E255" s="2"/>
      <c r="F255" s="2"/>
      <c r="G255" s="2"/>
      <c r="H255" s="751"/>
      <c r="I255" s="751"/>
      <c r="J255" s="751"/>
      <c r="K255" s="751"/>
      <c r="L255"/>
      <c r="M255"/>
      <c r="N255"/>
    </row>
    <row r="256" spans="1:14" s="78" customFormat="1" x14ac:dyDescent="0.3">
      <c r="A256"/>
      <c r="B256"/>
      <c r="C256" s="34"/>
      <c r="D256" s="2"/>
      <c r="E256" s="2"/>
      <c r="F256" s="2"/>
      <c r="G256" s="2"/>
      <c r="H256" s="751"/>
      <c r="I256" s="751"/>
      <c r="J256" s="751"/>
      <c r="K256" s="751"/>
      <c r="L256"/>
      <c r="M256"/>
      <c r="N256"/>
    </row>
    <row r="257" spans="1:14" s="78" customFormat="1" x14ac:dyDescent="0.3">
      <c r="A257"/>
      <c r="B257"/>
      <c r="C257" s="34"/>
      <c r="D257" s="2"/>
      <c r="E257" s="2"/>
      <c r="F257" s="2"/>
      <c r="G257" s="2"/>
      <c r="H257" s="751"/>
      <c r="I257" s="751"/>
      <c r="J257" s="751"/>
      <c r="K257" s="751"/>
      <c r="L257"/>
      <c r="M257"/>
      <c r="N257"/>
    </row>
    <row r="258" spans="1:14" s="78" customFormat="1" x14ac:dyDescent="0.3">
      <c r="A258"/>
      <c r="B258"/>
      <c r="C258" s="34"/>
      <c r="D258" s="2"/>
      <c r="E258" s="2"/>
      <c r="F258" s="2"/>
      <c r="G258" s="2"/>
      <c r="H258" s="751"/>
      <c r="I258" s="751"/>
      <c r="J258" s="751"/>
      <c r="K258" s="751"/>
      <c r="L258"/>
      <c r="M258"/>
      <c r="N25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37B4-81F7-487A-B5B9-AAD3C4224EFD}">
  <sheetPr>
    <tabColor rgb="FFFFFF00"/>
  </sheetPr>
  <dimension ref="A1:T139"/>
  <sheetViews>
    <sheetView showGridLines="0" zoomScale="70" zoomScaleNormal="70" workbookViewId="0">
      <pane xSplit="7" ySplit="2" topLeftCell="H112" activePane="bottomRight" state="frozen"/>
      <selection activeCell="P37" sqref="P37"/>
      <selection pane="topRight" activeCell="P37" sqref="P37"/>
      <selection pane="bottomLeft" activeCell="P37" sqref="P37"/>
      <selection pane="bottomRight" activeCell="L116" sqref="L116"/>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7.77734375" style="2" customWidth="1"/>
    <col min="9" max="10" width="19" style="2" customWidth="1"/>
    <col min="11" max="11" width="1.5546875" customWidth="1"/>
    <col min="12" max="12" width="19" customWidth="1"/>
  </cols>
  <sheetData>
    <row r="1" spans="1:20" x14ac:dyDescent="0.3">
      <c r="C1" s="317" t="s">
        <v>0</v>
      </c>
      <c r="D1" s="318"/>
      <c r="E1" s="318"/>
      <c r="F1" s="318"/>
      <c r="G1" s="318"/>
      <c r="H1" s="319" t="s">
        <v>1</v>
      </c>
      <c r="I1" s="319" t="s">
        <v>1</v>
      </c>
      <c r="J1" s="319" t="s">
        <v>1</v>
      </c>
      <c r="K1" s="320"/>
      <c r="L1" s="640" t="s">
        <v>3</v>
      </c>
      <c r="O1" s="775" t="s">
        <v>558</v>
      </c>
      <c r="P1" s="775"/>
      <c r="Q1" s="775"/>
      <c r="R1" s="776" t="s">
        <v>559</v>
      </c>
      <c r="S1" s="776"/>
      <c r="T1" s="776"/>
    </row>
    <row r="2" spans="1:20" ht="20.399999999999999" x14ac:dyDescent="0.3">
      <c r="A2" s="4" t="s">
        <v>4</v>
      </c>
      <c r="C2" s="5"/>
      <c r="D2" s="6" t="s">
        <v>5</v>
      </c>
      <c r="E2" s="6"/>
      <c r="F2" s="6"/>
      <c r="G2" s="6"/>
      <c r="H2" s="166">
        <v>2020</v>
      </c>
      <c r="I2" s="166">
        <v>2021</v>
      </c>
      <c r="J2" s="7">
        <v>2022</v>
      </c>
      <c r="K2" s="321"/>
      <c r="L2" s="8">
        <v>2023</v>
      </c>
      <c r="O2" s="585">
        <v>2021</v>
      </c>
      <c r="P2" s="586">
        <v>2022</v>
      </c>
      <c r="Q2" s="586">
        <v>2023</v>
      </c>
      <c r="R2" s="692">
        <v>2021</v>
      </c>
      <c r="S2" s="692">
        <v>2022</v>
      </c>
      <c r="T2" s="692">
        <v>2023</v>
      </c>
    </row>
    <row r="3" spans="1:20" s="10" customFormat="1" x14ac:dyDescent="0.3">
      <c r="A3" s="9">
        <v>3</v>
      </c>
      <c r="C3" s="11" t="s">
        <v>6</v>
      </c>
      <c r="D3" s="12" t="s">
        <v>7</v>
      </c>
      <c r="E3" s="13"/>
      <c r="F3" s="13"/>
      <c r="G3" s="13"/>
      <c r="H3" s="108"/>
      <c r="I3" s="108"/>
      <c r="J3" s="209"/>
      <c r="K3" s="322"/>
      <c r="L3" s="210"/>
      <c r="O3" s="581"/>
      <c r="P3" s="581"/>
      <c r="Q3" s="581"/>
      <c r="R3" s="693"/>
      <c r="S3" s="693"/>
      <c r="T3" s="693"/>
    </row>
    <row r="4" spans="1:20" x14ac:dyDescent="0.3">
      <c r="A4" s="9">
        <v>4</v>
      </c>
      <c r="C4" s="18"/>
      <c r="D4" s="2" t="s">
        <v>8</v>
      </c>
      <c r="E4" s="16"/>
      <c r="H4" s="300">
        <v>0</v>
      </c>
      <c r="I4" s="286">
        <v>0</v>
      </c>
      <c r="J4" s="308">
        <v>0</v>
      </c>
      <c r="K4" s="273"/>
      <c r="L4" s="294">
        <v>0</v>
      </c>
      <c r="O4" s="581"/>
      <c r="P4" s="581"/>
      <c r="Q4" s="581"/>
      <c r="R4" s="693"/>
      <c r="S4" s="693"/>
      <c r="T4" s="693"/>
    </row>
    <row r="5" spans="1:20" s="17" customFormat="1" x14ac:dyDescent="0.3">
      <c r="A5" s="9">
        <v>5</v>
      </c>
      <c r="C5" s="18"/>
      <c r="D5" s="2" t="s">
        <v>9</v>
      </c>
      <c r="E5" s="16"/>
      <c r="F5" s="2"/>
      <c r="G5" s="2"/>
      <c r="H5" s="300">
        <v>0</v>
      </c>
      <c r="I5" s="286">
        <v>0</v>
      </c>
      <c r="J5" s="308">
        <v>0</v>
      </c>
      <c r="K5" s="273"/>
      <c r="L5" s="294">
        <v>0</v>
      </c>
      <c r="O5" s="581"/>
      <c r="P5" s="581"/>
      <c r="Q5" s="581"/>
      <c r="R5" s="693"/>
      <c r="S5" s="693"/>
      <c r="T5" s="693"/>
    </row>
    <row r="6" spans="1:20" x14ac:dyDescent="0.3">
      <c r="A6" s="9">
        <v>6</v>
      </c>
      <c r="C6" s="14"/>
      <c r="D6" s="15" t="s">
        <v>10</v>
      </c>
      <c r="E6" s="16"/>
      <c r="H6" s="301">
        <f t="shared" ref="H6:J6" si="0">SUM(H7:H10)</f>
        <v>0</v>
      </c>
      <c r="I6" s="287">
        <f t="shared" si="0"/>
        <v>0</v>
      </c>
      <c r="J6" s="309">
        <f t="shared" si="0"/>
        <v>0</v>
      </c>
      <c r="K6" s="274"/>
      <c r="L6" s="295">
        <v>0</v>
      </c>
      <c r="O6" s="582">
        <f>I6-SUM(I7:I10)</f>
        <v>0</v>
      </c>
      <c r="P6" s="582">
        <f>J6-SUM(J7:J10)</f>
        <v>0</v>
      </c>
      <c r="Q6" s="582">
        <f>K6-SUM(K7:K10)</f>
        <v>0</v>
      </c>
      <c r="R6" s="694"/>
      <c r="S6" s="694"/>
      <c r="T6" s="694"/>
    </row>
    <row r="7" spans="1:20" ht="13.2" customHeight="1" x14ac:dyDescent="0.3">
      <c r="A7" s="9">
        <v>7</v>
      </c>
      <c r="C7" s="18"/>
      <c r="E7" s="19" t="s">
        <v>11</v>
      </c>
      <c r="H7" s="300">
        <v>0</v>
      </c>
      <c r="I7" s="286">
        <v>0</v>
      </c>
      <c r="J7" s="308">
        <v>0</v>
      </c>
      <c r="K7" s="273"/>
      <c r="L7" s="294">
        <v>0</v>
      </c>
      <c r="O7" s="581"/>
      <c r="P7" s="581"/>
      <c r="Q7" s="581"/>
      <c r="R7" s="693"/>
      <c r="S7" s="693"/>
      <c r="T7" s="693"/>
    </row>
    <row r="8" spans="1:20" ht="13.2" customHeight="1" x14ac:dyDescent="0.3">
      <c r="A8" s="9">
        <v>8</v>
      </c>
      <c r="C8" s="18"/>
      <c r="E8" s="19" t="s">
        <v>12</v>
      </c>
      <c r="H8" s="300">
        <v>0</v>
      </c>
      <c r="I8" s="286">
        <v>0</v>
      </c>
      <c r="J8" s="308">
        <v>0</v>
      </c>
      <c r="K8" s="273"/>
      <c r="L8" s="294">
        <v>0</v>
      </c>
      <c r="O8" s="581"/>
      <c r="P8" s="581"/>
      <c r="Q8" s="581"/>
      <c r="R8" s="693"/>
      <c r="S8" s="693"/>
      <c r="T8" s="693"/>
    </row>
    <row r="9" spans="1:20" ht="13.2" customHeight="1" x14ac:dyDescent="0.3">
      <c r="A9" s="9">
        <v>9</v>
      </c>
      <c r="C9" s="18"/>
      <c r="E9" s="19" t="s">
        <v>13</v>
      </c>
      <c r="H9" s="300">
        <v>0</v>
      </c>
      <c r="I9" s="286">
        <v>0</v>
      </c>
      <c r="J9" s="308">
        <v>0</v>
      </c>
      <c r="K9" s="273"/>
      <c r="L9" s="294">
        <v>0</v>
      </c>
      <c r="O9" s="581"/>
      <c r="P9" s="581"/>
      <c r="Q9" s="581"/>
      <c r="R9" s="693"/>
      <c r="S9" s="693"/>
      <c r="T9" s="693"/>
    </row>
    <row r="10" spans="1:20" ht="13.2" customHeight="1" x14ac:dyDescent="0.3">
      <c r="A10" s="9">
        <v>10</v>
      </c>
      <c r="C10" s="18"/>
      <c r="E10" s="2" t="s">
        <v>14</v>
      </c>
      <c r="H10" s="300">
        <v>0</v>
      </c>
      <c r="I10" s="286">
        <v>0</v>
      </c>
      <c r="J10" s="308">
        <v>0</v>
      </c>
      <c r="K10" s="273"/>
      <c r="L10" s="294">
        <v>0</v>
      </c>
      <c r="O10" s="581"/>
      <c r="P10" s="581"/>
      <c r="Q10" s="581"/>
      <c r="R10" s="693"/>
      <c r="S10" s="693"/>
      <c r="T10" s="693"/>
    </row>
    <row r="11" spans="1:20" ht="13.2" customHeight="1" x14ac:dyDescent="0.3">
      <c r="A11" s="9">
        <v>11</v>
      </c>
      <c r="C11" s="76"/>
      <c r="D11" s="28" t="s">
        <v>15</v>
      </c>
      <c r="H11" s="302">
        <f t="shared" ref="H11:J11" si="1">SUM(H4:H6)</f>
        <v>0</v>
      </c>
      <c r="I11" s="288">
        <f t="shared" si="1"/>
        <v>0</v>
      </c>
      <c r="J11" s="310">
        <f t="shared" si="1"/>
        <v>0</v>
      </c>
      <c r="K11" s="274"/>
      <c r="L11" s="296">
        <v>0</v>
      </c>
      <c r="O11" s="582">
        <f>I11-SUM(I6,I4:I5)</f>
        <v>0</v>
      </c>
      <c r="P11" s="582">
        <f>J11-SUM(J6,J4:J5)</f>
        <v>0</v>
      </c>
      <c r="Q11" s="582">
        <f>K11-SUM(K6,K4:K5)</f>
        <v>0</v>
      </c>
      <c r="R11" s="694"/>
      <c r="S11" s="694"/>
      <c r="T11" s="694"/>
    </row>
    <row r="12" spans="1:20" ht="13.2" customHeight="1" x14ac:dyDescent="0.3">
      <c r="A12" s="9">
        <v>12</v>
      </c>
      <c r="C12" s="11" t="s">
        <v>16</v>
      </c>
      <c r="D12" s="12" t="s">
        <v>17</v>
      </c>
      <c r="E12" s="12"/>
      <c r="F12" s="12"/>
      <c r="G12" s="12"/>
      <c r="H12" s="20"/>
      <c r="I12" s="20"/>
      <c r="J12" s="20"/>
      <c r="K12" s="274"/>
      <c r="L12" s="69"/>
      <c r="O12" s="581"/>
      <c r="P12" s="581"/>
      <c r="Q12" s="581"/>
      <c r="R12" s="693"/>
      <c r="S12" s="693"/>
      <c r="T12" s="693"/>
    </row>
    <row r="13" spans="1:20" ht="13.2" customHeight="1" x14ac:dyDescent="0.3">
      <c r="A13" s="9">
        <v>13</v>
      </c>
      <c r="C13" s="14"/>
      <c r="D13" s="15" t="s">
        <v>18</v>
      </c>
      <c r="E13" s="21"/>
      <c r="H13" s="303">
        <f t="shared" ref="H13:J13" si="2">SUM(H14,H18,H22)</f>
        <v>0</v>
      </c>
      <c r="I13" s="289">
        <f t="shared" si="2"/>
        <v>0</v>
      </c>
      <c r="J13" s="311">
        <f t="shared" si="2"/>
        <v>0</v>
      </c>
      <c r="K13" s="275"/>
      <c r="L13" s="297">
        <v>0</v>
      </c>
      <c r="O13" s="582">
        <f>I13-SUM(I14,I18,I22)</f>
        <v>0</v>
      </c>
      <c r="P13" s="582">
        <f>J13-SUM(J14,J18,J22)</f>
        <v>0</v>
      </c>
      <c r="Q13" s="582">
        <f>K13-SUM(K14,K18,K22)</f>
        <v>0</v>
      </c>
      <c r="R13" s="694"/>
      <c r="S13" s="694"/>
      <c r="T13" s="694"/>
    </row>
    <row r="14" spans="1:20" ht="13.2" customHeight="1" x14ac:dyDescent="0.3">
      <c r="A14" s="9">
        <v>14</v>
      </c>
      <c r="C14" s="18"/>
      <c r="E14" s="22" t="s">
        <v>19</v>
      </c>
      <c r="H14" s="303">
        <f t="shared" ref="H14:J14" si="3">SUM(H15:H17)</f>
        <v>0</v>
      </c>
      <c r="I14" s="289">
        <f t="shared" si="3"/>
        <v>0</v>
      </c>
      <c r="J14" s="311">
        <f t="shared" si="3"/>
        <v>0</v>
      </c>
      <c r="K14" s="275"/>
      <c r="L14" s="297">
        <v>0</v>
      </c>
      <c r="O14" s="582">
        <f>I14-SUM(I15:I17)</f>
        <v>0</v>
      </c>
      <c r="P14" s="582">
        <f>J14-SUM(J15:J17)</f>
        <v>0</v>
      </c>
      <c r="Q14" s="582">
        <f>K14-SUM(K15:K17)</f>
        <v>0</v>
      </c>
      <c r="R14" s="694"/>
      <c r="S14" s="694"/>
      <c r="T14" s="694"/>
    </row>
    <row r="15" spans="1:20" ht="13.2" customHeight="1" x14ac:dyDescent="0.3">
      <c r="A15" s="9">
        <v>15</v>
      </c>
      <c r="C15" s="18"/>
      <c r="F15" s="1" t="s">
        <v>20</v>
      </c>
      <c r="G15" s="1"/>
      <c r="H15" s="304"/>
      <c r="I15" s="290"/>
      <c r="J15" s="312"/>
      <c r="K15" s="273"/>
      <c r="L15" s="294">
        <v>0</v>
      </c>
      <c r="O15" s="581"/>
      <c r="P15" s="581"/>
      <c r="Q15" s="581"/>
      <c r="R15" s="693"/>
      <c r="S15" s="693"/>
      <c r="T15" s="693"/>
    </row>
    <row r="16" spans="1:20" s="17" customFormat="1" ht="13.5" customHeight="1" x14ac:dyDescent="0.3">
      <c r="A16" s="9">
        <v>16</v>
      </c>
      <c r="C16" s="18"/>
      <c r="D16" s="2"/>
      <c r="E16" s="2"/>
      <c r="F16" s="1" t="s">
        <v>21</v>
      </c>
      <c r="G16" s="1"/>
      <c r="H16" s="304"/>
      <c r="I16" s="290"/>
      <c r="J16" s="312"/>
      <c r="K16" s="273"/>
      <c r="L16" s="294">
        <v>0</v>
      </c>
      <c r="O16" s="581"/>
      <c r="P16" s="581"/>
      <c r="Q16" s="581"/>
      <c r="R16" s="693"/>
      <c r="S16" s="693"/>
      <c r="T16" s="693"/>
    </row>
    <row r="17" spans="1:20" x14ac:dyDescent="0.3">
      <c r="A17" s="9">
        <v>17</v>
      </c>
      <c r="C17" s="18"/>
      <c r="F17" s="1" t="s">
        <v>22</v>
      </c>
      <c r="G17" s="1"/>
      <c r="H17" s="304"/>
      <c r="I17" s="290"/>
      <c r="J17" s="312"/>
      <c r="K17" s="273"/>
      <c r="L17" s="294">
        <v>0</v>
      </c>
      <c r="O17" s="581"/>
      <c r="P17" s="581"/>
      <c r="Q17" s="581"/>
      <c r="R17" s="693"/>
      <c r="S17" s="693"/>
      <c r="T17" s="693"/>
    </row>
    <row r="18" spans="1:20" x14ac:dyDescent="0.3">
      <c r="A18" s="9">
        <v>18</v>
      </c>
      <c r="C18" s="23"/>
      <c r="D18" s="24"/>
      <c r="E18" s="25" t="s">
        <v>23</v>
      </c>
      <c r="F18" s="24"/>
      <c r="G18" s="24"/>
      <c r="H18" s="303">
        <f t="shared" ref="H18:J18" si="4">SUM(H19:H21)</f>
        <v>0</v>
      </c>
      <c r="I18" s="289">
        <f t="shared" si="4"/>
        <v>0</v>
      </c>
      <c r="J18" s="311">
        <f t="shared" si="4"/>
        <v>0</v>
      </c>
      <c r="K18" s="275"/>
      <c r="L18" s="297">
        <v>0</v>
      </c>
      <c r="O18" s="583">
        <f>I18-SUM(I19:I21)</f>
        <v>0</v>
      </c>
      <c r="P18" s="583">
        <f>J18-SUM(J19:J21)</f>
        <v>0</v>
      </c>
      <c r="Q18" s="583">
        <f>K18-SUM(K19:K21)</f>
        <v>0</v>
      </c>
      <c r="R18" s="695"/>
      <c r="S18" s="695"/>
      <c r="T18" s="695"/>
    </row>
    <row r="19" spans="1:20" x14ac:dyDescent="0.3">
      <c r="A19" s="9">
        <v>19</v>
      </c>
      <c r="C19" s="18"/>
      <c r="F19" s="1" t="s">
        <v>20</v>
      </c>
      <c r="G19" s="1"/>
      <c r="H19" s="304"/>
      <c r="I19" s="290"/>
      <c r="J19" s="312"/>
      <c r="K19" s="273"/>
      <c r="L19" s="294">
        <v>0</v>
      </c>
      <c r="O19" s="581"/>
      <c r="P19" s="581"/>
      <c r="Q19" s="581"/>
      <c r="R19" s="693"/>
      <c r="S19" s="693"/>
      <c r="T19" s="693"/>
    </row>
    <row r="20" spans="1:20" ht="12.45" customHeight="1" x14ac:dyDescent="0.3">
      <c r="A20" s="9">
        <v>20</v>
      </c>
      <c r="C20" s="18"/>
      <c r="F20" s="1" t="s">
        <v>21</v>
      </c>
      <c r="G20" s="1"/>
      <c r="H20" s="304"/>
      <c r="I20" s="290"/>
      <c r="J20" s="312"/>
      <c r="K20" s="273"/>
      <c r="L20" s="294">
        <v>0</v>
      </c>
      <c r="O20" s="581"/>
      <c r="P20" s="581"/>
      <c r="Q20" s="581"/>
      <c r="R20" s="693"/>
      <c r="S20" s="693"/>
      <c r="T20" s="693"/>
    </row>
    <row r="21" spans="1:20" x14ac:dyDescent="0.3">
      <c r="A21" s="9">
        <v>21</v>
      </c>
      <c r="C21" s="18"/>
      <c r="F21" s="1" t="s">
        <v>22</v>
      </c>
      <c r="G21" s="1"/>
      <c r="H21" s="304"/>
      <c r="I21" s="290"/>
      <c r="J21" s="312"/>
      <c r="K21" s="273"/>
      <c r="L21" s="294">
        <v>0</v>
      </c>
      <c r="O21" s="581"/>
      <c r="P21" s="581"/>
      <c r="Q21" s="581"/>
      <c r="R21" s="693"/>
      <c r="S21" s="693"/>
      <c r="T21" s="693"/>
    </row>
    <row r="22" spans="1:20" ht="18.45" customHeight="1" x14ac:dyDescent="0.3">
      <c r="A22" s="9">
        <v>22</v>
      </c>
      <c r="C22" s="18"/>
      <c r="E22" s="22" t="s">
        <v>24</v>
      </c>
      <c r="H22" s="303">
        <v>0</v>
      </c>
      <c r="I22" s="289">
        <v>0</v>
      </c>
      <c r="J22" s="311">
        <v>0</v>
      </c>
      <c r="K22" s="273"/>
      <c r="L22" s="294">
        <v>0</v>
      </c>
      <c r="O22" s="581"/>
      <c r="P22" s="581"/>
      <c r="Q22" s="581"/>
      <c r="R22" s="693"/>
      <c r="S22" s="693"/>
      <c r="T22" s="693"/>
    </row>
    <row r="23" spans="1:20" x14ac:dyDescent="0.3">
      <c r="A23" s="9">
        <v>23</v>
      </c>
      <c r="C23" s="14"/>
      <c r="D23" s="15" t="s">
        <v>25</v>
      </c>
      <c r="H23" s="303">
        <f t="shared" ref="H23:J23" si="5">SUM(H24:H25)</f>
        <v>0</v>
      </c>
      <c r="I23" s="289">
        <f t="shared" si="5"/>
        <v>0</v>
      </c>
      <c r="J23" s="311">
        <f t="shared" si="5"/>
        <v>0</v>
      </c>
      <c r="K23" s="275"/>
      <c r="L23" s="297">
        <v>0</v>
      </c>
      <c r="O23" s="582">
        <f>I23-SUM(I24:I26)</f>
        <v>0</v>
      </c>
      <c r="P23" s="582">
        <f>J23-SUM(J24:J26)</f>
        <v>0</v>
      </c>
      <c r="Q23" s="582">
        <f>K23-SUM(K24:K26)</f>
        <v>0</v>
      </c>
      <c r="R23" s="694"/>
      <c r="S23" s="694"/>
      <c r="T23" s="694"/>
    </row>
    <row r="24" spans="1:20" s="17" customFormat="1" ht="13.95" customHeight="1" x14ac:dyDescent="0.3">
      <c r="A24" s="9">
        <v>24</v>
      </c>
      <c r="C24" s="18"/>
      <c r="D24" s="2"/>
      <c r="E24" s="2"/>
      <c r="F24" s="1" t="s">
        <v>20</v>
      </c>
      <c r="G24" s="1"/>
      <c r="H24" s="304"/>
      <c r="I24" s="290"/>
      <c r="J24" s="312"/>
      <c r="K24" s="273"/>
      <c r="L24" s="294">
        <v>0</v>
      </c>
      <c r="O24" s="581"/>
      <c r="P24" s="581"/>
      <c r="Q24" s="581"/>
      <c r="R24" s="693"/>
      <c r="S24" s="693"/>
      <c r="T24" s="693"/>
    </row>
    <row r="25" spans="1:20" s="17" customFormat="1" ht="13.95" customHeight="1" x14ac:dyDescent="0.3">
      <c r="A25" s="9">
        <v>25</v>
      </c>
      <c r="C25" s="18"/>
      <c r="D25" s="2"/>
      <c r="E25" s="2"/>
      <c r="F25" s="1" t="s">
        <v>21</v>
      </c>
      <c r="G25" s="1"/>
      <c r="H25" s="304"/>
      <c r="I25" s="290"/>
      <c r="J25" s="312"/>
      <c r="K25" s="273"/>
      <c r="L25" s="294">
        <v>0</v>
      </c>
      <c r="O25" s="581"/>
      <c r="P25" s="581"/>
      <c r="Q25" s="581"/>
      <c r="R25" s="693"/>
      <c r="S25" s="693"/>
      <c r="T25" s="693"/>
    </row>
    <row r="26" spans="1:20" s="17" customFormat="1" ht="13.95" customHeight="1" x14ac:dyDescent="0.3">
      <c r="A26" s="9">
        <v>26</v>
      </c>
      <c r="C26" s="18"/>
      <c r="D26" s="2"/>
      <c r="E26" s="2"/>
      <c r="F26" s="1" t="s">
        <v>22</v>
      </c>
      <c r="G26" s="1"/>
      <c r="H26" s="304"/>
      <c r="I26" s="290"/>
      <c r="J26" s="312"/>
      <c r="K26" s="273"/>
      <c r="L26" s="294">
        <v>0</v>
      </c>
      <c r="O26" s="581"/>
      <c r="P26" s="581"/>
      <c r="Q26" s="581"/>
      <c r="R26" s="693"/>
      <c r="S26" s="693"/>
      <c r="T26" s="693"/>
    </row>
    <row r="27" spans="1:20" x14ac:dyDescent="0.3">
      <c r="A27" s="9">
        <v>27</v>
      </c>
      <c r="C27" s="14"/>
      <c r="D27" s="15" t="s">
        <v>26</v>
      </c>
      <c r="H27" s="303">
        <f t="shared" ref="H27:J27" si="6">SUM(H28,H38)</f>
        <v>0</v>
      </c>
      <c r="I27" s="289">
        <f t="shared" si="6"/>
        <v>0</v>
      </c>
      <c r="J27" s="311">
        <f t="shared" si="6"/>
        <v>0</v>
      </c>
      <c r="K27" s="275"/>
      <c r="L27" s="297">
        <v>0</v>
      </c>
      <c r="O27" s="582">
        <f>I27-SUM(I28,I38)</f>
        <v>0</v>
      </c>
      <c r="P27" s="582">
        <f>J27-SUM(J28,J38)</f>
        <v>0</v>
      </c>
      <c r="Q27" s="582">
        <f>K27-SUM(K28,K38)</f>
        <v>0</v>
      </c>
      <c r="R27" s="694"/>
      <c r="S27" s="694"/>
      <c r="T27" s="694"/>
    </row>
    <row r="28" spans="1:20" x14ac:dyDescent="0.3">
      <c r="A28" s="9">
        <v>28</v>
      </c>
      <c r="C28" s="18"/>
      <c r="E28" s="15" t="s">
        <v>27</v>
      </c>
      <c r="H28" s="303">
        <f t="shared" ref="H28:J28" si="7">SUM(H29,H33,H37)</f>
        <v>0</v>
      </c>
      <c r="I28" s="289">
        <f t="shared" si="7"/>
        <v>0</v>
      </c>
      <c r="J28" s="311">
        <f t="shared" si="7"/>
        <v>0</v>
      </c>
      <c r="K28" s="275"/>
      <c r="L28" s="297">
        <v>0</v>
      </c>
      <c r="O28" s="582">
        <f>I28-SUM(I29,I33,I37)</f>
        <v>0</v>
      </c>
      <c r="P28" s="582">
        <f>J28-SUM(J29,J33,J37)</f>
        <v>0</v>
      </c>
      <c r="Q28" s="582">
        <f>K28-SUM(K29,K33,K37)</f>
        <v>0</v>
      </c>
      <c r="R28" s="694"/>
      <c r="S28" s="694"/>
      <c r="T28" s="694"/>
    </row>
    <row r="29" spans="1:20" x14ac:dyDescent="0.3">
      <c r="A29" s="9">
        <v>29</v>
      </c>
      <c r="C29" s="18"/>
      <c r="F29" s="22" t="s">
        <v>19</v>
      </c>
      <c r="G29" s="22"/>
      <c r="H29" s="303">
        <f t="shared" ref="H29:J29" si="8">SUM(H30:H32)</f>
        <v>0</v>
      </c>
      <c r="I29" s="289">
        <f t="shared" si="8"/>
        <v>0</v>
      </c>
      <c r="J29" s="311">
        <f t="shared" si="8"/>
        <v>0</v>
      </c>
      <c r="K29" s="275"/>
      <c r="L29" s="297">
        <v>0</v>
      </c>
      <c r="O29" s="582">
        <f>I29-SUM(I30:I32)</f>
        <v>0</v>
      </c>
      <c r="P29" s="582">
        <f>J29-SUM(J30:J32)</f>
        <v>0</v>
      </c>
      <c r="Q29" s="582">
        <f>K29-SUM(K30:K32)</f>
        <v>0</v>
      </c>
      <c r="R29" s="694"/>
      <c r="S29" s="694"/>
      <c r="T29" s="694"/>
    </row>
    <row r="30" spans="1:20" x14ac:dyDescent="0.3">
      <c r="A30" s="9">
        <v>30</v>
      </c>
      <c r="C30" s="18"/>
      <c r="F30" s="1" t="s">
        <v>20</v>
      </c>
      <c r="G30" s="1"/>
      <c r="H30" s="303">
        <v>0</v>
      </c>
      <c r="I30" s="289">
        <v>0</v>
      </c>
      <c r="J30" s="311">
        <v>0</v>
      </c>
      <c r="K30" s="273"/>
      <c r="L30" s="294">
        <v>0</v>
      </c>
      <c r="O30" s="581"/>
      <c r="P30" s="581"/>
      <c r="Q30" s="581"/>
      <c r="R30" s="693"/>
      <c r="S30" s="693"/>
      <c r="T30" s="693"/>
    </row>
    <row r="31" spans="1:20" x14ac:dyDescent="0.3">
      <c r="A31" s="9">
        <v>31</v>
      </c>
      <c r="C31" s="18"/>
      <c r="F31" s="1" t="s">
        <v>21</v>
      </c>
      <c r="G31" s="1"/>
      <c r="H31" s="304">
        <v>0</v>
      </c>
      <c r="I31" s="290">
        <v>0</v>
      </c>
      <c r="J31" s="312">
        <v>0</v>
      </c>
      <c r="K31" s="273"/>
      <c r="L31" s="294">
        <v>0</v>
      </c>
      <c r="O31" s="581"/>
      <c r="P31" s="581"/>
      <c r="Q31" s="581"/>
      <c r="R31" s="693"/>
      <c r="S31" s="693"/>
      <c r="T31" s="693"/>
    </row>
    <row r="32" spans="1:20" x14ac:dyDescent="0.3">
      <c r="A32" s="9">
        <v>32</v>
      </c>
      <c r="C32" s="18"/>
      <c r="F32" s="1" t="s">
        <v>22</v>
      </c>
      <c r="G32" s="1"/>
      <c r="H32" s="304">
        <v>0</v>
      </c>
      <c r="I32" s="290">
        <v>0</v>
      </c>
      <c r="J32" s="312">
        <v>0</v>
      </c>
      <c r="K32" s="273"/>
      <c r="L32" s="294">
        <v>0</v>
      </c>
      <c r="O32" s="581"/>
      <c r="P32" s="581"/>
      <c r="Q32" s="581"/>
      <c r="R32" s="693"/>
      <c r="S32" s="693"/>
      <c r="T32" s="693"/>
    </row>
    <row r="33" spans="1:20" x14ac:dyDescent="0.3">
      <c r="A33" s="9">
        <v>33</v>
      </c>
      <c r="C33" s="18"/>
      <c r="F33" s="26" t="s">
        <v>23</v>
      </c>
      <c r="G33" s="26"/>
      <c r="H33" s="303">
        <f t="shared" ref="H33:J33" si="9">SUM(H34:H36)</f>
        <v>0</v>
      </c>
      <c r="I33" s="289">
        <f t="shared" si="9"/>
        <v>0</v>
      </c>
      <c r="J33" s="311">
        <f t="shared" si="9"/>
        <v>0</v>
      </c>
      <c r="K33" s="275"/>
      <c r="L33" s="297">
        <v>0</v>
      </c>
      <c r="O33" s="582">
        <f>I33-SUM(I34:I36)</f>
        <v>0</v>
      </c>
      <c r="P33" s="582">
        <f>J33-SUM(J34:J36)</f>
        <v>0</v>
      </c>
      <c r="Q33" s="582">
        <f>K33-SUM(K34:K36)</f>
        <v>0</v>
      </c>
      <c r="R33" s="694"/>
      <c r="S33" s="694"/>
      <c r="T33" s="694"/>
    </row>
    <row r="34" spans="1:20" x14ac:dyDescent="0.3">
      <c r="A34" s="9">
        <v>34</v>
      </c>
      <c r="C34" s="18"/>
      <c r="F34" s="1" t="s">
        <v>20</v>
      </c>
      <c r="G34" s="1"/>
      <c r="H34" s="304"/>
      <c r="I34" s="290"/>
      <c r="J34" s="312"/>
      <c r="K34" s="273"/>
      <c r="L34" s="294">
        <v>0</v>
      </c>
      <c r="O34" s="581"/>
      <c r="P34" s="581"/>
      <c r="Q34" s="581"/>
      <c r="R34" s="693"/>
      <c r="S34" s="693"/>
      <c r="T34" s="693"/>
    </row>
    <row r="35" spans="1:20" x14ac:dyDescent="0.3">
      <c r="A35" s="9">
        <v>35</v>
      </c>
      <c r="C35" s="18"/>
      <c r="F35" s="1" t="s">
        <v>21</v>
      </c>
      <c r="G35" s="1"/>
      <c r="H35" s="304"/>
      <c r="I35" s="290"/>
      <c r="J35" s="312"/>
      <c r="K35" s="273"/>
      <c r="L35" s="294">
        <v>0</v>
      </c>
      <c r="O35" s="581"/>
      <c r="P35" s="581"/>
      <c r="Q35" s="581"/>
      <c r="R35" s="693"/>
      <c r="S35" s="693"/>
      <c r="T35" s="693"/>
    </row>
    <row r="36" spans="1:20" x14ac:dyDescent="0.3">
      <c r="A36" s="9">
        <v>36</v>
      </c>
      <c r="C36" s="18"/>
      <c r="F36" s="1" t="s">
        <v>22</v>
      </c>
      <c r="G36" s="1"/>
      <c r="H36" s="304"/>
      <c r="I36" s="290"/>
      <c r="J36" s="312"/>
      <c r="K36" s="273"/>
      <c r="L36" s="294">
        <v>0</v>
      </c>
      <c r="O36" s="581"/>
      <c r="P36" s="581"/>
      <c r="Q36" s="581"/>
      <c r="R36" s="693"/>
      <c r="S36" s="693"/>
      <c r="T36" s="693"/>
    </row>
    <row r="37" spans="1:20" x14ac:dyDescent="0.3">
      <c r="A37" s="9">
        <v>37</v>
      </c>
      <c r="C37" s="18"/>
      <c r="F37" s="22" t="s">
        <v>24</v>
      </c>
      <c r="G37" s="22"/>
      <c r="H37" s="304">
        <v>0</v>
      </c>
      <c r="I37" s="290">
        <v>0</v>
      </c>
      <c r="J37" s="312">
        <v>0</v>
      </c>
      <c r="K37" s="273"/>
      <c r="L37" s="294">
        <v>0</v>
      </c>
      <c r="O37" s="581"/>
      <c r="P37" s="581"/>
      <c r="Q37" s="581"/>
      <c r="R37" s="693"/>
      <c r="S37" s="693"/>
      <c r="T37" s="693"/>
    </row>
    <row r="38" spans="1:20" x14ac:dyDescent="0.3">
      <c r="A38" s="9">
        <v>38</v>
      </c>
      <c r="C38" s="18"/>
      <c r="E38" s="15" t="s">
        <v>28</v>
      </c>
      <c r="H38" s="303">
        <f t="shared" ref="H38:J38" si="10">SUM(H39:H41)</f>
        <v>0</v>
      </c>
      <c r="I38" s="289">
        <f t="shared" si="10"/>
        <v>0</v>
      </c>
      <c r="J38" s="311">
        <f t="shared" si="10"/>
        <v>0</v>
      </c>
      <c r="K38" s="275"/>
      <c r="L38" s="297">
        <v>0</v>
      </c>
      <c r="O38" s="582">
        <f>I38-SUM(I39:I41)</f>
        <v>0</v>
      </c>
      <c r="P38" s="582">
        <f>J38-SUM(J39:J41)</f>
        <v>0</v>
      </c>
      <c r="Q38" s="582">
        <f>K38-SUM(K39:K41)</f>
        <v>0</v>
      </c>
      <c r="R38" s="694"/>
      <c r="S38" s="694"/>
      <c r="T38" s="694"/>
    </row>
    <row r="39" spans="1:20" x14ac:dyDescent="0.3">
      <c r="A39" s="9">
        <v>39</v>
      </c>
      <c r="C39" s="18"/>
      <c r="F39" s="1" t="s">
        <v>20</v>
      </c>
      <c r="G39" s="1"/>
      <c r="H39" s="304"/>
      <c r="I39" s="290"/>
      <c r="J39" s="312"/>
      <c r="K39" s="273"/>
      <c r="L39" s="294">
        <v>0</v>
      </c>
      <c r="O39" s="581"/>
      <c r="P39" s="581"/>
      <c r="Q39" s="581"/>
      <c r="R39" s="693"/>
      <c r="S39" s="693"/>
      <c r="T39" s="693"/>
    </row>
    <row r="40" spans="1:20" x14ac:dyDescent="0.3">
      <c r="A40" s="9">
        <v>40</v>
      </c>
      <c r="C40" s="18"/>
      <c r="F40" s="1" t="s">
        <v>21</v>
      </c>
      <c r="G40" s="1"/>
      <c r="H40" s="304"/>
      <c r="I40" s="290"/>
      <c r="J40" s="312"/>
      <c r="K40" s="273"/>
      <c r="L40" s="294">
        <v>0</v>
      </c>
      <c r="O40" s="581"/>
      <c r="P40" s="581"/>
      <c r="Q40" s="581"/>
      <c r="R40" s="693"/>
      <c r="S40" s="693"/>
      <c r="T40" s="693"/>
    </row>
    <row r="41" spans="1:20" x14ac:dyDescent="0.3">
      <c r="A41" s="9">
        <v>41</v>
      </c>
      <c r="C41" s="18"/>
      <c r="F41" s="1" t="s">
        <v>22</v>
      </c>
      <c r="G41" s="1"/>
      <c r="H41" s="304"/>
      <c r="I41" s="290"/>
      <c r="J41" s="312"/>
      <c r="K41" s="273"/>
      <c r="L41" s="294">
        <v>0</v>
      </c>
      <c r="O41" s="581"/>
      <c r="P41" s="581"/>
      <c r="Q41" s="581"/>
      <c r="R41" s="693"/>
      <c r="S41" s="693"/>
      <c r="T41" s="693"/>
    </row>
    <row r="42" spans="1:20" x14ac:dyDescent="0.3">
      <c r="A42" s="9">
        <v>42</v>
      </c>
      <c r="C42" s="14"/>
      <c r="D42" s="15" t="s">
        <v>29</v>
      </c>
      <c r="E42" s="15"/>
      <c r="H42" s="303">
        <f t="shared" ref="H42:J42" si="11">SUM(H43:H45)</f>
        <v>0</v>
      </c>
      <c r="I42" s="289">
        <f t="shared" si="11"/>
        <v>0</v>
      </c>
      <c r="J42" s="311">
        <f t="shared" si="11"/>
        <v>0</v>
      </c>
      <c r="K42" s="275"/>
      <c r="L42" s="297">
        <v>0</v>
      </c>
      <c r="O42" s="582">
        <f>I42-SUM(I43:I45)</f>
        <v>0</v>
      </c>
      <c r="P42" s="582">
        <f>J42-SUM(J43:J45)</f>
        <v>0</v>
      </c>
      <c r="Q42" s="582">
        <f>K42-SUM(K43:K45)</f>
        <v>0</v>
      </c>
      <c r="R42" s="694"/>
      <c r="S42" s="694"/>
      <c r="T42" s="694"/>
    </row>
    <row r="43" spans="1:20" x14ac:dyDescent="0.3">
      <c r="A43" s="9">
        <v>43</v>
      </c>
      <c r="C43" s="18"/>
      <c r="E43" s="2" t="s">
        <v>30</v>
      </c>
      <c r="H43" s="304"/>
      <c r="I43" s="290"/>
      <c r="J43" s="312"/>
      <c r="K43" s="273"/>
      <c r="L43" s="294">
        <v>0</v>
      </c>
      <c r="O43" s="581"/>
      <c r="P43" s="581"/>
      <c r="Q43" s="581"/>
      <c r="R43" s="693"/>
      <c r="S43" s="693"/>
      <c r="T43" s="693"/>
    </row>
    <row r="44" spans="1:20" x14ac:dyDescent="0.3">
      <c r="A44" s="9">
        <v>44</v>
      </c>
      <c r="C44" s="18"/>
      <c r="E44" s="2" t="s">
        <v>31</v>
      </c>
      <c r="H44" s="304"/>
      <c r="I44" s="290"/>
      <c r="J44" s="312"/>
      <c r="K44" s="273"/>
      <c r="L44" s="294">
        <v>0</v>
      </c>
      <c r="O44" s="581"/>
      <c r="P44" s="581"/>
      <c r="Q44" s="581"/>
      <c r="R44" s="693"/>
      <c r="S44" s="693"/>
      <c r="T44" s="693"/>
    </row>
    <row r="45" spans="1:20" x14ac:dyDescent="0.3">
      <c r="A45" s="9">
        <v>45</v>
      </c>
      <c r="C45" s="18"/>
      <c r="E45" s="2" t="s">
        <v>32</v>
      </c>
      <c r="H45" s="304"/>
      <c r="I45" s="290"/>
      <c r="J45" s="312"/>
      <c r="K45" s="273"/>
      <c r="L45" s="294">
        <v>0</v>
      </c>
      <c r="O45" s="581"/>
      <c r="P45" s="581"/>
      <c r="Q45" s="581"/>
      <c r="R45" s="693"/>
      <c r="S45" s="693"/>
      <c r="T45" s="693"/>
    </row>
    <row r="46" spans="1:20" x14ac:dyDescent="0.3">
      <c r="A46" s="9">
        <v>46</v>
      </c>
      <c r="C46" s="76"/>
      <c r="D46" s="28" t="s">
        <v>33</v>
      </c>
      <c r="E46" s="28"/>
      <c r="F46" s="28"/>
      <c r="G46" s="28"/>
      <c r="H46" s="301">
        <f t="shared" ref="H46:J46" si="12">SUM(H13,H23,H27,H42)</f>
        <v>0</v>
      </c>
      <c r="I46" s="287">
        <f t="shared" si="12"/>
        <v>0</v>
      </c>
      <c r="J46" s="309">
        <f t="shared" si="12"/>
        <v>0</v>
      </c>
      <c r="K46" s="274"/>
      <c r="L46" s="295">
        <v>0</v>
      </c>
      <c r="O46" s="582">
        <f>I46-SUM(I42,I27,I23,I13)</f>
        <v>0</v>
      </c>
      <c r="P46" s="582">
        <f>J46-SUM(J42,J27,J23,J13)</f>
        <v>0</v>
      </c>
      <c r="Q46" s="582">
        <f>K46-SUM(K42,K27,K23,K13)</f>
        <v>0</v>
      </c>
      <c r="R46" s="694"/>
      <c r="S46" s="694"/>
      <c r="T46" s="694"/>
    </row>
    <row r="47" spans="1:20" x14ac:dyDescent="0.3">
      <c r="A47" s="9">
        <v>47</v>
      </c>
      <c r="C47" s="11" t="s">
        <v>34</v>
      </c>
      <c r="D47" s="12" t="s">
        <v>35</v>
      </c>
      <c r="E47" s="12"/>
      <c r="F47" s="12"/>
      <c r="G47" s="12"/>
      <c r="H47" s="20"/>
      <c r="I47" s="20"/>
      <c r="J47" s="20"/>
      <c r="K47" s="274"/>
      <c r="L47" s="69"/>
      <c r="O47" s="581"/>
      <c r="P47" s="581"/>
      <c r="Q47" s="581"/>
      <c r="R47" s="693"/>
      <c r="S47" s="693"/>
      <c r="T47" s="693"/>
    </row>
    <row r="48" spans="1:20" x14ac:dyDescent="0.3">
      <c r="A48" s="9">
        <v>48</v>
      </c>
      <c r="C48" s="14"/>
      <c r="D48" s="15" t="s">
        <v>36</v>
      </c>
      <c r="H48" s="301">
        <f t="shared" ref="H48:J48" si="13">SUM(H49:H52)</f>
        <v>911.68</v>
      </c>
      <c r="I48" s="287">
        <f t="shared" si="13"/>
        <v>911.68</v>
      </c>
      <c r="J48" s="309">
        <f t="shared" si="13"/>
        <v>911.68</v>
      </c>
      <c r="K48" s="274"/>
      <c r="L48" s="295">
        <v>911.68</v>
      </c>
      <c r="O48" s="582">
        <f>I48-SUM(I49,I52)</f>
        <v>0</v>
      </c>
      <c r="P48" s="582">
        <f>J48-SUM(J49,J52)</f>
        <v>0</v>
      </c>
      <c r="Q48" s="582">
        <f>K48-SUM(K49,K52)</f>
        <v>0</v>
      </c>
      <c r="R48" s="694"/>
      <c r="S48" s="694"/>
      <c r="T48" s="694"/>
    </row>
    <row r="49" spans="1:20" x14ac:dyDescent="0.3">
      <c r="A49" s="9">
        <v>49</v>
      </c>
      <c r="C49" s="18"/>
      <c r="E49" s="2" t="s">
        <v>37</v>
      </c>
      <c r="H49" s="304">
        <v>0</v>
      </c>
      <c r="I49" s="290">
        <v>0</v>
      </c>
      <c r="J49" s="312">
        <v>0</v>
      </c>
      <c r="K49" s="276"/>
      <c r="L49" s="294">
        <v>0</v>
      </c>
      <c r="O49" s="582">
        <f>I49-SUM(I50:I51)</f>
        <v>0</v>
      </c>
      <c r="P49" s="582">
        <f>J49-SUM(J50:J51)</f>
        <v>0</v>
      </c>
      <c r="Q49" s="582">
        <f>K49-SUM(K50:K51)</f>
        <v>0</v>
      </c>
      <c r="R49" s="694"/>
      <c r="S49" s="694"/>
      <c r="T49" s="694"/>
    </row>
    <row r="50" spans="1:20" x14ac:dyDescent="0.3">
      <c r="A50" s="9">
        <v>50</v>
      </c>
      <c r="C50" s="29"/>
      <c r="D50" s="30"/>
      <c r="E50" s="30"/>
      <c r="F50" s="30" t="s">
        <v>108</v>
      </c>
      <c r="G50" s="30"/>
      <c r="H50" s="305"/>
      <c r="I50" s="291"/>
      <c r="J50" s="313"/>
      <c r="K50" s="277"/>
      <c r="L50" s="298">
        <v>0</v>
      </c>
      <c r="O50" s="581"/>
      <c r="P50" s="581"/>
      <c r="Q50" s="581"/>
      <c r="R50" s="693"/>
      <c r="S50" s="693"/>
      <c r="T50" s="693"/>
    </row>
    <row r="51" spans="1:20" x14ac:dyDescent="0.3">
      <c r="A51" s="9">
        <v>51</v>
      </c>
      <c r="C51" s="29"/>
      <c r="D51" s="30"/>
      <c r="E51" s="30"/>
      <c r="F51" s="30" t="s">
        <v>109</v>
      </c>
      <c r="G51" s="30"/>
      <c r="H51" s="305"/>
      <c r="I51" s="291"/>
      <c r="J51" s="313"/>
      <c r="K51" s="277"/>
      <c r="L51" s="298">
        <v>0</v>
      </c>
      <c r="O51" s="581"/>
      <c r="P51" s="581"/>
      <c r="Q51" s="581"/>
      <c r="R51" s="693"/>
      <c r="S51" s="693"/>
      <c r="T51" s="693"/>
    </row>
    <row r="52" spans="1:20" ht="13.95" customHeight="1" x14ac:dyDescent="0.3">
      <c r="A52" s="9">
        <v>52</v>
      </c>
      <c r="C52" s="18"/>
      <c r="E52" s="2" t="s">
        <v>38</v>
      </c>
      <c r="H52" s="304">
        <v>911.68</v>
      </c>
      <c r="I52" s="290">
        <v>911.68</v>
      </c>
      <c r="J52" s="312">
        <v>911.68</v>
      </c>
      <c r="K52" s="276"/>
      <c r="L52" s="294">
        <v>911.68</v>
      </c>
      <c r="O52" s="581"/>
      <c r="P52" s="581"/>
      <c r="Q52" s="581"/>
      <c r="R52" s="693"/>
      <c r="S52" s="693"/>
      <c r="T52" s="693"/>
    </row>
    <row r="53" spans="1:20" ht="13.5" customHeight="1" x14ac:dyDescent="0.3">
      <c r="A53" s="9">
        <v>53</v>
      </c>
      <c r="C53" s="14"/>
      <c r="D53" s="15" t="s">
        <v>39</v>
      </c>
      <c r="H53" s="303">
        <f t="shared" ref="H53:J53" si="14">SUM(H54,H57,H60)</f>
        <v>0</v>
      </c>
      <c r="I53" s="289">
        <f t="shared" si="14"/>
        <v>0</v>
      </c>
      <c r="J53" s="311">
        <f t="shared" si="14"/>
        <v>0</v>
      </c>
      <c r="K53" s="274"/>
      <c r="L53" s="297">
        <v>0</v>
      </c>
      <c r="O53" s="582">
        <f>I53-SUM(I54,I57,I60)</f>
        <v>0</v>
      </c>
      <c r="P53" s="582">
        <f>J53-SUM(J54,J57,J60)</f>
        <v>0</v>
      </c>
      <c r="Q53" s="582">
        <f>K53-SUM(K54,K57,K60)</f>
        <v>0</v>
      </c>
      <c r="R53" s="694"/>
      <c r="S53" s="694"/>
      <c r="T53" s="694"/>
    </row>
    <row r="54" spans="1:20" ht="13.5" customHeight="1" x14ac:dyDescent="0.3">
      <c r="A54" s="9">
        <v>54</v>
      </c>
      <c r="C54" s="18"/>
      <c r="E54" s="2" t="s">
        <v>40</v>
      </c>
      <c r="H54" s="304">
        <f t="shared" ref="H54:J54" si="15">SUM(H55:H56)</f>
        <v>0</v>
      </c>
      <c r="I54" s="290">
        <f t="shared" si="15"/>
        <v>0</v>
      </c>
      <c r="J54" s="312">
        <f t="shared" si="15"/>
        <v>0</v>
      </c>
      <c r="K54" s="274"/>
      <c r="L54" s="299">
        <v>0</v>
      </c>
      <c r="O54" s="582">
        <f>I54-SUM(I55:I56)</f>
        <v>0</v>
      </c>
      <c r="P54" s="582">
        <f>J54-SUM(J55:J56)</f>
        <v>0</v>
      </c>
      <c r="Q54" s="582">
        <f>K54-SUM(K55:K56)</f>
        <v>0</v>
      </c>
      <c r="R54" s="694"/>
      <c r="S54" s="694"/>
      <c r="T54" s="694"/>
    </row>
    <row r="55" spans="1:20" s="27" customFormat="1" ht="13.5" customHeight="1" x14ac:dyDescent="0.3">
      <c r="A55" s="9">
        <v>55</v>
      </c>
      <c r="C55" s="18"/>
      <c r="D55" s="2"/>
      <c r="E55" s="2"/>
      <c r="F55" s="2" t="s">
        <v>41</v>
      </c>
      <c r="G55" s="2"/>
      <c r="H55" s="304">
        <v>0</v>
      </c>
      <c r="I55" s="290">
        <v>0</v>
      </c>
      <c r="J55" s="312">
        <v>0</v>
      </c>
      <c r="K55" s="278"/>
      <c r="L55" s="294">
        <v>0</v>
      </c>
      <c r="O55" s="581"/>
      <c r="P55" s="581"/>
      <c r="Q55" s="581"/>
      <c r="R55" s="693"/>
      <c r="S55" s="693"/>
      <c r="T55" s="693"/>
    </row>
    <row r="56" spans="1:20" x14ac:dyDescent="0.3">
      <c r="A56" s="9">
        <v>56</v>
      </c>
      <c r="C56" s="29"/>
      <c r="D56" s="30"/>
      <c r="E56" s="30"/>
      <c r="F56" s="30" t="s">
        <v>42</v>
      </c>
      <c r="G56" s="30"/>
      <c r="H56" s="306"/>
      <c r="I56" s="292"/>
      <c r="J56" s="314"/>
      <c r="K56" s="276"/>
      <c r="L56" s="294">
        <v>0</v>
      </c>
      <c r="O56" s="581"/>
      <c r="P56" s="581"/>
      <c r="Q56" s="581"/>
      <c r="R56" s="693"/>
      <c r="S56" s="693"/>
      <c r="T56" s="693"/>
    </row>
    <row r="57" spans="1:20" ht="15" customHeight="1" x14ac:dyDescent="0.3">
      <c r="A57" s="9">
        <v>57</v>
      </c>
      <c r="C57" s="18"/>
      <c r="E57" s="2" t="s">
        <v>43</v>
      </c>
      <c r="H57" s="304">
        <f t="shared" ref="H57:J57" si="16">SUM(H58:H59)</f>
        <v>0</v>
      </c>
      <c r="I57" s="290">
        <f t="shared" si="16"/>
        <v>0</v>
      </c>
      <c r="J57" s="312">
        <f t="shared" si="16"/>
        <v>0</v>
      </c>
      <c r="K57" s="274"/>
      <c r="L57" s="299">
        <v>0</v>
      </c>
      <c r="O57" s="582">
        <f>I57-SUM(I58:I59)</f>
        <v>0</v>
      </c>
      <c r="P57" s="582">
        <f>J57-SUM(J58:J59)</f>
        <v>0</v>
      </c>
      <c r="Q57" s="582">
        <f>K57-SUM(K58:K59)</f>
        <v>0</v>
      </c>
      <c r="R57" s="694"/>
      <c r="S57" s="694"/>
      <c r="T57" s="694"/>
    </row>
    <row r="58" spans="1:20" ht="13.5" customHeight="1" x14ac:dyDescent="0.3">
      <c r="A58" s="9">
        <v>58</v>
      </c>
      <c r="C58" s="29"/>
      <c r="D58" s="30"/>
      <c r="E58" s="30"/>
      <c r="F58" s="30" t="s">
        <v>44</v>
      </c>
      <c r="G58" s="30"/>
      <c r="H58" s="305">
        <v>0</v>
      </c>
      <c r="I58" s="291">
        <v>0</v>
      </c>
      <c r="J58" s="313">
        <v>0</v>
      </c>
      <c r="K58" s="273"/>
      <c r="L58" s="294">
        <v>0</v>
      </c>
      <c r="O58" s="581"/>
      <c r="P58" s="581"/>
      <c r="Q58" s="581"/>
      <c r="R58" s="693"/>
      <c r="S58" s="693"/>
      <c r="T58" s="693"/>
    </row>
    <row r="59" spans="1:20" ht="16.2" customHeight="1" x14ac:dyDescent="0.3">
      <c r="A59" s="9">
        <v>59</v>
      </c>
      <c r="C59" s="18"/>
      <c r="F59" s="2" t="s">
        <v>45</v>
      </c>
      <c r="H59" s="304"/>
      <c r="I59" s="290"/>
      <c r="J59" s="312"/>
      <c r="K59" s="273"/>
      <c r="L59" s="294">
        <v>0</v>
      </c>
      <c r="O59" s="581"/>
      <c r="P59" s="581"/>
      <c r="Q59" s="581"/>
      <c r="R59" s="693"/>
      <c r="S59" s="693"/>
      <c r="T59" s="693"/>
    </row>
    <row r="60" spans="1:20" ht="16.2" customHeight="1" x14ac:dyDescent="0.3">
      <c r="A60" s="9">
        <v>60</v>
      </c>
      <c r="C60" s="18"/>
      <c r="E60" s="2" t="s">
        <v>46</v>
      </c>
      <c r="H60" s="304"/>
      <c r="I60" s="290"/>
      <c r="J60" s="312"/>
      <c r="K60" s="273"/>
      <c r="L60" s="294">
        <v>0</v>
      </c>
      <c r="O60" s="581"/>
      <c r="P60" s="581"/>
      <c r="Q60" s="581"/>
      <c r="R60" s="693"/>
      <c r="S60" s="693"/>
      <c r="T60" s="693"/>
    </row>
    <row r="61" spans="1:20" x14ac:dyDescent="0.3">
      <c r="A61" s="9">
        <v>61</v>
      </c>
      <c r="C61" s="76"/>
      <c r="D61" s="28" t="s">
        <v>47</v>
      </c>
      <c r="E61" s="28"/>
      <c r="F61" s="31"/>
      <c r="G61" s="31"/>
      <c r="H61" s="302">
        <f t="shared" ref="H61:J61" si="17">SUM(H48,H53)</f>
        <v>911.68</v>
      </c>
      <c r="I61" s="288">
        <f t="shared" si="17"/>
        <v>911.68</v>
      </c>
      <c r="J61" s="310">
        <f t="shared" si="17"/>
        <v>911.68</v>
      </c>
      <c r="K61" s="274"/>
      <c r="L61" s="296">
        <v>911.68</v>
      </c>
      <c r="O61" s="582">
        <f>I61-SUM(I53,I48)</f>
        <v>0</v>
      </c>
      <c r="P61" s="582">
        <f>J61-SUM(J53,J48)</f>
        <v>0</v>
      </c>
      <c r="Q61" s="582">
        <f>K61-SUM(K53,K48)</f>
        <v>0</v>
      </c>
      <c r="R61" s="694"/>
      <c r="S61" s="694"/>
      <c r="T61" s="694"/>
    </row>
    <row r="62" spans="1:20" x14ac:dyDescent="0.3">
      <c r="A62" s="9">
        <v>62</v>
      </c>
      <c r="C62" s="11" t="s">
        <v>48</v>
      </c>
      <c r="D62" s="12" t="s">
        <v>49</v>
      </c>
      <c r="E62" s="12"/>
      <c r="F62" s="12"/>
      <c r="G62" s="12"/>
      <c r="H62" s="20"/>
      <c r="I62" s="20"/>
      <c r="J62" s="20"/>
      <c r="K62" s="274"/>
      <c r="L62" s="69"/>
      <c r="O62" s="581"/>
      <c r="P62" s="581"/>
      <c r="Q62" s="581"/>
      <c r="R62" s="693"/>
      <c r="S62" s="693"/>
      <c r="T62" s="693"/>
    </row>
    <row r="63" spans="1:20" x14ac:dyDescent="0.3">
      <c r="A63" s="9">
        <v>63</v>
      </c>
      <c r="C63" s="14"/>
      <c r="D63" s="15" t="s">
        <v>50</v>
      </c>
      <c r="E63" s="15"/>
      <c r="H63" s="304">
        <v>0</v>
      </c>
      <c r="I63" s="290">
        <v>0</v>
      </c>
      <c r="J63" s="312">
        <v>0</v>
      </c>
      <c r="K63" s="273"/>
      <c r="L63" s="294">
        <v>0</v>
      </c>
      <c r="O63" s="581"/>
      <c r="P63" s="581"/>
      <c r="Q63" s="581"/>
      <c r="R63" s="693"/>
      <c r="S63" s="693"/>
      <c r="T63" s="693"/>
    </row>
    <row r="64" spans="1:20" x14ac:dyDescent="0.3">
      <c r="A64" s="9">
        <v>64</v>
      </c>
      <c r="C64" s="14"/>
      <c r="D64" s="15" t="s">
        <v>51</v>
      </c>
      <c r="E64" s="15"/>
      <c r="H64" s="303">
        <f t="shared" ref="H64:J64" si="18">SUM(H65,H68)</f>
        <v>0</v>
      </c>
      <c r="I64" s="289">
        <f t="shared" si="18"/>
        <v>0</v>
      </c>
      <c r="J64" s="311">
        <f t="shared" si="18"/>
        <v>0</v>
      </c>
      <c r="K64" s="275"/>
      <c r="L64" s="297">
        <v>0</v>
      </c>
      <c r="O64" s="582">
        <f>I64-SUM(I65,I68)</f>
        <v>0</v>
      </c>
      <c r="P64" s="582">
        <f>J64-SUM(J65,J68)</f>
        <v>0</v>
      </c>
      <c r="Q64" s="582">
        <f>K64-SUM(K65,K68)</f>
        <v>0</v>
      </c>
      <c r="R64" s="694"/>
      <c r="S64" s="694"/>
      <c r="T64" s="694"/>
    </row>
    <row r="65" spans="1:20" x14ac:dyDescent="0.3">
      <c r="A65" s="9">
        <v>65</v>
      </c>
      <c r="C65" s="14"/>
      <c r="D65" s="15"/>
      <c r="E65" s="19" t="s">
        <v>52</v>
      </c>
      <c r="H65" s="303">
        <f t="shared" ref="H65:J65" si="19">SUM(H66:H67)</f>
        <v>0</v>
      </c>
      <c r="I65" s="289">
        <f t="shared" si="19"/>
        <v>0</v>
      </c>
      <c r="J65" s="311">
        <f t="shared" si="19"/>
        <v>0</v>
      </c>
      <c r="K65" s="275"/>
      <c r="L65" s="297">
        <v>0</v>
      </c>
      <c r="O65" s="582">
        <f>I65-SUM(I66:I67)</f>
        <v>0</v>
      </c>
      <c r="P65" s="582">
        <f>J65-SUM(J66:J67)</f>
        <v>0</v>
      </c>
      <c r="Q65" s="582">
        <f>K65-SUM(K66:K67)</f>
        <v>0</v>
      </c>
      <c r="R65" s="694"/>
      <c r="S65" s="694"/>
      <c r="T65" s="694"/>
    </row>
    <row r="66" spans="1:20" x14ac:dyDescent="0.3">
      <c r="A66" s="9">
        <v>66</v>
      </c>
      <c r="C66" s="14"/>
      <c r="D66" s="15"/>
      <c r="F66" s="19" t="s">
        <v>53</v>
      </c>
      <c r="G66" s="19"/>
      <c r="H66" s="304">
        <v>0</v>
      </c>
      <c r="I66" s="290">
        <v>0</v>
      </c>
      <c r="J66" s="312">
        <v>0</v>
      </c>
      <c r="K66" s="273"/>
      <c r="L66" s="294">
        <v>0</v>
      </c>
      <c r="O66" s="581"/>
      <c r="P66" s="581"/>
      <c r="Q66" s="581"/>
      <c r="R66" s="693"/>
      <c r="S66" s="693"/>
      <c r="T66" s="693"/>
    </row>
    <row r="67" spans="1:20" x14ac:dyDescent="0.3">
      <c r="A67" s="9">
        <v>67</v>
      </c>
      <c r="C67" s="14"/>
      <c r="D67" s="15"/>
      <c r="F67" s="19" t="s">
        <v>54</v>
      </c>
      <c r="G67" s="19"/>
      <c r="H67" s="304">
        <v>0</v>
      </c>
      <c r="I67" s="290">
        <v>0</v>
      </c>
      <c r="J67" s="312">
        <v>0</v>
      </c>
      <c r="K67" s="273"/>
      <c r="L67" s="294">
        <v>0</v>
      </c>
      <c r="O67" s="581"/>
      <c r="P67" s="581"/>
      <c r="Q67" s="581"/>
      <c r="R67" s="693"/>
      <c r="S67" s="693"/>
      <c r="T67" s="693"/>
    </row>
    <row r="68" spans="1:20" x14ac:dyDescent="0.3">
      <c r="A68" s="9">
        <v>68</v>
      </c>
      <c r="C68" s="14"/>
      <c r="D68" s="15"/>
      <c r="E68" s="19" t="s">
        <v>55</v>
      </c>
      <c r="H68" s="303">
        <f t="shared" ref="H68:J68" si="20">SUM(H69:H70)</f>
        <v>0</v>
      </c>
      <c r="I68" s="289">
        <f t="shared" si="20"/>
        <v>0</v>
      </c>
      <c r="J68" s="311">
        <f t="shared" si="20"/>
        <v>0</v>
      </c>
      <c r="K68" s="275"/>
      <c r="L68" s="297">
        <v>0</v>
      </c>
      <c r="O68" s="582">
        <f>I68-SUM(I69:I70)</f>
        <v>0</v>
      </c>
      <c r="P68" s="582">
        <f>J68-SUM(J69:J70)</f>
        <v>0</v>
      </c>
      <c r="Q68" s="582">
        <f>K68-SUM(K69:K70)</f>
        <v>0</v>
      </c>
      <c r="R68" s="694"/>
      <c r="S68" s="694"/>
      <c r="T68" s="694"/>
    </row>
    <row r="69" spans="1:20" x14ac:dyDescent="0.3">
      <c r="A69" s="9">
        <v>69</v>
      </c>
      <c r="C69" s="14"/>
      <c r="D69" s="15"/>
      <c r="F69" s="19" t="s">
        <v>53</v>
      </c>
      <c r="G69" s="19"/>
      <c r="H69" s="307">
        <v>0</v>
      </c>
      <c r="I69" s="293">
        <v>0</v>
      </c>
      <c r="J69" s="315">
        <v>0</v>
      </c>
      <c r="K69" s="273"/>
      <c r="L69" s="294">
        <v>0</v>
      </c>
      <c r="O69" s="581"/>
      <c r="P69" s="581"/>
      <c r="Q69" s="581"/>
      <c r="R69" s="693"/>
      <c r="S69" s="693"/>
      <c r="T69" s="693"/>
    </row>
    <row r="70" spans="1:20" x14ac:dyDescent="0.3">
      <c r="A70" s="9">
        <v>70</v>
      </c>
      <c r="C70" s="14"/>
      <c r="D70" s="15"/>
      <c r="E70" s="15"/>
      <c r="F70" s="19" t="s">
        <v>54</v>
      </c>
      <c r="G70" s="19"/>
      <c r="H70" s="307">
        <v>0</v>
      </c>
      <c r="I70" s="293">
        <v>0</v>
      </c>
      <c r="J70" s="315">
        <v>0</v>
      </c>
      <c r="K70" s="273"/>
      <c r="L70" s="294">
        <v>0</v>
      </c>
      <c r="O70" s="581"/>
      <c r="P70" s="581"/>
      <c r="Q70" s="581"/>
      <c r="R70" s="693"/>
      <c r="S70" s="693"/>
      <c r="T70" s="693"/>
    </row>
    <row r="71" spans="1:20" x14ac:dyDescent="0.3">
      <c r="A71" s="9">
        <v>71</v>
      </c>
      <c r="C71" s="14"/>
      <c r="D71" s="15" t="s">
        <v>56</v>
      </c>
      <c r="E71" s="15"/>
      <c r="H71" s="303">
        <f t="shared" ref="H71:J71" si="21">SUM(H72,H73,H74,H75,H76,H77)</f>
        <v>766.48455000000013</v>
      </c>
      <c r="I71" s="289">
        <f t="shared" si="21"/>
        <v>766.48455000000013</v>
      </c>
      <c r="J71" s="311">
        <f t="shared" si="21"/>
        <v>766.48455000000013</v>
      </c>
      <c r="K71" s="274"/>
      <c r="L71" s="297">
        <v>766.48455000000013</v>
      </c>
      <c r="O71" s="582">
        <f>I71-SUM(I72:I77)</f>
        <v>0</v>
      </c>
      <c r="P71" s="582">
        <f>J71-SUM(J72:J77)</f>
        <v>0</v>
      </c>
      <c r="Q71" s="582">
        <f>K71-SUM(K72:K77)</f>
        <v>0</v>
      </c>
      <c r="R71" s="694"/>
      <c r="S71" s="694"/>
      <c r="T71" s="694"/>
    </row>
    <row r="72" spans="1:20" x14ac:dyDescent="0.3">
      <c r="A72" s="9">
        <v>72</v>
      </c>
      <c r="C72" s="18"/>
      <c r="E72" s="2" t="s">
        <v>57</v>
      </c>
      <c r="H72" s="304">
        <v>550.62055000000009</v>
      </c>
      <c r="I72" s="290">
        <v>550.62055000000009</v>
      </c>
      <c r="J72" s="312">
        <v>550.62055000000009</v>
      </c>
      <c r="K72" s="273"/>
      <c r="L72" s="294">
        <v>550.62055000000009</v>
      </c>
      <c r="O72" s="581"/>
      <c r="P72" s="581"/>
      <c r="Q72" s="581"/>
      <c r="R72" s="693"/>
      <c r="S72" s="693"/>
      <c r="T72" s="693"/>
    </row>
    <row r="73" spans="1:20" x14ac:dyDescent="0.3">
      <c r="A73" s="9">
        <v>73</v>
      </c>
      <c r="C73" s="18"/>
      <c r="E73" s="2" t="s">
        <v>58</v>
      </c>
      <c r="H73" s="304">
        <v>145.00899999999999</v>
      </c>
      <c r="I73" s="290">
        <v>145.00899999999999</v>
      </c>
      <c r="J73" s="312">
        <v>145.00899999999999</v>
      </c>
      <c r="K73" s="277"/>
      <c r="L73" s="294">
        <v>145.00899999999999</v>
      </c>
      <c r="O73" s="581"/>
      <c r="P73" s="581"/>
      <c r="Q73" s="581"/>
      <c r="R73" s="693"/>
      <c r="S73" s="693"/>
      <c r="T73" s="693"/>
    </row>
    <row r="74" spans="1:20" x14ac:dyDescent="0.3">
      <c r="A74" s="9">
        <v>74</v>
      </c>
      <c r="C74" s="18"/>
      <c r="E74" s="2" t="s">
        <v>59</v>
      </c>
      <c r="H74" s="304">
        <v>0</v>
      </c>
      <c r="I74" s="290">
        <v>0</v>
      </c>
      <c r="J74" s="312">
        <v>0</v>
      </c>
      <c r="K74" s="277"/>
      <c r="L74" s="294">
        <v>0</v>
      </c>
      <c r="O74" s="581"/>
      <c r="P74" s="581"/>
      <c r="Q74" s="581"/>
      <c r="R74" s="693"/>
      <c r="S74" s="693"/>
      <c r="T74" s="693"/>
    </row>
    <row r="75" spans="1:20" ht="13.5" customHeight="1" x14ac:dyDescent="0.3">
      <c r="A75" s="9">
        <v>75</v>
      </c>
      <c r="C75" s="18"/>
      <c r="E75" s="32" t="s">
        <v>60</v>
      </c>
      <c r="F75" s="32"/>
      <c r="G75" s="15"/>
      <c r="H75" s="306"/>
      <c r="I75" s="292"/>
      <c r="J75" s="314"/>
      <c r="K75" s="273"/>
      <c r="L75" s="294">
        <v>0</v>
      </c>
      <c r="O75" s="581"/>
      <c r="P75" s="581"/>
      <c r="Q75" s="581"/>
      <c r="R75" s="693"/>
      <c r="S75" s="693"/>
      <c r="T75" s="693"/>
    </row>
    <row r="76" spans="1:20" ht="13.5" customHeight="1" x14ac:dyDescent="0.3">
      <c r="A76" s="9">
        <v>76</v>
      </c>
      <c r="C76" s="18"/>
      <c r="E76" s="32" t="s">
        <v>61</v>
      </c>
      <c r="F76" s="32"/>
      <c r="G76" s="15"/>
      <c r="H76" s="306">
        <v>70.855000000000004</v>
      </c>
      <c r="I76" s="292">
        <v>70.855000000000004</v>
      </c>
      <c r="J76" s="314">
        <v>70.855000000000004</v>
      </c>
      <c r="K76" s="273"/>
      <c r="L76" s="294">
        <v>70.855000000000004</v>
      </c>
      <c r="O76" s="581"/>
      <c r="P76" s="581"/>
      <c r="Q76" s="581"/>
      <c r="R76" s="693"/>
      <c r="S76" s="693"/>
      <c r="T76" s="693"/>
    </row>
    <row r="77" spans="1:20" ht="18.45" customHeight="1" x14ac:dyDescent="0.3">
      <c r="A77" s="9">
        <v>77</v>
      </c>
      <c r="C77" s="18"/>
      <c r="E77" s="19" t="s">
        <v>62</v>
      </c>
      <c r="H77" s="304">
        <v>0</v>
      </c>
      <c r="I77" s="290">
        <v>0</v>
      </c>
      <c r="J77" s="312">
        <v>0</v>
      </c>
      <c r="K77" s="273"/>
      <c r="L77" s="294">
        <v>0</v>
      </c>
      <c r="O77" s="581"/>
      <c r="P77" s="581"/>
      <c r="Q77" s="581"/>
      <c r="R77" s="693"/>
      <c r="S77" s="693"/>
      <c r="T77" s="693"/>
    </row>
    <row r="78" spans="1:20" ht="18.45" customHeight="1" x14ac:dyDescent="0.3">
      <c r="A78" s="9">
        <v>78</v>
      </c>
      <c r="C78" s="76"/>
      <c r="D78" s="28" t="s">
        <v>63</v>
      </c>
      <c r="E78" s="28"/>
      <c r="F78" s="31"/>
      <c r="G78" s="31"/>
      <c r="H78" s="302">
        <f t="shared" ref="H78:J78" si="22">SUM(H63,H64,H71)</f>
        <v>766.48455000000013</v>
      </c>
      <c r="I78" s="288">
        <f t="shared" si="22"/>
        <v>766.48455000000013</v>
      </c>
      <c r="J78" s="310">
        <f t="shared" si="22"/>
        <v>766.48455000000013</v>
      </c>
      <c r="K78" s="274"/>
      <c r="L78" s="296">
        <v>766.48455000000013</v>
      </c>
      <c r="O78" s="582">
        <f>I78-SUM(I63,I64,I71)</f>
        <v>0</v>
      </c>
      <c r="P78" s="582">
        <f>J78-SUM(J63,J64,J71)</f>
        <v>0</v>
      </c>
      <c r="Q78" s="582">
        <f>K78-SUM(K63,K64,K71)</f>
        <v>0</v>
      </c>
      <c r="R78" s="694"/>
      <c r="S78" s="694"/>
      <c r="T78" s="694"/>
    </row>
    <row r="79" spans="1:20" ht="13.5" customHeight="1" x14ac:dyDescent="0.3">
      <c r="A79" s="9">
        <v>79</v>
      </c>
      <c r="C79" s="44"/>
      <c r="D79" s="45" t="s">
        <v>64</v>
      </c>
      <c r="E79" s="45"/>
      <c r="F79" s="45"/>
      <c r="G79" s="33"/>
      <c r="H79" s="167">
        <f t="shared" ref="H79:J79" si="23">SUM(H11,H46,H61,H78)</f>
        <v>1678.16455</v>
      </c>
      <c r="I79" s="167">
        <f t="shared" si="23"/>
        <v>1678.16455</v>
      </c>
      <c r="J79" s="106">
        <f t="shared" si="23"/>
        <v>1678.16455</v>
      </c>
      <c r="K79" s="274"/>
      <c r="L79" s="211">
        <v>1678.16455</v>
      </c>
      <c r="O79" s="584">
        <f>I79-SUM(I78,I61,I46,I11)</f>
        <v>0</v>
      </c>
      <c r="P79" s="584">
        <f>J79-SUM(J78,J61,J46,J11)</f>
        <v>0</v>
      </c>
      <c r="Q79" s="584">
        <f>K79-SUM(K78,K61,K46,K11)</f>
        <v>0</v>
      </c>
      <c r="R79" s="696"/>
      <c r="S79" s="696"/>
      <c r="T79" s="696"/>
    </row>
    <row r="80" spans="1:20" x14ac:dyDescent="0.3">
      <c r="A80" s="9">
        <v>80</v>
      </c>
      <c r="C80" s="18"/>
      <c r="H80" s="304"/>
      <c r="I80" s="290"/>
      <c r="J80" s="312"/>
      <c r="K80" s="273"/>
      <c r="L80" s="216"/>
      <c r="O80" s="581"/>
      <c r="P80" s="581"/>
      <c r="Q80" s="581"/>
      <c r="R80" s="693"/>
      <c r="S80" s="693"/>
      <c r="T80" s="693"/>
    </row>
    <row r="81" spans="1:20" x14ac:dyDescent="0.3">
      <c r="A81" s="9">
        <v>81</v>
      </c>
      <c r="C81" s="36" t="s">
        <v>65</v>
      </c>
      <c r="D81" s="37" t="s">
        <v>66</v>
      </c>
      <c r="E81" s="37"/>
      <c r="F81" s="37"/>
      <c r="G81" s="12"/>
      <c r="H81" s="20"/>
      <c r="I81" s="20"/>
      <c r="J81" s="20"/>
      <c r="K81" s="274"/>
      <c r="L81" s="69"/>
      <c r="O81" s="581"/>
      <c r="P81" s="581"/>
      <c r="Q81" s="581"/>
      <c r="R81" s="693"/>
      <c r="S81" s="693"/>
      <c r="T81" s="693"/>
    </row>
    <row r="82" spans="1:20" x14ac:dyDescent="0.3">
      <c r="A82" s="9">
        <v>82</v>
      </c>
      <c r="C82" s="14"/>
      <c r="D82" s="15" t="s">
        <v>67</v>
      </c>
      <c r="E82" s="15"/>
      <c r="H82" s="303">
        <f t="shared" ref="H82:J82" si="24">SUM(H83:H84)</f>
        <v>0</v>
      </c>
      <c r="I82" s="289">
        <f t="shared" si="24"/>
        <v>0</v>
      </c>
      <c r="J82" s="311">
        <f t="shared" si="24"/>
        <v>0</v>
      </c>
      <c r="K82" s="274"/>
      <c r="L82" s="296">
        <v>0</v>
      </c>
      <c r="O82" s="582">
        <f>I82-SUM(I83:I84)</f>
        <v>0</v>
      </c>
      <c r="P82" s="582">
        <f>J82-SUM(J83:J84)</f>
        <v>0</v>
      </c>
      <c r="Q82" s="582">
        <f>K82-SUM(K83:K84)</f>
        <v>0</v>
      </c>
      <c r="R82" s="694"/>
      <c r="S82" s="694"/>
      <c r="T82" s="694"/>
    </row>
    <row r="83" spans="1:20" x14ac:dyDescent="0.3">
      <c r="A83" s="9">
        <v>83</v>
      </c>
      <c r="C83" s="18"/>
      <c r="E83" s="19" t="s">
        <v>68</v>
      </c>
      <c r="H83" s="304">
        <v>0</v>
      </c>
      <c r="I83" s="290">
        <v>0</v>
      </c>
      <c r="J83" s="312">
        <v>0</v>
      </c>
      <c r="K83" s="277"/>
      <c r="L83" s="294">
        <v>0</v>
      </c>
      <c r="O83" s="581"/>
      <c r="P83" s="581"/>
      <c r="Q83" s="581"/>
      <c r="R83" s="693"/>
      <c r="S83" s="693"/>
      <c r="T83" s="693"/>
    </row>
    <row r="84" spans="1:20" x14ac:dyDescent="0.3">
      <c r="A84" s="9">
        <v>84</v>
      </c>
      <c r="C84" s="18"/>
      <c r="E84" s="19" t="s">
        <v>69</v>
      </c>
      <c r="H84" s="304">
        <v>0</v>
      </c>
      <c r="I84" s="290">
        <v>0</v>
      </c>
      <c r="J84" s="312">
        <v>0</v>
      </c>
      <c r="K84" s="276"/>
      <c r="L84" s="294">
        <v>0</v>
      </c>
      <c r="O84" s="581"/>
      <c r="P84" s="581"/>
      <c r="Q84" s="581"/>
      <c r="R84" s="693"/>
      <c r="S84" s="693"/>
      <c r="T84" s="693"/>
    </row>
    <row r="85" spans="1:20" x14ac:dyDescent="0.3">
      <c r="A85" s="9">
        <v>85</v>
      </c>
      <c r="C85" s="14"/>
      <c r="D85" s="15" t="s">
        <v>70</v>
      </c>
      <c r="E85" s="77"/>
      <c r="H85" s="303">
        <f t="shared" ref="H85:J85" si="25">SUM(H86:H87)</f>
        <v>0</v>
      </c>
      <c r="I85" s="289">
        <f t="shared" si="25"/>
        <v>0</v>
      </c>
      <c r="J85" s="311">
        <f t="shared" si="25"/>
        <v>0</v>
      </c>
      <c r="K85" s="274"/>
      <c r="L85" s="297">
        <v>0</v>
      </c>
      <c r="O85" s="582">
        <f>I85-SUM(I86:I87)</f>
        <v>0</v>
      </c>
      <c r="P85" s="582">
        <f>J85-SUM(J86:J87)</f>
        <v>0</v>
      </c>
      <c r="Q85" s="582">
        <f>K85-SUM(K86:K87)</f>
        <v>0</v>
      </c>
      <c r="R85" s="694"/>
      <c r="S85" s="694"/>
      <c r="T85" s="694"/>
    </row>
    <row r="86" spans="1:20" x14ac:dyDescent="0.3">
      <c r="A86" s="9">
        <v>86</v>
      </c>
      <c r="C86" s="14"/>
      <c r="D86" s="38"/>
      <c r="E86" s="2" t="s">
        <v>71</v>
      </c>
      <c r="H86" s="304"/>
      <c r="I86" s="290"/>
      <c r="J86" s="312"/>
      <c r="K86" s="276"/>
      <c r="L86" s="294">
        <v>0</v>
      </c>
      <c r="O86" s="581"/>
      <c r="P86" s="581"/>
      <c r="Q86" s="581"/>
      <c r="R86" s="693"/>
      <c r="S86" s="693"/>
      <c r="T86" s="693"/>
    </row>
    <row r="87" spans="1:20" x14ac:dyDescent="0.3">
      <c r="A87" s="9">
        <v>87</v>
      </c>
      <c r="C87" s="14"/>
      <c r="D87" s="38"/>
      <c r="E87" s="2" t="s">
        <v>72</v>
      </c>
      <c r="H87" s="304">
        <v>0</v>
      </c>
      <c r="I87" s="290">
        <v>0</v>
      </c>
      <c r="J87" s="312">
        <v>0</v>
      </c>
      <c r="K87" s="276"/>
      <c r="L87" s="294">
        <v>0</v>
      </c>
      <c r="O87" s="581"/>
      <c r="P87" s="581"/>
      <c r="Q87" s="581"/>
      <c r="R87" s="693"/>
      <c r="S87" s="693"/>
      <c r="T87" s="693"/>
    </row>
    <row r="88" spans="1:20" ht="13.5" customHeight="1" x14ac:dyDescent="0.3">
      <c r="A88" s="9">
        <v>88</v>
      </c>
      <c r="C88" s="14"/>
      <c r="D88" s="15" t="s">
        <v>73</v>
      </c>
      <c r="E88" s="15"/>
      <c r="H88" s="303">
        <v>0</v>
      </c>
      <c r="I88" s="289">
        <v>0</v>
      </c>
      <c r="J88" s="311">
        <v>0</v>
      </c>
      <c r="K88" s="279"/>
      <c r="L88" s="294">
        <v>0</v>
      </c>
      <c r="O88" s="581"/>
      <c r="P88" s="581"/>
      <c r="Q88" s="581"/>
      <c r="R88" s="693"/>
      <c r="S88" s="693"/>
      <c r="T88" s="693"/>
    </row>
    <row r="89" spans="1:20" ht="13.5" customHeight="1" x14ac:dyDescent="0.3">
      <c r="A89" s="9">
        <v>89</v>
      </c>
      <c r="C89" s="76"/>
      <c r="D89" s="28" t="s">
        <v>74</v>
      </c>
      <c r="E89" s="28"/>
      <c r="F89" s="31"/>
      <c r="G89" s="31"/>
      <c r="H89" s="302">
        <f t="shared" ref="H89:J89" si="26">SUM(H82,H85,H88)</f>
        <v>0</v>
      </c>
      <c r="I89" s="288">
        <f t="shared" si="26"/>
        <v>0</v>
      </c>
      <c r="J89" s="310">
        <f t="shared" si="26"/>
        <v>0</v>
      </c>
      <c r="K89" s="274"/>
      <c r="L89" s="296">
        <v>0</v>
      </c>
      <c r="O89" s="582">
        <f>I89-SUM(I88,I85,I82)</f>
        <v>0</v>
      </c>
      <c r="P89" s="582">
        <f>J89-SUM(J88,J85,J82)</f>
        <v>0</v>
      </c>
      <c r="Q89" s="582">
        <f>K89-SUM(K88,K85,K82)</f>
        <v>0</v>
      </c>
      <c r="R89" s="694"/>
      <c r="S89" s="694"/>
      <c r="T89" s="694"/>
    </row>
    <row r="90" spans="1:20" x14ac:dyDescent="0.3">
      <c r="A90" s="9">
        <v>90</v>
      </c>
      <c r="C90" s="11" t="s">
        <v>75</v>
      </c>
      <c r="D90" s="12" t="s">
        <v>76</v>
      </c>
      <c r="E90" s="12"/>
      <c r="F90" s="12"/>
      <c r="G90" s="12"/>
      <c r="H90" s="20"/>
      <c r="I90" s="20"/>
      <c r="J90" s="20"/>
      <c r="K90" s="274"/>
      <c r="L90" s="69"/>
      <c r="O90" s="581"/>
      <c r="P90" s="581"/>
      <c r="Q90" s="581"/>
      <c r="R90" s="693"/>
      <c r="S90" s="693"/>
      <c r="T90" s="693"/>
    </row>
    <row r="91" spans="1:20" x14ac:dyDescent="0.3">
      <c r="A91" s="9">
        <v>91</v>
      </c>
      <c r="C91" s="39"/>
      <c r="D91" s="41" t="s">
        <v>77</v>
      </c>
      <c r="E91" s="41"/>
      <c r="F91" s="24"/>
      <c r="G91" s="24"/>
      <c r="H91" s="303">
        <f t="shared" ref="H91:J91" si="27">SUM(H92,H95:H97)</f>
        <v>0</v>
      </c>
      <c r="I91" s="289">
        <f t="shared" si="27"/>
        <v>0</v>
      </c>
      <c r="J91" s="311">
        <f t="shared" si="27"/>
        <v>0</v>
      </c>
      <c r="K91" s="275"/>
      <c r="L91" s="297">
        <v>0</v>
      </c>
      <c r="O91" s="583">
        <f>I91-SUM(I92,I95:I97)</f>
        <v>0</v>
      </c>
      <c r="P91" s="583">
        <f>J91-SUM(J92,J95:J97)</f>
        <v>0</v>
      </c>
      <c r="Q91" s="583">
        <f>K91-SUM(K92,K95:K97)</f>
        <v>0</v>
      </c>
      <c r="R91" s="695"/>
      <c r="S91" s="695"/>
      <c r="T91" s="695"/>
    </row>
    <row r="92" spans="1:20" x14ac:dyDescent="0.3">
      <c r="A92" s="9">
        <v>92</v>
      </c>
      <c r="C92" s="18"/>
      <c r="E92" s="19" t="s">
        <v>78</v>
      </c>
      <c r="H92" s="300">
        <f t="shared" ref="H92:J92" si="28">SUM(H93:H94)</f>
        <v>0</v>
      </c>
      <c r="I92" s="286">
        <f t="shared" si="28"/>
        <v>0</v>
      </c>
      <c r="J92" s="308">
        <f t="shared" si="28"/>
        <v>0</v>
      </c>
      <c r="K92" s="273"/>
      <c r="L92" s="294">
        <v>0</v>
      </c>
      <c r="O92" s="582">
        <f>I92-SUM(I93:I94)</f>
        <v>0</v>
      </c>
      <c r="P92" s="582">
        <f>J92-SUM(J93:J94)</f>
        <v>0</v>
      </c>
      <c r="Q92" s="582">
        <f>K92-SUM(K93:K94)</f>
        <v>0</v>
      </c>
      <c r="R92" s="694"/>
      <c r="S92" s="694"/>
      <c r="T92" s="694"/>
    </row>
    <row r="93" spans="1:20" x14ac:dyDescent="0.3">
      <c r="A93" s="9">
        <v>93</v>
      </c>
      <c r="C93" s="18"/>
      <c r="E93" s="19"/>
      <c r="F93" s="2" t="s">
        <v>79</v>
      </c>
      <c r="H93" s="304">
        <v>0</v>
      </c>
      <c r="I93" s="290">
        <v>0</v>
      </c>
      <c r="J93" s="312">
        <v>0</v>
      </c>
      <c r="K93" s="273"/>
      <c r="L93" s="294">
        <v>0</v>
      </c>
      <c r="O93" s="581"/>
      <c r="P93" s="581"/>
      <c r="Q93" s="581"/>
      <c r="R93" s="693"/>
      <c r="S93" s="693"/>
      <c r="T93" s="693"/>
    </row>
    <row r="94" spans="1:20" x14ac:dyDescent="0.3">
      <c r="A94" s="9">
        <v>94</v>
      </c>
      <c r="C94" s="18"/>
      <c r="E94" s="19"/>
      <c r="F94" s="2" t="s">
        <v>80</v>
      </c>
      <c r="H94" s="304">
        <v>0</v>
      </c>
      <c r="I94" s="290">
        <v>0</v>
      </c>
      <c r="J94" s="312">
        <v>0</v>
      </c>
      <c r="K94" s="273"/>
      <c r="L94" s="294">
        <v>0</v>
      </c>
      <c r="O94" s="581"/>
      <c r="P94" s="581"/>
      <c r="Q94" s="581"/>
      <c r="R94" s="693"/>
      <c r="S94" s="693"/>
      <c r="T94" s="693"/>
    </row>
    <row r="95" spans="1:20" x14ac:dyDescent="0.3">
      <c r="A95" s="9">
        <v>95</v>
      </c>
      <c r="C95" s="18"/>
      <c r="E95" s="19" t="s">
        <v>81</v>
      </c>
      <c r="H95" s="304">
        <v>0</v>
      </c>
      <c r="I95" s="290">
        <v>0</v>
      </c>
      <c r="J95" s="571">
        <v>0</v>
      </c>
      <c r="K95" s="273"/>
      <c r="L95" s="294">
        <v>0</v>
      </c>
      <c r="O95" s="581"/>
      <c r="P95" s="581"/>
      <c r="Q95" s="581"/>
      <c r="R95" s="693"/>
      <c r="S95" s="693"/>
      <c r="T95" s="693"/>
    </row>
    <row r="96" spans="1:20" x14ac:dyDescent="0.3">
      <c r="A96" s="9">
        <v>96</v>
      </c>
      <c r="C96" s="18"/>
      <c r="E96" s="19" t="s">
        <v>82</v>
      </c>
      <c r="H96" s="304"/>
      <c r="I96" s="290"/>
      <c r="J96" s="312"/>
      <c r="K96" s="273"/>
      <c r="L96" s="294">
        <v>0</v>
      </c>
      <c r="O96" s="581"/>
      <c r="P96" s="581"/>
      <c r="Q96" s="581"/>
      <c r="R96" s="693"/>
      <c r="S96" s="693"/>
      <c r="T96" s="693"/>
    </row>
    <row r="97" spans="1:20" ht="13.95" customHeight="1" x14ac:dyDescent="0.3">
      <c r="A97" s="9">
        <v>97</v>
      </c>
      <c r="C97" s="18"/>
      <c r="E97" s="42" t="s">
        <v>83</v>
      </c>
      <c r="H97" s="304"/>
      <c r="I97" s="290"/>
      <c r="J97" s="312"/>
      <c r="K97" s="273"/>
      <c r="L97" s="294">
        <v>0</v>
      </c>
      <c r="O97" s="581"/>
      <c r="P97" s="581"/>
      <c r="Q97" s="581"/>
      <c r="R97" s="693"/>
      <c r="S97" s="693"/>
      <c r="T97" s="693"/>
    </row>
    <row r="98" spans="1:20" x14ac:dyDescent="0.3">
      <c r="A98" s="9">
        <v>98</v>
      </c>
      <c r="C98" s="14"/>
      <c r="D98" s="15" t="s">
        <v>84</v>
      </c>
      <c r="E98" s="15"/>
      <c r="H98" s="303">
        <v>0</v>
      </c>
      <c r="I98" s="289">
        <v>0</v>
      </c>
      <c r="J98" s="311">
        <v>0</v>
      </c>
      <c r="K98" s="273"/>
      <c r="L98" s="294">
        <v>0</v>
      </c>
      <c r="O98" s="581"/>
      <c r="P98" s="581"/>
      <c r="Q98" s="581"/>
      <c r="R98" s="693"/>
      <c r="S98" s="693"/>
      <c r="T98" s="693"/>
    </row>
    <row r="99" spans="1:20" ht="13.95" customHeight="1" x14ac:dyDescent="0.3">
      <c r="A99" s="9">
        <v>99</v>
      </c>
      <c r="C99" s="43"/>
      <c r="D99" s="40" t="s">
        <v>50</v>
      </c>
      <c r="E99" s="40"/>
      <c r="H99" s="303">
        <v>0</v>
      </c>
      <c r="I99" s="289">
        <v>0</v>
      </c>
      <c r="J99" s="311">
        <v>0</v>
      </c>
      <c r="K99" s="273"/>
      <c r="L99" s="294">
        <v>0</v>
      </c>
      <c r="O99" s="581"/>
      <c r="P99" s="581"/>
      <c r="Q99" s="581"/>
      <c r="R99" s="693"/>
      <c r="S99" s="693"/>
      <c r="T99" s="693"/>
    </row>
    <row r="100" spans="1:20" x14ac:dyDescent="0.3">
      <c r="A100" s="9">
        <v>100</v>
      </c>
      <c r="C100" s="14"/>
      <c r="D100" s="15" t="s">
        <v>85</v>
      </c>
      <c r="E100" s="15"/>
      <c r="H100" s="303">
        <f t="shared" ref="H100:J100" si="29">SUM(H101:H103)</f>
        <v>0</v>
      </c>
      <c r="I100" s="289">
        <f t="shared" si="29"/>
        <v>0</v>
      </c>
      <c r="J100" s="311">
        <f t="shared" si="29"/>
        <v>0</v>
      </c>
      <c r="K100" s="275"/>
      <c r="L100" s="297">
        <v>0</v>
      </c>
      <c r="O100" s="582">
        <f>I100-SUM(I101:I103)</f>
        <v>0</v>
      </c>
      <c r="P100" s="582">
        <f>J100-SUM(J101:J103)</f>
        <v>0</v>
      </c>
      <c r="Q100" s="582">
        <f>K100-SUM(K101:K103)</f>
        <v>0</v>
      </c>
      <c r="R100" s="694"/>
      <c r="S100" s="694"/>
      <c r="T100" s="694"/>
    </row>
    <row r="101" spans="1:20" x14ac:dyDescent="0.3">
      <c r="A101" s="9">
        <v>101</v>
      </c>
      <c r="C101" s="18"/>
      <c r="E101" s="2" t="s">
        <v>86</v>
      </c>
      <c r="H101" s="304">
        <v>0</v>
      </c>
      <c r="I101" s="290">
        <v>0</v>
      </c>
      <c r="J101" s="312">
        <v>0</v>
      </c>
      <c r="K101" s="277"/>
      <c r="L101" s="294">
        <v>0</v>
      </c>
      <c r="O101" s="581"/>
      <c r="P101" s="581"/>
      <c r="Q101" s="581"/>
      <c r="R101" s="693"/>
      <c r="S101" s="693"/>
      <c r="T101" s="693"/>
    </row>
    <row r="102" spans="1:20" x14ac:dyDescent="0.3">
      <c r="A102" s="9">
        <v>102</v>
      </c>
      <c r="C102" s="18"/>
      <c r="E102" s="2" t="s">
        <v>87</v>
      </c>
      <c r="H102" s="304">
        <v>0</v>
      </c>
      <c r="I102" s="290">
        <v>0</v>
      </c>
      <c r="J102" s="312">
        <v>0</v>
      </c>
      <c r="K102" s="273"/>
      <c r="L102" s="294">
        <v>0</v>
      </c>
      <c r="O102" s="581"/>
      <c r="P102" s="581"/>
      <c r="Q102" s="581"/>
      <c r="R102" s="693"/>
      <c r="S102" s="693"/>
      <c r="T102" s="693"/>
    </row>
    <row r="103" spans="1:20" x14ac:dyDescent="0.3">
      <c r="A103" s="9">
        <v>103</v>
      </c>
      <c r="C103" s="18"/>
      <c r="E103" s="2" t="s">
        <v>88</v>
      </c>
      <c r="H103" s="304">
        <v>0</v>
      </c>
      <c r="I103" s="290">
        <v>0</v>
      </c>
      <c r="J103" s="312">
        <v>0</v>
      </c>
      <c r="K103" s="273"/>
      <c r="L103" s="294">
        <v>0</v>
      </c>
      <c r="O103" s="581"/>
      <c r="P103" s="581"/>
      <c r="Q103" s="581"/>
      <c r="R103" s="693"/>
      <c r="S103" s="693"/>
      <c r="T103" s="693"/>
    </row>
    <row r="104" spans="1:20" ht="13.95" customHeight="1" x14ac:dyDescent="0.3">
      <c r="A104" s="9">
        <v>104</v>
      </c>
      <c r="C104" s="76"/>
      <c r="D104" s="28" t="s">
        <v>89</v>
      </c>
      <c r="E104" s="28"/>
      <c r="F104" s="28"/>
      <c r="G104" s="28"/>
      <c r="H104" s="302">
        <f t="shared" ref="H104:J104" si="30">SUM(H91,H98,H99,H100)</f>
        <v>0</v>
      </c>
      <c r="I104" s="288">
        <f t="shared" si="30"/>
        <v>0</v>
      </c>
      <c r="J104" s="310">
        <f t="shared" si="30"/>
        <v>0</v>
      </c>
      <c r="K104" s="274"/>
      <c r="L104" s="296">
        <v>0</v>
      </c>
      <c r="O104" s="582">
        <f>I104-SUM(I98:I100,I91)</f>
        <v>0</v>
      </c>
      <c r="P104" s="582">
        <f>J104-SUM(J98:J100,J91)</f>
        <v>0</v>
      </c>
      <c r="Q104" s="582">
        <f>K104-SUM(K98:K100,K91)</f>
        <v>0</v>
      </c>
      <c r="R104" s="694"/>
      <c r="S104" s="694"/>
      <c r="T104" s="694"/>
    </row>
    <row r="105" spans="1:20" x14ac:dyDescent="0.3">
      <c r="A105" s="9">
        <v>105</v>
      </c>
      <c r="C105" s="76"/>
      <c r="D105" s="28" t="s">
        <v>90</v>
      </c>
      <c r="E105" s="28"/>
      <c r="F105" s="28"/>
      <c r="G105" s="28"/>
      <c r="H105" s="302">
        <f t="shared" ref="H105:J105" si="31">SUM(H89,H104)</f>
        <v>0</v>
      </c>
      <c r="I105" s="288">
        <f t="shared" si="31"/>
        <v>0</v>
      </c>
      <c r="J105" s="310">
        <f t="shared" si="31"/>
        <v>0</v>
      </c>
      <c r="K105" s="274"/>
      <c r="L105" s="296">
        <v>0</v>
      </c>
      <c r="O105" s="582">
        <f>I105-SUM(I104,I89)</f>
        <v>0</v>
      </c>
      <c r="P105" s="582">
        <f>J105-SUM(J104,J89)</f>
        <v>0</v>
      </c>
      <c r="Q105" s="582">
        <f>K105-SUM(K104,K89)</f>
        <v>0</v>
      </c>
      <c r="R105" s="694"/>
      <c r="S105" s="694"/>
      <c r="T105" s="694"/>
    </row>
    <row r="106" spans="1:20" x14ac:dyDescent="0.3">
      <c r="A106" s="9">
        <v>106</v>
      </c>
      <c r="C106" s="11" t="s">
        <v>91</v>
      </c>
      <c r="D106" s="12" t="s">
        <v>92</v>
      </c>
      <c r="E106" s="12"/>
      <c r="F106" s="12"/>
      <c r="G106" s="12"/>
      <c r="H106" s="20"/>
      <c r="I106" s="20"/>
      <c r="J106" s="20"/>
      <c r="K106" s="274"/>
      <c r="L106" s="69"/>
      <c r="O106" s="581"/>
      <c r="P106" s="581"/>
      <c r="Q106" s="581"/>
      <c r="R106" s="693"/>
      <c r="S106" s="693"/>
      <c r="T106" s="693"/>
    </row>
    <row r="107" spans="1:20" x14ac:dyDescent="0.3">
      <c r="A107" s="9">
        <v>107</v>
      </c>
      <c r="C107" s="14"/>
      <c r="D107" s="15" t="s">
        <v>93</v>
      </c>
      <c r="E107" s="15"/>
      <c r="H107" s="303">
        <f t="shared" ref="H107:J107" si="32">SUM(H108:H111)</f>
        <v>0</v>
      </c>
      <c r="I107" s="289">
        <f t="shared" si="32"/>
        <v>0</v>
      </c>
      <c r="J107" s="311">
        <f t="shared" si="32"/>
        <v>0</v>
      </c>
      <c r="K107" s="275"/>
      <c r="L107" s="297">
        <f t="shared" ref="L107:L113" si="33">IFERROR(AVERAGE(J107:J107),0)</f>
        <v>0</v>
      </c>
      <c r="O107" s="582">
        <f>I107-SUM(I108:I111)</f>
        <v>0</v>
      </c>
      <c r="P107" s="582">
        <f>J107-SUM(J108:J111)</f>
        <v>0</v>
      </c>
      <c r="Q107" s="582">
        <f>K107-SUM(K108:K111)</f>
        <v>0</v>
      </c>
      <c r="R107" s="694"/>
      <c r="S107" s="694"/>
      <c r="T107" s="694"/>
    </row>
    <row r="108" spans="1:20" x14ac:dyDescent="0.3">
      <c r="A108" s="9">
        <v>108</v>
      </c>
      <c r="C108" s="14"/>
      <c r="D108" s="15"/>
      <c r="E108" s="2" t="s">
        <v>94</v>
      </c>
      <c r="H108" s="304">
        <v>0</v>
      </c>
      <c r="I108" s="290">
        <v>0</v>
      </c>
      <c r="J108" s="312">
        <v>0</v>
      </c>
      <c r="K108" s="273"/>
      <c r="L108" s="294">
        <f t="shared" si="33"/>
        <v>0</v>
      </c>
      <c r="O108" s="581"/>
      <c r="P108" s="581"/>
      <c r="Q108" s="581"/>
      <c r="R108" s="693"/>
      <c r="S108" s="693"/>
      <c r="T108" s="693"/>
    </row>
    <row r="109" spans="1:20" x14ac:dyDescent="0.3">
      <c r="A109" s="9">
        <v>109</v>
      </c>
      <c r="C109" s="14"/>
      <c r="D109" s="15"/>
      <c r="E109" s="2" t="s">
        <v>95</v>
      </c>
      <c r="H109" s="304">
        <v>0</v>
      </c>
      <c r="I109" s="290">
        <v>0</v>
      </c>
      <c r="J109" s="312">
        <v>0</v>
      </c>
      <c r="K109" s="273"/>
      <c r="L109" s="294">
        <f t="shared" si="33"/>
        <v>0</v>
      </c>
      <c r="O109" s="581"/>
      <c r="P109" s="581"/>
      <c r="Q109" s="581"/>
      <c r="R109" s="693"/>
      <c r="S109" s="693"/>
      <c r="T109" s="693"/>
    </row>
    <row r="110" spans="1:20" x14ac:dyDescent="0.3">
      <c r="A110" s="9">
        <v>110</v>
      </c>
      <c r="C110" s="14"/>
      <c r="D110" s="15"/>
      <c r="E110" s="2" t="s">
        <v>96</v>
      </c>
      <c r="H110" s="304">
        <v>0</v>
      </c>
      <c r="I110" s="290">
        <v>0</v>
      </c>
      <c r="J110" s="312">
        <v>0</v>
      </c>
      <c r="K110" s="273"/>
      <c r="L110" s="294">
        <f t="shared" si="33"/>
        <v>0</v>
      </c>
      <c r="O110" s="581"/>
      <c r="P110" s="581"/>
      <c r="Q110" s="581"/>
      <c r="R110" s="693"/>
      <c r="S110" s="693"/>
      <c r="T110" s="693"/>
    </row>
    <row r="111" spans="1:20" x14ac:dyDescent="0.3">
      <c r="A111" s="9">
        <v>111</v>
      </c>
      <c r="C111" s="14"/>
      <c r="D111" s="15"/>
      <c r="E111" s="2" t="s">
        <v>97</v>
      </c>
      <c r="H111" s="304">
        <v>0</v>
      </c>
      <c r="I111" s="290">
        <v>0</v>
      </c>
      <c r="J111" s="312">
        <v>0</v>
      </c>
      <c r="K111" s="273"/>
      <c r="L111" s="294">
        <f t="shared" si="33"/>
        <v>0</v>
      </c>
      <c r="O111" s="581"/>
      <c r="P111" s="581"/>
      <c r="Q111" s="581"/>
      <c r="R111" s="693"/>
      <c r="S111" s="693"/>
      <c r="T111" s="693"/>
    </row>
    <row r="112" spans="1:20" x14ac:dyDescent="0.3">
      <c r="A112" s="9">
        <v>112</v>
      </c>
      <c r="C112" s="14"/>
      <c r="D112" s="15" t="s">
        <v>98</v>
      </c>
      <c r="E112" s="15"/>
      <c r="H112" s="303">
        <v>0</v>
      </c>
      <c r="I112" s="289">
        <v>0</v>
      </c>
      <c r="J112" s="311">
        <v>0</v>
      </c>
      <c r="K112" s="273"/>
      <c r="L112" s="294">
        <f t="shared" si="33"/>
        <v>0</v>
      </c>
      <c r="O112" s="581"/>
      <c r="P112" s="581"/>
      <c r="Q112" s="581"/>
      <c r="R112" s="693"/>
      <c r="S112" s="693"/>
      <c r="T112" s="693"/>
    </row>
    <row r="113" spans="1:20" x14ac:dyDescent="0.3">
      <c r="A113" s="9">
        <v>113</v>
      </c>
      <c r="C113" s="14"/>
      <c r="D113" s="15" t="s">
        <v>99</v>
      </c>
      <c r="E113" s="15"/>
      <c r="H113" s="304">
        <v>0</v>
      </c>
      <c r="I113" s="290">
        <v>0</v>
      </c>
      <c r="J113" s="312">
        <v>0</v>
      </c>
      <c r="K113" s="273"/>
      <c r="L113" s="294">
        <f t="shared" si="33"/>
        <v>0</v>
      </c>
      <c r="O113" s="581"/>
      <c r="P113" s="581"/>
      <c r="Q113" s="581"/>
      <c r="R113" s="693"/>
      <c r="S113" s="693"/>
      <c r="T113" s="693"/>
    </row>
    <row r="114" spans="1:20" x14ac:dyDescent="0.3">
      <c r="A114" s="9">
        <v>114</v>
      </c>
      <c r="C114" s="14"/>
      <c r="D114" s="15" t="s">
        <v>100</v>
      </c>
      <c r="E114" s="15"/>
      <c r="H114" s="303">
        <f t="shared" ref="H114:I114" si="34">SUM(H115:H116)</f>
        <v>89.389139999999998</v>
      </c>
      <c r="I114" s="289">
        <f t="shared" si="34"/>
        <v>52.946787560985271</v>
      </c>
      <c r="J114" s="311">
        <f>SUM(J115:J116)</f>
        <v>16.504435121970545</v>
      </c>
      <c r="K114" s="275"/>
      <c r="L114" s="297">
        <f>SUM(L115:L116)</f>
        <v>52.653466647840922</v>
      </c>
      <c r="O114" s="582">
        <f>I114-SUM(I115:I116)</f>
        <v>0</v>
      </c>
      <c r="P114" s="582">
        <f>J114-SUM(J115:J116)</f>
        <v>0</v>
      </c>
      <c r="Q114" s="582">
        <f>L114-SUM(L115:L116)</f>
        <v>0</v>
      </c>
      <c r="R114" s="694"/>
      <c r="S114" s="694"/>
      <c r="T114" s="694"/>
    </row>
    <row r="115" spans="1:20" s="698" customFormat="1" x14ac:dyDescent="0.3">
      <c r="A115" s="9">
        <v>115</v>
      </c>
      <c r="C115" s="699"/>
      <c r="D115" s="700"/>
      <c r="E115" s="700" t="s">
        <v>101</v>
      </c>
      <c r="F115" s="700"/>
      <c r="G115" s="700"/>
      <c r="H115" s="306">
        <v>89.389139999999998</v>
      </c>
      <c r="I115" s="292">
        <f>H114</f>
        <v>89.389139999999998</v>
      </c>
      <c r="J115" s="314">
        <f>I114</f>
        <v>52.946787560985271</v>
      </c>
      <c r="K115" s="273"/>
      <c r="L115" s="294">
        <f>J114</f>
        <v>16.504435121970545</v>
      </c>
      <c r="O115" s="701"/>
      <c r="P115" s="701"/>
      <c r="Q115" s="701"/>
      <c r="R115" s="702">
        <f>I115-H114</f>
        <v>0</v>
      </c>
      <c r="S115" s="702">
        <f t="shared" ref="S115" si="35">J115-I114</f>
        <v>0</v>
      </c>
      <c r="T115" s="702">
        <f>L115-J114</f>
        <v>0</v>
      </c>
    </row>
    <row r="116" spans="1:20" x14ac:dyDescent="0.3">
      <c r="A116" s="9">
        <v>116</v>
      </c>
      <c r="C116" s="14"/>
      <c r="D116" s="15"/>
      <c r="E116" s="2" t="s">
        <v>102</v>
      </c>
      <c r="H116" s="304"/>
      <c r="I116" s="290">
        <f>'Input| PL| IB'!I253</f>
        <v>-36.442352439014726</v>
      </c>
      <c r="J116" s="312">
        <f>'Input| PL| IB'!J253</f>
        <v>-36.442352439014726</v>
      </c>
      <c r="K116" s="277">
        <f>'Input| PL| IB'!K253</f>
        <v>36.149031525870377</v>
      </c>
      <c r="L116" s="294">
        <f>'Input| PL| IB'!K253</f>
        <v>36.149031525870377</v>
      </c>
      <c r="O116" s="581"/>
      <c r="P116" s="581"/>
      <c r="Q116" s="581"/>
      <c r="R116" s="694">
        <f>'Input| PL| IB'!I253-'Input| BS| IB'!I116</f>
        <v>0</v>
      </c>
      <c r="S116" s="694">
        <f>'Input| PL| IB'!J253-'Input| BS| IB'!J116</f>
        <v>0</v>
      </c>
      <c r="T116" s="694">
        <f>'Input| PL| IB'!K253-'Input| BS| IB'!L116</f>
        <v>0</v>
      </c>
    </row>
    <row r="117" spans="1:20" x14ac:dyDescent="0.3">
      <c r="A117" s="9">
        <v>117</v>
      </c>
      <c r="C117" s="14"/>
      <c r="D117" s="15"/>
      <c r="H117" s="306"/>
      <c r="I117" s="292"/>
      <c r="J117" s="314"/>
      <c r="K117" s="280"/>
      <c r="L117" s="316">
        <f>IFERROR(AVERAGE(J117:J117),0)</f>
        <v>0</v>
      </c>
      <c r="O117" s="581"/>
      <c r="P117" s="581"/>
      <c r="Q117" s="581"/>
      <c r="R117" s="693"/>
      <c r="S117" s="693"/>
      <c r="T117" s="693"/>
    </row>
    <row r="118" spans="1:20" x14ac:dyDescent="0.3">
      <c r="A118" s="9">
        <v>118</v>
      </c>
      <c r="C118" s="76"/>
      <c r="D118" s="28" t="s">
        <v>103</v>
      </c>
      <c r="E118" s="28"/>
      <c r="F118" s="28"/>
      <c r="G118" s="28"/>
      <c r="H118" s="302">
        <f t="shared" ref="H118:J118" si="36">SUM(H107,H112,H113,H114)</f>
        <v>89.389139999999998</v>
      </c>
      <c r="I118" s="288">
        <f t="shared" si="36"/>
        <v>52.946787560985271</v>
      </c>
      <c r="J118" s="310">
        <f t="shared" si="36"/>
        <v>16.504435121970545</v>
      </c>
      <c r="K118" s="274"/>
      <c r="L118" s="296">
        <f>IFERROR(AVERAGE(J118:J118),0)</f>
        <v>16.504435121970545</v>
      </c>
      <c r="O118" s="582">
        <f>I118-SUM(I117,I112:I114,I107)</f>
        <v>0</v>
      </c>
      <c r="P118" s="582">
        <f>J118-SUM(J114,J113,J112,J107)</f>
        <v>0</v>
      </c>
      <c r="Q118" s="582"/>
      <c r="R118" s="694"/>
      <c r="S118" s="694"/>
      <c r="T118" s="694"/>
    </row>
    <row r="119" spans="1:20" x14ac:dyDescent="0.3">
      <c r="A119" s="9">
        <v>119</v>
      </c>
      <c r="C119" s="104"/>
      <c r="D119" s="105" t="s">
        <v>104</v>
      </c>
      <c r="E119" s="105"/>
      <c r="F119" s="105"/>
      <c r="G119" s="105"/>
      <c r="H119" s="106">
        <f t="shared" ref="H119:J119" si="37">SUM(H89,H104,H118)</f>
        <v>89.389139999999998</v>
      </c>
      <c r="I119" s="106">
        <f t="shared" si="37"/>
        <v>52.946787560985271</v>
      </c>
      <c r="J119" s="106">
        <f t="shared" si="37"/>
        <v>16.504435121970545</v>
      </c>
      <c r="K119" s="323"/>
      <c r="L119" s="107">
        <f>IFERROR(AVERAGE(J119:J119),0)</f>
        <v>16.504435121970545</v>
      </c>
      <c r="O119" s="582">
        <f>I119-SUM(I118,I105)</f>
        <v>0</v>
      </c>
      <c r="P119" s="582">
        <f>J119-SUM(J118,J105)</f>
        <v>0</v>
      </c>
      <c r="Q119" s="582"/>
      <c r="R119" s="694"/>
      <c r="S119" s="694"/>
      <c r="T119" s="694"/>
    </row>
    <row r="120" spans="1:20" x14ac:dyDescent="0.3">
      <c r="C120" s="48"/>
      <c r="D120"/>
      <c r="E120"/>
      <c r="F120"/>
      <c r="G120"/>
      <c r="H120"/>
      <c r="I120" s="67"/>
    </row>
    <row r="121" spans="1:20" x14ac:dyDescent="0.3">
      <c r="C121" s="48"/>
      <c r="D121"/>
      <c r="E121"/>
      <c r="F121"/>
      <c r="G121"/>
      <c r="H121"/>
      <c r="I121" s="67"/>
    </row>
    <row r="122" spans="1:20" x14ac:dyDescent="0.3">
      <c r="C122" s="48"/>
      <c r="D122"/>
      <c r="E122"/>
      <c r="F122"/>
      <c r="G122"/>
      <c r="H122"/>
      <c r="I122" s="67"/>
    </row>
    <row r="123" spans="1:20" x14ac:dyDescent="0.3">
      <c r="C123" s="48"/>
      <c r="D123"/>
      <c r="E123"/>
      <c r="F123"/>
      <c r="G123"/>
      <c r="H123"/>
      <c r="I123" s="67"/>
    </row>
    <row r="124" spans="1:20" x14ac:dyDescent="0.3">
      <c r="C124" s="48"/>
      <c r="D124"/>
      <c r="E124"/>
      <c r="F124"/>
      <c r="G124"/>
      <c r="H124"/>
      <c r="I124" s="67"/>
    </row>
    <row r="125" spans="1:20" x14ac:dyDescent="0.3">
      <c r="C125" s="48"/>
      <c r="D125"/>
      <c r="E125"/>
      <c r="F125"/>
      <c r="G125"/>
      <c r="H125"/>
      <c r="I125" s="67"/>
    </row>
    <row r="126" spans="1:20" x14ac:dyDescent="0.3">
      <c r="C126" s="48"/>
      <c r="D126"/>
      <c r="E126"/>
      <c r="F126"/>
      <c r="G126"/>
      <c r="H126"/>
      <c r="I126" s="67"/>
    </row>
    <row r="127" spans="1:20" x14ac:dyDescent="0.3">
      <c r="C127" s="48"/>
      <c r="D127"/>
      <c r="E127"/>
      <c r="F127"/>
      <c r="G127"/>
      <c r="H127"/>
      <c r="I127" s="67"/>
    </row>
    <row r="128" spans="1:20" x14ac:dyDescent="0.3">
      <c r="C128" s="48"/>
      <c r="D128"/>
      <c r="E128"/>
      <c r="F128"/>
      <c r="G128"/>
      <c r="H128"/>
      <c r="I128" s="67"/>
    </row>
    <row r="129" spans="3:9" x14ac:dyDescent="0.3">
      <c r="C129" s="48"/>
      <c r="D129"/>
      <c r="E129"/>
      <c r="F129"/>
      <c r="G129"/>
      <c r="H129"/>
      <c r="I129" s="67"/>
    </row>
    <row r="130" spans="3:9" x14ac:dyDescent="0.3">
      <c r="C130" s="48"/>
      <c r="D130"/>
      <c r="E130"/>
      <c r="F130"/>
      <c r="G130"/>
      <c r="H130"/>
      <c r="I130" s="67"/>
    </row>
    <row r="131" spans="3:9" x14ac:dyDescent="0.3">
      <c r="C131" s="48"/>
      <c r="D131"/>
      <c r="E131"/>
      <c r="F131"/>
      <c r="G131"/>
      <c r="H131"/>
      <c r="I131" s="67"/>
    </row>
    <row r="132" spans="3:9" x14ac:dyDescent="0.3">
      <c r="C132" s="48"/>
      <c r="D132"/>
      <c r="E132"/>
      <c r="F132"/>
      <c r="G132"/>
      <c r="H132"/>
      <c r="I132" s="67"/>
    </row>
    <row r="133" spans="3:9" x14ac:dyDescent="0.3">
      <c r="C133" s="48"/>
      <c r="D133"/>
      <c r="E133"/>
      <c r="F133"/>
      <c r="G133"/>
      <c r="H133"/>
      <c r="I133" s="67"/>
    </row>
    <row r="134" spans="3:9" x14ac:dyDescent="0.3">
      <c r="C134" s="48"/>
      <c r="D134"/>
      <c r="E134"/>
      <c r="F134"/>
      <c r="G134"/>
      <c r="H134"/>
      <c r="I134" s="67"/>
    </row>
    <row r="135" spans="3:9" x14ac:dyDescent="0.3">
      <c r="C135" s="48"/>
      <c r="D135"/>
      <c r="E135"/>
      <c r="F135"/>
      <c r="G135"/>
      <c r="H135"/>
      <c r="I135" s="67"/>
    </row>
    <row r="136" spans="3:9" x14ac:dyDescent="0.3">
      <c r="C136" s="48"/>
      <c r="D136"/>
      <c r="E136"/>
      <c r="F136"/>
      <c r="G136"/>
      <c r="H136"/>
      <c r="I136" s="67"/>
    </row>
    <row r="137" spans="3:9" x14ac:dyDescent="0.3">
      <c r="C137" s="48"/>
      <c r="D137"/>
      <c r="E137"/>
      <c r="F137"/>
      <c r="G137"/>
      <c r="H137"/>
      <c r="I137" s="67"/>
    </row>
    <row r="138" spans="3:9" x14ac:dyDescent="0.3">
      <c r="C138" s="48"/>
      <c r="D138"/>
      <c r="E138"/>
      <c r="F138"/>
      <c r="G138"/>
      <c r="H138"/>
      <c r="I138" s="67"/>
    </row>
    <row r="139" spans="3:9" x14ac:dyDescent="0.3">
      <c r="C139" s="48"/>
      <c r="D139"/>
      <c r="E139"/>
      <c r="F139"/>
      <c r="G139"/>
      <c r="H139"/>
      <c r="I139" s="67"/>
    </row>
  </sheetData>
  <mergeCells count="2">
    <mergeCell ref="O1:Q1"/>
    <mergeCell ref="R1:T1"/>
  </mergeCells>
  <conditionalFormatting sqref="O3:Q119">
    <cfRule type="cellIs" dxfId="16" priority="3" operator="notEqual">
      <formula>0</formula>
    </cfRule>
  </conditionalFormatting>
  <conditionalFormatting sqref="R3:T119">
    <cfRule type="cellIs" dxfId="15" priority="2" operator="notEqual">
      <formula>0</formula>
    </cfRule>
  </conditionalFormatting>
  <conditionalFormatting sqref="T115:T116">
    <cfRule type="cellIs" dxfId="14" priority="1" operator="notEqual">
      <formula>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5A4D-35DB-4BF8-B1C2-B496EFA64456}">
  <sheetPr>
    <tabColor rgb="FFFFFF00"/>
  </sheetPr>
  <dimension ref="A1:N256"/>
  <sheetViews>
    <sheetView showGridLines="0" zoomScale="70" zoomScaleNormal="70" workbookViewId="0">
      <pane xSplit="7" ySplit="1" topLeftCell="H2" activePane="bottomRight" state="frozen"/>
      <selection activeCell="J95" sqref="J95"/>
      <selection pane="topRight" activeCell="J95" sqref="J95"/>
      <selection pane="bottomLeft" activeCell="J95" sqref="J95"/>
      <selection pane="bottomRight" activeCell="A373" sqref="A373"/>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1.77734375" style="751" customWidth="1"/>
    <col min="9" max="10" width="17.77734375" style="751" customWidth="1"/>
    <col min="11" max="11" width="17.77734375" style="752" customWidth="1"/>
    <col min="12" max="12" width="1.5546875" customWidth="1"/>
    <col min="13" max="14" width="9.5546875" bestFit="1" customWidth="1"/>
  </cols>
  <sheetData>
    <row r="1" spans="1:12" x14ac:dyDescent="0.3">
      <c r="C1" s="1" t="s">
        <v>0</v>
      </c>
      <c r="H1" s="718" t="s">
        <v>1</v>
      </c>
      <c r="I1" s="718" t="s">
        <v>1</v>
      </c>
      <c r="J1" s="718" t="s">
        <v>1</v>
      </c>
      <c r="K1" s="719" t="s">
        <v>2</v>
      </c>
      <c r="L1" s="320"/>
    </row>
    <row r="2" spans="1:12" ht="61.2" x14ac:dyDescent="0.3">
      <c r="A2" s="49" t="s">
        <v>4</v>
      </c>
      <c r="B2" s="49" t="s">
        <v>106</v>
      </c>
      <c r="C2" s="5"/>
      <c r="D2" s="6" t="s">
        <v>116</v>
      </c>
      <c r="E2" s="6"/>
      <c r="F2" s="6"/>
      <c r="G2" s="50"/>
      <c r="H2" s="352">
        <v>2020</v>
      </c>
      <c r="I2" s="208">
        <v>2021</v>
      </c>
      <c r="J2" s="208">
        <v>2022</v>
      </c>
      <c r="K2" s="208">
        <v>2023</v>
      </c>
      <c r="L2" s="176"/>
    </row>
    <row r="3" spans="1:12" x14ac:dyDescent="0.3">
      <c r="A3" s="9">
        <v>167</v>
      </c>
      <c r="B3" s="51">
        <v>3</v>
      </c>
      <c r="C3" s="11" t="s">
        <v>6</v>
      </c>
      <c r="D3" s="12" t="s">
        <v>117</v>
      </c>
      <c r="E3" s="13"/>
      <c r="F3" s="13"/>
      <c r="G3" s="13"/>
      <c r="H3" s="720">
        <v>0</v>
      </c>
      <c r="I3" s="589">
        <v>191.25098709285055</v>
      </c>
      <c r="J3" s="589">
        <v>191.25098709285055</v>
      </c>
      <c r="K3" s="589">
        <v>281.99021704895694</v>
      </c>
      <c r="L3" s="278"/>
    </row>
    <row r="4" spans="1:12" x14ac:dyDescent="0.3">
      <c r="A4" s="51">
        <v>168</v>
      </c>
      <c r="B4" s="51">
        <v>4</v>
      </c>
      <c r="C4" s="53">
        <v>1</v>
      </c>
      <c r="D4" s="111" t="s">
        <v>118</v>
      </c>
      <c r="E4" s="112"/>
      <c r="F4" s="112"/>
      <c r="G4" s="112"/>
      <c r="H4" s="721">
        <v>0</v>
      </c>
      <c r="I4" s="590">
        <v>191.25098709285055</v>
      </c>
      <c r="J4" s="590">
        <v>191.25098709285055</v>
      </c>
      <c r="K4" s="590">
        <v>281.99021704895694</v>
      </c>
      <c r="L4" s="278"/>
    </row>
    <row r="5" spans="1:12" x14ac:dyDescent="0.3">
      <c r="A5" s="51">
        <v>169</v>
      </c>
      <c r="B5" s="51">
        <v>5</v>
      </c>
      <c r="C5" s="54">
        <v>1.1000000000000001</v>
      </c>
      <c r="D5" s="113"/>
      <c r="E5" s="114" t="s">
        <v>119</v>
      </c>
      <c r="F5" s="115"/>
      <c r="G5" s="113"/>
      <c r="H5" s="722">
        <v>0</v>
      </c>
      <c r="I5" s="723">
        <v>149.85163852455773</v>
      </c>
      <c r="J5" s="723">
        <v>149.85163852455773</v>
      </c>
      <c r="K5" s="723">
        <v>149.85163852455773</v>
      </c>
      <c r="L5" s="278"/>
    </row>
    <row r="6" spans="1:12" x14ac:dyDescent="0.3">
      <c r="A6" s="51">
        <v>170</v>
      </c>
      <c r="B6" s="51">
        <v>6</v>
      </c>
      <c r="C6" s="18" t="s">
        <v>120</v>
      </c>
      <c r="D6"/>
      <c r="E6"/>
      <c r="F6" s="116" t="s">
        <v>121</v>
      </c>
      <c r="G6"/>
      <c r="H6" s="724"/>
      <c r="I6" s="725">
        <v>0</v>
      </c>
      <c r="J6" s="726">
        <v>0</v>
      </c>
      <c r="K6" s="727">
        <v>0</v>
      </c>
      <c r="L6" s="278"/>
    </row>
    <row r="7" spans="1:12" x14ac:dyDescent="0.3">
      <c r="A7" s="51">
        <v>171</v>
      </c>
      <c r="B7" s="51">
        <v>7</v>
      </c>
      <c r="C7" s="55"/>
      <c r="D7" s="117"/>
      <c r="E7" s="48"/>
      <c r="F7" s="118" t="s">
        <v>122</v>
      </c>
      <c r="G7"/>
      <c r="H7" s="728"/>
      <c r="I7" s="653">
        <v>0</v>
      </c>
      <c r="J7" s="654">
        <v>0</v>
      </c>
      <c r="K7" s="655">
        <v>0</v>
      </c>
      <c r="L7" s="278"/>
    </row>
    <row r="8" spans="1:12" x14ac:dyDescent="0.3">
      <c r="A8" s="51">
        <v>172</v>
      </c>
      <c r="B8" s="51">
        <v>8</v>
      </c>
      <c r="C8" s="55"/>
      <c r="D8" s="117"/>
      <c r="E8" s="48"/>
      <c r="F8" s="118" t="s">
        <v>123</v>
      </c>
      <c r="G8"/>
      <c r="H8" s="728"/>
      <c r="I8" s="653">
        <v>0</v>
      </c>
      <c r="J8" s="654">
        <v>0</v>
      </c>
      <c r="K8" s="655">
        <v>0</v>
      </c>
      <c r="L8" s="278"/>
    </row>
    <row r="9" spans="1:12" x14ac:dyDescent="0.3">
      <c r="A9" s="51">
        <v>173</v>
      </c>
      <c r="B9" s="51">
        <v>9</v>
      </c>
      <c r="C9" s="55"/>
      <c r="D9" s="117"/>
      <c r="E9" s="48"/>
      <c r="F9" s="117"/>
      <c r="G9" s="118"/>
      <c r="H9" s="728"/>
      <c r="I9" s="653"/>
      <c r="J9" s="654"/>
      <c r="K9" s="655"/>
      <c r="L9" s="278"/>
    </row>
    <row r="10" spans="1:12" x14ac:dyDescent="0.3">
      <c r="A10" s="51">
        <v>174</v>
      </c>
      <c r="B10" s="51">
        <v>10</v>
      </c>
      <c r="C10" s="55"/>
      <c r="D10" s="117"/>
      <c r="E10" s="48"/>
      <c r="F10" s="117"/>
      <c r="G10" s="118"/>
      <c r="H10" s="728"/>
      <c r="I10" s="653"/>
      <c r="J10" s="654"/>
      <c r="K10" s="655"/>
      <c r="L10" s="278"/>
    </row>
    <row r="11" spans="1:12" x14ac:dyDescent="0.3">
      <c r="A11" s="51">
        <v>175</v>
      </c>
      <c r="B11" s="51">
        <v>11</v>
      </c>
      <c r="C11" s="18" t="s">
        <v>124</v>
      </c>
      <c r="D11"/>
      <c r="E11" s="119"/>
      <c r="F11" s="116" t="s">
        <v>125</v>
      </c>
      <c r="G11"/>
      <c r="H11" s="724"/>
      <c r="I11" s="725">
        <v>0</v>
      </c>
      <c r="J11" s="726">
        <v>0</v>
      </c>
      <c r="K11" s="727">
        <v>0</v>
      </c>
      <c r="L11" s="278"/>
    </row>
    <row r="12" spans="1:12" x14ac:dyDescent="0.3">
      <c r="A12" s="51">
        <v>176</v>
      </c>
      <c r="B12" s="51">
        <v>12</v>
      </c>
      <c r="C12" s="55"/>
      <c r="D12" s="117"/>
      <c r="E12" s="48"/>
      <c r="F12" s="118" t="s">
        <v>126</v>
      </c>
      <c r="G12"/>
      <c r="H12" s="728"/>
      <c r="I12" s="653">
        <v>0</v>
      </c>
      <c r="J12" s="654">
        <v>0</v>
      </c>
      <c r="K12" s="655">
        <v>0</v>
      </c>
      <c r="L12" s="278"/>
    </row>
    <row r="13" spans="1:12" x14ac:dyDescent="0.3">
      <c r="A13" s="51">
        <v>177</v>
      </c>
      <c r="B13" s="51">
        <v>13</v>
      </c>
      <c r="C13" s="55"/>
      <c r="D13" s="117"/>
      <c r="E13" s="48"/>
      <c r="F13" s="118" t="s">
        <v>127</v>
      </c>
      <c r="G13" t="s">
        <v>128</v>
      </c>
      <c r="H13" s="728"/>
      <c r="I13" s="653">
        <v>0</v>
      </c>
      <c r="J13" s="654">
        <v>0</v>
      </c>
      <c r="K13" s="729">
        <v>0</v>
      </c>
      <c r="L13" s="278"/>
    </row>
    <row r="14" spans="1:12" x14ac:dyDescent="0.3">
      <c r="A14" s="51">
        <v>178</v>
      </c>
      <c r="B14" s="51">
        <v>14</v>
      </c>
      <c r="C14" s="18" t="s">
        <v>129</v>
      </c>
      <c r="D14"/>
      <c r="E14" s="119"/>
      <c r="F14" s="116" t="s">
        <v>130</v>
      </c>
      <c r="G14"/>
      <c r="H14" s="724"/>
      <c r="I14" s="725">
        <v>9.9642991500000004</v>
      </c>
      <c r="J14" s="726">
        <v>9.9642991500000004</v>
      </c>
      <c r="K14" s="727">
        <v>9.9642991500000004</v>
      </c>
      <c r="L14" s="278"/>
    </row>
    <row r="15" spans="1:12" x14ac:dyDescent="0.3">
      <c r="A15" s="51">
        <v>179</v>
      </c>
      <c r="B15" s="51">
        <v>15</v>
      </c>
      <c r="C15" s="55"/>
      <c r="D15" s="117"/>
      <c r="E15" s="48"/>
      <c r="F15" s="118" t="s">
        <v>131</v>
      </c>
      <c r="G15"/>
      <c r="H15" s="728"/>
      <c r="I15" s="653">
        <v>766.48455000000013</v>
      </c>
      <c r="J15" s="654">
        <v>766.48455000000013</v>
      </c>
      <c r="K15" s="655">
        <v>766.48455000000013</v>
      </c>
      <c r="L15" s="278"/>
    </row>
    <row r="16" spans="1:12" x14ac:dyDescent="0.3">
      <c r="A16" s="51">
        <v>180</v>
      </c>
      <c r="B16" s="51">
        <v>16</v>
      </c>
      <c r="C16" s="55"/>
      <c r="D16" s="117"/>
      <c r="E16" s="48"/>
      <c r="F16" s="118" t="s">
        <v>127</v>
      </c>
      <c r="G16" t="s">
        <v>128</v>
      </c>
      <c r="H16" s="728"/>
      <c r="I16" s="653">
        <v>1.2999999999999999E-2</v>
      </c>
      <c r="J16" s="654">
        <v>1.2999999999999999E-2</v>
      </c>
      <c r="K16" s="655">
        <v>1.2999999999999999E-2</v>
      </c>
      <c r="L16" s="278"/>
    </row>
    <row r="17" spans="1:12" x14ac:dyDescent="0.3">
      <c r="A17" s="51">
        <v>181</v>
      </c>
      <c r="B17" s="51">
        <v>17</v>
      </c>
      <c r="C17" s="18" t="s">
        <v>132</v>
      </c>
      <c r="D17"/>
      <c r="E17" s="119"/>
      <c r="F17" s="116" t="s">
        <v>133</v>
      </c>
      <c r="G17"/>
      <c r="H17" s="724"/>
      <c r="I17" s="725"/>
      <c r="J17" s="726"/>
      <c r="K17" s="727"/>
      <c r="L17" s="278"/>
    </row>
    <row r="18" spans="1:12" x14ac:dyDescent="0.3">
      <c r="A18" s="51">
        <v>182</v>
      </c>
      <c r="B18" s="51">
        <v>18</v>
      </c>
      <c r="C18" s="18" t="s">
        <v>134</v>
      </c>
      <c r="D18"/>
      <c r="E18" s="119"/>
      <c r="F18" s="116" t="s">
        <v>135</v>
      </c>
      <c r="G18"/>
      <c r="H18" s="724"/>
      <c r="I18" s="725"/>
      <c r="J18" s="726"/>
      <c r="K18" s="727"/>
      <c r="L18" s="278"/>
    </row>
    <row r="19" spans="1:12" x14ac:dyDescent="0.3">
      <c r="A19" s="51">
        <v>183</v>
      </c>
      <c r="B19" s="51">
        <v>19</v>
      </c>
      <c r="C19" s="18" t="s">
        <v>136</v>
      </c>
      <c r="D19"/>
      <c r="E19" s="119"/>
      <c r="F19" s="116" t="s">
        <v>137</v>
      </c>
      <c r="G19"/>
      <c r="H19" s="724"/>
      <c r="I19" s="725">
        <v>139.88733937455774</v>
      </c>
      <c r="J19" s="726">
        <v>139.88733937455774</v>
      </c>
      <c r="K19" s="727">
        <v>139.88733937455774</v>
      </c>
      <c r="L19" s="278"/>
    </row>
    <row r="20" spans="1:12" x14ac:dyDescent="0.3">
      <c r="A20" s="51">
        <v>184</v>
      </c>
      <c r="B20" s="51">
        <v>20</v>
      </c>
      <c r="C20" s="18"/>
      <c r="D20"/>
      <c r="E20" s="119"/>
      <c r="F20" s="118" t="s">
        <v>138</v>
      </c>
      <c r="G20"/>
      <c r="H20" s="730"/>
      <c r="I20" s="731">
        <v>81.766059374557756</v>
      </c>
      <c r="J20" s="732">
        <v>81.766059374557756</v>
      </c>
      <c r="K20" s="733">
        <v>81.766059374557756</v>
      </c>
      <c r="L20" s="278"/>
    </row>
    <row r="21" spans="1:12" ht="18" customHeight="1" x14ac:dyDescent="0.3">
      <c r="A21" s="51">
        <v>185</v>
      </c>
      <c r="B21" s="51">
        <v>21</v>
      </c>
      <c r="C21" s="18"/>
      <c r="D21"/>
      <c r="E21" s="119"/>
      <c r="F21" s="118" t="s">
        <v>139</v>
      </c>
      <c r="G21"/>
      <c r="H21" s="730"/>
      <c r="I21" s="731">
        <v>58.121279999999985</v>
      </c>
      <c r="J21" s="732">
        <v>58.121279999999985</v>
      </c>
      <c r="K21" s="733">
        <v>58.121279999999985</v>
      </c>
      <c r="L21" s="278"/>
    </row>
    <row r="22" spans="1:12" x14ac:dyDescent="0.3">
      <c r="A22" s="51">
        <v>186</v>
      </c>
      <c r="B22" s="51">
        <v>22</v>
      </c>
      <c r="C22" s="18" t="s">
        <v>140</v>
      </c>
      <c r="D22"/>
      <c r="E22" s="119"/>
      <c r="F22" s="116" t="s">
        <v>141</v>
      </c>
      <c r="G22"/>
      <c r="H22" s="724"/>
      <c r="I22" s="725">
        <v>0</v>
      </c>
      <c r="J22" s="726">
        <v>0</v>
      </c>
      <c r="K22" s="727">
        <v>0</v>
      </c>
      <c r="L22" s="278"/>
    </row>
    <row r="23" spans="1:12" x14ac:dyDescent="0.3">
      <c r="A23" s="51">
        <v>187</v>
      </c>
      <c r="B23" s="51">
        <v>23</v>
      </c>
      <c r="C23" s="18"/>
      <c r="D23"/>
      <c r="E23" s="119"/>
      <c r="F23" s="118" t="s">
        <v>142</v>
      </c>
      <c r="G23"/>
      <c r="H23" s="734"/>
      <c r="I23" s="735"/>
      <c r="J23" s="736"/>
      <c r="K23" s="729"/>
      <c r="L23" s="278"/>
    </row>
    <row r="24" spans="1:12" x14ac:dyDescent="0.3">
      <c r="A24" s="51">
        <v>188</v>
      </c>
      <c r="B24" s="51">
        <v>24</v>
      </c>
      <c r="C24" s="18"/>
      <c r="D24"/>
      <c r="E24" s="119"/>
      <c r="F24" s="118" t="s">
        <v>127</v>
      </c>
      <c r="G24" t="s">
        <v>128</v>
      </c>
      <c r="H24" s="728"/>
      <c r="I24" s="653">
        <v>0</v>
      </c>
      <c r="J24" s="654">
        <v>0</v>
      </c>
      <c r="K24" s="655">
        <v>0</v>
      </c>
      <c r="L24" s="278"/>
    </row>
    <row r="25" spans="1:12" x14ac:dyDescent="0.3">
      <c r="A25" s="51">
        <v>189</v>
      </c>
      <c r="B25" s="51">
        <v>25</v>
      </c>
      <c r="C25" s="54">
        <v>1.2</v>
      </c>
      <c r="D25" s="113"/>
      <c r="E25" s="114" t="s">
        <v>143</v>
      </c>
      <c r="F25" s="115"/>
      <c r="G25" s="113"/>
      <c r="H25" s="722"/>
      <c r="I25" s="723">
        <v>9.4905485682928088</v>
      </c>
      <c r="J25" s="723">
        <v>9.4905485682928088</v>
      </c>
      <c r="K25" s="723">
        <v>100.22977852439922</v>
      </c>
      <c r="L25" s="278"/>
    </row>
    <row r="26" spans="1:12" x14ac:dyDescent="0.3">
      <c r="A26" s="51">
        <v>190</v>
      </c>
      <c r="B26" s="51">
        <v>26</v>
      </c>
      <c r="C26" s="18" t="s">
        <v>120</v>
      </c>
      <c r="D26"/>
      <c r="E26" s="119"/>
      <c r="F26" s="116" t="s">
        <v>144</v>
      </c>
      <c r="G26"/>
      <c r="H26" s="728"/>
      <c r="I26" s="653">
        <v>0</v>
      </c>
      <c r="J26" s="654">
        <v>0</v>
      </c>
      <c r="K26" s="655">
        <v>0</v>
      </c>
      <c r="L26" s="278"/>
    </row>
    <row r="27" spans="1:12" x14ac:dyDescent="0.3">
      <c r="A27" s="51">
        <v>191</v>
      </c>
      <c r="B27" s="51">
        <v>27</v>
      </c>
      <c r="C27" s="55"/>
      <c r="D27" s="117"/>
      <c r="E27" s="48"/>
      <c r="F27" s="118" t="s">
        <v>145</v>
      </c>
      <c r="G27"/>
      <c r="H27" s="728"/>
      <c r="I27" s="653"/>
      <c r="J27" s="654"/>
      <c r="K27" s="655"/>
      <c r="L27" s="278"/>
    </row>
    <row r="28" spans="1:12" x14ac:dyDescent="0.3">
      <c r="A28" s="51">
        <v>192</v>
      </c>
      <c r="B28" s="51">
        <v>28</v>
      </c>
      <c r="C28" s="55"/>
      <c r="D28" s="117"/>
      <c r="E28" s="48"/>
      <c r="F28" s="118" t="s">
        <v>146</v>
      </c>
      <c r="G28"/>
      <c r="H28" s="728"/>
      <c r="I28" s="653"/>
      <c r="J28" s="654"/>
      <c r="K28" s="655"/>
      <c r="L28" s="278"/>
    </row>
    <row r="29" spans="1:12" x14ac:dyDescent="0.3">
      <c r="A29" s="51">
        <v>193</v>
      </c>
      <c r="B29" s="51">
        <v>29</v>
      </c>
      <c r="C29" s="55"/>
      <c r="D29" s="117"/>
      <c r="E29" s="48"/>
      <c r="F29" s="118" t="s">
        <v>147</v>
      </c>
      <c r="G29" s="118"/>
      <c r="H29" s="728"/>
      <c r="I29" s="653"/>
      <c r="J29" s="654"/>
      <c r="K29" s="655"/>
      <c r="L29" s="278"/>
    </row>
    <row r="30" spans="1:12" x14ac:dyDescent="0.3">
      <c r="A30" s="51">
        <v>194</v>
      </c>
      <c r="B30" s="51">
        <v>30</v>
      </c>
      <c r="C30" s="55"/>
      <c r="D30" s="117"/>
      <c r="E30" s="48"/>
      <c r="F30" s="118" t="s">
        <v>148</v>
      </c>
      <c r="G30" s="118"/>
      <c r="H30" s="728"/>
      <c r="I30" s="653"/>
      <c r="J30" s="654"/>
      <c r="K30" s="655"/>
      <c r="L30" s="278"/>
    </row>
    <row r="31" spans="1:12" x14ac:dyDescent="0.3">
      <c r="A31" s="51">
        <v>195</v>
      </c>
      <c r="B31" s="51">
        <v>31</v>
      </c>
      <c r="C31" s="18" t="s">
        <v>124</v>
      </c>
      <c r="D31" s="120"/>
      <c r="E31" s="119"/>
      <c r="F31" s="17" t="s">
        <v>149</v>
      </c>
      <c r="G31"/>
      <c r="H31" s="737"/>
      <c r="I31" s="738"/>
      <c r="J31" s="739"/>
      <c r="K31" s="740">
        <v>0</v>
      </c>
      <c r="L31" s="278"/>
    </row>
    <row r="32" spans="1:12" x14ac:dyDescent="0.3">
      <c r="A32" s="51">
        <v>196</v>
      </c>
      <c r="B32" s="51">
        <v>32</v>
      </c>
      <c r="C32" s="18"/>
      <c r="D32" s="121"/>
      <c r="E32" s="119"/>
      <c r="F32" s="118" t="s">
        <v>150</v>
      </c>
      <c r="G32"/>
      <c r="H32" s="728"/>
      <c r="I32" s="653"/>
      <c r="J32" s="654"/>
      <c r="K32" s="655"/>
      <c r="L32" s="278"/>
    </row>
    <row r="33" spans="1:14" x14ac:dyDescent="0.3">
      <c r="A33" s="51">
        <v>197</v>
      </c>
      <c r="B33" s="51">
        <v>33</v>
      </c>
      <c r="C33" s="18"/>
      <c r="D33" s="121"/>
      <c r="E33" s="119"/>
      <c r="F33" s="118" t="s">
        <v>151</v>
      </c>
      <c r="G33"/>
      <c r="H33" s="728"/>
      <c r="I33" s="653"/>
      <c r="J33" s="654"/>
      <c r="K33" s="655"/>
      <c r="L33" s="278"/>
    </row>
    <row r="34" spans="1:14" x14ac:dyDescent="0.3">
      <c r="A34" s="51">
        <v>198</v>
      </c>
      <c r="B34" s="51">
        <v>34</v>
      </c>
      <c r="C34" s="18"/>
      <c r="D34" s="122"/>
      <c r="E34" s="119"/>
      <c r="F34"/>
      <c r="G34" s="118"/>
      <c r="H34" s="728"/>
      <c r="I34" s="653"/>
      <c r="J34" s="654"/>
      <c r="K34" s="733"/>
      <c r="L34" s="278"/>
    </row>
    <row r="35" spans="1:14" x14ac:dyDescent="0.3">
      <c r="A35" s="51">
        <v>199</v>
      </c>
      <c r="B35" s="51">
        <v>35</v>
      </c>
      <c r="C35" s="18"/>
      <c r="D35" s="122"/>
      <c r="E35" s="119"/>
      <c r="F35"/>
      <c r="G35" s="118"/>
      <c r="H35" s="728"/>
      <c r="I35" s="653"/>
      <c r="J35" s="654"/>
      <c r="K35" s="733"/>
      <c r="L35" s="278"/>
    </row>
    <row r="36" spans="1:14" ht="88.5" customHeight="1" x14ac:dyDescent="0.3">
      <c r="A36" s="51">
        <v>200</v>
      </c>
      <c r="B36" s="51">
        <v>36</v>
      </c>
      <c r="C36" s="18" t="s">
        <v>129</v>
      </c>
      <c r="D36" s="120"/>
      <c r="E36" s="119"/>
      <c r="F36" s="116" t="s">
        <v>152</v>
      </c>
      <c r="G36"/>
      <c r="H36" s="741"/>
      <c r="I36" s="742"/>
      <c r="J36" s="743"/>
      <c r="K36" s="740">
        <v>0</v>
      </c>
      <c r="L36" s="278"/>
    </row>
    <row r="37" spans="1:14" x14ac:dyDescent="0.3">
      <c r="A37" s="51">
        <v>201</v>
      </c>
      <c r="B37" s="51">
        <v>37</v>
      </c>
      <c r="C37" s="18"/>
      <c r="D37" s="121"/>
      <c r="E37" s="119"/>
      <c r="F37" s="118" t="s">
        <v>153</v>
      </c>
      <c r="G37"/>
      <c r="H37" s="728"/>
      <c r="I37" s="653"/>
      <c r="J37" s="654"/>
      <c r="K37" s="740"/>
      <c r="L37" s="278"/>
    </row>
    <row r="38" spans="1:14" x14ac:dyDescent="0.3">
      <c r="A38" s="51">
        <v>202</v>
      </c>
      <c r="B38" s="51">
        <v>38</v>
      </c>
      <c r="C38" s="18"/>
      <c r="D38" s="121"/>
      <c r="E38" s="119"/>
      <c r="F38" s="118" t="s">
        <v>154</v>
      </c>
      <c r="G38"/>
      <c r="H38" s="728"/>
      <c r="I38" s="653"/>
      <c r="J38" s="654"/>
      <c r="K38" s="733"/>
      <c r="L38" s="278"/>
    </row>
    <row r="39" spans="1:14" x14ac:dyDescent="0.3">
      <c r="A39" s="51">
        <v>203</v>
      </c>
      <c r="B39" s="51">
        <v>39</v>
      </c>
      <c r="C39" s="18"/>
      <c r="D39" s="122"/>
      <c r="E39" s="119"/>
      <c r="F39"/>
      <c r="G39" s="118"/>
      <c r="H39" s="728"/>
      <c r="I39" s="653"/>
      <c r="J39" s="654"/>
      <c r="K39" s="655"/>
      <c r="L39" s="278"/>
    </row>
    <row r="40" spans="1:14" x14ac:dyDescent="0.3">
      <c r="A40" s="51">
        <v>204</v>
      </c>
      <c r="B40" s="51">
        <v>40</v>
      </c>
      <c r="C40" s="18"/>
      <c r="D40" s="122"/>
      <c r="E40" s="119"/>
      <c r="F40"/>
      <c r="G40" s="118"/>
      <c r="H40" s="728"/>
      <c r="I40" s="653"/>
      <c r="J40" s="654"/>
      <c r="K40" s="655"/>
      <c r="L40" s="278"/>
    </row>
    <row r="41" spans="1:14" x14ac:dyDescent="0.3">
      <c r="A41" s="51">
        <v>205</v>
      </c>
      <c r="B41" s="51">
        <v>41</v>
      </c>
      <c r="C41" s="18" t="s">
        <v>132</v>
      </c>
      <c r="D41" s="122"/>
      <c r="E41"/>
      <c r="F41" s="116" t="s">
        <v>155</v>
      </c>
      <c r="G41" s="118"/>
      <c r="H41" s="724"/>
      <c r="I41" s="725">
        <v>9.9642991500000004</v>
      </c>
      <c r="J41" s="726">
        <v>9.9642991500000004</v>
      </c>
      <c r="K41" s="727">
        <v>9.9642991500000004</v>
      </c>
      <c r="L41" s="278"/>
    </row>
    <row r="42" spans="1:14" x14ac:dyDescent="0.3">
      <c r="A42" s="51">
        <v>206</v>
      </c>
      <c r="B42" s="51">
        <v>42</v>
      </c>
      <c r="C42" s="18"/>
      <c r="D42" s="122"/>
      <c r="E42"/>
      <c r="F42" s="118" t="s">
        <v>156</v>
      </c>
      <c r="G42"/>
      <c r="H42" s="728"/>
      <c r="I42" s="653">
        <v>766.48455000000013</v>
      </c>
      <c r="J42" s="654">
        <v>766.48455000000013</v>
      </c>
      <c r="K42" s="655">
        <v>766.48455000000013</v>
      </c>
      <c r="L42" s="278"/>
    </row>
    <row r="43" spans="1:14" x14ac:dyDescent="0.3">
      <c r="A43" s="51">
        <v>207</v>
      </c>
      <c r="B43" s="51">
        <v>43</v>
      </c>
      <c r="C43" s="18"/>
      <c r="D43" s="122"/>
      <c r="E43"/>
      <c r="F43" s="118" t="s">
        <v>127</v>
      </c>
      <c r="G43"/>
      <c r="H43" s="728"/>
      <c r="I43" s="653">
        <v>1.2999999999999999E-2</v>
      </c>
      <c r="J43" s="654">
        <v>1.2999999999999999E-2</v>
      </c>
      <c r="K43" s="729">
        <v>1.2999999999999999E-2</v>
      </c>
      <c r="L43" s="278"/>
    </row>
    <row r="44" spans="1:14" x14ac:dyDescent="0.3">
      <c r="A44" s="51">
        <v>208</v>
      </c>
      <c r="B44" s="51">
        <v>44</v>
      </c>
      <c r="C44" s="18" t="s">
        <v>134</v>
      </c>
      <c r="D44" s="122"/>
      <c r="E44"/>
      <c r="F44" s="123" t="s">
        <v>157</v>
      </c>
      <c r="G44"/>
      <c r="H44" s="734"/>
      <c r="I44" s="735">
        <v>-0.47375058170719142</v>
      </c>
      <c r="J44" s="736">
        <v>-0.47375058170719142</v>
      </c>
      <c r="K44" s="729">
        <v>0.46993740983631488</v>
      </c>
      <c r="L44" s="278"/>
    </row>
    <row r="45" spans="1:14" s="78" customFormat="1" x14ac:dyDescent="0.3">
      <c r="A45" s="51">
        <v>209</v>
      </c>
      <c r="B45" s="51">
        <v>45</v>
      </c>
      <c r="C45" s="18"/>
      <c r="D45" s="122"/>
      <c r="E45"/>
      <c r="F45" s="118" t="s">
        <v>158</v>
      </c>
      <c r="G45"/>
      <c r="H45" s="728"/>
      <c r="I45" s="653">
        <v>-36.442352439014726</v>
      </c>
      <c r="J45" s="654">
        <v>-36.442352439014726</v>
      </c>
      <c r="K45" s="733">
        <v>36.149031525870377</v>
      </c>
      <c r="L45" s="278"/>
      <c r="M45"/>
      <c r="N45"/>
    </row>
    <row r="46" spans="1:14" s="78" customFormat="1" x14ac:dyDescent="0.3">
      <c r="A46" s="51">
        <v>210</v>
      </c>
      <c r="B46" s="51">
        <v>46</v>
      </c>
      <c r="C46" s="18"/>
      <c r="D46" s="122"/>
      <c r="E46"/>
      <c r="F46" s="118" t="s">
        <v>159</v>
      </c>
      <c r="G46" t="s">
        <v>128</v>
      </c>
      <c r="H46" s="728"/>
      <c r="I46" s="653">
        <v>1.2999999999999999E-2</v>
      </c>
      <c r="J46" s="654">
        <v>1.2999999999999999E-2</v>
      </c>
      <c r="K46" s="729">
        <v>1.2999999999999999E-2</v>
      </c>
      <c r="L46" s="278"/>
      <c r="M46"/>
      <c r="N46"/>
    </row>
    <row r="47" spans="1:14" s="78" customFormat="1" x14ac:dyDescent="0.3">
      <c r="A47" s="51">
        <v>211</v>
      </c>
      <c r="B47" s="51">
        <v>47</v>
      </c>
      <c r="C47" s="18" t="s">
        <v>136</v>
      </c>
      <c r="D47" s="120"/>
      <c r="E47" s="119"/>
      <c r="F47" s="116" t="s">
        <v>160</v>
      </c>
      <c r="G47"/>
      <c r="H47" s="728"/>
      <c r="I47" s="653"/>
      <c r="J47" s="654"/>
      <c r="K47" s="655">
        <v>89.795541964562915</v>
      </c>
      <c r="L47" s="278"/>
      <c r="M47"/>
      <c r="N47"/>
    </row>
    <row r="48" spans="1:14" s="78" customFormat="1" x14ac:dyDescent="0.3">
      <c r="A48" s="51">
        <v>212</v>
      </c>
      <c r="B48" s="51">
        <v>48</v>
      </c>
      <c r="C48" s="18" t="s">
        <v>140</v>
      </c>
      <c r="D48" s="120"/>
      <c r="E48" s="119"/>
      <c r="F48" s="116" t="s">
        <v>161</v>
      </c>
      <c r="G48"/>
      <c r="H48" s="728"/>
      <c r="I48" s="653"/>
      <c r="J48" s="654"/>
      <c r="K48" s="655"/>
      <c r="L48" s="278"/>
      <c r="M48"/>
      <c r="N48"/>
    </row>
    <row r="49" spans="1:14" s="78" customFormat="1" x14ac:dyDescent="0.3">
      <c r="A49" s="51">
        <v>213</v>
      </c>
      <c r="B49" s="51">
        <v>49</v>
      </c>
      <c r="C49" s="54">
        <v>1.3</v>
      </c>
      <c r="D49" s="113"/>
      <c r="E49" s="114" t="s">
        <v>162</v>
      </c>
      <c r="F49" s="115"/>
      <c r="G49" s="113"/>
      <c r="H49" s="722">
        <v>0</v>
      </c>
      <c r="I49" s="723">
        <v>31.908800000000003</v>
      </c>
      <c r="J49" s="723">
        <v>31.908800000000003</v>
      </c>
      <c r="K49" s="723">
        <v>31.908800000000003</v>
      </c>
      <c r="L49" s="278"/>
      <c r="M49"/>
      <c r="N49"/>
    </row>
    <row r="50" spans="1:14" s="78" customFormat="1" x14ac:dyDescent="0.3">
      <c r="A50" s="51">
        <v>214</v>
      </c>
      <c r="B50" s="51">
        <v>50</v>
      </c>
      <c r="C50" s="57" t="s">
        <v>120</v>
      </c>
      <c r="D50" s="123"/>
      <c r="E50" s="124"/>
      <c r="F50" s="125" t="s">
        <v>163</v>
      </c>
      <c r="G50" s="126"/>
      <c r="H50" s="741"/>
      <c r="I50" s="742"/>
      <c r="J50" s="743"/>
      <c r="K50" s="744">
        <v>0</v>
      </c>
      <c r="L50" s="278"/>
      <c r="M50"/>
      <c r="N50"/>
    </row>
    <row r="51" spans="1:14" s="78" customFormat="1" x14ac:dyDescent="0.3">
      <c r="A51" s="51">
        <v>215</v>
      </c>
      <c r="B51" s="51">
        <v>51</v>
      </c>
      <c r="C51" s="56"/>
      <c r="D51" s="123"/>
      <c r="E51" s="124"/>
      <c r="F51" s="125" t="s">
        <v>164</v>
      </c>
      <c r="G51" s="126"/>
      <c r="H51" s="741"/>
      <c r="I51" s="742"/>
      <c r="J51" s="743"/>
      <c r="K51" s="744">
        <v>0</v>
      </c>
      <c r="L51" s="278"/>
      <c r="M51"/>
      <c r="N51"/>
    </row>
    <row r="52" spans="1:14" s="78" customFormat="1" x14ac:dyDescent="0.3">
      <c r="A52" s="51">
        <v>216</v>
      </c>
      <c r="B52" s="51">
        <v>52</v>
      </c>
      <c r="C52" s="56"/>
      <c r="D52" s="123"/>
      <c r="E52" s="124"/>
      <c r="F52" s="127" t="s">
        <v>165</v>
      </c>
      <c r="G52" s="126"/>
      <c r="H52" s="741"/>
      <c r="I52" s="742"/>
      <c r="J52" s="743"/>
      <c r="K52" s="744">
        <v>0</v>
      </c>
      <c r="L52" s="278"/>
      <c r="M52"/>
      <c r="N52"/>
    </row>
    <row r="53" spans="1:14" s="78" customFormat="1" x14ac:dyDescent="0.3">
      <c r="A53" s="51">
        <v>217</v>
      </c>
      <c r="B53" s="51">
        <v>53</v>
      </c>
      <c r="C53" s="56"/>
      <c r="D53" s="123"/>
      <c r="E53" s="124"/>
      <c r="F53" s="127" t="s">
        <v>166</v>
      </c>
      <c r="G53" s="126"/>
      <c r="H53" s="741"/>
      <c r="I53" s="742"/>
      <c r="J53" s="743"/>
      <c r="K53" s="744">
        <v>0</v>
      </c>
      <c r="L53" s="278"/>
      <c r="M53"/>
      <c r="N53"/>
    </row>
    <row r="54" spans="1:14" s="78" customFormat="1" x14ac:dyDescent="0.3">
      <c r="A54" s="51">
        <v>218</v>
      </c>
      <c r="B54" s="51">
        <v>54</v>
      </c>
      <c r="C54" s="56"/>
      <c r="D54" s="123"/>
      <c r="E54" s="124"/>
      <c r="F54" s="127" t="s">
        <v>167</v>
      </c>
      <c r="G54" s="126"/>
      <c r="H54" s="741"/>
      <c r="I54" s="742"/>
      <c r="J54" s="743"/>
      <c r="K54" s="655">
        <v>8.0000000000000002E-3</v>
      </c>
      <c r="L54" s="278"/>
      <c r="M54"/>
      <c r="N54"/>
    </row>
    <row r="55" spans="1:14" s="78" customFormat="1" x14ac:dyDescent="0.3">
      <c r="A55" s="51">
        <v>219</v>
      </c>
      <c r="B55" s="51">
        <v>55</v>
      </c>
      <c r="C55" s="56"/>
      <c r="D55" s="123"/>
      <c r="E55" s="124"/>
      <c r="F55" s="127" t="s">
        <v>168</v>
      </c>
      <c r="G55" s="126"/>
      <c r="H55" s="741"/>
      <c r="I55" s="742"/>
      <c r="J55" s="743"/>
      <c r="K55" s="744">
        <v>0</v>
      </c>
      <c r="L55" s="278"/>
      <c r="M55"/>
      <c r="N55"/>
    </row>
    <row r="56" spans="1:14" s="78" customFormat="1" x14ac:dyDescent="0.3">
      <c r="A56" s="51">
        <v>220</v>
      </c>
      <c r="B56" s="51">
        <v>56</v>
      </c>
      <c r="C56" s="56"/>
      <c r="D56" s="123"/>
      <c r="E56" s="124"/>
      <c r="F56" s="127" t="s">
        <v>169</v>
      </c>
      <c r="G56" s="126"/>
      <c r="H56" s="741"/>
      <c r="I56" s="742"/>
      <c r="J56" s="743"/>
      <c r="K56" s="744">
        <v>0</v>
      </c>
      <c r="L56" s="278"/>
      <c r="M56"/>
      <c r="N56"/>
    </row>
    <row r="57" spans="1:14" s="78" customFormat="1" ht="28.8" x14ac:dyDescent="0.3">
      <c r="A57" s="51">
        <v>221</v>
      </c>
      <c r="B57" s="51">
        <v>57</v>
      </c>
      <c r="C57" s="56"/>
      <c r="D57" s="123"/>
      <c r="E57" s="124"/>
      <c r="F57" s="127" t="s">
        <v>170</v>
      </c>
      <c r="G57" s="126"/>
      <c r="H57" s="741"/>
      <c r="I57" s="742"/>
      <c r="J57" s="743"/>
      <c r="K57" s="655">
        <v>0.01</v>
      </c>
      <c r="L57" s="278"/>
      <c r="M57"/>
      <c r="N57"/>
    </row>
    <row r="58" spans="1:14" s="78" customFormat="1" x14ac:dyDescent="0.3">
      <c r="A58" s="51">
        <v>222</v>
      </c>
      <c r="B58" s="51">
        <v>58</v>
      </c>
      <c r="C58" s="56"/>
      <c r="D58" s="123"/>
      <c r="E58" s="124"/>
      <c r="F58" s="127" t="s">
        <v>171</v>
      </c>
      <c r="G58" s="126"/>
      <c r="H58" s="741"/>
      <c r="I58" s="742"/>
      <c r="J58" s="743"/>
      <c r="K58" s="745">
        <v>0</v>
      </c>
      <c r="L58" s="278"/>
      <c r="M58"/>
      <c r="N58"/>
    </row>
    <row r="59" spans="1:14" s="78" customFormat="1" x14ac:dyDescent="0.3">
      <c r="A59" s="51">
        <v>223</v>
      </c>
      <c r="B59" s="51">
        <v>59</v>
      </c>
      <c r="C59" s="56"/>
      <c r="D59" s="123"/>
      <c r="E59" s="124"/>
      <c r="F59" s="127" t="s">
        <v>172</v>
      </c>
      <c r="G59" s="126"/>
      <c r="H59" s="741"/>
      <c r="I59" s="742"/>
      <c r="J59" s="743"/>
      <c r="K59" s="745">
        <v>0</v>
      </c>
      <c r="L59" s="278"/>
      <c r="M59"/>
      <c r="N59"/>
    </row>
    <row r="60" spans="1:14" s="78" customFormat="1" x14ac:dyDescent="0.3">
      <c r="A60" s="51">
        <v>224</v>
      </c>
      <c r="B60" s="51">
        <v>60</v>
      </c>
      <c r="C60" s="56"/>
      <c r="D60" s="123"/>
      <c r="E60" s="124"/>
      <c r="F60" s="127" t="s">
        <v>173</v>
      </c>
      <c r="G60" s="126"/>
      <c r="H60" s="741"/>
      <c r="I60" s="742"/>
      <c r="J60" s="743"/>
      <c r="K60" s="745">
        <v>0</v>
      </c>
      <c r="L60" s="278"/>
      <c r="M60"/>
      <c r="N60"/>
    </row>
    <row r="61" spans="1:14" s="78" customFormat="1" x14ac:dyDescent="0.3">
      <c r="A61" s="51">
        <v>225</v>
      </c>
      <c r="B61" s="51">
        <v>61</v>
      </c>
      <c r="C61" s="56"/>
      <c r="D61" s="124"/>
      <c r="E61" s="124"/>
      <c r="F61" s="128" t="s">
        <v>174</v>
      </c>
      <c r="G61" s="124"/>
      <c r="H61" s="741"/>
      <c r="I61" s="742"/>
      <c r="J61" s="743"/>
      <c r="K61" s="744"/>
      <c r="L61" s="278"/>
      <c r="M61"/>
      <c r="N61"/>
    </row>
    <row r="62" spans="1:14" s="78" customFormat="1" x14ac:dyDescent="0.3">
      <c r="A62" s="51">
        <v>226</v>
      </c>
      <c r="B62" s="51">
        <v>62</v>
      </c>
      <c r="C62" s="56"/>
      <c r="D62" s="129"/>
      <c r="E62" s="130"/>
      <c r="F62" s="131" t="s">
        <v>175</v>
      </c>
      <c r="G62" s="124"/>
      <c r="H62" s="728"/>
      <c r="I62" s="653"/>
      <c r="J62" s="654"/>
      <c r="K62" s="655"/>
      <c r="L62" s="278"/>
      <c r="M62"/>
      <c r="N62"/>
    </row>
    <row r="63" spans="1:14" s="78" customFormat="1" x14ac:dyDescent="0.3">
      <c r="A63" s="51">
        <v>227</v>
      </c>
      <c r="B63" s="51">
        <v>63</v>
      </c>
      <c r="C63" s="56"/>
      <c r="D63" s="127"/>
      <c r="E63" s="124"/>
      <c r="F63" s="131" t="s">
        <v>174</v>
      </c>
      <c r="G63" s="124"/>
      <c r="H63" s="728"/>
      <c r="I63" s="653"/>
      <c r="J63" s="654"/>
      <c r="K63" s="655"/>
      <c r="L63" s="278"/>
      <c r="M63"/>
      <c r="N63"/>
    </row>
    <row r="64" spans="1:14" s="78" customFormat="1" x14ac:dyDescent="0.3">
      <c r="A64" s="51">
        <v>228</v>
      </c>
      <c r="B64" s="51">
        <v>64</v>
      </c>
      <c r="C64" s="56"/>
      <c r="D64" s="127"/>
      <c r="E64" s="124"/>
      <c r="F64" s="132" t="s">
        <v>176</v>
      </c>
      <c r="G64" s="124"/>
      <c r="H64" s="728"/>
      <c r="I64" s="653"/>
      <c r="J64" s="654"/>
      <c r="K64" s="655"/>
      <c r="L64" s="278"/>
      <c r="M64"/>
      <c r="N64"/>
    </row>
    <row r="65" spans="1:14" s="78" customFormat="1" x14ac:dyDescent="0.3">
      <c r="A65" s="51">
        <v>229</v>
      </c>
      <c r="B65" s="51">
        <v>65</v>
      </c>
      <c r="C65" s="56"/>
      <c r="D65" s="127"/>
      <c r="E65" s="124"/>
      <c r="F65" s="132" t="s">
        <v>174</v>
      </c>
      <c r="G65" s="124"/>
      <c r="H65" s="728"/>
      <c r="I65" s="653"/>
      <c r="J65" s="654"/>
      <c r="K65" s="655"/>
      <c r="L65" s="278"/>
      <c r="M65"/>
      <c r="N65"/>
    </row>
    <row r="66" spans="1:14" s="78" customFormat="1" x14ac:dyDescent="0.3">
      <c r="A66" s="51">
        <v>230</v>
      </c>
      <c r="B66" s="51">
        <v>66</v>
      </c>
      <c r="C66" s="56" t="s">
        <v>124</v>
      </c>
      <c r="D66" s="127"/>
      <c r="E66" s="124"/>
      <c r="F66" s="133" t="s">
        <v>177</v>
      </c>
      <c r="G66" s="124"/>
      <c r="H66" s="728"/>
      <c r="I66" s="653">
        <v>31.908800000000003</v>
      </c>
      <c r="J66" s="654">
        <v>31.908800000000003</v>
      </c>
      <c r="K66" s="655">
        <v>31.908800000000003</v>
      </c>
      <c r="L66" s="278"/>
      <c r="M66"/>
      <c r="N66"/>
    </row>
    <row r="67" spans="1:14" s="78" customFormat="1" x14ac:dyDescent="0.3">
      <c r="A67" s="51">
        <v>231</v>
      </c>
      <c r="B67" s="51">
        <v>67</v>
      </c>
      <c r="C67" s="56"/>
      <c r="D67" s="127"/>
      <c r="E67" s="124"/>
      <c r="F67" s="133" t="s">
        <v>178</v>
      </c>
      <c r="G67" s="124"/>
      <c r="H67" s="728"/>
      <c r="I67" s="653"/>
      <c r="J67" s="654"/>
      <c r="K67" s="655"/>
      <c r="L67" s="278"/>
      <c r="M67"/>
      <c r="N67"/>
    </row>
    <row r="68" spans="1:14" s="78" customFormat="1" x14ac:dyDescent="0.3">
      <c r="A68" s="51">
        <v>232</v>
      </c>
      <c r="B68" s="51">
        <v>68</v>
      </c>
      <c r="C68" s="56"/>
      <c r="D68" s="127"/>
      <c r="E68" s="124"/>
      <c r="F68" s="131" t="s">
        <v>179</v>
      </c>
      <c r="G68" s="124"/>
      <c r="H68" s="728"/>
      <c r="I68" s="653"/>
      <c r="J68" s="654"/>
      <c r="K68" s="655"/>
      <c r="L68" s="278"/>
      <c r="M68"/>
      <c r="N68"/>
    </row>
    <row r="69" spans="1:14" s="78" customFormat="1" x14ac:dyDescent="0.3">
      <c r="A69" s="51">
        <v>233</v>
      </c>
      <c r="B69" s="51">
        <v>69</v>
      </c>
      <c r="C69" s="56"/>
      <c r="D69" s="127"/>
      <c r="E69" s="124"/>
      <c r="F69" s="131" t="s">
        <v>180</v>
      </c>
      <c r="G69" s="124"/>
      <c r="H69" s="728"/>
      <c r="I69" s="653"/>
      <c r="J69" s="654"/>
      <c r="K69" s="655"/>
      <c r="L69" s="278"/>
      <c r="M69"/>
      <c r="N69"/>
    </row>
    <row r="70" spans="1:14" s="78" customFormat="1" x14ac:dyDescent="0.3">
      <c r="A70" s="51">
        <v>234</v>
      </c>
      <c r="B70" s="51">
        <v>70</v>
      </c>
      <c r="C70" s="56"/>
      <c r="D70" s="127"/>
      <c r="E70" s="124"/>
      <c r="F70" s="131" t="s">
        <v>181</v>
      </c>
      <c r="G70" s="124"/>
      <c r="H70" s="728"/>
      <c r="I70" s="653"/>
      <c r="J70" s="654"/>
      <c r="K70" s="655"/>
      <c r="L70" s="278"/>
      <c r="M70"/>
      <c r="N70"/>
    </row>
    <row r="71" spans="1:14" s="78" customFormat="1" x14ac:dyDescent="0.3">
      <c r="A71" s="51">
        <v>235</v>
      </c>
      <c r="B71" s="51">
        <v>71</v>
      </c>
      <c r="C71" s="56"/>
      <c r="D71" s="127"/>
      <c r="E71" s="124"/>
      <c r="F71" s="131" t="s">
        <v>180</v>
      </c>
      <c r="G71" s="124"/>
      <c r="H71" s="728"/>
      <c r="I71" s="653"/>
      <c r="J71" s="654"/>
      <c r="K71" s="655"/>
      <c r="L71" s="278"/>
      <c r="M71"/>
      <c r="N71"/>
    </row>
    <row r="72" spans="1:14" s="78" customFormat="1" x14ac:dyDescent="0.3">
      <c r="A72" s="51">
        <v>236</v>
      </c>
      <c r="B72" s="51">
        <v>72</v>
      </c>
      <c r="C72" s="56"/>
      <c r="D72" s="126"/>
      <c r="E72" s="124"/>
      <c r="F72" s="131" t="s">
        <v>182</v>
      </c>
      <c r="G72" s="126"/>
      <c r="H72" s="728"/>
      <c r="I72" s="653"/>
      <c r="J72" s="654"/>
      <c r="K72" s="655"/>
      <c r="L72" s="278"/>
      <c r="M72"/>
      <c r="N72"/>
    </row>
    <row r="73" spans="1:14" s="78" customFormat="1" x14ac:dyDescent="0.3">
      <c r="A73" s="51">
        <v>237</v>
      </c>
      <c r="B73" s="51">
        <v>73</v>
      </c>
      <c r="C73" s="56"/>
      <c r="D73" s="124"/>
      <c r="E73" s="124"/>
      <c r="F73" s="131" t="s">
        <v>180</v>
      </c>
      <c r="G73" s="124"/>
      <c r="H73" s="728"/>
      <c r="I73" s="653"/>
      <c r="J73" s="654"/>
      <c r="K73" s="655"/>
      <c r="L73" s="278"/>
      <c r="M73"/>
      <c r="N73"/>
    </row>
    <row r="74" spans="1:14" s="78" customFormat="1" ht="28.8" x14ac:dyDescent="0.3">
      <c r="A74" s="51">
        <v>238</v>
      </c>
      <c r="B74" s="51">
        <v>74</v>
      </c>
      <c r="C74" s="56"/>
      <c r="D74" s="127"/>
      <c r="E74" s="124"/>
      <c r="F74" s="131" t="s">
        <v>183</v>
      </c>
      <c r="G74" s="124"/>
      <c r="H74" s="728"/>
      <c r="I74" s="653"/>
      <c r="J74" s="654"/>
      <c r="K74" s="655"/>
      <c r="L74" s="278"/>
      <c r="M74"/>
      <c r="N74"/>
    </row>
    <row r="75" spans="1:14" s="78" customFormat="1" x14ac:dyDescent="0.3">
      <c r="A75" s="51">
        <v>239</v>
      </c>
      <c r="B75" s="51">
        <v>75</v>
      </c>
      <c r="C75" s="56"/>
      <c r="D75" s="127"/>
      <c r="E75" s="124"/>
      <c r="F75" s="131" t="s">
        <v>174</v>
      </c>
      <c r="G75" s="124"/>
      <c r="H75" s="728"/>
      <c r="I75" s="653"/>
      <c r="J75" s="654"/>
      <c r="K75" s="655"/>
      <c r="L75" s="278"/>
      <c r="M75"/>
      <c r="N75"/>
    </row>
    <row r="76" spans="1:14" s="78" customFormat="1" ht="28.8" x14ac:dyDescent="0.3">
      <c r="A76" s="51">
        <v>240</v>
      </c>
      <c r="B76" s="51">
        <v>76</v>
      </c>
      <c r="C76" s="57"/>
      <c r="D76" s="127"/>
      <c r="E76" s="124"/>
      <c r="F76" s="134" t="s">
        <v>184</v>
      </c>
      <c r="G76" s="124"/>
      <c r="H76" s="741"/>
      <c r="I76" s="742"/>
      <c r="J76" s="743"/>
      <c r="K76" s="746"/>
      <c r="L76" s="278"/>
      <c r="M76"/>
      <c r="N76"/>
    </row>
    <row r="77" spans="1:14" s="78" customFormat="1" x14ac:dyDescent="0.3">
      <c r="A77" s="51">
        <v>241</v>
      </c>
      <c r="B77" s="51">
        <v>77</v>
      </c>
      <c r="C77" s="56"/>
      <c r="D77" s="127"/>
      <c r="E77" s="124"/>
      <c r="F77" s="134" t="s">
        <v>174</v>
      </c>
      <c r="G77" s="124"/>
      <c r="H77" s="741"/>
      <c r="I77" s="742"/>
      <c r="J77" s="743"/>
      <c r="K77" s="746"/>
      <c r="L77" s="278"/>
      <c r="M77"/>
      <c r="N77"/>
    </row>
    <row r="78" spans="1:14" s="78" customFormat="1" x14ac:dyDescent="0.3">
      <c r="A78" s="51">
        <v>242</v>
      </c>
      <c r="B78" s="51">
        <v>78</v>
      </c>
      <c r="C78" s="56"/>
      <c r="D78" s="127"/>
      <c r="E78" s="124"/>
      <c r="F78" s="133" t="s">
        <v>185</v>
      </c>
      <c r="G78" s="124"/>
      <c r="H78" s="728"/>
      <c r="I78" s="653"/>
      <c r="J78" s="654"/>
      <c r="K78" s="655"/>
      <c r="L78" s="278"/>
      <c r="M78"/>
      <c r="N78"/>
    </row>
    <row r="79" spans="1:14" s="78" customFormat="1" x14ac:dyDescent="0.3">
      <c r="A79" s="51">
        <v>243</v>
      </c>
      <c r="B79" s="51">
        <v>79</v>
      </c>
      <c r="C79" s="56"/>
      <c r="D79" s="127"/>
      <c r="E79" s="124"/>
      <c r="F79" s="132" t="s">
        <v>186</v>
      </c>
      <c r="G79" s="124"/>
      <c r="H79" s="728"/>
      <c r="I79" s="653"/>
      <c r="J79" s="654"/>
      <c r="K79" s="655"/>
      <c r="L79" s="278"/>
      <c r="M79"/>
      <c r="N79"/>
    </row>
    <row r="80" spans="1:14" s="78" customFormat="1" x14ac:dyDescent="0.3">
      <c r="A80" s="51">
        <v>244</v>
      </c>
      <c r="B80" s="51">
        <v>80</v>
      </c>
      <c r="C80" s="56"/>
      <c r="D80" s="124"/>
      <c r="E80" s="124"/>
      <c r="F80" s="132" t="s">
        <v>180</v>
      </c>
      <c r="G80" s="124"/>
      <c r="H80" s="728"/>
      <c r="I80" s="653"/>
      <c r="J80" s="654"/>
      <c r="K80" s="655"/>
      <c r="L80" s="278"/>
      <c r="M80"/>
      <c r="N80"/>
    </row>
    <row r="81" spans="1:14" s="78" customFormat="1" x14ac:dyDescent="0.3">
      <c r="A81" s="51">
        <v>245</v>
      </c>
      <c r="B81" s="51">
        <v>81</v>
      </c>
      <c r="C81" s="56"/>
      <c r="D81" s="127"/>
      <c r="E81" s="124"/>
      <c r="F81" s="132" t="s">
        <v>187</v>
      </c>
      <c r="G81" s="124"/>
      <c r="H81" s="728"/>
      <c r="I81" s="653"/>
      <c r="J81" s="654"/>
      <c r="K81" s="655"/>
      <c r="L81" s="278"/>
      <c r="M81"/>
      <c r="N81"/>
    </row>
    <row r="82" spans="1:14" s="78" customFormat="1" x14ac:dyDescent="0.3">
      <c r="A82" s="51">
        <v>246</v>
      </c>
      <c r="B82" s="51">
        <v>82</v>
      </c>
      <c r="C82" s="56"/>
      <c r="D82" s="127"/>
      <c r="E82" s="124"/>
      <c r="F82" s="131" t="s">
        <v>180</v>
      </c>
      <c r="G82" s="124"/>
      <c r="H82" s="728"/>
      <c r="I82" s="653"/>
      <c r="J82" s="654"/>
      <c r="K82" s="655"/>
      <c r="L82" s="278"/>
      <c r="M82"/>
      <c r="N82"/>
    </row>
    <row r="83" spans="1:14" s="78" customFormat="1" x14ac:dyDescent="0.3">
      <c r="A83" s="51">
        <v>247</v>
      </c>
      <c r="B83" s="51">
        <v>83</v>
      </c>
      <c r="C83" s="56"/>
      <c r="D83" s="127"/>
      <c r="E83" s="124"/>
      <c r="F83" s="131" t="s">
        <v>188</v>
      </c>
      <c r="G83" s="124"/>
      <c r="H83" s="728"/>
      <c r="I83" s="653"/>
      <c r="J83" s="654"/>
      <c r="K83" s="655"/>
      <c r="L83" s="278"/>
      <c r="M83"/>
      <c r="N83"/>
    </row>
    <row r="84" spans="1:14" s="78" customFormat="1" x14ac:dyDescent="0.3">
      <c r="A84" s="51">
        <v>248</v>
      </c>
      <c r="B84" s="51">
        <v>84</v>
      </c>
      <c r="C84" s="56"/>
      <c r="D84" s="127"/>
      <c r="E84" s="124"/>
      <c r="F84" s="131" t="s">
        <v>180</v>
      </c>
      <c r="G84" s="124"/>
      <c r="H84" s="728"/>
      <c r="I84" s="653"/>
      <c r="J84" s="654"/>
      <c r="K84" s="655"/>
      <c r="L84" s="278"/>
      <c r="M84"/>
      <c r="N84"/>
    </row>
    <row r="85" spans="1:14" s="78" customFormat="1" ht="28.8" x14ac:dyDescent="0.3">
      <c r="A85" s="51">
        <v>249</v>
      </c>
      <c r="B85" s="51">
        <v>85</v>
      </c>
      <c r="C85" s="56"/>
      <c r="D85" s="127"/>
      <c r="E85" s="124"/>
      <c r="F85" s="131" t="s">
        <v>189</v>
      </c>
      <c r="G85" s="124"/>
      <c r="H85" s="728"/>
      <c r="I85" s="653"/>
      <c r="J85" s="654"/>
      <c r="K85" s="655"/>
      <c r="L85" s="278"/>
      <c r="M85"/>
      <c r="N85"/>
    </row>
    <row r="86" spans="1:14" s="78" customFormat="1" x14ac:dyDescent="0.3">
      <c r="A86" s="51">
        <v>250</v>
      </c>
      <c r="B86" s="51">
        <v>86</v>
      </c>
      <c r="C86" s="56"/>
      <c r="D86" s="127"/>
      <c r="E86" s="124"/>
      <c r="F86" s="131" t="s">
        <v>174</v>
      </c>
      <c r="G86" s="124"/>
      <c r="H86" s="728"/>
      <c r="I86" s="653"/>
      <c r="J86" s="654"/>
      <c r="K86" s="655"/>
      <c r="L86" s="278"/>
      <c r="M86"/>
      <c r="N86"/>
    </row>
    <row r="87" spans="1:14" s="78" customFormat="1" ht="28.8" x14ac:dyDescent="0.3">
      <c r="A87" s="51">
        <v>251</v>
      </c>
      <c r="B87" s="51">
        <v>87</v>
      </c>
      <c r="C87" s="56"/>
      <c r="D87" s="126"/>
      <c r="E87" s="124"/>
      <c r="F87" s="131" t="s">
        <v>190</v>
      </c>
      <c r="G87" s="124"/>
      <c r="H87" s="728"/>
      <c r="I87" s="653"/>
      <c r="J87" s="654"/>
      <c r="K87" s="655"/>
      <c r="L87" s="278"/>
      <c r="M87"/>
      <c r="N87"/>
    </row>
    <row r="88" spans="1:14" s="78" customFormat="1" x14ac:dyDescent="0.3">
      <c r="A88" s="51">
        <v>252</v>
      </c>
      <c r="B88" s="51">
        <v>88</v>
      </c>
      <c r="C88" s="56"/>
      <c r="D88" s="126"/>
      <c r="E88" s="124"/>
      <c r="F88" s="134" t="s">
        <v>174</v>
      </c>
      <c r="G88" s="124"/>
      <c r="H88" s="741"/>
      <c r="I88" s="742"/>
      <c r="J88" s="743"/>
      <c r="K88" s="746"/>
      <c r="L88" s="278"/>
      <c r="M88"/>
      <c r="N88"/>
    </row>
    <row r="89" spans="1:14" s="78" customFormat="1" x14ac:dyDescent="0.3">
      <c r="A89" s="51">
        <v>253</v>
      </c>
      <c r="B89" s="51">
        <v>89</v>
      </c>
      <c r="C89" s="56"/>
      <c r="D89" s="126"/>
      <c r="E89" s="124"/>
      <c r="F89" s="133" t="s">
        <v>191</v>
      </c>
      <c r="G89" s="124"/>
      <c r="H89" s="728"/>
      <c r="I89" s="653">
        <v>31.908800000000003</v>
      </c>
      <c r="J89" s="654">
        <v>31.908800000000003</v>
      </c>
      <c r="K89" s="655">
        <v>31.908800000000003</v>
      </c>
      <c r="L89" s="278"/>
      <c r="M89"/>
      <c r="N89"/>
    </row>
    <row r="90" spans="1:14" s="78" customFormat="1" x14ac:dyDescent="0.3">
      <c r="A90" s="51">
        <v>254</v>
      </c>
      <c r="B90" s="51">
        <v>90</v>
      </c>
      <c r="C90" s="56"/>
      <c r="D90" s="126"/>
      <c r="E90" s="124"/>
      <c r="F90" s="132" t="s">
        <v>192</v>
      </c>
      <c r="G90" s="124"/>
      <c r="H90" s="728"/>
      <c r="I90" s="653">
        <v>911.68</v>
      </c>
      <c r="J90" s="654">
        <v>911.68</v>
      </c>
      <c r="K90" s="655">
        <v>911.68</v>
      </c>
      <c r="L90" s="278"/>
      <c r="M90"/>
      <c r="N90"/>
    </row>
    <row r="91" spans="1:14" s="78" customFormat="1" x14ac:dyDescent="0.3">
      <c r="A91" s="51">
        <v>255</v>
      </c>
      <c r="B91" s="51">
        <v>91</v>
      </c>
      <c r="C91" s="56"/>
      <c r="D91" s="126"/>
      <c r="E91" s="124"/>
      <c r="F91" s="132" t="s">
        <v>193</v>
      </c>
      <c r="G91" s="124"/>
      <c r="H91" s="728"/>
      <c r="I91" s="653">
        <v>3.5000000000000003E-2</v>
      </c>
      <c r="J91" s="654">
        <v>3.5000000000000003E-2</v>
      </c>
      <c r="K91" s="655">
        <v>3.5000000000000003E-2</v>
      </c>
      <c r="L91" s="278"/>
      <c r="M91"/>
      <c r="N91"/>
    </row>
    <row r="92" spans="1:14" s="78" customFormat="1" x14ac:dyDescent="0.3">
      <c r="A92" s="51">
        <v>256</v>
      </c>
      <c r="B92" s="51">
        <v>92</v>
      </c>
      <c r="C92" s="79">
        <v>1.4</v>
      </c>
      <c r="D92" s="80"/>
      <c r="E92" s="81" t="s">
        <v>194</v>
      </c>
      <c r="F92" s="82"/>
      <c r="G92" s="124"/>
      <c r="H92" s="728">
        <v>0</v>
      </c>
      <c r="I92" s="653">
        <v>0</v>
      </c>
      <c r="J92" s="654">
        <v>0</v>
      </c>
      <c r="K92" s="655">
        <v>0</v>
      </c>
      <c r="L92" s="278"/>
      <c r="M92"/>
      <c r="N92"/>
    </row>
    <row r="93" spans="1:14" s="78" customFormat="1" x14ac:dyDescent="0.3">
      <c r="A93" s="51">
        <v>257</v>
      </c>
      <c r="B93" s="51">
        <v>93</v>
      </c>
      <c r="C93" s="58" t="s">
        <v>195</v>
      </c>
      <c r="D93" s="59"/>
      <c r="E93" s="135"/>
      <c r="F93" s="136" t="s">
        <v>196</v>
      </c>
      <c r="G93" s="124"/>
      <c r="H93" s="728"/>
      <c r="I93" s="653"/>
      <c r="J93" s="654"/>
      <c r="K93" s="655"/>
      <c r="L93" s="278"/>
      <c r="M93"/>
      <c r="N93"/>
    </row>
    <row r="94" spans="1:14" s="78" customFormat="1" x14ac:dyDescent="0.3">
      <c r="A94" s="51">
        <v>258</v>
      </c>
      <c r="B94" s="51">
        <v>94</v>
      </c>
      <c r="C94" s="58"/>
      <c r="D94" s="59"/>
      <c r="E94" s="135"/>
      <c r="F94" s="137" t="s">
        <v>197</v>
      </c>
      <c r="G94" s="124"/>
      <c r="H94" s="728"/>
      <c r="I94" s="653"/>
      <c r="J94" s="654"/>
      <c r="K94" s="655"/>
      <c r="L94" s="278"/>
      <c r="M94"/>
      <c r="N94"/>
    </row>
    <row r="95" spans="1:14" s="78" customFormat="1" x14ac:dyDescent="0.3">
      <c r="A95" s="51">
        <v>259</v>
      </c>
      <c r="B95" s="51">
        <v>95</v>
      </c>
      <c r="C95" s="58"/>
      <c r="D95" s="59"/>
      <c r="E95" s="135"/>
      <c r="F95" s="42" t="s">
        <v>198</v>
      </c>
      <c r="G95" s="124"/>
      <c r="H95" s="728"/>
      <c r="I95" s="653"/>
      <c r="J95" s="654"/>
      <c r="K95" s="655"/>
      <c r="L95" s="278"/>
      <c r="M95"/>
      <c r="N95"/>
    </row>
    <row r="96" spans="1:14" s="78" customFormat="1" x14ac:dyDescent="0.3">
      <c r="A96" s="51">
        <v>260</v>
      </c>
      <c r="B96" s="51">
        <v>96</v>
      </c>
      <c r="C96" s="58"/>
      <c r="D96" s="59"/>
      <c r="E96" s="135"/>
      <c r="F96" s="42" t="s">
        <v>199</v>
      </c>
      <c r="G96" s="124"/>
      <c r="H96" s="728"/>
      <c r="I96" s="653"/>
      <c r="J96" s="654"/>
      <c r="K96" s="655"/>
      <c r="L96" s="278"/>
      <c r="M96"/>
      <c r="N96"/>
    </row>
    <row r="97" spans="1:14" s="78" customFormat="1" x14ac:dyDescent="0.3">
      <c r="A97" s="51">
        <v>261</v>
      </c>
      <c r="B97" s="51">
        <v>97</v>
      </c>
      <c r="C97" s="58"/>
      <c r="D97" s="59"/>
      <c r="E97" s="135"/>
      <c r="F97" s="137" t="s">
        <v>200</v>
      </c>
      <c r="G97" s="124"/>
      <c r="H97" s="728"/>
      <c r="I97" s="653"/>
      <c r="J97" s="654"/>
      <c r="K97" s="655"/>
      <c r="L97" s="278"/>
      <c r="M97"/>
      <c r="N97"/>
    </row>
    <row r="98" spans="1:14" s="78" customFormat="1" x14ac:dyDescent="0.3">
      <c r="A98" s="51">
        <v>262</v>
      </c>
      <c r="B98" s="51">
        <v>98</v>
      </c>
      <c r="C98" s="58"/>
      <c r="D98" s="59"/>
      <c r="E98" s="135"/>
      <c r="F98" s="42" t="s">
        <v>198</v>
      </c>
      <c r="G98" s="124"/>
      <c r="H98" s="728"/>
      <c r="I98" s="653"/>
      <c r="J98" s="654"/>
      <c r="K98" s="655"/>
      <c r="L98" s="278"/>
      <c r="M98"/>
      <c r="N98"/>
    </row>
    <row r="99" spans="1:14" s="78" customFormat="1" x14ac:dyDescent="0.3">
      <c r="A99" s="51">
        <v>263</v>
      </c>
      <c r="B99" s="51">
        <v>99</v>
      </c>
      <c r="C99" s="58"/>
      <c r="D99" s="59"/>
      <c r="E99" s="135"/>
      <c r="F99" s="42" t="s">
        <v>199</v>
      </c>
      <c r="G99" s="124"/>
      <c r="H99" s="728"/>
      <c r="I99" s="653"/>
      <c r="J99" s="654"/>
      <c r="K99" s="655"/>
      <c r="L99" s="278"/>
      <c r="M99"/>
      <c r="N99"/>
    </row>
    <row r="100" spans="1:14" s="78" customFormat="1" x14ac:dyDescent="0.3">
      <c r="A100" s="51">
        <v>264</v>
      </c>
      <c r="B100" s="51">
        <v>100</v>
      </c>
      <c r="C100" s="60" t="s">
        <v>201</v>
      </c>
      <c r="D100" s="59"/>
      <c r="E100" s="59"/>
      <c r="F100" s="136" t="s">
        <v>202</v>
      </c>
      <c r="G100" s="124"/>
      <c r="H100" s="728"/>
      <c r="I100" s="653"/>
      <c r="J100" s="654"/>
      <c r="K100" s="747"/>
      <c r="L100" s="278"/>
      <c r="M100"/>
      <c r="N100"/>
    </row>
    <row r="101" spans="1:14" s="78" customFormat="1" x14ac:dyDescent="0.3">
      <c r="A101" s="51">
        <v>265</v>
      </c>
      <c r="B101" s="51">
        <v>101</v>
      </c>
      <c r="C101" s="60"/>
      <c r="D101" s="59"/>
      <c r="E101" s="59"/>
      <c r="F101" s="136" t="s">
        <v>203</v>
      </c>
      <c r="G101" s="124"/>
      <c r="H101" s="728"/>
      <c r="I101" s="653"/>
      <c r="J101" s="654"/>
      <c r="K101" s="747"/>
      <c r="L101" s="278"/>
      <c r="M101"/>
      <c r="N101"/>
    </row>
    <row r="102" spans="1:14" s="78" customFormat="1" x14ac:dyDescent="0.3">
      <c r="A102" s="51">
        <v>266</v>
      </c>
      <c r="B102" s="51">
        <v>102</v>
      </c>
      <c r="C102" s="60"/>
      <c r="D102" s="59"/>
      <c r="E102" s="59"/>
      <c r="F102" s="42" t="s">
        <v>198</v>
      </c>
      <c r="G102" s="124"/>
      <c r="H102" s="728"/>
      <c r="I102" s="653"/>
      <c r="J102" s="654"/>
      <c r="K102" s="747"/>
      <c r="L102" s="278"/>
      <c r="M102"/>
      <c r="N102"/>
    </row>
    <row r="103" spans="1:14" s="78" customFormat="1" ht="57.6" x14ac:dyDescent="0.3">
      <c r="A103" s="51">
        <v>267</v>
      </c>
      <c r="B103" s="51">
        <v>103</v>
      </c>
      <c r="C103" s="60"/>
      <c r="D103" s="59"/>
      <c r="E103" s="59"/>
      <c r="F103" s="42" t="s">
        <v>199</v>
      </c>
      <c r="G103" s="138" t="s">
        <v>204</v>
      </c>
      <c r="H103" s="728"/>
      <c r="I103" s="653"/>
      <c r="J103" s="654"/>
      <c r="K103" s="747"/>
      <c r="L103" s="278"/>
      <c r="M103"/>
      <c r="N103"/>
    </row>
    <row r="104" spans="1:14" s="78" customFormat="1" x14ac:dyDescent="0.3">
      <c r="A104" s="51">
        <v>268</v>
      </c>
      <c r="B104" s="51">
        <v>104</v>
      </c>
      <c r="C104" s="60"/>
      <c r="D104" s="59"/>
      <c r="E104" s="59"/>
      <c r="F104" s="136" t="s">
        <v>205</v>
      </c>
      <c r="G104" s="124"/>
      <c r="H104" s="728"/>
      <c r="I104" s="653"/>
      <c r="J104" s="654"/>
      <c r="K104" s="747"/>
      <c r="L104" s="278"/>
      <c r="M104"/>
      <c r="N104"/>
    </row>
    <row r="105" spans="1:14" s="78" customFormat="1" x14ac:dyDescent="0.3">
      <c r="A105" s="51">
        <v>269</v>
      </c>
      <c r="B105" s="51">
        <v>105</v>
      </c>
      <c r="C105" s="60"/>
      <c r="D105" s="59"/>
      <c r="E105" s="59"/>
      <c r="F105" s="42" t="s">
        <v>198</v>
      </c>
      <c r="G105" s="124"/>
      <c r="H105" s="728"/>
      <c r="I105" s="653"/>
      <c r="J105" s="654"/>
      <c r="K105" s="747"/>
      <c r="L105" s="278"/>
      <c r="M105"/>
      <c r="N105"/>
    </row>
    <row r="106" spans="1:14" s="78" customFormat="1" ht="57.6" x14ac:dyDescent="0.3">
      <c r="A106" s="51">
        <v>270</v>
      </c>
      <c r="B106" s="51">
        <v>106</v>
      </c>
      <c r="C106" s="60"/>
      <c r="D106" s="59"/>
      <c r="E106" s="59"/>
      <c r="F106" s="42" t="s">
        <v>199</v>
      </c>
      <c r="G106" s="138" t="s">
        <v>206</v>
      </c>
      <c r="H106" s="728"/>
      <c r="I106" s="653"/>
      <c r="J106" s="654"/>
      <c r="K106" s="747"/>
      <c r="L106" s="278"/>
      <c r="M106"/>
      <c r="N106"/>
    </row>
    <row r="107" spans="1:14" s="78" customFormat="1" x14ac:dyDescent="0.3">
      <c r="A107" s="51">
        <v>271</v>
      </c>
      <c r="B107" s="51">
        <v>107</v>
      </c>
      <c r="C107" s="60"/>
      <c r="D107" s="59"/>
      <c r="E107" s="59"/>
      <c r="F107" s="136" t="s">
        <v>207</v>
      </c>
      <c r="G107" s="138"/>
      <c r="H107" s="728"/>
      <c r="I107" s="653"/>
      <c r="J107" s="654"/>
      <c r="K107" s="747"/>
      <c r="L107" s="278"/>
      <c r="M107"/>
      <c r="N107"/>
    </row>
    <row r="108" spans="1:14" s="78" customFormat="1" x14ac:dyDescent="0.3">
      <c r="A108" s="51">
        <v>272</v>
      </c>
      <c r="B108" s="51">
        <v>108</v>
      </c>
      <c r="C108" s="60"/>
      <c r="D108" s="59"/>
      <c r="E108" s="59"/>
      <c r="F108" s="42" t="s">
        <v>198</v>
      </c>
      <c r="G108" s="138"/>
      <c r="H108" s="728"/>
      <c r="I108" s="653"/>
      <c r="J108" s="654"/>
      <c r="K108" s="747"/>
      <c r="L108" s="278"/>
      <c r="M108"/>
      <c r="N108"/>
    </row>
    <row r="109" spans="1:14" s="78" customFormat="1" x14ac:dyDescent="0.3">
      <c r="A109" s="51">
        <v>273</v>
      </c>
      <c r="B109" s="51">
        <v>109</v>
      </c>
      <c r="C109" s="60"/>
      <c r="D109" s="59"/>
      <c r="E109" s="59"/>
      <c r="F109" s="42" t="s">
        <v>199</v>
      </c>
      <c r="G109" s="138"/>
      <c r="H109" s="728"/>
      <c r="I109" s="653"/>
      <c r="J109" s="654"/>
      <c r="K109" s="747"/>
      <c r="L109" s="278"/>
      <c r="M109"/>
      <c r="N109"/>
    </row>
    <row r="110" spans="1:14" s="78" customFormat="1" x14ac:dyDescent="0.3">
      <c r="A110" s="51">
        <v>274</v>
      </c>
      <c r="B110" s="51">
        <v>110</v>
      </c>
      <c r="C110" s="60"/>
      <c r="D110" s="59"/>
      <c r="E110" s="59"/>
      <c r="F110" s="136" t="s">
        <v>208</v>
      </c>
      <c r="G110" s="138"/>
      <c r="H110" s="728"/>
      <c r="I110" s="653"/>
      <c r="J110" s="654"/>
      <c r="K110" s="747"/>
      <c r="L110" s="278"/>
      <c r="M110"/>
      <c r="N110"/>
    </row>
    <row r="111" spans="1:14" s="78" customFormat="1" x14ac:dyDescent="0.3">
      <c r="A111" s="51">
        <v>275</v>
      </c>
      <c r="B111" s="51">
        <v>111</v>
      </c>
      <c r="C111" s="60"/>
      <c r="D111" s="59"/>
      <c r="E111" s="59"/>
      <c r="F111" s="42" t="s">
        <v>198</v>
      </c>
      <c r="G111" s="138"/>
      <c r="H111" s="728"/>
      <c r="I111" s="653"/>
      <c r="J111" s="654"/>
      <c r="K111" s="747"/>
      <c r="L111" s="278"/>
      <c r="M111"/>
      <c r="N111"/>
    </row>
    <row r="112" spans="1:14" s="78" customFormat="1" x14ac:dyDescent="0.3">
      <c r="A112" s="51">
        <v>276</v>
      </c>
      <c r="B112" s="51">
        <v>112</v>
      </c>
      <c r="C112" s="60"/>
      <c r="D112" s="59"/>
      <c r="E112" s="59"/>
      <c r="F112" s="42" t="s">
        <v>199</v>
      </c>
      <c r="G112" s="138"/>
      <c r="H112" s="728"/>
      <c r="I112" s="653"/>
      <c r="J112" s="654"/>
      <c r="K112" s="747"/>
      <c r="L112" s="278"/>
      <c r="M112"/>
      <c r="N112"/>
    </row>
    <row r="113" spans="1:14" s="78" customFormat="1" x14ac:dyDescent="0.3">
      <c r="A113" s="51">
        <v>277</v>
      </c>
      <c r="B113" s="51">
        <v>113</v>
      </c>
      <c r="C113" s="60"/>
      <c r="D113" s="59"/>
      <c r="E113" s="59"/>
      <c r="F113" s="136" t="s">
        <v>209</v>
      </c>
      <c r="G113" s="124"/>
      <c r="H113" s="728"/>
      <c r="I113" s="653"/>
      <c r="J113" s="654"/>
      <c r="K113" s="747"/>
      <c r="L113" s="278"/>
      <c r="M113"/>
      <c r="N113"/>
    </row>
    <row r="114" spans="1:14" s="78" customFormat="1" x14ac:dyDescent="0.3">
      <c r="A114" s="51">
        <v>278</v>
      </c>
      <c r="B114" s="51">
        <v>114</v>
      </c>
      <c r="C114" s="61"/>
      <c r="D114" s="59"/>
      <c r="E114" s="42"/>
      <c r="F114" s="42" t="s">
        <v>198</v>
      </c>
      <c r="G114" s="124"/>
      <c r="H114" s="728"/>
      <c r="I114" s="653"/>
      <c r="J114" s="654"/>
      <c r="K114" s="747"/>
      <c r="L114" s="278"/>
      <c r="M114"/>
      <c r="N114"/>
    </row>
    <row r="115" spans="1:14" s="78" customFormat="1" x14ac:dyDescent="0.3">
      <c r="A115" s="51">
        <v>279</v>
      </c>
      <c r="B115" s="51">
        <v>115</v>
      </c>
      <c r="C115" s="61"/>
      <c r="D115" s="59"/>
      <c r="E115" s="42"/>
      <c r="F115" s="42" t="s">
        <v>210</v>
      </c>
      <c r="G115" s="124"/>
      <c r="H115" s="728"/>
      <c r="I115" s="653"/>
      <c r="J115" s="654"/>
      <c r="K115" s="747"/>
      <c r="L115" s="278"/>
      <c r="M115"/>
      <c r="N115"/>
    </row>
    <row r="116" spans="1:14" s="78" customFormat="1" x14ac:dyDescent="0.3">
      <c r="A116" s="51">
        <v>280</v>
      </c>
      <c r="B116" s="51">
        <v>116</v>
      </c>
      <c r="C116" s="61"/>
      <c r="D116" s="59"/>
      <c r="E116" s="42"/>
      <c r="F116" s="42"/>
      <c r="G116" s="124"/>
      <c r="H116" s="728"/>
      <c r="I116" s="653"/>
      <c r="J116" s="654"/>
      <c r="K116" s="747"/>
      <c r="L116" s="278"/>
      <c r="M116"/>
      <c r="N116"/>
    </row>
    <row r="117" spans="1:14" s="78" customFormat="1" x14ac:dyDescent="0.3">
      <c r="A117" s="51">
        <v>281</v>
      </c>
      <c r="B117" s="51">
        <v>117</v>
      </c>
      <c r="C117" s="61"/>
      <c r="D117" s="59"/>
      <c r="E117" s="42"/>
      <c r="F117" s="42"/>
      <c r="G117" s="124"/>
      <c r="H117" s="728"/>
      <c r="I117" s="653"/>
      <c r="J117" s="654"/>
      <c r="K117" s="747"/>
      <c r="L117" s="278"/>
      <c r="M117"/>
      <c r="N117"/>
    </row>
    <row r="118" spans="1:14" s="78" customFormat="1" x14ac:dyDescent="0.3">
      <c r="A118" s="51">
        <v>282</v>
      </c>
      <c r="B118" s="51">
        <v>118</v>
      </c>
      <c r="C118" s="61"/>
      <c r="D118" s="59"/>
      <c r="E118" s="42"/>
      <c r="F118" s="42"/>
      <c r="G118" s="124"/>
      <c r="H118" s="728"/>
      <c r="I118" s="653"/>
      <c r="J118" s="654"/>
      <c r="K118" s="747"/>
      <c r="L118" s="278"/>
      <c r="M118"/>
      <c r="N118"/>
    </row>
    <row r="119" spans="1:14" s="78" customFormat="1" x14ac:dyDescent="0.3">
      <c r="A119" s="51">
        <v>283</v>
      </c>
      <c r="B119" s="51">
        <v>119</v>
      </c>
      <c r="C119" s="60" t="s">
        <v>211</v>
      </c>
      <c r="D119" s="59"/>
      <c r="E119" s="59"/>
      <c r="F119" s="136" t="s">
        <v>212</v>
      </c>
      <c r="G119" s="124"/>
      <c r="H119" s="728"/>
      <c r="I119" s="653"/>
      <c r="J119" s="654"/>
      <c r="K119" s="747"/>
      <c r="L119" s="278"/>
      <c r="M119"/>
      <c r="N119"/>
    </row>
    <row r="120" spans="1:14" s="78" customFormat="1" x14ac:dyDescent="0.3">
      <c r="A120" s="51">
        <v>284</v>
      </c>
      <c r="B120" s="51">
        <v>120</v>
      </c>
      <c r="C120" s="61"/>
      <c r="D120" s="59"/>
      <c r="E120" s="42"/>
      <c r="F120" s="42" t="s">
        <v>198</v>
      </c>
      <c r="G120" s="124"/>
      <c r="H120" s="728"/>
      <c r="I120" s="653"/>
      <c r="J120" s="654"/>
      <c r="K120" s="747"/>
      <c r="L120" s="278"/>
      <c r="M120"/>
      <c r="N120"/>
    </row>
    <row r="121" spans="1:14" s="78" customFormat="1" x14ac:dyDescent="0.3">
      <c r="A121" s="51">
        <v>285</v>
      </c>
      <c r="B121" s="51">
        <v>121</v>
      </c>
      <c r="C121" s="61"/>
      <c r="D121" s="59"/>
      <c r="E121" s="42"/>
      <c r="F121" s="42" t="s">
        <v>174</v>
      </c>
      <c r="G121" s="124"/>
      <c r="H121" s="728"/>
      <c r="I121" s="653"/>
      <c r="J121" s="654"/>
      <c r="K121" s="747"/>
      <c r="L121" s="278"/>
      <c r="M121"/>
      <c r="N121"/>
    </row>
    <row r="122" spans="1:14" s="78" customFormat="1" x14ac:dyDescent="0.3">
      <c r="A122" s="51">
        <v>286</v>
      </c>
      <c r="B122" s="51">
        <v>122</v>
      </c>
      <c r="C122" s="54">
        <v>1.5</v>
      </c>
      <c r="D122" s="113"/>
      <c r="E122" s="114" t="s">
        <v>213</v>
      </c>
      <c r="F122" s="115"/>
      <c r="G122" s="113"/>
      <c r="H122" s="722">
        <v>0</v>
      </c>
      <c r="I122" s="723">
        <v>0</v>
      </c>
      <c r="J122" s="723">
        <v>0</v>
      </c>
      <c r="K122" s="723">
        <v>0</v>
      </c>
      <c r="L122" s="278"/>
      <c r="M122"/>
      <c r="N122"/>
    </row>
    <row r="123" spans="1:14" s="78" customFormat="1" x14ac:dyDescent="0.3">
      <c r="A123" s="51">
        <v>287</v>
      </c>
      <c r="B123" s="51">
        <v>123</v>
      </c>
      <c r="C123" s="60" t="s">
        <v>214</v>
      </c>
      <c r="D123"/>
      <c r="E123" s="119"/>
      <c r="F123" s="139" t="s">
        <v>215</v>
      </c>
      <c r="G123"/>
      <c r="H123" s="741">
        <v>0</v>
      </c>
      <c r="I123" s="742">
        <v>0</v>
      </c>
      <c r="J123" s="743">
        <v>0</v>
      </c>
      <c r="K123" s="748"/>
      <c r="L123" s="278"/>
      <c r="M123"/>
      <c r="N123"/>
    </row>
    <row r="124" spans="1:14" s="78" customFormat="1" x14ac:dyDescent="0.3">
      <c r="A124" s="51">
        <v>288</v>
      </c>
      <c r="B124" s="51">
        <v>124</v>
      </c>
      <c r="C124" s="18"/>
      <c r="D124"/>
      <c r="E124" s="119"/>
      <c r="F124" s="118" t="s">
        <v>198</v>
      </c>
      <c r="G124"/>
      <c r="H124" s="728"/>
      <c r="I124" s="653"/>
      <c r="J124" s="654"/>
      <c r="K124" s="655"/>
      <c r="L124" s="278"/>
      <c r="M124"/>
      <c r="N124"/>
    </row>
    <row r="125" spans="1:14" s="78" customFormat="1" x14ac:dyDescent="0.3">
      <c r="A125" s="51">
        <v>289</v>
      </c>
      <c r="B125" s="51">
        <v>125</v>
      </c>
      <c r="C125" s="18"/>
      <c r="D125"/>
      <c r="E125" s="119"/>
      <c r="F125" s="118" t="s">
        <v>199</v>
      </c>
      <c r="G125"/>
      <c r="H125" s="728"/>
      <c r="I125" s="653"/>
      <c r="J125" s="654"/>
      <c r="K125" s="655"/>
      <c r="L125" s="278"/>
      <c r="M125"/>
      <c r="N125"/>
    </row>
    <row r="126" spans="1:14" s="78" customFormat="1" ht="28.8" x14ac:dyDescent="0.3">
      <c r="A126" s="51">
        <v>290</v>
      </c>
      <c r="B126" s="51">
        <v>126</v>
      </c>
      <c r="C126" s="60" t="s">
        <v>216</v>
      </c>
      <c r="D126"/>
      <c r="E126" s="119"/>
      <c r="F126" s="137" t="s">
        <v>217</v>
      </c>
      <c r="G126"/>
      <c r="H126" s="741">
        <v>0</v>
      </c>
      <c r="I126" s="742">
        <v>0</v>
      </c>
      <c r="J126" s="743">
        <v>0</v>
      </c>
      <c r="K126" s="748"/>
      <c r="L126" s="278"/>
      <c r="M126"/>
      <c r="N126"/>
    </row>
    <row r="127" spans="1:14" s="78" customFormat="1" x14ac:dyDescent="0.3">
      <c r="A127" s="51">
        <v>291</v>
      </c>
      <c r="B127" s="51">
        <v>127</v>
      </c>
      <c r="C127" s="18"/>
      <c r="D127"/>
      <c r="E127" s="119"/>
      <c r="F127" s="118" t="s">
        <v>218</v>
      </c>
      <c r="G127"/>
      <c r="H127" s="728"/>
      <c r="I127" s="653"/>
      <c r="J127" s="654"/>
      <c r="K127" s="655"/>
      <c r="L127" s="278"/>
      <c r="M127"/>
      <c r="N127"/>
    </row>
    <row r="128" spans="1:14" s="78" customFormat="1" x14ac:dyDescent="0.3">
      <c r="A128" s="51">
        <v>292</v>
      </c>
      <c r="B128" s="51">
        <v>128</v>
      </c>
      <c r="C128" s="18"/>
      <c r="D128"/>
      <c r="E128" s="119"/>
      <c r="F128" s="118" t="s">
        <v>219</v>
      </c>
      <c r="G128"/>
      <c r="H128" s="728"/>
      <c r="I128" s="653"/>
      <c r="J128" s="654"/>
      <c r="K128" s="655"/>
      <c r="L128" s="278"/>
      <c r="M128"/>
      <c r="N128"/>
    </row>
    <row r="129" spans="1:14" s="78" customFormat="1" x14ac:dyDescent="0.3">
      <c r="A129" s="51">
        <v>293</v>
      </c>
      <c r="B129" s="51">
        <v>129</v>
      </c>
      <c r="C129" s="18"/>
      <c r="D129"/>
      <c r="E129" s="119"/>
      <c r="F129" s="118" t="s">
        <v>220</v>
      </c>
      <c r="G129"/>
      <c r="H129" s="728"/>
      <c r="I129" s="653"/>
      <c r="J129" s="654"/>
      <c r="K129" s="655"/>
      <c r="L129" s="278"/>
      <c r="M129"/>
      <c r="N129"/>
    </row>
    <row r="130" spans="1:14" s="78" customFormat="1" x14ac:dyDescent="0.3">
      <c r="A130" s="51">
        <v>294</v>
      </c>
      <c r="B130" s="51">
        <v>130</v>
      </c>
      <c r="C130" s="18"/>
      <c r="D130"/>
      <c r="E130" s="119"/>
      <c r="F130" s="118" t="s">
        <v>221</v>
      </c>
      <c r="G130"/>
      <c r="H130" s="728"/>
      <c r="I130" s="653"/>
      <c r="J130" s="654"/>
      <c r="K130" s="655"/>
      <c r="L130" s="278"/>
      <c r="M130"/>
      <c r="N130"/>
    </row>
    <row r="131" spans="1:14" s="78" customFormat="1" x14ac:dyDescent="0.3">
      <c r="A131" s="51">
        <v>295</v>
      </c>
      <c r="B131" s="51">
        <v>131</v>
      </c>
      <c r="C131" s="18"/>
      <c r="D131"/>
      <c r="E131" s="119"/>
      <c r="F131" s="118" t="s">
        <v>222</v>
      </c>
      <c r="G131"/>
      <c r="H131" s="728"/>
      <c r="I131" s="653"/>
      <c r="J131" s="654"/>
      <c r="K131" s="655"/>
      <c r="L131" s="278"/>
      <c r="M131"/>
      <c r="N131"/>
    </row>
    <row r="132" spans="1:14" s="78" customFormat="1" x14ac:dyDescent="0.3">
      <c r="A132" s="51">
        <v>296</v>
      </c>
      <c r="B132" s="51">
        <v>132</v>
      </c>
      <c r="C132" s="18"/>
      <c r="D132"/>
      <c r="E132" s="119"/>
      <c r="F132" s="118" t="s">
        <v>223</v>
      </c>
      <c r="G132"/>
      <c r="H132" s="728"/>
      <c r="I132" s="653"/>
      <c r="J132" s="654"/>
      <c r="K132" s="655"/>
      <c r="L132" s="278"/>
      <c r="M132"/>
      <c r="N132"/>
    </row>
    <row r="133" spans="1:14" s="78" customFormat="1" x14ac:dyDescent="0.3">
      <c r="A133" s="51">
        <v>297</v>
      </c>
      <c r="B133" s="51">
        <v>133</v>
      </c>
      <c r="C133" s="18"/>
      <c r="D133"/>
      <c r="E133" s="119"/>
      <c r="F133" s="118" t="s">
        <v>224</v>
      </c>
      <c r="G133"/>
      <c r="H133" s="728"/>
      <c r="I133" s="653"/>
      <c r="J133" s="654"/>
      <c r="K133" s="655"/>
      <c r="L133" s="278"/>
      <c r="M133"/>
      <c r="N133"/>
    </row>
    <row r="134" spans="1:14" s="78" customFormat="1" x14ac:dyDescent="0.3">
      <c r="A134" s="51">
        <v>298</v>
      </c>
      <c r="B134" s="51">
        <v>134</v>
      </c>
      <c r="C134" s="18"/>
      <c r="D134"/>
      <c r="E134" s="119"/>
      <c r="F134" s="118" t="s">
        <v>225</v>
      </c>
      <c r="G134"/>
      <c r="H134" s="728"/>
      <c r="I134" s="653"/>
      <c r="J134" s="654"/>
      <c r="K134" s="655"/>
      <c r="L134" s="278"/>
      <c r="M134"/>
      <c r="N134"/>
    </row>
    <row r="135" spans="1:14" s="78" customFormat="1" ht="28.8" x14ac:dyDescent="0.3">
      <c r="A135" s="51">
        <v>299</v>
      </c>
      <c r="B135" s="51">
        <v>135</v>
      </c>
      <c r="C135" s="60" t="s">
        <v>226</v>
      </c>
      <c r="D135"/>
      <c r="E135" s="119"/>
      <c r="F135" s="140" t="s">
        <v>227</v>
      </c>
      <c r="G135"/>
      <c r="H135" s="728"/>
      <c r="I135" s="653"/>
      <c r="J135" s="654"/>
      <c r="K135" s="748"/>
      <c r="L135" s="278"/>
      <c r="M135"/>
      <c r="N135"/>
    </row>
    <row r="136" spans="1:14" s="78" customFormat="1" x14ac:dyDescent="0.3">
      <c r="A136" s="51">
        <v>300</v>
      </c>
      <c r="B136" s="51">
        <v>136</v>
      </c>
      <c r="C136" s="18"/>
      <c r="D136"/>
      <c r="E136" s="119"/>
      <c r="F136" s="118" t="s">
        <v>198</v>
      </c>
      <c r="G136"/>
      <c r="H136" s="728"/>
      <c r="I136" s="653"/>
      <c r="J136" s="654"/>
      <c r="K136" s="655"/>
      <c r="L136" s="278"/>
      <c r="M136"/>
      <c r="N136"/>
    </row>
    <row r="137" spans="1:14" s="78" customFormat="1" x14ac:dyDescent="0.3">
      <c r="A137" s="51">
        <v>301</v>
      </c>
      <c r="B137" s="51">
        <v>137</v>
      </c>
      <c r="C137" s="18"/>
      <c r="D137"/>
      <c r="E137" s="119"/>
      <c r="F137" s="118" t="s">
        <v>199</v>
      </c>
      <c r="G137"/>
      <c r="H137" s="728"/>
      <c r="I137" s="653"/>
      <c r="J137" s="654"/>
      <c r="K137" s="655"/>
      <c r="L137" s="278"/>
      <c r="M137"/>
      <c r="N137"/>
    </row>
    <row r="138" spans="1:14" s="78" customFormat="1" ht="28.8" x14ac:dyDescent="0.3">
      <c r="A138" s="51">
        <v>302</v>
      </c>
      <c r="B138" s="51">
        <v>138</v>
      </c>
      <c r="C138" s="60" t="s">
        <v>228</v>
      </c>
      <c r="D138"/>
      <c r="E138" s="119"/>
      <c r="F138" s="140" t="s">
        <v>229</v>
      </c>
      <c r="G138"/>
      <c r="H138" s="728">
        <v>0</v>
      </c>
      <c r="I138" s="653">
        <v>0</v>
      </c>
      <c r="J138" s="654">
        <v>0</v>
      </c>
      <c r="K138" s="748"/>
      <c r="L138" s="278"/>
      <c r="M138"/>
      <c r="N138"/>
    </row>
    <row r="139" spans="1:14" s="78" customFormat="1" ht="28.8" x14ac:dyDescent="0.3">
      <c r="A139" s="51">
        <v>303</v>
      </c>
      <c r="B139" s="51">
        <v>139</v>
      </c>
      <c r="C139" s="60" t="s">
        <v>230</v>
      </c>
      <c r="D139"/>
      <c r="E139" s="119"/>
      <c r="F139" s="141" t="s">
        <v>231</v>
      </c>
      <c r="G139"/>
      <c r="H139" s="728">
        <v>0</v>
      </c>
      <c r="I139" s="653">
        <v>0</v>
      </c>
      <c r="J139" s="654">
        <v>0</v>
      </c>
      <c r="K139" s="748"/>
      <c r="L139" s="278"/>
      <c r="M139"/>
      <c r="N139"/>
    </row>
    <row r="140" spans="1:14" s="78" customFormat="1" x14ac:dyDescent="0.3">
      <c r="A140" s="51">
        <v>304</v>
      </c>
      <c r="B140" s="51">
        <v>140</v>
      </c>
      <c r="C140" s="60"/>
      <c r="D140"/>
      <c r="E140" s="119"/>
      <c r="F140" s="118" t="s">
        <v>232</v>
      </c>
      <c r="G140"/>
      <c r="H140" s="728"/>
      <c r="I140" s="653"/>
      <c r="J140" s="654"/>
      <c r="K140" s="748"/>
      <c r="L140" s="278"/>
      <c r="M140"/>
      <c r="N140"/>
    </row>
    <row r="141" spans="1:14" s="78" customFormat="1" x14ac:dyDescent="0.3">
      <c r="A141" s="51">
        <v>305</v>
      </c>
      <c r="B141" s="51">
        <v>141</v>
      </c>
      <c r="C141" s="60"/>
      <c r="D141"/>
      <c r="E141" s="119"/>
      <c r="F141" s="118" t="s">
        <v>233</v>
      </c>
      <c r="G141"/>
      <c r="H141" s="728"/>
      <c r="I141" s="653"/>
      <c r="J141" s="654"/>
      <c r="K141" s="748"/>
      <c r="L141" s="278"/>
      <c r="M141"/>
      <c r="N141"/>
    </row>
    <row r="142" spans="1:14" s="78" customFormat="1" ht="28.8" x14ac:dyDescent="0.3">
      <c r="A142" s="51">
        <v>306</v>
      </c>
      <c r="B142" s="51">
        <v>142</v>
      </c>
      <c r="C142" s="60" t="s">
        <v>234</v>
      </c>
      <c r="D142"/>
      <c r="E142" s="119"/>
      <c r="F142" s="141" t="s">
        <v>235</v>
      </c>
      <c r="G142"/>
      <c r="H142" s="728">
        <v>0</v>
      </c>
      <c r="I142" s="653">
        <v>0</v>
      </c>
      <c r="J142" s="654">
        <v>0</v>
      </c>
      <c r="K142" s="748"/>
      <c r="L142" s="278"/>
      <c r="M142"/>
      <c r="N142"/>
    </row>
    <row r="143" spans="1:14" s="78" customFormat="1" x14ac:dyDescent="0.3">
      <c r="A143" s="51">
        <v>307</v>
      </c>
      <c r="B143" s="51">
        <v>143</v>
      </c>
      <c r="C143" s="60"/>
      <c r="D143"/>
      <c r="E143" s="119"/>
      <c r="F143" s="118" t="s">
        <v>236</v>
      </c>
      <c r="G143"/>
      <c r="H143" s="728"/>
      <c r="I143" s="653"/>
      <c r="J143" s="654"/>
      <c r="K143" s="748"/>
      <c r="L143" s="278"/>
      <c r="M143"/>
      <c r="N143"/>
    </row>
    <row r="144" spans="1:14" s="78" customFormat="1" x14ac:dyDescent="0.3">
      <c r="A144" s="51">
        <v>308</v>
      </c>
      <c r="B144" s="51">
        <v>144</v>
      </c>
      <c r="C144" s="60"/>
      <c r="D144"/>
      <c r="E144" s="119"/>
      <c r="F144" s="118" t="s">
        <v>237</v>
      </c>
      <c r="G144"/>
      <c r="H144" s="728"/>
      <c r="I144" s="653"/>
      <c r="J144" s="654"/>
      <c r="K144" s="748"/>
      <c r="L144" s="278"/>
      <c r="M144"/>
      <c r="N144"/>
    </row>
    <row r="145" spans="1:14" s="78" customFormat="1" ht="28.8" x14ac:dyDescent="0.3">
      <c r="A145" s="51">
        <v>309</v>
      </c>
      <c r="B145" s="51">
        <v>145</v>
      </c>
      <c r="C145" s="60" t="s">
        <v>238</v>
      </c>
      <c r="D145"/>
      <c r="E145" s="119"/>
      <c r="F145" s="141" t="s">
        <v>239</v>
      </c>
      <c r="G145"/>
      <c r="H145" s="728">
        <v>0</v>
      </c>
      <c r="I145" s="653">
        <v>0</v>
      </c>
      <c r="J145" s="654">
        <v>0</v>
      </c>
      <c r="K145" s="748"/>
      <c r="L145" s="278"/>
      <c r="M145"/>
      <c r="N145"/>
    </row>
    <row r="146" spans="1:14" s="78" customFormat="1" x14ac:dyDescent="0.3">
      <c r="A146" s="51">
        <v>310</v>
      </c>
      <c r="B146" s="51">
        <v>146</v>
      </c>
      <c r="C146" s="60"/>
      <c r="D146"/>
      <c r="E146" s="119"/>
      <c r="F146" s="118" t="s">
        <v>240</v>
      </c>
      <c r="G146"/>
      <c r="H146" s="728"/>
      <c r="I146" s="653"/>
      <c r="J146" s="654"/>
      <c r="K146" s="655"/>
      <c r="L146" s="278"/>
      <c r="M146"/>
      <c r="N146"/>
    </row>
    <row r="147" spans="1:14" s="78" customFormat="1" x14ac:dyDescent="0.3">
      <c r="A147" s="51">
        <v>311</v>
      </c>
      <c r="B147" s="51">
        <v>147</v>
      </c>
      <c r="C147" s="60"/>
      <c r="D147"/>
      <c r="E147" s="119"/>
      <c r="F147" s="118" t="s">
        <v>241</v>
      </c>
      <c r="G147"/>
      <c r="H147" s="728"/>
      <c r="I147" s="653"/>
      <c r="J147" s="654"/>
      <c r="K147" s="655"/>
      <c r="L147" s="278"/>
      <c r="M147"/>
      <c r="N147"/>
    </row>
    <row r="148" spans="1:14" s="78" customFormat="1" ht="28.8" x14ac:dyDescent="0.3">
      <c r="A148" s="51">
        <v>312</v>
      </c>
      <c r="B148" s="51">
        <v>148</v>
      </c>
      <c r="C148" s="60" t="s">
        <v>242</v>
      </c>
      <c r="D148"/>
      <c r="E148" s="119"/>
      <c r="F148" s="141" t="s">
        <v>243</v>
      </c>
      <c r="G148"/>
      <c r="H148" s="728">
        <v>0</v>
      </c>
      <c r="I148" s="653">
        <v>0</v>
      </c>
      <c r="J148" s="654">
        <v>0</v>
      </c>
      <c r="K148" s="748"/>
      <c r="L148" s="278"/>
      <c r="M148"/>
      <c r="N148"/>
    </row>
    <row r="149" spans="1:14" s="78" customFormat="1" x14ac:dyDescent="0.3">
      <c r="A149" s="51">
        <v>313</v>
      </c>
      <c r="B149" s="51">
        <v>149</v>
      </c>
      <c r="C149" s="60"/>
      <c r="D149"/>
      <c r="E149" s="119"/>
      <c r="F149" s="118" t="s">
        <v>244</v>
      </c>
      <c r="G149"/>
      <c r="H149" s="728"/>
      <c r="I149" s="653"/>
      <c r="J149" s="654"/>
      <c r="K149" s="655"/>
      <c r="L149" s="278"/>
      <c r="M149"/>
      <c r="N149"/>
    </row>
    <row r="150" spans="1:14" s="78" customFormat="1" x14ac:dyDescent="0.3">
      <c r="A150" s="51">
        <v>314</v>
      </c>
      <c r="B150" s="51">
        <v>150</v>
      </c>
      <c r="C150" s="60"/>
      <c r="D150"/>
      <c r="E150" s="119"/>
      <c r="F150" s="118" t="s">
        <v>245</v>
      </c>
      <c r="G150"/>
      <c r="H150" s="728"/>
      <c r="I150" s="653"/>
      <c r="J150" s="654"/>
      <c r="K150" s="655"/>
      <c r="L150" s="278"/>
      <c r="M150"/>
      <c r="N150"/>
    </row>
    <row r="151" spans="1:14" s="78" customFormat="1" ht="28.8" x14ac:dyDescent="0.3">
      <c r="A151" s="51">
        <v>315</v>
      </c>
      <c r="B151" s="51">
        <v>151</v>
      </c>
      <c r="C151" s="60" t="s">
        <v>246</v>
      </c>
      <c r="D151"/>
      <c r="E151" s="119"/>
      <c r="F151" s="141" t="s">
        <v>247</v>
      </c>
      <c r="G151"/>
      <c r="H151" s="728">
        <v>0</v>
      </c>
      <c r="I151" s="653">
        <v>0</v>
      </c>
      <c r="J151" s="654">
        <v>0</v>
      </c>
      <c r="K151" s="748"/>
      <c r="L151" s="278"/>
      <c r="M151"/>
      <c r="N151"/>
    </row>
    <row r="152" spans="1:14" s="78" customFormat="1" x14ac:dyDescent="0.3">
      <c r="A152" s="51">
        <v>316</v>
      </c>
      <c r="B152" s="51">
        <v>152</v>
      </c>
      <c r="C152" s="18"/>
      <c r="D152"/>
      <c r="E152" s="119"/>
      <c r="F152" s="118" t="s">
        <v>248</v>
      </c>
      <c r="G152"/>
      <c r="H152" s="728"/>
      <c r="I152" s="653"/>
      <c r="J152" s="654"/>
      <c r="K152" s="655"/>
      <c r="L152" s="278"/>
      <c r="M152"/>
      <c r="N152"/>
    </row>
    <row r="153" spans="1:14" s="78" customFormat="1" x14ac:dyDescent="0.3">
      <c r="A153" s="51">
        <v>317</v>
      </c>
      <c r="B153" s="51">
        <v>153</v>
      </c>
      <c r="C153" s="18"/>
      <c r="D153"/>
      <c r="E153" s="119"/>
      <c r="F153" s="118" t="s">
        <v>249</v>
      </c>
      <c r="G153"/>
      <c r="H153" s="728"/>
      <c r="I153" s="653"/>
      <c r="J153" s="654"/>
      <c r="K153" s="655"/>
      <c r="L153" s="278"/>
      <c r="M153"/>
      <c r="N153"/>
    </row>
    <row r="154" spans="1:14" s="78" customFormat="1" ht="43.2" x14ac:dyDescent="0.3">
      <c r="A154" s="51">
        <v>318</v>
      </c>
      <c r="B154" s="51">
        <v>154</v>
      </c>
      <c r="C154" s="60" t="s">
        <v>250</v>
      </c>
      <c r="D154"/>
      <c r="E154" s="119"/>
      <c r="F154" s="140" t="s">
        <v>251</v>
      </c>
      <c r="G154"/>
      <c r="H154" s="728"/>
      <c r="I154" s="653"/>
      <c r="J154" s="654"/>
      <c r="K154" s="748"/>
      <c r="L154" s="278"/>
      <c r="M154"/>
      <c r="N154"/>
    </row>
    <row r="155" spans="1:14" s="78" customFormat="1" ht="43.2" x14ac:dyDescent="0.3">
      <c r="A155" s="51">
        <v>319</v>
      </c>
      <c r="B155" s="51">
        <v>155</v>
      </c>
      <c r="C155" s="60" t="s">
        <v>252</v>
      </c>
      <c r="D155"/>
      <c r="E155" s="119"/>
      <c r="F155" s="141" t="s">
        <v>253</v>
      </c>
      <c r="G155"/>
      <c r="H155" s="728"/>
      <c r="I155" s="653"/>
      <c r="J155" s="654"/>
      <c r="K155" s="748"/>
      <c r="L155" s="278"/>
      <c r="M155"/>
      <c r="N155"/>
    </row>
    <row r="156" spans="1:14" s="78" customFormat="1" x14ac:dyDescent="0.3">
      <c r="A156" s="51">
        <v>320</v>
      </c>
      <c r="B156" s="51">
        <v>156</v>
      </c>
      <c r="C156" s="18"/>
      <c r="D156"/>
      <c r="E156" s="119"/>
      <c r="F156" s="118" t="s">
        <v>198</v>
      </c>
      <c r="G156"/>
      <c r="H156" s="728"/>
      <c r="I156" s="653"/>
      <c r="J156" s="654"/>
      <c r="K156" s="655"/>
      <c r="L156" s="278"/>
      <c r="M156"/>
      <c r="N156"/>
    </row>
    <row r="157" spans="1:14" s="78" customFormat="1" x14ac:dyDescent="0.3">
      <c r="A157" s="51">
        <v>321</v>
      </c>
      <c r="B157" s="51">
        <v>157</v>
      </c>
      <c r="C157" s="18"/>
      <c r="D157"/>
      <c r="E157" s="119"/>
      <c r="F157" s="118" t="s">
        <v>199</v>
      </c>
      <c r="G157"/>
      <c r="H157" s="728"/>
      <c r="I157" s="653"/>
      <c r="J157" s="654"/>
      <c r="K157" s="655"/>
      <c r="L157" s="278"/>
      <c r="M157"/>
      <c r="N157"/>
    </row>
    <row r="158" spans="1:14" s="78" customFormat="1" ht="57.6" x14ac:dyDescent="0.3">
      <c r="A158" s="51">
        <v>322</v>
      </c>
      <c r="B158" s="51">
        <v>158</v>
      </c>
      <c r="C158" s="60" t="s">
        <v>254</v>
      </c>
      <c r="D158"/>
      <c r="E158" s="119"/>
      <c r="F158" s="141" t="s">
        <v>255</v>
      </c>
      <c r="G158"/>
      <c r="H158" s="728"/>
      <c r="I158" s="653"/>
      <c r="J158" s="654"/>
      <c r="K158" s="748"/>
      <c r="L158" s="278"/>
      <c r="M158"/>
      <c r="N158"/>
    </row>
    <row r="159" spans="1:14" s="78" customFormat="1" x14ac:dyDescent="0.3">
      <c r="A159" s="51">
        <v>323</v>
      </c>
      <c r="B159" s="51">
        <v>159</v>
      </c>
      <c r="C159" s="60"/>
      <c r="D159"/>
      <c r="E159" s="119"/>
      <c r="F159" s="141" t="s">
        <v>256</v>
      </c>
      <c r="G159"/>
      <c r="H159" s="728"/>
      <c r="I159" s="653"/>
      <c r="J159" s="654"/>
      <c r="K159" s="748"/>
      <c r="L159" s="278"/>
      <c r="M159"/>
      <c r="N159"/>
    </row>
    <row r="160" spans="1:14" s="78" customFormat="1" x14ac:dyDescent="0.3">
      <c r="A160" s="51">
        <v>324</v>
      </c>
      <c r="B160" s="51">
        <v>160</v>
      </c>
      <c r="C160" s="60"/>
      <c r="D160"/>
      <c r="E160" s="119"/>
      <c r="F160" s="142" t="s">
        <v>198</v>
      </c>
      <c r="G160"/>
      <c r="H160" s="728"/>
      <c r="I160" s="653"/>
      <c r="J160" s="654"/>
      <c r="K160" s="748"/>
      <c r="L160" s="278"/>
      <c r="M160"/>
      <c r="N160"/>
    </row>
    <row r="161" spans="1:14" s="78" customFormat="1" x14ac:dyDescent="0.3">
      <c r="A161" s="51">
        <v>325</v>
      </c>
      <c r="B161" s="51">
        <v>161</v>
      </c>
      <c r="C161" s="60"/>
      <c r="D161"/>
      <c r="E161" s="119"/>
      <c r="F161" s="142" t="s">
        <v>199</v>
      </c>
      <c r="G161"/>
      <c r="H161" s="728"/>
      <c r="I161" s="653"/>
      <c r="J161" s="654"/>
      <c r="K161" s="748"/>
      <c r="L161" s="278"/>
      <c r="M161"/>
      <c r="N161"/>
    </row>
    <row r="162" spans="1:14" s="78" customFormat="1" x14ac:dyDescent="0.3">
      <c r="A162" s="51">
        <v>326</v>
      </c>
      <c r="B162" s="51">
        <v>162</v>
      </c>
      <c r="C162" s="60"/>
      <c r="D162"/>
      <c r="E162" s="119"/>
      <c r="F162" s="141" t="s">
        <v>257</v>
      </c>
      <c r="G162"/>
      <c r="H162" s="728"/>
      <c r="I162" s="653"/>
      <c r="J162" s="654"/>
      <c r="K162" s="748"/>
      <c r="L162" s="278"/>
      <c r="M162"/>
      <c r="N162"/>
    </row>
    <row r="163" spans="1:14" s="78" customFormat="1" x14ac:dyDescent="0.3">
      <c r="A163" s="51">
        <v>327</v>
      </c>
      <c r="B163" s="51">
        <v>163</v>
      </c>
      <c r="C163" s="18"/>
      <c r="D163"/>
      <c r="E163" s="119"/>
      <c r="F163" s="118" t="s">
        <v>198</v>
      </c>
      <c r="G163"/>
      <c r="H163" s="728"/>
      <c r="I163" s="653"/>
      <c r="J163" s="654"/>
      <c r="K163" s="655"/>
      <c r="L163" s="278"/>
      <c r="M163"/>
      <c r="N163"/>
    </row>
    <row r="164" spans="1:14" s="78" customFormat="1" x14ac:dyDescent="0.3">
      <c r="A164" s="51">
        <v>328</v>
      </c>
      <c r="B164" s="51">
        <v>164</v>
      </c>
      <c r="C164" s="18"/>
      <c r="D164"/>
      <c r="E164" s="119"/>
      <c r="F164" s="118" t="s">
        <v>199</v>
      </c>
      <c r="G164"/>
      <c r="H164" s="728"/>
      <c r="I164" s="653"/>
      <c r="J164" s="654"/>
      <c r="K164" s="655"/>
      <c r="L164" s="278"/>
      <c r="M164"/>
      <c r="N164"/>
    </row>
    <row r="165" spans="1:14" s="78" customFormat="1" ht="28.8" x14ac:dyDescent="0.3">
      <c r="A165" s="51">
        <v>329</v>
      </c>
      <c r="B165" s="51">
        <v>165</v>
      </c>
      <c r="C165" s="60" t="s">
        <v>258</v>
      </c>
      <c r="D165"/>
      <c r="E165" s="119"/>
      <c r="F165" s="140" t="s">
        <v>259</v>
      </c>
      <c r="G165"/>
      <c r="H165" s="728"/>
      <c r="I165" s="653"/>
      <c r="J165" s="654"/>
      <c r="K165" s="748"/>
      <c r="L165" s="278"/>
      <c r="M165"/>
      <c r="N165"/>
    </row>
    <row r="166" spans="1:14" s="78" customFormat="1" x14ac:dyDescent="0.3">
      <c r="A166" s="51">
        <v>330</v>
      </c>
      <c r="B166" s="51">
        <v>166</v>
      </c>
      <c r="C166" s="18"/>
      <c r="D166"/>
      <c r="E166" s="119"/>
      <c r="F166" s="118" t="s">
        <v>198</v>
      </c>
      <c r="G166"/>
      <c r="H166" s="728"/>
      <c r="I166" s="653"/>
      <c r="J166" s="654"/>
      <c r="K166" s="655"/>
      <c r="L166" s="278"/>
      <c r="M166"/>
      <c r="N166"/>
    </row>
    <row r="167" spans="1:14" s="78" customFormat="1" x14ac:dyDescent="0.3">
      <c r="A167" s="51">
        <v>331</v>
      </c>
      <c r="B167" s="51">
        <v>167</v>
      </c>
      <c r="C167" s="18"/>
      <c r="D167"/>
      <c r="E167" s="119"/>
      <c r="F167" s="118" t="s">
        <v>199</v>
      </c>
      <c r="G167"/>
      <c r="H167" s="728"/>
      <c r="I167" s="653"/>
      <c r="J167" s="654"/>
      <c r="K167" s="655"/>
      <c r="L167" s="278"/>
      <c r="M167"/>
      <c r="N167"/>
    </row>
    <row r="168" spans="1:14" s="78" customFormat="1" x14ac:dyDescent="0.3">
      <c r="A168" s="51">
        <v>332</v>
      </c>
      <c r="B168" s="51">
        <v>168</v>
      </c>
      <c r="C168" s="54">
        <v>1.6</v>
      </c>
      <c r="D168" s="143"/>
      <c r="E168" s="144" t="s">
        <v>260</v>
      </c>
      <c r="F168" s="54"/>
      <c r="G168" s="54"/>
      <c r="H168" s="722"/>
      <c r="I168" s="723"/>
      <c r="J168" s="723"/>
      <c r="K168" s="723"/>
      <c r="L168" s="278"/>
      <c r="M168"/>
      <c r="N168"/>
    </row>
    <row r="169" spans="1:14" s="78" customFormat="1" x14ac:dyDescent="0.3">
      <c r="A169" s="51">
        <v>333</v>
      </c>
      <c r="B169" s="51">
        <v>169</v>
      </c>
      <c r="C169" s="18"/>
      <c r="D169"/>
      <c r="E169"/>
      <c r="F169" s="118" t="s">
        <v>198</v>
      </c>
      <c r="G169"/>
      <c r="H169" s="728"/>
      <c r="I169" s="653"/>
      <c r="J169" s="654"/>
      <c r="K169" s="655"/>
      <c r="L169" s="278"/>
      <c r="M169"/>
      <c r="N169"/>
    </row>
    <row r="170" spans="1:14" s="78" customFormat="1" x14ac:dyDescent="0.3">
      <c r="A170" s="51">
        <v>334</v>
      </c>
      <c r="B170" s="51">
        <v>170</v>
      </c>
      <c r="C170" s="18"/>
      <c r="D170"/>
      <c r="E170" s="119"/>
      <c r="F170" s="118" t="s">
        <v>199</v>
      </c>
      <c r="G170"/>
      <c r="H170" s="728"/>
      <c r="I170" s="653"/>
      <c r="J170" s="654"/>
      <c r="K170" s="655"/>
      <c r="L170" s="278"/>
      <c r="M170"/>
      <c r="N170"/>
    </row>
    <row r="171" spans="1:14" s="78" customFormat="1" x14ac:dyDescent="0.3">
      <c r="A171" s="51">
        <v>335</v>
      </c>
      <c r="B171" s="51">
        <v>171</v>
      </c>
      <c r="C171" s="54">
        <v>1.7</v>
      </c>
      <c r="D171" s="143"/>
      <c r="E171" s="145" t="s">
        <v>261</v>
      </c>
      <c r="F171" s="143"/>
      <c r="G171" s="146"/>
      <c r="H171" s="722"/>
      <c r="I171" s="723"/>
      <c r="J171" s="723"/>
      <c r="K171" s="723"/>
      <c r="L171" s="278"/>
      <c r="M171"/>
      <c r="N171"/>
    </row>
    <row r="172" spans="1:14" s="78" customFormat="1" ht="28.8" x14ac:dyDescent="0.3">
      <c r="A172" s="51">
        <v>336</v>
      </c>
      <c r="B172" s="51">
        <v>172</v>
      </c>
      <c r="C172" s="62" t="s">
        <v>262</v>
      </c>
      <c r="D172" s="59"/>
      <c r="E172" s="42"/>
      <c r="F172" s="137" t="s">
        <v>263</v>
      </c>
      <c r="G172" s="63" t="s">
        <v>264</v>
      </c>
      <c r="H172" s="728"/>
      <c r="I172" s="653"/>
      <c r="J172" s="654"/>
      <c r="K172" s="655"/>
      <c r="L172" s="278"/>
      <c r="M172"/>
      <c r="N172"/>
    </row>
    <row r="173" spans="1:14" x14ac:dyDescent="0.3">
      <c r="A173" s="51">
        <v>337</v>
      </c>
      <c r="B173" s="51">
        <v>173</v>
      </c>
      <c r="C173" s="61"/>
      <c r="D173" s="59"/>
      <c r="E173" s="42"/>
      <c r="F173" s="42" t="s">
        <v>218</v>
      </c>
      <c r="G173" s="64"/>
      <c r="H173" s="728"/>
      <c r="I173" s="653"/>
      <c r="J173" s="654"/>
      <c r="K173" s="655"/>
      <c r="L173" s="278"/>
    </row>
    <row r="174" spans="1:14" x14ac:dyDescent="0.3">
      <c r="A174" s="51">
        <v>338</v>
      </c>
      <c r="B174" s="51">
        <v>174</v>
      </c>
      <c r="C174" s="61"/>
      <c r="D174" s="59"/>
      <c r="E174" s="42"/>
      <c r="F174" s="42" t="s">
        <v>219</v>
      </c>
      <c r="G174" s="83"/>
      <c r="H174" s="728"/>
      <c r="I174" s="653"/>
      <c r="J174" s="654"/>
      <c r="K174" s="655"/>
      <c r="L174" s="278"/>
    </row>
    <row r="175" spans="1:14" x14ac:dyDescent="0.3">
      <c r="A175" s="51">
        <v>339</v>
      </c>
      <c r="B175" s="51">
        <v>175</v>
      </c>
      <c r="C175" s="61"/>
      <c r="D175" s="59"/>
      <c r="E175" s="42"/>
      <c r="F175" s="42" t="s">
        <v>220</v>
      </c>
      <c r="G175" s="65"/>
      <c r="H175" s="728"/>
      <c r="I175" s="653"/>
      <c r="J175" s="654"/>
      <c r="K175" s="655"/>
      <c r="L175" s="278"/>
    </row>
    <row r="176" spans="1:14" x14ac:dyDescent="0.3">
      <c r="A176" s="51">
        <v>340</v>
      </c>
      <c r="B176" s="51">
        <v>176</v>
      </c>
      <c r="C176" s="61"/>
      <c r="D176" s="59"/>
      <c r="E176" s="42"/>
      <c r="F176" s="42" t="s">
        <v>221</v>
      </c>
      <c r="G176" s="83"/>
      <c r="H176" s="728"/>
      <c r="I176" s="653"/>
      <c r="J176" s="654"/>
      <c r="K176" s="655"/>
      <c r="L176" s="278"/>
    </row>
    <row r="177" spans="1:14" x14ac:dyDescent="0.3">
      <c r="A177" s="51">
        <v>341</v>
      </c>
      <c r="B177" s="51">
        <v>177</v>
      </c>
      <c r="C177" s="61"/>
      <c r="D177" s="59"/>
      <c r="E177" s="42"/>
      <c r="F177" s="42" t="s">
        <v>222</v>
      </c>
      <c r="G177" s="65"/>
      <c r="H177" s="728"/>
      <c r="I177" s="653"/>
      <c r="J177" s="654"/>
      <c r="K177" s="655"/>
      <c r="L177" s="278"/>
    </row>
    <row r="178" spans="1:14" x14ac:dyDescent="0.3">
      <c r="A178" s="51">
        <v>342</v>
      </c>
      <c r="B178" s="51">
        <v>178</v>
      </c>
      <c r="C178" s="61"/>
      <c r="D178" s="59"/>
      <c r="E178" s="42"/>
      <c r="F178" s="42" t="s">
        <v>223</v>
      </c>
      <c r="G178" s="83"/>
      <c r="H178" s="728"/>
      <c r="I178" s="653"/>
      <c r="J178" s="654"/>
      <c r="K178" s="655"/>
      <c r="L178" s="278"/>
    </row>
    <row r="179" spans="1:14" x14ac:dyDescent="0.3">
      <c r="A179" s="51">
        <v>343</v>
      </c>
      <c r="B179" s="51">
        <v>179</v>
      </c>
      <c r="C179" s="61"/>
      <c r="D179" s="59"/>
      <c r="E179" s="42"/>
      <c r="F179" s="42" t="s">
        <v>224</v>
      </c>
      <c r="G179" s="64"/>
      <c r="H179" s="728"/>
      <c r="I179" s="653"/>
      <c r="J179" s="654"/>
      <c r="K179" s="655"/>
      <c r="L179" s="278"/>
    </row>
    <row r="180" spans="1:14" x14ac:dyDescent="0.3">
      <c r="A180" s="51">
        <v>344</v>
      </c>
      <c r="B180" s="51">
        <v>180</v>
      </c>
      <c r="C180" s="61"/>
      <c r="D180" s="59"/>
      <c r="E180" s="42"/>
      <c r="F180" s="42" t="s">
        <v>225</v>
      </c>
      <c r="G180" s="83"/>
      <c r="H180" s="728"/>
      <c r="I180" s="653"/>
      <c r="J180" s="654"/>
      <c r="K180" s="655"/>
      <c r="L180" s="278"/>
    </row>
    <row r="181" spans="1:14" ht="28.8" x14ac:dyDescent="0.3">
      <c r="A181" s="51">
        <v>345</v>
      </c>
      <c r="B181" s="51">
        <v>181</v>
      </c>
      <c r="C181" s="62" t="s">
        <v>265</v>
      </c>
      <c r="D181" s="59"/>
      <c r="E181" s="42"/>
      <c r="F181" s="137" t="s">
        <v>266</v>
      </c>
      <c r="G181" s="66"/>
      <c r="H181" s="728"/>
      <c r="I181" s="653"/>
      <c r="J181" s="654"/>
      <c r="K181" s="655"/>
      <c r="L181" s="278"/>
    </row>
    <row r="182" spans="1:14" x14ac:dyDescent="0.3">
      <c r="A182" s="51">
        <v>346</v>
      </c>
      <c r="B182" s="51">
        <v>182</v>
      </c>
      <c r="C182" s="61"/>
      <c r="D182" s="59"/>
      <c r="E182" s="42"/>
      <c r="F182" s="42" t="s">
        <v>198</v>
      </c>
      <c r="G182" s="66"/>
      <c r="H182" s="728"/>
      <c r="I182" s="653"/>
      <c r="J182" s="654"/>
      <c r="K182" s="655"/>
      <c r="L182" s="278"/>
    </row>
    <row r="183" spans="1:14" x14ac:dyDescent="0.3">
      <c r="A183" s="51">
        <v>347</v>
      </c>
      <c r="B183" s="51">
        <v>183</v>
      </c>
      <c r="C183" s="61"/>
      <c r="D183" s="59"/>
      <c r="E183" s="42"/>
      <c r="F183" s="42" t="s">
        <v>199</v>
      </c>
      <c r="G183" s="83"/>
      <c r="H183" s="728"/>
      <c r="I183" s="653"/>
      <c r="J183" s="654"/>
      <c r="K183" s="655"/>
      <c r="L183" s="278"/>
    </row>
    <row r="184" spans="1:14" x14ac:dyDescent="0.3">
      <c r="A184" s="51">
        <v>348</v>
      </c>
      <c r="B184" s="51">
        <v>184</v>
      </c>
      <c r="C184" s="54">
        <v>1.8</v>
      </c>
      <c r="D184" s="147"/>
      <c r="E184" s="144" t="s">
        <v>267</v>
      </c>
      <c r="F184" s="143"/>
      <c r="G184" s="143"/>
      <c r="H184" s="722"/>
      <c r="I184" s="723"/>
      <c r="J184" s="723"/>
      <c r="K184" s="723"/>
      <c r="L184" s="278"/>
    </row>
    <row r="185" spans="1:14" x14ac:dyDescent="0.3">
      <c r="A185" s="51">
        <v>349</v>
      </c>
      <c r="B185" s="51">
        <v>185</v>
      </c>
      <c r="C185" s="60"/>
      <c r="F185" s="118" t="s">
        <v>198</v>
      </c>
      <c r="H185" s="728"/>
      <c r="I185" s="653"/>
      <c r="J185" s="654"/>
      <c r="K185" s="655"/>
      <c r="L185" s="278"/>
    </row>
    <row r="186" spans="1:14" x14ac:dyDescent="0.3">
      <c r="A186" s="51">
        <v>350</v>
      </c>
      <c r="B186" s="51">
        <v>186</v>
      </c>
      <c r="C186" s="60"/>
      <c r="F186" s="118" t="s">
        <v>199</v>
      </c>
      <c r="H186" s="728"/>
      <c r="I186" s="653"/>
      <c r="J186" s="654"/>
      <c r="K186" s="655"/>
      <c r="L186" s="278"/>
    </row>
    <row r="187" spans="1:14" x14ac:dyDescent="0.3">
      <c r="A187" s="51">
        <v>351</v>
      </c>
      <c r="B187" s="51">
        <v>187</v>
      </c>
      <c r="C187" s="54">
        <v>1.9</v>
      </c>
      <c r="D187" s="147"/>
      <c r="E187" s="144" t="s">
        <v>268</v>
      </c>
      <c r="F187" s="143"/>
      <c r="G187" s="143"/>
      <c r="H187" s="722"/>
      <c r="I187" s="723"/>
      <c r="J187" s="723"/>
      <c r="K187" s="723"/>
      <c r="L187" s="278"/>
      <c r="M187" s="67"/>
      <c r="N187" s="67"/>
    </row>
    <row r="188" spans="1:14" x14ac:dyDescent="0.3">
      <c r="A188" s="51">
        <v>352</v>
      </c>
      <c r="B188" s="51">
        <v>188</v>
      </c>
      <c r="C188" s="60"/>
      <c r="F188" s="118" t="s">
        <v>198</v>
      </c>
      <c r="H188" s="728"/>
      <c r="I188" s="653"/>
      <c r="J188" s="654"/>
      <c r="K188" s="655"/>
      <c r="L188" s="278"/>
      <c r="M188" s="67"/>
      <c r="N188" s="67"/>
    </row>
    <row r="189" spans="1:14" x14ac:dyDescent="0.3">
      <c r="A189" s="51">
        <v>353</v>
      </c>
      <c r="B189" s="51">
        <v>189</v>
      </c>
      <c r="C189" s="60"/>
      <c r="F189" s="118" t="s">
        <v>199</v>
      </c>
      <c r="G189" s="2" t="s">
        <v>269</v>
      </c>
      <c r="H189" s="728"/>
      <c r="I189" s="653"/>
      <c r="J189" s="654"/>
      <c r="K189" s="655"/>
      <c r="L189" s="278"/>
      <c r="M189" s="67"/>
      <c r="N189" s="67"/>
    </row>
    <row r="190" spans="1:14" x14ac:dyDescent="0.3">
      <c r="A190" s="51">
        <v>354</v>
      </c>
      <c r="B190" s="51">
        <v>190</v>
      </c>
      <c r="C190" s="84" t="s">
        <v>270</v>
      </c>
      <c r="D190" s="113"/>
      <c r="E190" s="114" t="s">
        <v>271</v>
      </c>
      <c r="F190" s="115"/>
      <c r="G190" s="113"/>
      <c r="H190" s="722"/>
      <c r="I190" s="723"/>
      <c r="J190" s="723"/>
      <c r="K190" s="723"/>
      <c r="L190" s="278"/>
    </row>
    <row r="191" spans="1:14" x14ac:dyDescent="0.3">
      <c r="A191" s="51">
        <v>355</v>
      </c>
      <c r="B191" s="51">
        <v>191</v>
      </c>
      <c r="C191" s="85">
        <v>1.1100000000000001</v>
      </c>
      <c r="D191" s="113"/>
      <c r="E191" s="114" t="s">
        <v>272</v>
      </c>
      <c r="F191" s="115"/>
      <c r="G191" s="113"/>
      <c r="H191" s="722"/>
      <c r="I191" s="723">
        <v>0</v>
      </c>
      <c r="J191" s="723">
        <v>0</v>
      </c>
      <c r="K191" s="723">
        <v>0</v>
      </c>
      <c r="L191" s="278"/>
    </row>
    <row r="192" spans="1:14" x14ac:dyDescent="0.3">
      <c r="A192" s="51">
        <v>356</v>
      </c>
      <c r="B192" s="51">
        <v>192</v>
      </c>
      <c r="C192" s="18"/>
      <c r="D192"/>
      <c r="E192" s="119"/>
      <c r="F192" s="118" t="s">
        <v>198</v>
      </c>
      <c r="G192" s="83" t="s">
        <v>273</v>
      </c>
      <c r="H192" s="728"/>
      <c r="I192" s="653">
        <v>3398.8806</v>
      </c>
      <c r="J192" s="654">
        <v>3398.8806</v>
      </c>
      <c r="K192" s="655">
        <v>4248.6007499999996</v>
      </c>
      <c r="L192" s="278"/>
    </row>
    <row r="193" spans="1:14" ht="28.8" x14ac:dyDescent="0.3">
      <c r="A193" s="51">
        <v>357</v>
      </c>
      <c r="B193" s="51">
        <v>193</v>
      </c>
      <c r="C193" s="18"/>
      <c r="D193"/>
      <c r="E193" s="119"/>
      <c r="F193" s="118" t="s">
        <v>174</v>
      </c>
      <c r="G193" s="83" t="s">
        <v>274</v>
      </c>
      <c r="H193" s="728"/>
      <c r="I193" s="653"/>
      <c r="J193" s="654"/>
      <c r="K193" s="655"/>
      <c r="L193" s="278"/>
    </row>
    <row r="194" spans="1:14" x14ac:dyDescent="0.3">
      <c r="A194" s="51">
        <v>358</v>
      </c>
      <c r="B194" s="51">
        <v>194</v>
      </c>
      <c r="C194" s="18"/>
      <c r="D194"/>
      <c r="E194" s="119"/>
      <c r="F194" s="118" t="s">
        <v>275</v>
      </c>
      <c r="G194"/>
      <c r="H194" s="728"/>
      <c r="I194" s="653"/>
      <c r="J194" s="654"/>
      <c r="K194" s="655"/>
      <c r="L194" s="278"/>
    </row>
    <row r="195" spans="1:14" x14ac:dyDescent="0.3">
      <c r="A195" s="51">
        <v>359</v>
      </c>
      <c r="B195" s="51">
        <v>195</v>
      </c>
      <c r="C195" s="53">
        <v>2</v>
      </c>
      <c r="D195" s="111" t="s">
        <v>276</v>
      </c>
      <c r="E195" s="112"/>
      <c r="F195" s="112"/>
      <c r="G195" s="112"/>
      <c r="H195" s="721"/>
      <c r="I195" s="590">
        <v>0</v>
      </c>
      <c r="J195" s="590">
        <v>0</v>
      </c>
      <c r="K195" s="590">
        <v>0</v>
      </c>
      <c r="L195" s="278"/>
    </row>
    <row r="196" spans="1:14" x14ac:dyDescent="0.3">
      <c r="A196" s="51">
        <v>360</v>
      </c>
      <c r="B196" s="51">
        <v>196</v>
      </c>
      <c r="C196" s="54">
        <v>2.1</v>
      </c>
      <c r="D196" s="113"/>
      <c r="E196" s="114" t="s">
        <v>277</v>
      </c>
      <c r="F196" s="115"/>
      <c r="G196" s="113"/>
      <c r="H196" s="722"/>
      <c r="I196" s="723"/>
      <c r="J196" s="723"/>
      <c r="K196" s="723"/>
      <c r="L196" s="278"/>
    </row>
    <row r="197" spans="1:14" x14ac:dyDescent="0.3">
      <c r="A197" s="51">
        <v>361</v>
      </c>
      <c r="B197" s="51">
        <v>197</v>
      </c>
      <c r="C197" s="54">
        <v>2.2000000000000002</v>
      </c>
      <c r="D197" s="113"/>
      <c r="E197" s="114" t="s">
        <v>278</v>
      </c>
      <c r="F197" s="115"/>
      <c r="G197" s="113"/>
      <c r="H197" s="722"/>
      <c r="I197" s="723"/>
      <c r="J197" s="723"/>
      <c r="K197" s="723"/>
      <c r="L197" s="278"/>
    </row>
    <row r="198" spans="1:14" x14ac:dyDescent="0.3">
      <c r="A198" s="51">
        <v>362</v>
      </c>
      <c r="B198" s="51">
        <v>198</v>
      </c>
      <c r="C198" s="68"/>
      <c r="D198" s="27"/>
      <c r="E198" s="148"/>
      <c r="F198" s="149" t="s">
        <v>279</v>
      </c>
      <c r="G198" s="65"/>
      <c r="H198" s="741"/>
      <c r="I198" s="742"/>
      <c r="J198" s="743"/>
      <c r="K198" s="655"/>
      <c r="L198" s="278"/>
    </row>
    <row r="199" spans="1:14" x14ac:dyDescent="0.3">
      <c r="A199" s="51">
        <v>363</v>
      </c>
      <c r="B199" s="51">
        <v>199</v>
      </c>
      <c r="C199" s="68"/>
      <c r="D199" s="27"/>
      <c r="E199" s="148"/>
      <c r="F199" s="149" t="s">
        <v>280</v>
      </c>
      <c r="G199" s="65"/>
      <c r="H199" s="741"/>
      <c r="I199" s="742"/>
      <c r="J199" s="743"/>
      <c r="K199" s="655"/>
      <c r="L199" s="278"/>
    </row>
    <row r="200" spans="1:14" x14ac:dyDescent="0.3">
      <c r="A200" s="51">
        <v>364</v>
      </c>
      <c r="B200" s="51">
        <v>200</v>
      </c>
      <c r="C200" s="68"/>
      <c r="D200" s="27"/>
      <c r="E200" s="148"/>
      <c r="F200" s="149" t="s">
        <v>281</v>
      </c>
      <c r="G200" s="65"/>
      <c r="H200" s="741"/>
      <c r="I200" s="742"/>
      <c r="J200" s="743"/>
      <c r="K200" s="655"/>
      <c r="L200" s="278"/>
    </row>
    <row r="201" spans="1:14" x14ac:dyDescent="0.3">
      <c r="A201" s="51">
        <v>365</v>
      </c>
      <c r="B201" s="51">
        <v>201</v>
      </c>
      <c r="C201" s="68"/>
      <c r="D201" s="27"/>
      <c r="E201" s="148"/>
      <c r="F201" s="149" t="s">
        <v>282</v>
      </c>
      <c r="G201" s="65"/>
      <c r="H201" s="741"/>
      <c r="I201" s="742"/>
      <c r="J201" s="743"/>
      <c r="K201" s="655"/>
      <c r="L201" s="278"/>
    </row>
    <row r="202" spans="1:14" x14ac:dyDescent="0.3">
      <c r="A202" s="51">
        <v>366</v>
      </c>
      <c r="B202" s="51">
        <v>202</v>
      </c>
      <c r="C202" s="68"/>
      <c r="D202" s="27"/>
      <c r="E202" s="148"/>
      <c r="F202" s="149" t="s">
        <v>283</v>
      </c>
      <c r="G202" s="65"/>
      <c r="H202" s="741"/>
      <c r="I202" s="742"/>
      <c r="J202" s="743"/>
      <c r="K202" s="655"/>
      <c r="L202" s="278"/>
    </row>
    <row r="203" spans="1:14" x14ac:dyDescent="0.3">
      <c r="A203" s="51">
        <v>367</v>
      </c>
      <c r="B203" s="51">
        <v>203</v>
      </c>
      <c r="C203" s="68"/>
      <c r="D203" s="27"/>
      <c r="E203" s="148"/>
      <c r="F203" s="149" t="s">
        <v>284</v>
      </c>
      <c r="G203" s="65"/>
      <c r="H203" s="741"/>
      <c r="I203" s="742"/>
      <c r="J203" s="743"/>
      <c r="K203" s="655"/>
      <c r="L203" s="278"/>
    </row>
    <row r="204" spans="1:14" ht="28.8" x14ac:dyDescent="0.3">
      <c r="A204" s="51">
        <v>368</v>
      </c>
      <c r="B204" s="51">
        <v>204</v>
      </c>
      <c r="C204" s="68"/>
      <c r="D204" s="27"/>
      <c r="E204" s="148"/>
      <c r="F204" s="149" t="s">
        <v>285</v>
      </c>
      <c r="G204" s="65"/>
      <c r="H204" s="741"/>
      <c r="I204" s="742"/>
      <c r="J204" s="743"/>
      <c r="K204" s="655"/>
      <c r="L204" s="278"/>
    </row>
    <row r="205" spans="1:14" s="78" customFormat="1" ht="28.8" x14ac:dyDescent="0.3">
      <c r="A205" s="51">
        <v>369</v>
      </c>
      <c r="B205" s="51">
        <v>205</v>
      </c>
      <c r="C205" s="68"/>
      <c r="D205" s="27"/>
      <c r="E205" s="148"/>
      <c r="F205" s="149" t="s">
        <v>286</v>
      </c>
      <c r="G205" s="65"/>
      <c r="H205" s="741"/>
      <c r="I205" s="742"/>
      <c r="J205" s="743"/>
      <c r="K205" s="655"/>
      <c r="L205" s="278"/>
      <c r="M205"/>
      <c r="N205"/>
    </row>
    <row r="206" spans="1:14" s="78" customFormat="1" x14ac:dyDescent="0.3">
      <c r="A206" s="51">
        <v>370</v>
      </c>
      <c r="B206" s="51">
        <v>206</v>
      </c>
      <c r="C206" s="54">
        <v>2.2999999999999998</v>
      </c>
      <c r="D206" s="150"/>
      <c r="E206" s="114" t="s">
        <v>287</v>
      </c>
      <c r="F206" s="115"/>
      <c r="G206" s="113"/>
      <c r="H206" s="722">
        <v>0</v>
      </c>
      <c r="I206" s="723">
        <v>0</v>
      </c>
      <c r="J206" s="723">
        <v>0</v>
      </c>
      <c r="K206" s="723">
        <v>0</v>
      </c>
      <c r="L206" s="278"/>
      <c r="M206"/>
      <c r="N206"/>
    </row>
    <row r="207" spans="1:14" s="78" customFormat="1" x14ac:dyDescent="0.3">
      <c r="A207" s="51">
        <v>371</v>
      </c>
      <c r="B207" s="51">
        <v>207</v>
      </c>
      <c r="C207" s="18"/>
      <c r="D207" s="151"/>
      <c r="E207"/>
      <c r="F207" s="152" t="s">
        <v>178</v>
      </c>
      <c r="G207"/>
      <c r="H207" s="741">
        <v>0</v>
      </c>
      <c r="I207" s="742">
        <v>0</v>
      </c>
      <c r="J207" s="743">
        <v>0</v>
      </c>
      <c r="K207" s="746">
        <v>0</v>
      </c>
      <c r="L207" s="278"/>
      <c r="M207"/>
      <c r="N207"/>
    </row>
    <row r="208" spans="1:14" s="78" customFormat="1" x14ac:dyDescent="0.3">
      <c r="A208" s="51">
        <v>372</v>
      </c>
      <c r="B208" s="51">
        <v>208</v>
      </c>
      <c r="C208" s="18"/>
      <c r="D208" s="121"/>
      <c r="E208"/>
      <c r="F208" s="118" t="s">
        <v>288</v>
      </c>
      <c r="G208"/>
      <c r="H208" s="728"/>
      <c r="I208" s="653"/>
      <c r="J208" s="654"/>
      <c r="K208" s="655"/>
      <c r="L208" s="278"/>
      <c r="M208"/>
      <c r="N208"/>
    </row>
    <row r="209" spans="1:14" s="78" customFormat="1" x14ac:dyDescent="0.3">
      <c r="A209" s="51">
        <v>373</v>
      </c>
      <c r="B209" s="51">
        <v>209</v>
      </c>
      <c r="C209" s="18"/>
      <c r="D209" s="121"/>
      <c r="E209"/>
      <c r="F209" s="118" t="s">
        <v>289</v>
      </c>
      <c r="G209"/>
      <c r="H209" s="728"/>
      <c r="I209" s="653"/>
      <c r="J209" s="654"/>
      <c r="K209" s="655"/>
      <c r="L209" s="278"/>
      <c r="M209"/>
      <c r="N209"/>
    </row>
    <row r="210" spans="1:14" s="78" customFormat="1" x14ac:dyDescent="0.3">
      <c r="A210" s="51">
        <v>374</v>
      </c>
      <c r="B210" s="51">
        <v>210</v>
      </c>
      <c r="C210" s="18"/>
      <c r="D210" s="121"/>
      <c r="E210"/>
      <c r="F210" s="118" t="s">
        <v>290</v>
      </c>
      <c r="G210"/>
      <c r="H210" s="728"/>
      <c r="I210" s="653"/>
      <c r="J210" s="654"/>
      <c r="K210" s="655"/>
      <c r="L210" s="278"/>
      <c r="M210"/>
      <c r="N210"/>
    </row>
    <row r="211" spans="1:14" s="78" customFormat="1" x14ac:dyDescent="0.3">
      <c r="A211" s="51">
        <v>375</v>
      </c>
      <c r="B211" s="51">
        <v>211</v>
      </c>
      <c r="C211" s="18"/>
      <c r="D211" s="121"/>
      <c r="E211"/>
      <c r="F211" s="118" t="s">
        <v>289</v>
      </c>
      <c r="G211"/>
      <c r="H211" s="728"/>
      <c r="I211" s="653"/>
      <c r="J211" s="654"/>
      <c r="K211" s="655"/>
      <c r="L211" s="278"/>
      <c r="M211"/>
      <c r="N211"/>
    </row>
    <row r="212" spans="1:14" s="78" customFormat="1" x14ac:dyDescent="0.3">
      <c r="A212" s="51">
        <v>376</v>
      </c>
      <c r="B212" s="51">
        <v>212</v>
      </c>
      <c r="C212" s="18"/>
      <c r="D212" s="121"/>
      <c r="E212"/>
      <c r="F212" s="118" t="s">
        <v>291</v>
      </c>
      <c r="G212"/>
      <c r="H212" s="728"/>
      <c r="I212" s="653"/>
      <c r="J212" s="654"/>
      <c r="K212" s="655"/>
      <c r="L212" s="278"/>
      <c r="M212"/>
      <c r="N212"/>
    </row>
    <row r="213" spans="1:14" s="78" customFormat="1" x14ac:dyDescent="0.3">
      <c r="A213" s="51">
        <v>377</v>
      </c>
      <c r="B213" s="51">
        <v>213</v>
      </c>
      <c r="C213" s="18"/>
      <c r="D213" s="121"/>
      <c r="E213"/>
      <c r="F213" s="118" t="s">
        <v>289</v>
      </c>
      <c r="G213"/>
      <c r="H213" s="728"/>
      <c r="I213" s="653"/>
      <c r="J213" s="654"/>
      <c r="K213" s="655"/>
      <c r="L213" s="278"/>
      <c r="M213"/>
      <c r="N213"/>
    </row>
    <row r="214" spans="1:14" s="78" customFormat="1" x14ac:dyDescent="0.3">
      <c r="A214" s="51">
        <v>378</v>
      </c>
      <c r="B214" s="51">
        <v>214</v>
      </c>
      <c r="C214" s="18"/>
      <c r="D214" s="121"/>
      <c r="E214"/>
      <c r="F214" s="152" t="s">
        <v>185</v>
      </c>
      <c r="G214"/>
      <c r="H214" s="728"/>
      <c r="I214" s="653"/>
      <c r="J214" s="654"/>
      <c r="K214" s="744"/>
      <c r="L214" s="278"/>
      <c r="M214"/>
      <c r="N214"/>
    </row>
    <row r="215" spans="1:14" s="78" customFormat="1" x14ac:dyDescent="0.3">
      <c r="A215" s="51">
        <v>379</v>
      </c>
      <c r="B215" s="51">
        <v>215</v>
      </c>
      <c r="C215" s="18"/>
      <c r="D215" s="121"/>
      <c r="E215"/>
      <c r="F215" s="118" t="s">
        <v>292</v>
      </c>
      <c r="G215"/>
      <c r="H215" s="728"/>
      <c r="I215" s="653"/>
      <c r="J215" s="654"/>
      <c r="K215" s="655"/>
      <c r="L215" s="278"/>
      <c r="M215"/>
      <c r="N215"/>
    </row>
    <row r="216" spans="1:14" s="78" customFormat="1" x14ac:dyDescent="0.3">
      <c r="A216" s="51">
        <v>380</v>
      </c>
      <c r="B216" s="51">
        <v>216</v>
      </c>
      <c r="C216" s="18"/>
      <c r="D216" s="151"/>
      <c r="E216"/>
      <c r="F216" s="118" t="s">
        <v>293</v>
      </c>
      <c r="G216"/>
      <c r="H216" s="728"/>
      <c r="I216" s="653"/>
      <c r="J216" s="654"/>
      <c r="K216" s="655"/>
      <c r="L216" s="278"/>
      <c r="M216"/>
      <c r="N216"/>
    </row>
    <row r="217" spans="1:14" s="78" customFormat="1" x14ac:dyDescent="0.3">
      <c r="A217" s="51">
        <v>381</v>
      </c>
      <c r="B217" s="51">
        <v>217</v>
      </c>
      <c r="C217" s="18"/>
      <c r="D217" s="121"/>
      <c r="E217"/>
      <c r="F217" s="118" t="s">
        <v>294</v>
      </c>
      <c r="G217"/>
      <c r="H217" s="728"/>
      <c r="I217" s="653"/>
      <c r="J217" s="654"/>
      <c r="K217" s="655"/>
      <c r="L217" s="278"/>
      <c r="M217"/>
      <c r="N217"/>
    </row>
    <row r="218" spans="1:14" s="78" customFormat="1" x14ac:dyDescent="0.3">
      <c r="A218" s="51">
        <v>382</v>
      </c>
      <c r="B218" s="51">
        <v>218</v>
      </c>
      <c r="C218" s="18"/>
      <c r="D218" s="121"/>
      <c r="E218"/>
      <c r="F218" s="118" t="s">
        <v>295</v>
      </c>
      <c r="G218"/>
      <c r="H218" s="728"/>
      <c r="I218" s="653"/>
      <c r="J218" s="654"/>
      <c r="K218" s="655"/>
      <c r="L218" s="278"/>
      <c r="M218"/>
      <c r="N218"/>
    </row>
    <row r="219" spans="1:14" s="78" customFormat="1" x14ac:dyDescent="0.3">
      <c r="A219" s="51">
        <v>383</v>
      </c>
      <c r="B219" s="51">
        <v>219</v>
      </c>
      <c r="C219" s="18"/>
      <c r="D219" s="121"/>
      <c r="E219"/>
      <c r="F219" s="118" t="s">
        <v>296</v>
      </c>
      <c r="G219"/>
      <c r="H219" s="728"/>
      <c r="I219" s="653"/>
      <c r="J219" s="654"/>
      <c r="K219" s="655"/>
      <c r="L219" s="278"/>
      <c r="M219"/>
      <c r="N219"/>
    </row>
    <row r="220" spans="1:14" s="78" customFormat="1" x14ac:dyDescent="0.3">
      <c r="A220" s="51">
        <v>384</v>
      </c>
      <c r="B220" s="51">
        <v>220</v>
      </c>
      <c r="C220" s="18"/>
      <c r="D220" s="121"/>
      <c r="E220"/>
      <c r="F220" s="118" t="s">
        <v>295</v>
      </c>
      <c r="G220"/>
      <c r="H220" s="728"/>
      <c r="I220" s="653"/>
      <c r="J220" s="654"/>
      <c r="K220" s="655"/>
      <c r="L220" s="278"/>
      <c r="M220"/>
      <c r="N220"/>
    </row>
    <row r="221" spans="1:14" s="78" customFormat="1" ht="15.6" x14ac:dyDescent="0.3">
      <c r="A221" s="51">
        <v>385</v>
      </c>
      <c r="B221" s="51">
        <v>221</v>
      </c>
      <c r="C221" s="18"/>
      <c r="D221" s="121"/>
      <c r="E221"/>
      <c r="F221" s="153" t="s">
        <v>297</v>
      </c>
      <c r="G221"/>
      <c r="H221" s="728"/>
      <c r="I221" s="653">
        <v>0</v>
      </c>
      <c r="J221" s="654">
        <v>0</v>
      </c>
      <c r="K221" s="655">
        <v>0</v>
      </c>
      <c r="L221" s="278"/>
      <c r="M221"/>
      <c r="N221"/>
    </row>
    <row r="222" spans="1:14" s="78" customFormat="1" ht="15.6" x14ac:dyDescent="0.3">
      <c r="A222" s="51">
        <v>386</v>
      </c>
      <c r="B222" s="51">
        <v>222</v>
      </c>
      <c r="C222" s="18"/>
      <c r="D222" s="121"/>
      <c r="E222"/>
      <c r="F222" s="154" t="s">
        <v>298</v>
      </c>
      <c r="G222"/>
      <c r="H222" s="728"/>
      <c r="I222" s="653"/>
      <c r="J222" s="654"/>
      <c r="K222" s="655"/>
      <c r="L222" s="278"/>
      <c r="M222"/>
      <c r="N222"/>
    </row>
    <row r="223" spans="1:14" s="78" customFormat="1" ht="15.6" x14ac:dyDescent="0.3">
      <c r="A223" s="51">
        <v>387</v>
      </c>
      <c r="B223" s="51">
        <v>223</v>
      </c>
      <c r="C223" s="18"/>
      <c r="D223" s="121"/>
      <c r="E223"/>
      <c r="F223" s="154" t="s">
        <v>299</v>
      </c>
      <c r="G223"/>
      <c r="H223" s="728"/>
      <c r="I223" s="653"/>
      <c r="J223" s="654"/>
      <c r="K223" s="655"/>
      <c r="L223" s="278"/>
      <c r="M223"/>
      <c r="N223"/>
    </row>
    <row r="224" spans="1:14" s="78" customFormat="1" x14ac:dyDescent="0.3">
      <c r="A224" s="51">
        <v>388</v>
      </c>
      <c r="B224" s="51">
        <v>224</v>
      </c>
      <c r="C224" s="18"/>
      <c r="D224" s="121"/>
      <c r="E224"/>
      <c r="F224" s="152" t="s">
        <v>300</v>
      </c>
      <c r="G224"/>
      <c r="H224" s="728"/>
      <c r="I224" s="653"/>
      <c r="J224" s="654"/>
      <c r="K224" s="733"/>
      <c r="L224" s="278"/>
      <c r="M224"/>
      <c r="N224"/>
    </row>
    <row r="225" spans="1:14" s="78" customFormat="1" x14ac:dyDescent="0.3">
      <c r="A225" s="51">
        <v>389</v>
      </c>
      <c r="B225" s="51">
        <v>225</v>
      </c>
      <c r="C225" s="18"/>
      <c r="D225" s="151"/>
      <c r="E225"/>
      <c r="F225" s="118" t="s">
        <v>301</v>
      </c>
      <c r="G225"/>
      <c r="H225" s="728"/>
      <c r="I225" s="653"/>
      <c r="J225" s="654"/>
      <c r="K225" s="733"/>
      <c r="L225" s="278"/>
      <c r="M225"/>
      <c r="N225"/>
    </row>
    <row r="226" spans="1:14" s="78" customFormat="1" x14ac:dyDescent="0.3">
      <c r="A226" s="51">
        <v>390</v>
      </c>
      <c r="B226" s="51">
        <v>226</v>
      </c>
      <c r="C226" s="18"/>
      <c r="D226" s="121"/>
      <c r="E226"/>
      <c r="F226" s="118" t="s">
        <v>302</v>
      </c>
      <c r="G226"/>
      <c r="H226" s="728"/>
      <c r="I226" s="653"/>
      <c r="J226" s="654"/>
      <c r="K226" s="733"/>
      <c r="L226" s="278"/>
      <c r="M226"/>
      <c r="N226"/>
    </row>
    <row r="227" spans="1:14" s="78" customFormat="1" x14ac:dyDescent="0.3">
      <c r="A227" s="51">
        <v>391</v>
      </c>
      <c r="B227" s="51">
        <v>227</v>
      </c>
      <c r="C227" s="18"/>
      <c r="D227" s="121"/>
      <c r="E227"/>
      <c r="F227" s="118" t="s">
        <v>303</v>
      </c>
      <c r="G227"/>
      <c r="H227" s="728"/>
      <c r="I227" s="653"/>
      <c r="J227" s="654"/>
      <c r="K227" s="655"/>
      <c r="L227" s="278"/>
      <c r="M227"/>
      <c r="N227"/>
    </row>
    <row r="228" spans="1:14" s="78" customFormat="1" x14ac:dyDescent="0.3">
      <c r="A228" s="51">
        <v>392</v>
      </c>
      <c r="B228" s="51">
        <v>228</v>
      </c>
      <c r="C228" s="54">
        <v>2.4</v>
      </c>
      <c r="D228" s="150"/>
      <c r="E228" s="114" t="s">
        <v>304</v>
      </c>
      <c r="F228" s="115"/>
      <c r="G228" s="113"/>
      <c r="H228" s="722">
        <v>0</v>
      </c>
      <c r="I228" s="723">
        <v>0</v>
      </c>
      <c r="J228" s="723">
        <v>0</v>
      </c>
      <c r="K228" s="723">
        <v>0</v>
      </c>
      <c r="L228" s="278"/>
      <c r="M228"/>
      <c r="N228"/>
    </row>
    <row r="229" spans="1:14" s="78" customFormat="1" x14ac:dyDescent="0.3">
      <c r="A229" s="51">
        <v>393</v>
      </c>
      <c r="B229" s="51">
        <v>229</v>
      </c>
      <c r="C229" s="18"/>
      <c r="D229" s="121"/>
      <c r="E229"/>
      <c r="F229" s="118" t="s">
        <v>305</v>
      </c>
      <c r="G229"/>
      <c r="H229" s="728"/>
      <c r="I229" s="653"/>
      <c r="J229" s="654"/>
      <c r="K229" s="655"/>
      <c r="L229" s="278"/>
      <c r="M229"/>
      <c r="N229"/>
    </row>
    <row r="230" spans="1:14" s="78" customFormat="1" x14ac:dyDescent="0.3">
      <c r="A230" s="51">
        <v>394</v>
      </c>
      <c r="B230" s="51">
        <v>230</v>
      </c>
      <c r="C230" s="18"/>
      <c r="D230" s="121"/>
      <c r="E230"/>
      <c r="F230" s="118" t="s">
        <v>306</v>
      </c>
      <c r="G230"/>
      <c r="H230" s="728"/>
      <c r="I230" s="653"/>
      <c r="J230" s="654"/>
      <c r="K230" s="655"/>
      <c r="L230" s="278"/>
      <c r="M230"/>
      <c r="N230"/>
    </row>
    <row r="231" spans="1:14" s="78" customFormat="1" x14ac:dyDescent="0.3">
      <c r="A231" s="51">
        <v>395</v>
      </c>
      <c r="B231" s="51">
        <v>231</v>
      </c>
      <c r="C231" s="18"/>
      <c r="D231" s="121"/>
      <c r="E231"/>
      <c r="F231" s="118" t="s">
        <v>307</v>
      </c>
      <c r="G231"/>
      <c r="H231" s="728"/>
      <c r="I231" s="653"/>
      <c r="J231" s="654"/>
      <c r="K231" s="655"/>
      <c r="L231" s="278"/>
      <c r="M231"/>
      <c r="N231"/>
    </row>
    <row r="232" spans="1:14" s="78" customFormat="1" x14ac:dyDescent="0.3">
      <c r="A232" s="51">
        <v>396</v>
      </c>
      <c r="B232" s="51">
        <v>232</v>
      </c>
      <c r="C232" s="18"/>
      <c r="D232" s="121"/>
      <c r="E232"/>
      <c r="F232" s="118" t="s">
        <v>174</v>
      </c>
      <c r="G232"/>
      <c r="H232" s="728"/>
      <c r="I232" s="653"/>
      <c r="J232" s="654"/>
      <c r="K232" s="655"/>
      <c r="L232" s="278"/>
      <c r="M232"/>
      <c r="N232"/>
    </row>
    <row r="233" spans="1:14" s="78" customFormat="1" x14ac:dyDescent="0.3">
      <c r="A233" s="51">
        <v>397</v>
      </c>
      <c r="B233" s="51">
        <v>233</v>
      </c>
      <c r="C233" s="18"/>
      <c r="D233" s="121"/>
      <c r="E233"/>
      <c r="F233" s="118" t="s">
        <v>308</v>
      </c>
      <c r="G233"/>
      <c r="H233" s="728"/>
      <c r="I233" s="653"/>
      <c r="J233" s="654"/>
      <c r="K233" s="655"/>
      <c r="L233" s="278"/>
      <c r="M233"/>
      <c r="N233"/>
    </row>
    <row r="234" spans="1:14" s="78" customFormat="1" x14ac:dyDescent="0.3">
      <c r="A234" s="51">
        <v>398</v>
      </c>
      <c r="B234" s="51">
        <v>234</v>
      </c>
      <c r="C234" s="18"/>
      <c r="D234" s="121"/>
      <c r="E234"/>
      <c r="F234" s="118" t="s">
        <v>174</v>
      </c>
      <c r="G234"/>
      <c r="H234" s="728"/>
      <c r="I234" s="653"/>
      <c r="J234" s="654"/>
      <c r="K234" s="655"/>
      <c r="L234" s="278"/>
      <c r="M234"/>
      <c r="N234"/>
    </row>
    <row r="235" spans="1:14" s="78" customFormat="1" x14ac:dyDescent="0.3">
      <c r="A235" s="51">
        <v>399</v>
      </c>
      <c r="B235" s="51">
        <v>235</v>
      </c>
      <c r="C235" s="18"/>
      <c r="D235" s="121"/>
      <c r="E235"/>
      <c r="F235" s="118" t="s">
        <v>309</v>
      </c>
      <c r="G235"/>
      <c r="H235" s="728"/>
      <c r="I235" s="653"/>
      <c r="J235" s="654"/>
      <c r="K235" s="655"/>
      <c r="L235" s="278"/>
      <c r="M235"/>
      <c r="N235"/>
    </row>
    <row r="236" spans="1:14" s="78" customFormat="1" x14ac:dyDescent="0.3">
      <c r="A236" s="51">
        <v>400</v>
      </c>
      <c r="B236" s="51">
        <v>236</v>
      </c>
      <c r="C236" s="18"/>
      <c r="D236" s="121"/>
      <c r="E236"/>
      <c r="F236" s="118" t="s">
        <v>174</v>
      </c>
      <c r="G236" s="126"/>
      <c r="H236" s="728"/>
      <c r="I236" s="653"/>
      <c r="J236" s="654"/>
      <c r="K236" s="655"/>
      <c r="L236" s="278"/>
      <c r="M236"/>
      <c r="N236"/>
    </row>
    <row r="237" spans="1:14" s="78" customFormat="1" x14ac:dyDescent="0.3">
      <c r="A237" s="51">
        <v>401</v>
      </c>
      <c r="B237" s="51">
        <v>237</v>
      </c>
      <c r="C237" s="54">
        <v>2.5</v>
      </c>
      <c r="D237" s="150"/>
      <c r="E237" s="155" t="s">
        <v>310</v>
      </c>
      <c r="F237" s="115"/>
      <c r="G237" s="113"/>
      <c r="H237" s="722"/>
      <c r="I237" s="723"/>
      <c r="J237" s="723"/>
      <c r="K237" s="723"/>
      <c r="L237" s="278"/>
      <c r="M237"/>
      <c r="N237"/>
    </row>
    <row r="238" spans="1:14" s="78" customFormat="1" x14ac:dyDescent="0.3">
      <c r="A238" s="51">
        <v>402</v>
      </c>
      <c r="B238" s="51">
        <v>238</v>
      </c>
      <c r="C238" s="18"/>
      <c r="D238"/>
      <c r="E238" s="119"/>
      <c r="F238" s="119" t="s">
        <v>311</v>
      </c>
      <c r="G238"/>
      <c r="H238" s="728"/>
      <c r="I238" s="653"/>
      <c r="J238" s="654"/>
      <c r="K238" s="655"/>
      <c r="L238" s="278"/>
      <c r="M238"/>
      <c r="N238"/>
    </row>
    <row r="239" spans="1:14" s="78" customFormat="1" x14ac:dyDescent="0.3">
      <c r="A239" s="51">
        <v>403</v>
      </c>
      <c r="B239" s="51">
        <v>239</v>
      </c>
      <c r="C239" s="18"/>
      <c r="D239"/>
      <c r="E239" s="119"/>
      <c r="F239" s="119" t="s">
        <v>312</v>
      </c>
      <c r="G239"/>
      <c r="H239" s="728"/>
      <c r="I239" s="653"/>
      <c r="J239" s="654"/>
      <c r="K239" s="655"/>
      <c r="L239" s="278"/>
      <c r="M239"/>
      <c r="N239"/>
    </row>
    <row r="240" spans="1:14" s="78" customFormat="1" x14ac:dyDescent="0.3">
      <c r="A240" s="51">
        <v>404</v>
      </c>
      <c r="B240" s="51">
        <v>240</v>
      </c>
      <c r="C240" s="18"/>
      <c r="D240" s="119"/>
      <c r="E240" s="119"/>
      <c r="F240" s="119" t="s">
        <v>313</v>
      </c>
      <c r="G240"/>
      <c r="H240" s="728"/>
      <c r="I240" s="653"/>
      <c r="J240" s="654"/>
      <c r="K240" s="655"/>
      <c r="L240" s="278"/>
      <c r="M240"/>
      <c r="N240"/>
    </row>
    <row r="241" spans="1:14" s="78" customFormat="1" x14ac:dyDescent="0.3">
      <c r="A241" s="51">
        <v>405</v>
      </c>
      <c r="B241" s="51">
        <v>241</v>
      </c>
      <c r="C241" s="54">
        <v>2.6</v>
      </c>
      <c r="D241" s="150"/>
      <c r="E241" s="155" t="s">
        <v>314</v>
      </c>
      <c r="F241" s="115"/>
      <c r="G241" s="113"/>
      <c r="H241" s="722"/>
      <c r="I241" s="723"/>
      <c r="J241" s="723"/>
      <c r="K241" s="723"/>
      <c r="L241" s="278"/>
      <c r="M241"/>
      <c r="N241"/>
    </row>
    <row r="242" spans="1:14" s="78" customFormat="1" x14ac:dyDescent="0.3">
      <c r="A242" s="51">
        <v>406</v>
      </c>
      <c r="B242" s="51">
        <v>242</v>
      </c>
      <c r="C242" s="11" t="s">
        <v>16</v>
      </c>
      <c r="D242" s="12" t="s">
        <v>315</v>
      </c>
      <c r="E242" s="13"/>
      <c r="F242" s="13"/>
      <c r="G242" s="13"/>
      <c r="H242" s="720"/>
      <c r="I242" s="589">
        <v>-202.30762681216083</v>
      </c>
      <c r="J242" s="589">
        <v>-202.30762681216083</v>
      </c>
      <c r="K242" s="589">
        <v>-202.30762681216083</v>
      </c>
      <c r="L242" s="278"/>
      <c r="M242"/>
      <c r="N242"/>
    </row>
    <row r="243" spans="1:14" s="78" customFormat="1" x14ac:dyDescent="0.3">
      <c r="A243" s="51">
        <v>407</v>
      </c>
      <c r="B243" s="51">
        <v>243</v>
      </c>
      <c r="C243" s="70"/>
      <c r="D243" s="156"/>
      <c r="E243" s="47" t="s">
        <v>316</v>
      </c>
      <c r="F243" s="157"/>
      <c r="G243" s="157"/>
      <c r="H243" s="734"/>
      <c r="I243" s="735">
        <v>-159.71654748328487</v>
      </c>
      <c r="J243" s="736">
        <v>-159.71654748328487</v>
      </c>
      <c r="K243" s="729">
        <v>-159.71654748328487</v>
      </c>
      <c r="L243" s="278"/>
      <c r="M243"/>
      <c r="N243"/>
    </row>
    <row r="244" spans="1:14" s="78" customFormat="1" x14ac:dyDescent="0.3">
      <c r="A244" s="51">
        <v>408</v>
      </c>
      <c r="B244" s="51">
        <v>244</v>
      </c>
      <c r="C244" s="70"/>
      <c r="D244" s="156"/>
      <c r="E244" s="47" t="s">
        <v>317</v>
      </c>
      <c r="F244" s="157"/>
      <c r="G244" s="157"/>
      <c r="H244" s="734"/>
      <c r="I244" s="735">
        <v>-31.943309496656973</v>
      </c>
      <c r="J244" s="736">
        <v>-31.943309496656973</v>
      </c>
      <c r="K244" s="729">
        <v>-31.943309496656973</v>
      </c>
      <c r="L244" s="278"/>
      <c r="M244"/>
      <c r="N244"/>
    </row>
    <row r="245" spans="1:14" s="78" customFormat="1" x14ac:dyDescent="0.3">
      <c r="A245" s="51">
        <v>409</v>
      </c>
      <c r="B245" s="51">
        <v>245</v>
      </c>
      <c r="C245" s="70"/>
      <c r="D245" s="156"/>
      <c r="E245" s="47" t="s">
        <v>318</v>
      </c>
      <c r="F245" s="157"/>
      <c r="G245" s="157"/>
      <c r="H245" s="734"/>
      <c r="I245" s="735">
        <v>-10.647769832218993</v>
      </c>
      <c r="J245" s="736">
        <v>-10.647769832218993</v>
      </c>
      <c r="K245" s="729">
        <v>-10.647769832218993</v>
      </c>
      <c r="L245" s="278"/>
      <c r="M245"/>
      <c r="N245"/>
    </row>
    <row r="246" spans="1:14" s="78" customFormat="1" x14ac:dyDescent="0.3">
      <c r="A246" s="51">
        <v>410</v>
      </c>
      <c r="B246" s="51">
        <v>246</v>
      </c>
      <c r="C246" s="11" t="s">
        <v>34</v>
      </c>
      <c r="D246" s="12" t="s">
        <v>319</v>
      </c>
      <c r="E246" s="13"/>
      <c r="F246" s="13"/>
      <c r="G246" s="13"/>
      <c r="H246" s="720"/>
      <c r="I246" s="589">
        <v>-11.056639719310283</v>
      </c>
      <c r="J246" s="589">
        <v>-11.056639719310283</v>
      </c>
      <c r="K246" s="589">
        <v>79.682590236796102</v>
      </c>
      <c r="L246" s="278"/>
      <c r="M246"/>
      <c r="N246"/>
    </row>
    <row r="247" spans="1:14" s="78" customFormat="1" x14ac:dyDescent="0.3">
      <c r="A247" s="51">
        <v>411</v>
      </c>
      <c r="B247" s="51">
        <v>247</v>
      </c>
      <c r="C247" s="11" t="s">
        <v>48</v>
      </c>
      <c r="D247" s="12" t="s">
        <v>320</v>
      </c>
      <c r="E247" s="13"/>
      <c r="F247" s="13"/>
      <c r="G247" s="13"/>
      <c r="H247" s="720"/>
      <c r="I247" s="589">
        <v>-34.496300829458129</v>
      </c>
      <c r="J247" s="589">
        <v>-34.496300829458129</v>
      </c>
      <c r="K247" s="589">
        <v>-34.496300829458129</v>
      </c>
      <c r="L247" s="278"/>
      <c r="M247"/>
      <c r="N247"/>
    </row>
    <row r="248" spans="1:14" s="78" customFormat="1" x14ac:dyDescent="0.3">
      <c r="A248" s="51">
        <v>412</v>
      </c>
      <c r="B248" s="51">
        <v>248</v>
      </c>
      <c r="C248" s="71"/>
      <c r="D248" s="158"/>
      <c r="E248" s="159" t="s">
        <v>321</v>
      </c>
      <c r="F248" s="160"/>
      <c r="G248" s="160"/>
      <c r="H248" s="728"/>
      <c r="I248" s="653"/>
      <c r="J248" s="654"/>
      <c r="K248" s="655"/>
      <c r="L248" s="278"/>
      <c r="M248"/>
      <c r="N248"/>
    </row>
    <row r="249" spans="1:14" s="78" customFormat="1" x14ac:dyDescent="0.3">
      <c r="A249" s="51">
        <v>413</v>
      </c>
      <c r="B249" s="51">
        <v>249</v>
      </c>
      <c r="C249" s="18"/>
      <c r="D249"/>
      <c r="E249" s="42" t="s">
        <v>322</v>
      </c>
      <c r="F249" s="161"/>
      <c r="G249"/>
      <c r="H249" s="730"/>
      <c r="I249" s="731">
        <v>-34.496300829458129</v>
      </c>
      <c r="J249" s="732">
        <v>-34.496300829458129</v>
      </c>
      <c r="K249" s="733">
        <v>-34.496300829458129</v>
      </c>
      <c r="L249" s="278"/>
      <c r="M249"/>
      <c r="N249"/>
    </row>
    <row r="250" spans="1:14" s="78" customFormat="1" x14ac:dyDescent="0.3">
      <c r="A250" s="51">
        <v>414</v>
      </c>
      <c r="B250" s="51">
        <v>250</v>
      </c>
      <c r="C250" s="18"/>
      <c r="D250"/>
      <c r="E250" s="42" t="s">
        <v>323</v>
      </c>
      <c r="F250" s="161"/>
      <c r="G250"/>
      <c r="H250" s="730"/>
      <c r="I250" s="731"/>
      <c r="J250" s="732"/>
      <c r="K250" s="733"/>
      <c r="L250" s="278"/>
      <c r="M250"/>
      <c r="N250"/>
    </row>
    <row r="251" spans="1:14" s="78" customFormat="1" x14ac:dyDescent="0.3">
      <c r="A251" s="51">
        <v>415</v>
      </c>
      <c r="B251" s="51">
        <v>251</v>
      </c>
      <c r="C251" s="11" t="s">
        <v>65</v>
      </c>
      <c r="D251" s="12" t="s">
        <v>324</v>
      </c>
      <c r="E251" s="13"/>
      <c r="F251" s="13"/>
      <c r="G251" s="13"/>
      <c r="H251" s="720"/>
      <c r="I251" s="589">
        <v>-45.552940548768412</v>
      </c>
      <c r="J251" s="589">
        <v>-45.552940548768412</v>
      </c>
      <c r="K251" s="589">
        <v>45.186289407337974</v>
      </c>
      <c r="L251" s="278"/>
      <c r="M251"/>
      <c r="N251"/>
    </row>
    <row r="252" spans="1:14" s="78" customFormat="1" x14ac:dyDescent="0.3">
      <c r="A252" s="51">
        <v>416</v>
      </c>
      <c r="B252" s="51">
        <v>252</v>
      </c>
      <c r="C252" s="14" t="s">
        <v>75</v>
      </c>
      <c r="D252" s="15" t="s">
        <v>325</v>
      </c>
      <c r="E252" s="157"/>
      <c r="F252" s="157"/>
      <c r="G252" s="157"/>
      <c r="H252" s="728"/>
      <c r="I252" s="653">
        <v>9.1105881097536834</v>
      </c>
      <c r="J252" s="654">
        <v>9.1105881097536834</v>
      </c>
      <c r="K252" s="655">
        <v>-9.0372578814675943</v>
      </c>
      <c r="L252" s="278"/>
      <c r="M252"/>
      <c r="N252"/>
    </row>
    <row r="253" spans="1:14" s="78" customFormat="1" x14ac:dyDescent="0.3">
      <c r="A253" s="51">
        <v>417</v>
      </c>
      <c r="B253" s="51">
        <v>253</v>
      </c>
      <c r="C253" s="72" t="s">
        <v>65</v>
      </c>
      <c r="D253" s="73" t="s">
        <v>326</v>
      </c>
      <c r="E253" s="74"/>
      <c r="F253" s="74"/>
      <c r="G253" s="74"/>
      <c r="H253" s="749"/>
      <c r="I253" s="750">
        <v>-36.442352439014726</v>
      </c>
      <c r="J253" s="750">
        <v>-36.442352439014726</v>
      </c>
      <c r="K253" s="750">
        <v>36.149031525870377</v>
      </c>
      <c r="L253" s="356"/>
      <c r="M253"/>
      <c r="N253"/>
    </row>
    <row r="255" spans="1:14" s="78" customFormat="1" x14ac:dyDescent="0.3">
      <c r="A255"/>
      <c r="B255"/>
      <c r="C255" s="34"/>
      <c r="D255" s="2" t="s">
        <v>327</v>
      </c>
      <c r="E255" s="2"/>
      <c r="F255" s="2"/>
      <c r="G255" s="2"/>
      <c r="H255" s="751">
        <v>0</v>
      </c>
      <c r="I255" s="751">
        <v>0</v>
      </c>
      <c r="J255" s="751">
        <v>0</v>
      </c>
      <c r="K255" s="751">
        <v>0</v>
      </c>
      <c r="L255"/>
      <c r="M255"/>
      <c r="N255"/>
    </row>
    <row r="256" spans="1:14" s="78" customFormat="1" x14ac:dyDescent="0.3">
      <c r="A256"/>
      <c r="B256"/>
      <c r="C256" s="34"/>
      <c r="D256" s="2"/>
      <c r="E256" s="2"/>
      <c r="F256" s="2"/>
      <c r="G256" s="2"/>
      <c r="H256" s="751"/>
      <c r="I256" s="751">
        <v>0</v>
      </c>
      <c r="J256" s="751">
        <v>0</v>
      </c>
      <c r="K256" s="751">
        <v>0</v>
      </c>
      <c r="L256"/>
      <c r="M256"/>
      <c r="N25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40AD9-3F6F-4294-A6BA-74031F7D08D7}">
  <sheetPr>
    <tabColor rgb="FFFFFF00"/>
  </sheetPr>
  <dimension ref="A1:T124"/>
  <sheetViews>
    <sheetView showGridLines="0" zoomScale="70" zoomScaleNormal="70" workbookViewId="0">
      <pane xSplit="7" ySplit="2" topLeftCell="H112" activePane="bottomRight" state="frozen"/>
      <selection activeCell="P37" sqref="P37"/>
      <selection pane="topRight" activeCell="P37" sqref="P37"/>
      <selection pane="bottomLeft" activeCell="P37" sqref="P37"/>
      <selection pane="bottomRight" activeCell="L116" sqref="L116"/>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10" width="14.5546875" style="2" customWidth="1"/>
    <col min="11" max="11" width="1.21875" style="78" customWidth="1"/>
    <col min="12" max="12" width="14.5546875" customWidth="1"/>
  </cols>
  <sheetData>
    <row r="1" spans="1:20" x14ac:dyDescent="0.3">
      <c r="C1" s="317" t="s">
        <v>0</v>
      </c>
      <c r="D1" s="318"/>
      <c r="E1" s="318"/>
      <c r="F1" s="318"/>
      <c r="G1" s="318"/>
      <c r="H1" s="319" t="s">
        <v>1</v>
      </c>
      <c r="I1" s="319" t="s">
        <v>1</v>
      </c>
      <c r="J1" s="319" t="s">
        <v>1</v>
      </c>
      <c r="K1" s="320"/>
      <c r="L1" s="639" t="s">
        <v>3</v>
      </c>
      <c r="O1" s="775" t="s">
        <v>558</v>
      </c>
      <c r="P1" s="775"/>
      <c r="Q1" s="709"/>
      <c r="R1" s="776" t="s">
        <v>559</v>
      </c>
      <c r="S1" s="776"/>
      <c r="T1" s="776"/>
    </row>
    <row r="2" spans="1:20" ht="20.399999999999999" x14ac:dyDescent="0.3">
      <c r="A2" s="4" t="s">
        <v>4</v>
      </c>
      <c r="C2" s="5"/>
      <c r="D2" s="6" t="s">
        <v>5</v>
      </c>
      <c r="E2" s="6"/>
      <c r="F2" s="6"/>
      <c r="G2" s="6"/>
      <c r="H2" s="166">
        <v>2020</v>
      </c>
      <c r="I2" s="166">
        <v>2021</v>
      </c>
      <c r="J2" s="7">
        <v>2022</v>
      </c>
      <c r="K2" s="321"/>
      <c r="L2" s="8">
        <v>2023</v>
      </c>
      <c r="O2" s="585">
        <v>2021</v>
      </c>
      <c r="P2" s="586">
        <v>2022</v>
      </c>
      <c r="Q2" s="586">
        <v>2023</v>
      </c>
      <c r="R2" s="692">
        <v>2021</v>
      </c>
      <c r="S2" s="692">
        <v>2022</v>
      </c>
      <c r="T2" s="692">
        <v>2023</v>
      </c>
    </row>
    <row r="3" spans="1:20" s="10" customFormat="1" x14ac:dyDescent="0.3">
      <c r="A3" s="9">
        <v>3</v>
      </c>
      <c r="C3" s="11" t="s">
        <v>6</v>
      </c>
      <c r="D3" s="12" t="s">
        <v>7</v>
      </c>
      <c r="E3" s="13"/>
      <c r="F3" s="13"/>
      <c r="G3" s="13"/>
      <c r="H3" s="108"/>
      <c r="I3" s="108"/>
      <c r="J3" s="209"/>
      <c r="K3" s="322"/>
      <c r="L3" s="210"/>
      <c r="O3" s="581"/>
      <c r="P3" s="581"/>
      <c r="Q3" s="581"/>
      <c r="R3" s="693"/>
      <c r="S3" s="693"/>
      <c r="T3" s="693"/>
    </row>
    <row r="4" spans="1:20" x14ac:dyDescent="0.3">
      <c r="A4" s="9">
        <v>4</v>
      </c>
      <c r="C4" s="18"/>
      <c r="D4" s="2" t="s">
        <v>8</v>
      </c>
      <c r="E4" s="16"/>
      <c r="H4" s="300">
        <v>0</v>
      </c>
      <c r="I4" s="286">
        <v>0</v>
      </c>
      <c r="J4" s="308">
        <v>0</v>
      </c>
      <c r="K4" s="273"/>
      <c r="L4" s="294">
        <v>0</v>
      </c>
      <c r="O4" s="581"/>
      <c r="P4" s="581"/>
      <c r="Q4" s="581"/>
      <c r="R4" s="693"/>
      <c r="S4" s="693"/>
      <c r="T4" s="693"/>
    </row>
    <row r="5" spans="1:20" s="17" customFormat="1" x14ac:dyDescent="0.3">
      <c r="A5" s="9">
        <v>5</v>
      </c>
      <c r="C5" s="18"/>
      <c r="D5" s="2" t="s">
        <v>9</v>
      </c>
      <c r="E5" s="16"/>
      <c r="F5" s="2"/>
      <c r="G5" s="2"/>
      <c r="H5" s="300">
        <v>0</v>
      </c>
      <c r="I5" s="286">
        <v>0</v>
      </c>
      <c r="J5" s="308">
        <v>0</v>
      </c>
      <c r="K5" s="273"/>
      <c r="L5" s="294">
        <v>0</v>
      </c>
      <c r="O5" s="581"/>
      <c r="P5" s="581"/>
      <c r="Q5" s="581"/>
      <c r="R5" s="693"/>
      <c r="S5" s="693"/>
      <c r="T5" s="693"/>
    </row>
    <row r="6" spans="1:20" x14ac:dyDescent="0.3">
      <c r="A6" s="9">
        <v>6</v>
      </c>
      <c r="C6" s="14"/>
      <c r="D6" s="15" t="s">
        <v>10</v>
      </c>
      <c r="E6" s="16"/>
      <c r="H6" s="301">
        <f>SUM(H7:H10)</f>
        <v>0</v>
      </c>
      <c r="I6" s="287">
        <f t="shared" ref="I6:L6" si="0">SUM(I7:I10)</f>
        <v>0</v>
      </c>
      <c r="J6" s="309">
        <f t="shared" si="0"/>
        <v>0</v>
      </c>
      <c r="K6" s="274">
        <f t="shared" si="0"/>
        <v>0</v>
      </c>
      <c r="L6" s="295">
        <f t="shared" si="0"/>
        <v>0</v>
      </c>
      <c r="O6" s="582">
        <f>I6-SUM(I7:I10)</f>
        <v>0</v>
      </c>
      <c r="P6" s="582">
        <f>J6-SUM(J7:J10)</f>
        <v>0</v>
      </c>
      <c r="Q6" s="582">
        <f>L6-SUM(L7:L10)</f>
        <v>0</v>
      </c>
      <c r="R6" s="694"/>
      <c r="S6" s="694"/>
      <c r="T6" s="694"/>
    </row>
    <row r="7" spans="1:20" ht="13.2" customHeight="1" x14ac:dyDescent="0.3">
      <c r="A7" s="9">
        <v>7</v>
      </c>
      <c r="C7" s="18"/>
      <c r="E7" s="19" t="s">
        <v>11</v>
      </c>
      <c r="H7" s="300">
        <v>0</v>
      </c>
      <c r="I7" s="286">
        <v>0</v>
      </c>
      <c r="J7" s="308">
        <v>0</v>
      </c>
      <c r="K7" s="273"/>
      <c r="L7" s="294">
        <v>0</v>
      </c>
      <c r="O7" s="581"/>
      <c r="P7" s="581"/>
      <c r="Q7" s="581"/>
      <c r="R7" s="693"/>
      <c r="S7" s="693"/>
      <c r="T7" s="693"/>
    </row>
    <row r="8" spans="1:20" ht="13.2" customHeight="1" x14ac:dyDescent="0.3">
      <c r="A8" s="9">
        <v>8</v>
      </c>
      <c r="C8" s="18"/>
      <c r="E8" s="19" t="s">
        <v>12</v>
      </c>
      <c r="H8" s="300"/>
      <c r="I8" s="286"/>
      <c r="J8" s="308"/>
      <c r="K8" s="273"/>
      <c r="L8" s="294"/>
      <c r="O8" s="581"/>
      <c r="P8" s="581"/>
      <c r="Q8" s="581"/>
      <c r="R8" s="693"/>
      <c r="S8" s="693"/>
      <c r="T8" s="693"/>
    </row>
    <row r="9" spans="1:20" ht="13.2" customHeight="1" x14ac:dyDescent="0.3">
      <c r="A9" s="9">
        <v>9</v>
      </c>
      <c r="C9" s="18"/>
      <c r="E9" s="19" t="s">
        <v>13</v>
      </c>
      <c r="H9" s="300">
        <v>0</v>
      </c>
      <c r="I9" s="286">
        <v>0</v>
      </c>
      <c r="J9" s="308">
        <v>0</v>
      </c>
      <c r="K9" s="273"/>
      <c r="L9" s="294">
        <v>0</v>
      </c>
      <c r="O9" s="581"/>
      <c r="P9" s="581"/>
      <c r="Q9" s="581"/>
      <c r="R9" s="693"/>
      <c r="S9" s="693"/>
      <c r="T9" s="693"/>
    </row>
    <row r="10" spans="1:20" ht="13.2" customHeight="1" x14ac:dyDescent="0.3">
      <c r="A10" s="9">
        <v>10</v>
      </c>
      <c r="C10" s="18"/>
      <c r="E10" s="2" t="s">
        <v>14</v>
      </c>
      <c r="H10" s="300">
        <v>0</v>
      </c>
      <c r="I10" s="286">
        <v>0</v>
      </c>
      <c r="J10" s="308">
        <v>0</v>
      </c>
      <c r="K10" s="273"/>
      <c r="L10" s="294">
        <v>0</v>
      </c>
      <c r="O10" s="581"/>
      <c r="P10" s="581"/>
      <c r="Q10" s="581"/>
      <c r="R10" s="693"/>
      <c r="S10" s="693"/>
      <c r="T10" s="693"/>
    </row>
    <row r="11" spans="1:20" ht="13.2" customHeight="1" x14ac:dyDescent="0.3">
      <c r="A11" s="9">
        <v>11</v>
      </c>
      <c r="C11" s="76"/>
      <c r="D11" s="28" t="s">
        <v>15</v>
      </c>
      <c r="H11" s="302">
        <f t="shared" ref="H11:J11" si="1">SUM(H4:H6)</f>
        <v>0</v>
      </c>
      <c r="I11" s="288">
        <f t="shared" si="1"/>
        <v>0</v>
      </c>
      <c r="J11" s="310">
        <f t="shared" si="1"/>
        <v>0</v>
      </c>
      <c r="K11" s="274"/>
      <c r="L11" s="296">
        <f t="shared" ref="L11" si="2">SUM(L4:L6)</f>
        <v>0</v>
      </c>
      <c r="O11" s="582">
        <f>I11-SUM(I6,I4:I5)</f>
        <v>0</v>
      </c>
      <c r="P11" s="582">
        <f>J11-SUM(J6,J4:J5)</f>
        <v>0</v>
      </c>
      <c r="Q11" s="582">
        <f>L11-SUM(L6,L4:L5)</f>
        <v>0</v>
      </c>
      <c r="R11" s="694"/>
      <c r="S11" s="694"/>
      <c r="T11" s="694"/>
    </row>
    <row r="12" spans="1:20" ht="13.2" customHeight="1" x14ac:dyDescent="0.3">
      <c r="A12" s="9">
        <v>12</v>
      </c>
      <c r="C12" s="11" t="s">
        <v>16</v>
      </c>
      <c r="D12" s="12" t="s">
        <v>17</v>
      </c>
      <c r="E12" s="12"/>
      <c r="F12" s="12"/>
      <c r="G12" s="12"/>
      <c r="H12" s="20"/>
      <c r="I12" s="20"/>
      <c r="J12" s="20"/>
      <c r="K12" s="274"/>
      <c r="L12" s="69"/>
      <c r="O12" s="581"/>
      <c r="P12" s="581"/>
      <c r="Q12" s="581"/>
      <c r="R12" s="693"/>
      <c r="S12" s="693"/>
      <c r="T12" s="693"/>
    </row>
    <row r="13" spans="1:20" ht="13.2" customHeight="1" x14ac:dyDescent="0.3">
      <c r="A13" s="9">
        <v>13</v>
      </c>
      <c r="C13" s="14"/>
      <c r="D13" s="15" t="s">
        <v>18</v>
      </c>
      <c r="E13" s="21"/>
      <c r="H13" s="303">
        <f t="shared" ref="H13:J13" si="3">SUM(H14,H18,H22)</f>
        <v>0</v>
      </c>
      <c r="I13" s="289">
        <f t="shared" si="3"/>
        <v>0</v>
      </c>
      <c r="J13" s="311">
        <f t="shared" si="3"/>
        <v>0</v>
      </c>
      <c r="K13" s="275"/>
      <c r="L13" s="297">
        <v>0</v>
      </c>
      <c r="O13" s="582">
        <f>I13-SUM(I14,I18,I22)</f>
        <v>0</v>
      </c>
      <c r="P13" s="582">
        <f>J13-SUM(J14,J18,J22)</f>
        <v>0</v>
      </c>
      <c r="Q13" s="582">
        <f>L13-SUM(L14,L18,L22)</f>
        <v>0</v>
      </c>
      <c r="R13" s="694"/>
      <c r="S13" s="694"/>
      <c r="T13" s="694"/>
    </row>
    <row r="14" spans="1:20" ht="13.2" customHeight="1" x14ac:dyDescent="0.3">
      <c r="A14" s="9">
        <v>14</v>
      </c>
      <c r="C14" s="18"/>
      <c r="E14" s="22" t="s">
        <v>19</v>
      </c>
      <c r="H14" s="303">
        <f t="shared" ref="H14:J14" si="4">SUM(H15:H17)</f>
        <v>0</v>
      </c>
      <c r="I14" s="289">
        <f t="shared" si="4"/>
        <v>0</v>
      </c>
      <c r="J14" s="311">
        <f t="shared" si="4"/>
        <v>0</v>
      </c>
      <c r="K14" s="275"/>
      <c r="L14" s="297">
        <v>0</v>
      </c>
      <c r="O14" s="582">
        <f>I14-SUM(I15:I17)</f>
        <v>0</v>
      </c>
      <c r="P14" s="582">
        <f>J14-SUM(J15:J17)</f>
        <v>0</v>
      </c>
      <c r="Q14" s="582">
        <f>L14-SUM(L15:L17)</f>
        <v>0</v>
      </c>
      <c r="R14" s="694"/>
      <c r="S14" s="694"/>
      <c r="T14" s="694"/>
    </row>
    <row r="15" spans="1:20" ht="13.2" customHeight="1" x14ac:dyDescent="0.3">
      <c r="A15" s="9">
        <v>15</v>
      </c>
      <c r="C15" s="18"/>
      <c r="F15" s="1" t="s">
        <v>20</v>
      </c>
      <c r="G15" s="1"/>
      <c r="H15" s="304"/>
      <c r="I15" s="290"/>
      <c r="J15" s="312"/>
      <c r="K15" s="273"/>
      <c r="L15" s="294">
        <v>0</v>
      </c>
      <c r="O15" s="581"/>
      <c r="P15" s="581"/>
      <c r="Q15" s="581"/>
      <c r="R15" s="693"/>
      <c r="S15" s="693"/>
      <c r="T15" s="693"/>
    </row>
    <row r="16" spans="1:20" s="17" customFormat="1" ht="13.5" customHeight="1" x14ac:dyDescent="0.3">
      <c r="A16" s="9">
        <v>16</v>
      </c>
      <c r="C16" s="18"/>
      <c r="D16" s="2"/>
      <c r="E16" s="2"/>
      <c r="F16" s="1" t="s">
        <v>21</v>
      </c>
      <c r="G16" s="1"/>
      <c r="H16" s="304"/>
      <c r="I16" s="290"/>
      <c r="J16" s="312"/>
      <c r="K16" s="273"/>
      <c r="L16" s="294">
        <v>0</v>
      </c>
      <c r="O16" s="581"/>
      <c r="P16" s="581"/>
      <c r="Q16" s="581"/>
      <c r="R16" s="693"/>
      <c r="S16" s="693"/>
      <c r="T16" s="693"/>
    </row>
    <row r="17" spans="1:20" x14ac:dyDescent="0.3">
      <c r="A17" s="9">
        <v>17</v>
      </c>
      <c r="C17" s="18"/>
      <c r="F17" s="1" t="s">
        <v>22</v>
      </c>
      <c r="G17" s="1"/>
      <c r="H17" s="304"/>
      <c r="I17" s="290"/>
      <c r="J17" s="312"/>
      <c r="K17" s="273"/>
      <c r="L17" s="294">
        <v>0</v>
      </c>
      <c r="O17" s="581"/>
      <c r="P17" s="581"/>
      <c r="Q17" s="581"/>
      <c r="R17" s="693"/>
      <c r="S17" s="693"/>
      <c r="T17" s="693"/>
    </row>
    <row r="18" spans="1:20" x14ac:dyDescent="0.3">
      <c r="A18" s="9">
        <v>18</v>
      </c>
      <c r="C18" s="23"/>
      <c r="D18" s="24"/>
      <c r="E18" s="25" t="s">
        <v>23</v>
      </c>
      <c r="F18" s="24"/>
      <c r="G18" s="24"/>
      <c r="H18" s="303">
        <f t="shared" ref="H18:J18" si="5">SUM(H19:H21)</f>
        <v>0</v>
      </c>
      <c r="I18" s="289">
        <f t="shared" si="5"/>
        <v>0</v>
      </c>
      <c r="J18" s="311">
        <f t="shared" si="5"/>
        <v>0</v>
      </c>
      <c r="K18" s="275"/>
      <c r="L18" s="297">
        <v>0</v>
      </c>
      <c r="O18" s="583">
        <f>I18-SUM(I19:I21)</f>
        <v>0</v>
      </c>
      <c r="P18" s="583">
        <f>J18-SUM(J19:J21)</f>
        <v>0</v>
      </c>
      <c r="Q18" s="583">
        <f>L18-SUM(L19:L21)</f>
        <v>0</v>
      </c>
      <c r="R18" s="695"/>
      <c r="S18" s="695"/>
      <c r="T18" s="695"/>
    </row>
    <row r="19" spans="1:20" x14ac:dyDescent="0.3">
      <c r="A19" s="9">
        <v>19</v>
      </c>
      <c r="C19" s="18"/>
      <c r="F19" s="1" t="s">
        <v>20</v>
      </c>
      <c r="G19" s="1"/>
      <c r="H19" s="304"/>
      <c r="I19" s="290"/>
      <c r="J19" s="312"/>
      <c r="K19" s="273"/>
      <c r="L19" s="294">
        <v>0</v>
      </c>
      <c r="O19" s="581"/>
      <c r="P19" s="581"/>
      <c r="Q19" s="581"/>
      <c r="R19" s="693"/>
      <c r="S19" s="693"/>
      <c r="T19" s="693"/>
    </row>
    <row r="20" spans="1:20" ht="12.45" customHeight="1" x14ac:dyDescent="0.3">
      <c r="A20" s="9">
        <v>20</v>
      </c>
      <c r="C20" s="18"/>
      <c r="F20" s="1" t="s">
        <v>21</v>
      </c>
      <c r="G20" s="1"/>
      <c r="H20" s="304"/>
      <c r="I20" s="290"/>
      <c r="J20" s="312"/>
      <c r="K20" s="273"/>
      <c r="L20" s="294">
        <v>0</v>
      </c>
      <c r="O20" s="581"/>
      <c r="P20" s="581"/>
      <c r="Q20" s="581"/>
      <c r="R20" s="693"/>
      <c r="S20" s="693"/>
      <c r="T20" s="693"/>
    </row>
    <row r="21" spans="1:20" x14ac:dyDescent="0.3">
      <c r="A21" s="9">
        <v>21</v>
      </c>
      <c r="C21" s="18"/>
      <c r="F21" s="1" t="s">
        <v>22</v>
      </c>
      <c r="G21" s="1"/>
      <c r="H21" s="304"/>
      <c r="I21" s="290"/>
      <c r="J21" s="312"/>
      <c r="K21" s="273"/>
      <c r="L21" s="294">
        <v>0</v>
      </c>
      <c r="O21" s="581"/>
      <c r="P21" s="581"/>
      <c r="Q21" s="581"/>
      <c r="R21" s="693"/>
      <c r="S21" s="693"/>
      <c r="T21" s="693"/>
    </row>
    <row r="22" spans="1:20" ht="18.45" customHeight="1" x14ac:dyDescent="0.3">
      <c r="A22" s="9">
        <v>22</v>
      </c>
      <c r="C22" s="18"/>
      <c r="E22" s="22" t="s">
        <v>24</v>
      </c>
      <c r="H22" s="303">
        <v>0</v>
      </c>
      <c r="I22" s="289">
        <v>0</v>
      </c>
      <c r="J22" s="311">
        <v>0</v>
      </c>
      <c r="K22" s="273"/>
      <c r="L22" s="294">
        <v>0</v>
      </c>
      <c r="O22" s="581"/>
      <c r="P22" s="581"/>
      <c r="Q22" s="581"/>
      <c r="R22" s="693"/>
      <c r="S22" s="693"/>
      <c r="T22" s="693"/>
    </row>
    <row r="23" spans="1:20" x14ac:dyDescent="0.3">
      <c r="A23" s="9">
        <v>23</v>
      </c>
      <c r="C23" s="14"/>
      <c r="D23" s="15" t="s">
        <v>25</v>
      </c>
      <c r="H23" s="303">
        <f t="shared" ref="H23:J23" si="6">SUM(H24:H25)</f>
        <v>0</v>
      </c>
      <c r="I23" s="289">
        <f t="shared" si="6"/>
        <v>0</v>
      </c>
      <c r="J23" s="311">
        <f t="shared" si="6"/>
        <v>0</v>
      </c>
      <c r="K23" s="275"/>
      <c r="L23" s="297">
        <v>0</v>
      </c>
      <c r="O23" s="582">
        <f>I23-SUM(I24:I26)</f>
        <v>0</v>
      </c>
      <c r="P23" s="582">
        <f>J23-SUM(J24:J26)</f>
        <v>0</v>
      </c>
      <c r="Q23" s="582">
        <f>L23-SUM(L24:L26)</f>
        <v>0</v>
      </c>
      <c r="R23" s="694"/>
      <c r="S23" s="694"/>
      <c r="T23" s="694"/>
    </row>
    <row r="24" spans="1:20" s="17" customFormat="1" ht="13.95" customHeight="1" x14ac:dyDescent="0.3">
      <c r="A24" s="9">
        <v>24</v>
      </c>
      <c r="C24" s="18"/>
      <c r="D24" s="2"/>
      <c r="E24" s="2"/>
      <c r="F24" s="1" t="s">
        <v>20</v>
      </c>
      <c r="G24" s="1"/>
      <c r="H24" s="304"/>
      <c r="I24" s="290"/>
      <c r="J24" s="312"/>
      <c r="K24" s="273"/>
      <c r="L24" s="294">
        <v>0</v>
      </c>
      <c r="O24" s="581"/>
      <c r="P24" s="581"/>
      <c r="Q24" s="581"/>
      <c r="R24" s="693"/>
      <c r="S24" s="693"/>
      <c r="T24" s="693"/>
    </row>
    <row r="25" spans="1:20" s="17" customFormat="1" ht="13.95" customHeight="1" x14ac:dyDescent="0.3">
      <c r="A25" s="9">
        <v>25</v>
      </c>
      <c r="C25" s="18"/>
      <c r="D25" s="2"/>
      <c r="E25" s="2"/>
      <c r="F25" s="1" t="s">
        <v>21</v>
      </c>
      <c r="G25" s="1"/>
      <c r="H25" s="304"/>
      <c r="I25" s="290"/>
      <c r="J25" s="312"/>
      <c r="K25" s="273"/>
      <c r="L25" s="294">
        <v>0</v>
      </c>
      <c r="O25" s="581"/>
      <c r="P25" s="581"/>
      <c r="Q25" s="581"/>
      <c r="R25" s="693"/>
      <c r="S25" s="693"/>
      <c r="T25" s="693"/>
    </row>
    <row r="26" spans="1:20" s="17" customFormat="1" ht="13.95" customHeight="1" x14ac:dyDescent="0.3">
      <c r="A26" s="9">
        <v>26</v>
      </c>
      <c r="C26" s="18"/>
      <c r="D26" s="2"/>
      <c r="E26" s="2"/>
      <c r="F26" s="1" t="s">
        <v>22</v>
      </c>
      <c r="G26" s="1"/>
      <c r="H26" s="304"/>
      <c r="I26" s="290"/>
      <c r="J26" s="312"/>
      <c r="K26" s="273"/>
      <c r="L26" s="294">
        <v>0</v>
      </c>
      <c r="O26" s="581"/>
      <c r="P26" s="581"/>
      <c r="Q26" s="581"/>
      <c r="R26" s="693"/>
      <c r="S26" s="693"/>
      <c r="T26" s="693"/>
    </row>
    <row r="27" spans="1:20" x14ac:dyDescent="0.3">
      <c r="A27" s="9">
        <v>27</v>
      </c>
      <c r="C27" s="14"/>
      <c r="D27" s="15" t="s">
        <v>26</v>
      </c>
      <c r="H27" s="303">
        <f t="shared" ref="H27:J27" si="7">SUM(H28,H38)</f>
        <v>0</v>
      </c>
      <c r="I27" s="289">
        <f t="shared" si="7"/>
        <v>0</v>
      </c>
      <c r="J27" s="311">
        <f t="shared" si="7"/>
        <v>0</v>
      </c>
      <c r="K27" s="275"/>
      <c r="L27" s="297">
        <v>0</v>
      </c>
      <c r="O27" s="582">
        <f>I27-SUM(I28,I38)</f>
        <v>0</v>
      </c>
      <c r="P27" s="582">
        <f>J27-SUM(J28,J38)</f>
        <v>0</v>
      </c>
      <c r="Q27" s="582">
        <f>L27-SUM(L28,L38)</f>
        <v>0</v>
      </c>
      <c r="R27" s="694"/>
      <c r="S27" s="694"/>
      <c r="T27" s="694"/>
    </row>
    <row r="28" spans="1:20" x14ac:dyDescent="0.3">
      <c r="A28" s="9">
        <v>28</v>
      </c>
      <c r="C28" s="18"/>
      <c r="E28" s="15" t="s">
        <v>27</v>
      </c>
      <c r="H28" s="303">
        <f t="shared" ref="H28:J28" si="8">SUM(H29,H33,H37)</f>
        <v>0</v>
      </c>
      <c r="I28" s="289">
        <f t="shared" si="8"/>
        <v>0</v>
      </c>
      <c r="J28" s="311">
        <f t="shared" si="8"/>
        <v>0</v>
      </c>
      <c r="K28" s="275"/>
      <c r="L28" s="297">
        <v>0</v>
      </c>
      <c r="O28" s="582">
        <f>I28-SUM(I29,I33,I37)</f>
        <v>0</v>
      </c>
      <c r="P28" s="582">
        <f>J28-SUM(J29,J33,J37)</f>
        <v>0</v>
      </c>
      <c r="Q28" s="582">
        <f>L28-SUM(L29,L33,L37)</f>
        <v>0</v>
      </c>
      <c r="R28" s="694"/>
      <c r="S28" s="694"/>
      <c r="T28" s="694"/>
    </row>
    <row r="29" spans="1:20" x14ac:dyDescent="0.3">
      <c r="A29" s="9">
        <v>29</v>
      </c>
      <c r="C29" s="18"/>
      <c r="F29" s="22" t="s">
        <v>19</v>
      </c>
      <c r="G29" s="22"/>
      <c r="H29" s="303">
        <f t="shared" ref="H29:J29" si="9">SUM(H30:H32)</f>
        <v>0</v>
      </c>
      <c r="I29" s="289">
        <f t="shared" si="9"/>
        <v>0</v>
      </c>
      <c r="J29" s="311">
        <f t="shared" si="9"/>
        <v>0</v>
      </c>
      <c r="K29" s="275"/>
      <c r="L29" s="297">
        <v>0</v>
      </c>
      <c r="O29" s="582">
        <f>I29-SUM(I30:I32)</f>
        <v>0</v>
      </c>
      <c r="P29" s="582">
        <f>J29-SUM(J30:J32)</f>
        <v>0</v>
      </c>
      <c r="Q29" s="582">
        <f>L29-SUM(L30:L32)</f>
        <v>0</v>
      </c>
      <c r="R29" s="694"/>
      <c r="S29" s="694"/>
      <c r="T29" s="694"/>
    </row>
    <row r="30" spans="1:20" x14ac:dyDescent="0.3">
      <c r="A30" s="9">
        <v>30</v>
      </c>
      <c r="C30" s="18"/>
      <c r="F30" s="1" t="s">
        <v>20</v>
      </c>
      <c r="G30" s="1"/>
      <c r="H30" s="303">
        <v>0</v>
      </c>
      <c r="I30" s="289">
        <v>0</v>
      </c>
      <c r="J30" s="311">
        <v>0</v>
      </c>
      <c r="K30" s="273"/>
      <c r="L30" s="294">
        <v>0</v>
      </c>
      <c r="O30" s="581"/>
      <c r="P30" s="581"/>
      <c r="Q30" s="581"/>
      <c r="R30" s="693"/>
      <c r="S30" s="693"/>
      <c r="T30" s="693"/>
    </row>
    <row r="31" spans="1:20" x14ac:dyDescent="0.3">
      <c r="A31" s="9">
        <v>31</v>
      </c>
      <c r="C31" s="18"/>
      <c r="F31" s="1" t="s">
        <v>21</v>
      </c>
      <c r="G31" s="1"/>
      <c r="H31" s="304">
        <v>0</v>
      </c>
      <c r="I31" s="290">
        <v>0</v>
      </c>
      <c r="J31" s="312">
        <v>0</v>
      </c>
      <c r="K31" s="273"/>
      <c r="L31" s="294">
        <v>0</v>
      </c>
      <c r="O31" s="581"/>
      <c r="P31" s="581"/>
      <c r="Q31" s="581"/>
      <c r="R31" s="693"/>
      <c r="S31" s="693"/>
      <c r="T31" s="693"/>
    </row>
    <row r="32" spans="1:20" x14ac:dyDescent="0.3">
      <c r="A32" s="9">
        <v>32</v>
      </c>
      <c r="C32" s="18"/>
      <c r="F32" s="1" t="s">
        <v>22</v>
      </c>
      <c r="G32" s="1"/>
      <c r="H32" s="304">
        <v>0</v>
      </c>
      <c r="I32" s="290">
        <v>0</v>
      </c>
      <c r="J32" s="312">
        <v>0</v>
      </c>
      <c r="K32" s="273"/>
      <c r="L32" s="294">
        <v>0</v>
      </c>
      <c r="O32" s="581"/>
      <c r="P32" s="581"/>
      <c r="Q32" s="581"/>
      <c r="R32" s="693"/>
      <c r="S32" s="693"/>
      <c r="T32" s="693"/>
    </row>
    <row r="33" spans="1:20" x14ac:dyDescent="0.3">
      <c r="A33" s="9">
        <v>33</v>
      </c>
      <c r="C33" s="18"/>
      <c r="F33" s="26" t="s">
        <v>23</v>
      </c>
      <c r="G33" s="26"/>
      <c r="H33" s="303">
        <f t="shared" ref="H33:J33" si="10">SUM(H34:H36)</f>
        <v>0</v>
      </c>
      <c r="I33" s="289">
        <f t="shared" si="10"/>
        <v>0</v>
      </c>
      <c r="J33" s="311">
        <f t="shared" si="10"/>
        <v>0</v>
      </c>
      <c r="K33" s="275"/>
      <c r="L33" s="297">
        <v>0</v>
      </c>
      <c r="O33" s="582">
        <f>I33-SUM(I34:I36)</f>
        <v>0</v>
      </c>
      <c r="P33" s="582">
        <f>J33-SUM(J34:J36)</f>
        <v>0</v>
      </c>
      <c r="Q33" s="582">
        <f>L33-SUM(L34:L36)</f>
        <v>0</v>
      </c>
      <c r="R33" s="694"/>
      <c r="S33" s="694"/>
      <c r="T33" s="694"/>
    </row>
    <row r="34" spans="1:20" x14ac:dyDescent="0.3">
      <c r="A34" s="9">
        <v>34</v>
      </c>
      <c r="C34" s="18"/>
      <c r="F34" s="1" t="s">
        <v>20</v>
      </c>
      <c r="G34" s="1"/>
      <c r="H34" s="304"/>
      <c r="I34" s="290"/>
      <c r="J34" s="312"/>
      <c r="K34" s="273"/>
      <c r="L34" s="294">
        <v>0</v>
      </c>
      <c r="O34" s="581"/>
      <c r="P34" s="581"/>
      <c r="Q34" s="581"/>
      <c r="R34" s="693"/>
      <c r="S34" s="693"/>
      <c r="T34" s="693"/>
    </row>
    <row r="35" spans="1:20" x14ac:dyDescent="0.3">
      <c r="A35" s="9">
        <v>35</v>
      </c>
      <c r="C35" s="18"/>
      <c r="F35" s="1" t="s">
        <v>21</v>
      </c>
      <c r="G35" s="1"/>
      <c r="H35" s="304"/>
      <c r="I35" s="290"/>
      <c r="J35" s="312"/>
      <c r="K35" s="273"/>
      <c r="L35" s="294">
        <v>0</v>
      </c>
      <c r="O35" s="581"/>
      <c r="P35" s="581"/>
      <c r="Q35" s="581"/>
      <c r="R35" s="693"/>
      <c r="S35" s="693"/>
      <c r="T35" s="693"/>
    </row>
    <row r="36" spans="1:20" x14ac:dyDescent="0.3">
      <c r="A36" s="9">
        <v>36</v>
      </c>
      <c r="C36" s="18"/>
      <c r="F36" s="1" t="s">
        <v>22</v>
      </c>
      <c r="G36" s="1"/>
      <c r="H36" s="304"/>
      <c r="I36" s="290"/>
      <c r="J36" s="312"/>
      <c r="K36" s="273"/>
      <c r="L36" s="294">
        <v>0</v>
      </c>
      <c r="O36" s="581"/>
      <c r="P36" s="581"/>
      <c r="Q36" s="581"/>
      <c r="R36" s="693"/>
      <c r="S36" s="693"/>
      <c r="T36" s="693"/>
    </row>
    <row r="37" spans="1:20" x14ac:dyDescent="0.3">
      <c r="A37" s="9">
        <v>37</v>
      </c>
      <c r="C37" s="18"/>
      <c r="F37" s="22" t="s">
        <v>24</v>
      </c>
      <c r="G37" s="22"/>
      <c r="H37" s="304">
        <v>0</v>
      </c>
      <c r="I37" s="290">
        <v>0</v>
      </c>
      <c r="J37" s="312">
        <v>0</v>
      </c>
      <c r="K37" s="273"/>
      <c r="L37" s="294">
        <v>0</v>
      </c>
      <c r="O37" s="581"/>
      <c r="P37" s="581"/>
      <c r="Q37" s="581"/>
      <c r="R37" s="693"/>
      <c r="S37" s="693"/>
      <c r="T37" s="693"/>
    </row>
    <row r="38" spans="1:20" x14ac:dyDescent="0.3">
      <c r="A38" s="9">
        <v>38</v>
      </c>
      <c r="C38" s="18"/>
      <c r="E38" s="15" t="s">
        <v>28</v>
      </c>
      <c r="H38" s="303">
        <f t="shared" ref="H38:J38" si="11">SUM(H39:H41)</f>
        <v>0</v>
      </c>
      <c r="I38" s="289">
        <f t="shared" si="11"/>
        <v>0</v>
      </c>
      <c r="J38" s="311">
        <f t="shared" si="11"/>
        <v>0</v>
      </c>
      <c r="K38" s="275"/>
      <c r="L38" s="297">
        <v>0</v>
      </c>
      <c r="O38" s="582">
        <f>I38-SUM(I39:I41)</f>
        <v>0</v>
      </c>
      <c r="P38" s="582">
        <f>J38-SUM(J39:J41)</f>
        <v>0</v>
      </c>
      <c r="Q38" s="582">
        <f>L38-SUM(L39:L41)</f>
        <v>0</v>
      </c>
      <c r="R38" s="694"/>
      <c r="S38" s="694"/>
      <c r="T38" s="694"/>
    </row>
    <row r="39" spans="1:20" x14ac:dyDescent="0.3">
      <c r="A39" s="9">
        <v>39</v>
      </c>
      <c r="C39" s="18"/>
      <c r="F39" s="1" t="s">
        <v>20</v>
      </c>
      <c r="G39" s="1"/>
      <c r="H39" s="304"/>
      <c r="I39" s="290"/>
      <c r="J39" s="312"/>
      <c r="K39" s="273"/>
      <c r="L39" s="294">
        <v>0</v>
      </c>
      <c r="O39" s="581"/>
      <c r="P39" s="581"/>
      <c r="Q39" s="581"/>
      <c r="R39" s="693"/>
      <c r="S39" s="693"/>
      <c r="T39" s="693"/>
    </row>
    <row r="40" spans="1:20" x14ac:dyDescent="0.3">
      <c r="A40" s="9">
        <v>40</v>
      </c>
      <c r="C40" s="18"/>
      <c r="F40" s="1" t="s">
        <v>21</v>
      </c>
      <c r="G40" s="1"/>
      <c r="H40" s="304"/>
      <c r="I40" s="290"/>
      <c r="J40" s="312"/>
      <c r="K40" s="273"/>
      <c r="L40" s="294">
        <v>0</v>
      </c>
      <c r="O40" s="581"/>
      <c r="P40" s="581"/>
      <c r="Q40" s="581"/>
      <c r="R40" s="693"/>
      <c r="S40" s="693"/>
      <c r="T40" s="693"/>
    </row>
    <row r="41" spans="1:20" x14ac:dyDescent="0.3">
      <c r="A41" s="9">
        <v>41</v>
      </c>
      <c r="C41" s="18"/>
      <c r="F41" s="1" t="s">
        <v>22</v>
      </c>
      <c r="G41" s="1"/>
      <c r="H41" s="304"/>
      <c r="I41" s="290"/>
      <c r="J41" s="312"/>
      <c r="K41" s="273"/>
      <c r="L41" s="294">
        <v>0</v>
      </c>
      <c r="O41" s="581"/>
      <c r="P41" s="581"/>
      <c r="Q41" s="581"/>
      <c r="R41" s="693"/>
      <c r="S41" s="693"/>
      <c r="T41" s="693"/>
    </row>
    <row r="42" spans="1:20" x14ac:dyDescent="0.3">
      <c r="A42" s="9">
        <v>42</v>
      </c>
      <c r="C42" s="14"/>
      <c r="D42" s="15" t="s">
        <v>29</v>
      </c>
      <c r="E42" s="15"/>
      <c r="H42" s="303">
        <f t="shared" ref="H42:J42" si="12">SUM(H43:H45)</f>
        <v>0</v>
      </c>
      <c r="I42" s="289">
        <f t="shared" si="12"/>
        <v>0</v>
      </c>
      <c r="J42" s="311">
        <f t="shared" si="12"/>
        <v>0</v>
      </c>
      <c r="K42" s="275"/>
      <c r="L42" s="297">
        <v>0</v>
      </c>
      <c r="O42" s="582">
        <f>I42-SUM(I43:I45)</f>
        <v>0</v>
      </c>
      <c r="P42" s="582">
        <f>J42-SUM(J43:J45)</f>
        <v>0</v>
      </c>
      <c r="Q42" s="582">
        <f>L42-SUM(L43:L45)</f>
        <v>0</v>
      </c>
      <c r="R42" s="694"/>
      <c r="S42" s="694"/>
      <c r="T42" s="694"/>
    </row>
    <row r="43" spans="1:20" x14ac:dyDescent="0.3">
      <c r="A43" s="9">
        <v>43</v>
      </c>
      <c r="C43" s="18"/>
      <c r="E43" s="2" t="s">
        <v>30</v>
      </c>
      <c r="H43" s="304"/>
      <c r="I43" s="290"/>
      <c r="J43" s="312"/>
      <c r="K43" s="273"/>
      <c r="L43" s="294">
        <v>0</v>
      </c>
      <c r="O43" s="581"/>
      <c r="P43" s="581"/>
      <c r="Q43" s="581"/>
      <c r="R43" s="693"/>
      <c r="S43" s="693"/>
      <c r="T43" s="693"/>
    </row>
    <row r="44" spans="1:20" x14ac:dyDescent="0.3">
      <c r="A44" s="9">
        <v>44</v>
      </c>
      <c r="C44" s="18"/>
      <c r="E44" s="2" t="s">
        <v>31</v>
      </c>
      <c r="H44" s="304"/>
      <c r="I44" s="290"/>
      <c r="J44" s="312"/>
      <c r="K44" s="273"/>
      <c r="L44" s="294">
        <v>0</v>
      </c>
      <c r="O44" s="581"/>
      <c r="P44" s="581"/>
      <c r="Q44" s="581"/>
      <c r="R44" s="693"/>
      <c r="S44" s="693"/>
      <c r="T44" s="693"/>
    </row>
    <row r="45" spans="1:20" x14ac:dyDescent="0.3">
      <c r="A45" s="9">
        <v>45</v>
      </c>
      <c r="C45" s="18"/>
      <c r="E45" s="2" t="s">
        <v>32</v>
      </c>
      <c r="H45" s="304"/>
      <c r="I45" s="290"/>
      <c r="J45" s="312"/>
      <c r="K45" s="273"/>
      <c r="L45" s="294">
        <v>0</v>
      </c>
      <c r="O45" s="581"/>
      <c r="P45" s="581"/>
      <c r="Q45" s="581"/>
      <c r="R45" s="693"/>
      <c r="S45" s="693"/>
      <c r="T45" s="693"/>
    </row>
    <row r="46" spans="1:20" x14ac:dyDescent="0.3">
      <c r="A46" s="9">
        <v>46</v>
      </c>
      <c r="C46" s="76"/>
      <c r="D46" s="28" t="s">
        <v>33</v>
      </c>
      <c r="E46" s="28"/>
      <c r="F46" s="28"/>
      <c r="G46" s="28"/>
      <c r="H46" s="301">
        <f t="shared" ref="H46:J46" si="13">SUM(H13,H23,H27,H42)</f>
        <v>0</v>
      </c>
      <c r="I46" s="287">
        <f t="shared" si="13"/>
        <v>0</v>
      </c>
      <c r="J46" s="309">
        <f t="shared" si="13"/>
        <v>0</v>
      </c>
      <c r="K46" s="274"/>
      <c r="L46" s="295">
        <v>0</v>
      </c>
      <c r="O46" s="582">
        <f>I46-SUM(I42,I27,I23,I13)</f>
        <v>0</v>
      </c>
      <c r="P46" s="582">
        <f>J46-SUM(J42,J27,J23,J13)</f>
        <v>0</v>
      </c>
      <c r="Q46" s="582">
        <f>L46-SUM(L42,L27,L23,L13)</f>
        <v>0</v>
      </c>
      <c r="R46" s="694"/>
      <c r="S46" s="694"/>
      <c r="T46" s="694"/>
    </row>
    <row r="47" spans="1:20" x14ac:dyDescent="0.3">
      <c r="A47" s="9">
        <v>47</v>
      </c>
      <c r="C47" s="11" t="s">
        <v>34</v>
      </c>
      <c r="D47" s="12" t="s">
        <v>35</v>
      </c>
      <c r="E47" s="12"/>
      <c r="F47" s="12"/>
      <c r="G47" s="12"/>
      <c r="H47" s="20"/>
      <c r="I47" s="20"/>
      <c r="J47" s="20"/>
      <c r="K47" s="274"/>
      <c r="L47" s="69"/>
      <c r="O47" s="581"/>
      <c r="P47" s="581"/>
      <c r="Q47" s="581"/>
      <c r="R47" s="693"/>
      <c r="S47" s="693"/>
      <c r="T47" s="693"/>
    </row>
    <row r="48" spans="1:20" x14ac:dyDescent="0.3">
      <c r="A48" s="9">
        <v>48</v>
      </c>
      <c r="C48" s="14"/>
      <c r="D48" s="15" t="s">
        <v>36</v>
      </c>
      <c r="H48" s="301">
        <f>SUM(H49,H52)</f>
        <v>8204.6438500000004</v>
      </c>
      <c r="I48" s="287">
        <f t="shared" ref="I48:J48" si="14">SUM(I49,I52)</f>
        <v>8204.6438500000004</v>
      </c>
      <c r="J48" s="309">
        <f t="shared" si="14"/>
        <v>8204.6438500000004</v>
      </c>
      <c r="K48" s="274"/>
      <c r="L48" s="295">
        <v>8204.6438500000004</v>
      </c>
      <c r="O48" s="582">
        <f>I48-SUM(I49,I52)</f>
        <v>0</v>
      </c>
      <c r="P48" s="582">
        <f>J48-SUM(J49,J52)</f>
        <v>0</v>
      </c>
      <c r="Q48" s="582">
        <f>L48-SUM(L49,L52)</f>
        <v>0</v>
      </c>
      <c r="R48" s="694"/>
      <c r="S48" s="694"/>
      <c r="T48" s="694"/>
    </row>
    <row r="49" spans="1:20" x14ac:dyDescent="0.3">
      <c r="A49" s="9">
        <v>49</v>
      </c>
      <c r="C49" s="18"/>
      <c r="E49" s="2" t="s">
        <v>37</v>
      </c>
      <c r="H49" s="304">
        <v>8204.6438500000004</v>
      </c>
      <c r="I49" s="290">
        <v>8204.6438500000004</v>
      </c>
      <c r="J49" s="312">
        <v>8204.6438500000004</v>
      </c>
      <c r="K49" s="276"/>
      <c r="L49" s="294">
        <v>8204.6438500000004</v>
      </c>
      <c r="O49" s="582">
        <f>I49-SUM(I50:I51)</f>
        <v>0</v>
      </c>
      <c r="P49" s="582">
        <f>J49-SUM(J50:J51)</f>
        <v>0</v>
      </c>
      <c r="Q49" s="582">
        <f>L49-SUM(L50:L51)</f>
        <v>8204.6438500000004</v>
      </c>
      <c r="R49" s="694"/>
      <c r="S49" s="694"/>
      <c r="T49" s="694"/>
    </row>
    <row r="50" spans="1:20" x14ac:dyDescent="0.3">
      <c r="A50" s="9">
        <v>50</v>
      </c>
      <c r="C50" s="29"/>
      <c r="D50" s="30"/>
      <c r="E50" s="30"/>
      <c r="F50" s="30" t="s">
        <v>108</v>
      </c>
      <c r="G50" s="30"/>
      <c r="H50" s="304">
        <v>8204.6438500000004</v>
      </c>
      <c r="I50" s="290">
        <v>8204.6438500000004</v>
      </c>
      <c r="J50" s="312">
        <v>8204.6438500000004</v>
      </c>
      <c r="K50" s="277"/>
      <c r="L50" s="298">
        <v>0</v>
      </c>
      <c r="O50" s="581"/>
      <c r="P50" s="581"/>
      <c r="Q50" s="581"/>
      <c r="R50" s="693"/>
      <c r="S50" s="693"/>
      <c r="T50" s="693"/>
    </row>
    <row r="51" spans="1:20" x14ac:dyDescent="0.3">
      <c r="A51" s="9">
        <v>51</v>
      </c>
      <c r="C51" s="29"/>
      <c r="D51" s="30"/>
      <c r="E51" s="30"/>
      <c r="F51" s="30" t="s">
        <v>109</v>
      </c>
      <c r="G51" s="30"/>
      <c r="H51" s="305">
        <v>0</v>
      </c>
      <c r="I51" s="291">
        <v>0</v>
      </c>
      <c r="J51" s="313">
        <v>0</v>
      </c>
      <c r="K51" s="277"/>
      <c r="L51" s="298">
        <v>0</v>
      </c>
      <c r="O51" s="581"/>
      <c r="P51" s="581"/>
      <c r="Q51" s="581"/>
      <c r="R51" s="693"/>
      <c r="S51" s="693"/>
      <c r="T51" s="693"/>
    </row>
    <row r="52" spans="1:20" ht="13.95" customHeight="1" x14ac:dyDescent="0.3">
      <c r="A52" s="9">
        <v>52</v>
      </c>
      <c r="C52" s="18"/>
      <c r="E52" s="2" t="s">
        <v>38</v>
      </c>
      <c r="H52" s="304">
        <v>0</v>
      </c>
      <c r="I52" s="290">
        <v>0</v>
      </c>
      <c r="J52" s="312">
        <v>0</v>
      </c>
      <c r="K52" s="276"/>
      <c r="L52" s="294">
        <v>0</v>
      </c>
      <c r="O52" s="581"/>
      <c r="P52" s="581"/>
      <c r="Q52" s="581"/>
      <c r="R52" s="693"/>
      <c r="S52" s="693"/>
      <c r="T52" s="693"/>
    </row>
    <row r="53" spans="1:20" ht="13.5" customHeight="1" x14ac:dyDescent="0.3">
      <c r="A53" s="9">
        <v>53</v>
      </c>
      <c r="C53" s="14"/>
      <c r="D53" s="15" t="s">
        <v>39</v>
      </c>
      <c r="H53" s="303">
        <f t="shared" ref="H53:J53" si="15">SUM(H54,H57,H60)</f>
        <v>-77.234449999999995</v>
      </c>
      <c r="I53" s="289">
        <f t="shared" si="15"/>
        <v>-77.234449999999995</v>
      </c>
      <c r="J53" s="311">
        <f t="shared" si="15"/>
        <v>-77.234449999999995</v>
      </c>
      <c r="K53" s="274"/>
      <c r="L53" s="297">
        <v>-77.234449999999995</v>
      </c>
      <c r="O53" s="582">
        <f>I53-SUM(I54,I57,I60)</f>
        <v>0</v>
      </c>
      <c r="P53" s="582">
        <f>J53-SUM(J54,J57,J60)</f>
        <v>0</v>
      </c>
      <c r="Q53" s="582">
        <f>L53-SUM(L54,L57,L60)</f>
        <v>0</v>
      </c>
      <c r="R53" s="694"/>
      <c r="S53" s="694"/>
      <c r="T53" s="694"/>
    </row>
    <row r="54" spans="1:20" ht="13.5" customHeight="1" x14ac:dyDescent="0.3">
      <c r="A54" s="9">
        <v>54</v>
      </c>
      <c r="C54" s="18"/>
      <c r="E54" s="2" t="s">
        <v>40</v>
      </c>
      <c r="H54" s="304">
        <f t="shared" ref="H54:J54" si="16">SUM(H55:H56)</f>
        <v>-77.234449999999995</v>
      </c>
      <c r="I54" s="290">
        <f t="shared" si="16"/>
        <v>-77.234449999999995</v>
      </c>
      <c r="J54" s="312">
        <f t="shared" si="16"/>
        <v>-77.234449999999995</v>
      </c>
      <c r="K54" s="274"/>
      <c r="L54" s="299">
        <v>-77.234449999999995</v>
      </c>
      <c r="O54" s="582">
        <f>I54-SUM(I55:I56)</f>
        <v>0</v>
      </c>
      <c r="P54" s="582">
        <f>J54-SUM(J55:J56)</f>
        <v>0</v>
      </c>
      <c r="Q54" s="582">
        <f>L54-SUM(L55:L56)</f>
        <v>0</v>
      </c>
      <c r="R54" s="694"/>
      <c r="S54" s="694"/>
      <c r="T54" s="694"/>
    </row>
    <row r="55" spans="1:20" s="27" customFormat="1" ht="13.5" customHeight="1" x14ac:dyDescent="0.3">
      <c r="A55" s="9">
        <v>55</v>
      </c>
      <c r="C55" s="18"/>
      <c r="D55" s="2"/>
      <c r="E55" s="2"/>
      <c r="F55" s="2" t="s">
        <v>41</v>
      </c>
      <c r="G55" s="2"/>
      <c r="H55" s="304">
        <v>-77.234449999999995</v>
      </c>
      <c r="I55" s="290">
        <v>-77.234449999999995</v>
      </c>
      <c r="J55" s="312">
        <v>-77.234449999999995</v>
      </c>
      <c r="K55" s="278"/>
      <c r="L55" s="294">
        <v>-77.234449999999995</v>
      </c>
      <c r="O55" s="581"/>
      <c r="P55" s="581"/>
      <c r="Q55" s="581"/>
      <c r="R55" s="693"/>
      <c r="S55" s="693"/>
      <c r="T55" s="693"/>
    </row>
    <row r="56" spans="1:20" x14ac:dyDescent="0.3">
      <c r="A56" s="9">
        <v>56</v>
      </c>
      <c r="C56" s="29"/>
      <c r="D56" s="30"/>
      <c r="E56" s="30"/>
      <c r="F56" s="30" t="s">
        <v>42</v>
      </c>
      <c r="G56" s="30"/>
      <c r="H56" s="306"/>
      <c r="I56" s="292"/>
      <c r="J56" s="314"/>
      <c r="K56" s="276"/>
      <c r="L56" s="294">
        <v>0</v>
      </c>
      <c r="O56" s="581"/>
      <c r="P56" s="581"/>
      <c r="Q56" s="581"/>
      <c r="R56" s="693"/>
      <c r="S56" s="693"/>
      <c r="T56" s="693"/>
    </row>
    <row r="57" spans="1:20" ht="15" customHeight="1" x14ac:dyDescent="0.3">
      <c r="A57" s="9">
        <v>57</v>
      </c>
      <c r="C57" s="18"/>
      <c r="E57" s="2" t="s">
        <v>43</v>
      </c>
      <c r="H57" s="304">
        <f t="shared" ref="H57:J57" si="17">SUM(H58:H59)</f>
        <v>0</v>
      </c>
      <c r="I57" s="290">
        <f t="shared" si="17"/>
        <v>0</v>
      </c>
      <c r="J57" s="312">
        <f t="shared" si="17"/>
        <v>0</v>
      </c>
      <c r="K57" s="274"/>
      <c r="L57" s="299">
        <v>0</v>
      </c>
      <c r="O57" s="582">
        <f>I57-SUM(I58:I59)</f>
        <v>0</v>
      </c>
      <c r="P57" s="582">
        <f>J57-SUM(J58:J59)</f>
        <v>0</v>
      </c>
      <c r="Q57" s="582">
        <f>L57-SUM(L58:L59)</f>
        <v>0</v>
      </c>
      <c r="R57" s="694"/>
      <c r="S57" s="694"/>
      <c r="T57" s="694"/>
    </row>
    <row r="58" spans="1:20" ht="13.5" customHeight="1" x14ac:dyDescent="0.3">
      <c r="A58" s="9">
        <v>58</v>
      </c>
      <c r="C58" s="29"/>
      <c r="D58" s="30"/>
      <c r="E58" s="30"/>
      <c r="F58" s="30" t="s">
        <v>44</v>
      </c>
      <c r="G58" s="30"/>
      <c r="H58" s="305">
        <v>0</v>
      </c>
      <c r="I58" s="291">
        <v>0</v>
      </c>
      <c r="J58" s="313">
        <v>0</v>
      </c>
      <c r="K58" s="273"/>
      <c r="L58" s="294">
        <v>0</v>
      </c>
      <c r="O58" s="581"/>
      <c r="P58" s="581"/>
      <c r="Q58" s="581"/>
      <c r="R58" s="693"/>
      <c r="S58" s="693"/>
      <c r="T58" s="693"/>
    </row>
    <row r="59" spans="1:20" ht="16.2" customHeight="1" x14ac:dyDescent="0.3">
      <c r="A59" s="9">
        <v>59</v>
      </c>
      <c r="C59" s="18"/>
      <c r="F59" s="2" t="s">
        <v>45</v>
      </c>
      <c r="H59" s="304"/>
      <c r="I59" s="290"/>
      <c r="J59" s="312"/>
      <c r="K59" s="273"/>
      <c r="L59" s="294">
        <v>0</v>
      </c>
      <c r="O59" s="581"/>
      <c r="P59" s="581"/>
      <c r="Q59" s="581"/>
      <c r="R59" s="693"/>
      <c r="S59" s="693"/>
      <c r="T59" s="693"/>
    </row>
    <row r="60" spans="1:20" ht="16.2" customHeight="1" x14ac:dyDescent="0.3">
      <c r="A60" s="9">
        <v>60</v>
      </c>
      <c r="C60" s="18"/>
      <c r="E60" s="2" t="s">
        <v>46</v>
      </c>
      <c r="H60" s="304"/>
      <c r="I60" s="290"/>
      <c r="J60" s="312"/>
      <c r="K60" s="273"/>
      <c r="L60" s="294">
        <v>0</v>
      </c>
      <c r="O60" s="581"/>
      <c r="P60" s="581"/>
      <c r="Q60" s="581"/>
      <c r="R60" s="693"/>
      <c r="S60" s="693"/>
      <c r="T60" s="693"/>
    </row>
    <row r="61" spans="1:20" x14ac:dyDescent="0.3">
      <c r="A61" s="9">
        <v>61</v>
      </c>
      <c r="C61" s="76"/>
      <c r="D61" s="28" t="s">
        <v>47</v>
      </c>
      <c r="E61" s="28"/>
      <c r="F61" s="31"/>
      <c r="G61" s="31"/>
      <c r="H61" s="302">
        <f t="shared" ref="H61:J61" si="18">SUM(H48,H53)</f>
        <v>8127.4094000000005</v>
      </c>
      <c r="I61" s="288">
        <f t="shared" si="18"/>
        <v>8127.4094000000005</v>
      </c>
      <c r="J61" s="310">
        <f t="shared" si="18"/>
        <v>8127.4094000000005</v>
      </c>
      <c r="K61" s="274"/>
      <c r="L61" s="296">
        <v>8127.4094000000005</v>
      </c>
      <c r="O61" s="582">
        <f>I61-SUM(I53,I48)</f>
        <v>0</v>
      </c>
      <c r="P61" s="582">
        <f>J61-SUM(J53,J48)</f>
        <v>0</v>
      </c>
      <c r="Q61" s="582">
        <f>L61-SUM(L53,L48)</f>
        <v>0</v>
      </c>
      <c r="R61" s="694"/>
      <c r="S61" s="694"/>
      <c r="T61" s="694"/>
    </row>
    <row r="62" spans="1:20" x14ac:dyDescent="0.3">
      <c r="A62" s="9">
        <v>62</v>
      </c>
      <c r="C62" s="11" t="s">
        <v>48</v>
      </c>
      <c r="D62" s="12" t="s">
        <v>49</v>
      </c>
      <c r="E62" s="12"/>
      <c r="F62" s="12"/>
      <c r="G62" s="12"/>
      <c r="H62" s="20"/>
      <c r="I62" s="20"/>
      <c r="J62" s="20"/>
      <c r="K62" s="274"/>
      <c r="L62" s="69"/>
      <c r="O62" s="581"/>
      <c r="P62" s="581"/>
      <c r="Q62" s="581"/>
      <c r="R62" s="693"/>
      <c r="S62" s="693"/>
      <c r="T62" s="693"/>
    </row>
    <row r="63" spans="1:20" x14ac:dyDescent="0.3">
      <c r="A63" s="9">
        <v>63</v>
      </c>
      <c r="C63" s="14"/>
      <c r="D63" s="15" t="s">
        <v>50</v>
      </c>
      <c r="E63" s="15"/>
      <c r="H63" s="304">
        <v>0</v>
      </c>
      <c r="I63" s="290">
        <v>0</v>
      </c>
      <c r="J63" s="312">
        <v>0</v>
      </c>
      <c r="K63" s="273"/>
      <c r="L63" s="294">
        <v>0</v>
      </c>
      <c r="O63" s="581"/>
      <c r="P63" s="581"/>
      <c r="Q63" s="581"/>
      <c r="R63" s="693"/>
      <c r="S63" s="693"/>
      <c r="T63" s="693"/>
    </row>
    <row r="64" spans="1:20" x14ac:dyDescent="0.3">
      <c r="A64" s="9">
        <v>64</v>
      </c>
      <c r="C64" s="14"/>
      <c r="D64" s="15" t="s">
        <v>51</v>
      </c>
      <c r="E64" s="15"/>
      <c r="H64" s="303">
        <f t="shared" ref="H64:J64" si="19">SUM(H65,H68)</f>
        <v>0</v>
      </c>
      <c r="I64" s="289">
        <f t="shared" si="19"/>
        <v>0</v>
      </c>
      <c r="J64" s="311">
        <f t="shared" si="19"/>
        <v>0</v>
      </c>
      <c r="K64" s="275"/>
      <c r="L64" s="297">
        <v>0</v>
      </c>
      <c r="O64" s="582">
        <f>I64-SUM(I65,I68)</f>
        <v>0</v>
      </c>
      <c r="P64" s="582">
        <f>J64-SUM(J65,J68)</f>
        <v>0</v>
      </c>
      <c r="Q64" s="582">
        <f>L64-SUM(L65,L68)</f>
        <v>0</v>
      </c>
      <c r="R64" s="694"/>
      <c r="S64" s="694"/>
      <c r="T64" s="694"/>
    </row>
    <row r="65" spans="1:20" x14ac:dyDescent="0.3">
      <c r="A65" s="9">
        <v>65</v>
      </c>
      <c r="C65" s="14"/>
      <c r="D65" s="15"/>
      <c r="E65" s="19" t="s">
        <v>52</v>
      </c>
      <c r="H65" s="303">
        <f t="shared" ref="H65:J65" si="20">SUM(H66:H67)</f>
        <v>0</v>
      </c>
      <c r="I65" s="289">
        <f t="shared" si="20"/>
        <v>0</v>
      </c>
      <c r="J65" s="311">
        <f t="shared" si="20"/>
        <v>0</v>
      </c>
      <c r="K65" s="275"/>
      <c r="L65" s="297">
        <v>0</v>
      </c>
      <c r="O65" s="582">
        <f>I65-SUM(I66:I67)</f>
        <v>0</v>
      </c>
      <c r="P65" s="582">
        <f>J65-SUM(J66:J67)</f>
        <v>0</v>
      </c>
      <c r="Q65" s="582">
        <f>L65-SUM(L66:L67)</f>
        <v>0</v>
      </c>
      <c r="R65" s="694"/>
      <c r="S65" s="694"/>
      <c r="T65" s="694"/>
    </row>
    <row r="66" spans="1:20" x14ac:dyDescent="0.3">
      <c r="A66" s="9">
        <v>66</v>
      </c>
      <c r="C66" s="14"/>
      <c r="D66" s="15"/>
      <c r="F66" s="19" t="s">
        <v>53</v>
      </c>
      <c r="G66" s="19"/>
      <c r="H66" s="304">
        <v>0</v>
      </c>
      <c r="I66" s="290">
        <v>0</v>
      </c>
      <c r="J66" s="312">
        <v>0</v>
      </c>
      <c r="K66" s="273"/>
      <c r="L66" s="294">
        <v>0</v>
      </c>
      <c r="O66" s="581"/>
      <c r="P66" s="581"/>
      <c r="Q66" s="581"/>
      <c r="R66" s="693"/>
      <c r="S66" s="693"/>
      <c r="T66" s="693"/>
    </row>
    <row r="67" spans="1:20" x14ac:dyDescent="0.3">
      <c r="A67" s="9">
        <v>67</v>
      </c>
      <c r="C67" s="14"/>
      <c r="D67" s="15"/>
      <c r="F67" s="19" t="s">
        <v>54</v>
      </c>
      <c r="G67" s="19"/>
      <c r="H67" s="304">
        <v>0</v>
      </c>
      <c r="I67" s="290">
        <v>0</v>
      </c>
      <c r="J67" s="312">
        <v>0</v>
      </c>
      <c r="K67" s="273"/>
      <c r="L67" s="294">
        <v>0</v>
      </c>
      <c r="O67" s="581"/>
      <c r="P67" s="581"/>
      <c r="Q67" s="581"/>
      <c r="R67" s="693"/>
      <c r="S67" s="693"/>
      <c r="T67" s="693"/>
    </row>
    <row r="68" spans="1:20" x14ac:dyDescent="0.3">
      <c r="A68" s="9">
        <v>68</v>
      </c>
      <c r="C68" s="14"/>
      <c r="D68" s="15"/>
      <c r="E68" s="19" t="s">
        <v>55</v>
      </c>
      <c r="H68" s="303">
        <f t="shared" ref="H68:J68" si="21">SUM(H69:H70)</f>
        <v>0</v>
      </c>
      <c r="I68" s="289">
        <f t="shared" si="21"/>
        <v>0</v>
      </c>
      <c r="J68" s="311">
        <f t="shared" si="21"/>
        <v>0</v>
      </c>
      <c r="K68" s="275"/>
      <c r="L68" s="297">
        <v>0</v>
      </c>
      <c r="O68" s="582">
        <f>I68-SUM(I69:I70)</f>
        <v>0</v>
      </c>
      <c r="P68" s="582">
        <f>J68-SUM(J69:J70)</f>
        <v>0</v>
      </c>
      <c r="Q68" s="582">
        <f>L68-SUM(L69:L70)</f>
        <v>0</v>
      </c>
      <c r="R68" s="694"/>
      <c r="S68" s="694"/>
      <c r="T68" s="694"/>
    </row>
    <row r="69" spans="1:20" x14ac:dyDescent="0.3">
      <c r="A69" s="9">
        <v>69</v>
      </c>
      <c r="C69" s="14"/>
      <c r="D69" s="15"/>
      <c r="F69" s="19" t="s">
        <v>53</v>
      </c>
      <c r="G69" s="19"/>
      <c r="H69" s="307">
        <v>0</v>
      </c>
      <c r="I69" s="293">
        <v>0</v>
      </c>
      <c r="J69" s="315">
        <v>0</v>
      </c>
      <c r="K69" s="273"/>
      <c r="L69" s="294">
        <v>0</v>
      </c>
      <c r="O69" s="581"/>
      <c r="P69" s="581"/>
      <c r="Q69" s="581"/>
      <c r="R69" s="693"/>
      <c r="S69" s="693"/>
      <c r="T69" s="693"/>
    </row>
    <row r="70" spans="1:20" x14ac:dyDescent="0.3">
      <c r="A70" s="9">
        <v>70</v>
      </c>
      <c r="C70" s="14"/>
      <c r="D70" s="15"/>
      <c r="E70" s="15"/>
      <c r="F70" s="19" t="s">
        <v>54</v>
      </c>
      <c r="G70" s="19"/>
      <c r="H70" s="307">
        <v>0</v>
      </c>
      <c r="I70" s="293">
        <v>0</v>
      </c>
      <c r="J70" s="315">
        <v>0</v>
      </c>
      <c r="K70" s="273"/>
      <c r="L70" s="294">
        <v>0</v>
      </c>
      <c r="O70" s="581"/>
      <c r="P70" s="581"/>
      <c r="Q70" s="581"/>
      <c r="R70" s="693"/>
      <c r="S70" s="693"/>
      <c r="T70" s="693"/>
    </row>
    <row r="71" spans="1:20" x14ac:dyDescent="0.3">
      <c r="A71" s="9">
        <v>71</v>
      </c>
      <c r="C71" s="14"/>
      <c r="D71" s="15" t="s">
        <v>56</v>
      </c>
      <c r="E71" s="15"/>
      <c r="H71" s="303">
        <f t="shared" ref="H71:J71" si="22">SUM(H72,H73,H74,H75,H76,H77)</f>
        <v>766.48455000000013</v>
      </c>
      <c r="I71" s="289">
        <f t="shared" si="22"/>
        <v>766.48455000000013</v>
      </c>
      <c r="J71" s="311">
        <f t="shared" si="22"/>
        <v>766.48455000000013</v>
      </c>
      <c r="K71" s="274"/>
      <c r="L71" s="297">
        <v>766.48455000000013</v>
      </c>
      <c r="O71" s="582">
        <f>I71-SUM(I72:I77)</f>
        <v>0</v>
      </c>
      <c r="P71" s="582">
        <f>J71-SUM(J72:J77)</f>
        <v>0</v>
      </c>
      <c r="Q71" s="582">
        <f>L71-SUM(L72:L77)</f>
        <v>0</v>
      </c>
      <c r="R71" s="694"/>
      <c r="S71" s="694"/>
      <c r="T71" s="694"/>
    </row>
    <row r="72" spans="1:20" x14ac:dyDescent="0.3">
      <c r="A72" s="9">
        <v>72</v>
      </c>
      <c r="C72" s="18"/>
      <c r="E72" s="2" t="s">
        <v>57</v>
      </c>
      <c r="H72" s="304">
        <v>550.62055000000009</v>
      </c>
      <c r="I72" s="290">
        <v>550.62055000000009</v>
      </c>
      <c r="J72" s="312">
        <v>550.62055000000009</v>
      </c>
      <c r="K72" s="273"/>
      <c r="L72" s="294">
        <v>550.62055000000009</v>
      </c>
      <c r="O72" s="581"/>
      <c r="P72" s="581"/>
      <c r="Q72" s="581"/>
      <c r="R72" s="693"/>
      <c r="S72" s="693"/>
      <c r="T72" s="693"/>
    </row>
    <row r="73" spans="1:20" x14ac:dyDescent="0.3">
      <c r="A73" s="9">
        <v>73</v>
      </c>
      <c r="C73" s="18"/>
      <c r="E73" s="2" t="s">
        <v>58</v>
      </c>
      <c r="H73" s="304">
        <v>145.00899999999999</v>
      </c>
      <c r="I73" s="290">
        <v>145.00899999999999</v>
      </c>
      <c r="J73" s="312">
        <v>145.00899999999999</v>
      </c>
      <c r="K73" s="277"/>
      <c r="L73" s="294">
        <v>145.00899999999999</v>
      </c>
      <c r="O73" s="581"/>
      <c r="P73" s="581"/>
      <c r="Q73" s="581"/>
      <c r="R73" s="693"/>
      <c r="S73" s="693"/>
      <c r="T73" s="693"/>
    </row>
    <row r="74" spans="1:20" x14ac:dyDescent="0.3">
      <c r="A74" s="9">
        <v>74</v>
      </c>
      <c r="C74" s="18"/>
      <c r="E74" s="2" t="s">
        <v>59</v>
      </c>
      <c r="H74" s="304">
        <v>0</v>
      </c>
      <c r="I74" s="290">
        <v>0</v>
      </c>
      <c r="J74" s="312">
        <v>0</v>
      </c>
      <c r="K74" s="277"/>
      <c r="L74" s="294">
        <v>0</v>
      </c>
      <c r="O74" s="581"/>
      <c r="P74" s="581"/>
      <c r="Q74" s="581"/>
      <c r="R74" s="693"/>
      <c r="S74" s="693"/>
      <c r="T74" s="693"/>
    </row>
    <row r="75" spans="1:20" ht="13.5" customHeight="1" x14ac:dyDescent="0.3">
      <c r="A75" s="9">
        <v>75</v>
      </c>
      <c r="C75" s="18"/>
      <c r="E75" s="32" t="s">
        <v>60</v>
      </c>
      <c r="F75" s="32"/>
      <c r="G75" s="15"/>
      <c r="H75" s="306"/>
      <c r="I75" s="292"/>
      <c r="J75" s="314"/>
      <c r="K75" s="273"/>
      <c r="L75" s="294">
        <v>0</v>
      </c>
      <c r="O75" s="581"/>
      <c r="P75" s="581"/>
      <c r="Q75" s="581"/>
      <c r="R75" s="693"/>
      <c r="S75" s="693"/>
      <c r="T75" s="693"/>
    </row>
    <row r="76" spans="1:20" ht="13.5" customHeight="1" x14ac:dyDescent="0.3">
      <c r="A76" s="9">
        <v>76</v>
      </c>
      <c r="C76" s="18"/>
      <c r="E76" s="32" t="s">
        <v>61</v>
      </c>
      <c r="F76" s="32"/>
      <c r="G76" s="15"/>
      <c r="H76" s="306">
        <v>70.855000000000004</v>
      </c>
      <c r="I76" s="292">
        <v>70.855000000000004</v>
      </c>
      <c r="J76" s="314">
        <v>70.855000000000004</v>
      </c>
      <c r="K76" s="273"/>
      <c r="L76" s="294">
        <v>70.855000000000004</v>
      </c>
      <c r="O76" s="581"/>
      <c r="P76" s="581"/>
      <c r="Q76" s="581"/>
      <c r="R76" s="693"/>
      <c r="S76" s="693"/>
      <c r="T76" s="693"/>
    </row>
    <row r="77" spans="1:20" ht="18.45" customHeight="1" x14ac:dyDescent="0.3">
      <c r="A77" s="9">
        <v>77</v>
      </c>
      <c r="C77" s="18"/>
      <c r="E77" s="19" t="s">
        <v>62</v>
      </c>
      <c r="H77" s="304">
        <v>0</v>
      </c>
      <c r="I77" s="290">
        <v>0</v>
      </c>
      <c r="J77" s="312">
        <v>0</v>
      </c>
      <c r="K77" s="273"/>
      <c r="L77" s="294">
        <v>0</v>
      </c>
      <c r="O77" s="581"/>
      <c r="P77" s="581"/>
      <c r="Q77" s="581"/>
      <c r="R77" s="693"/>
      <c r="S77" s="693"/>
      <c r="T77" s="693"/>
    </row>
    <row r="78" spans="1:20" ht="18.45" customHeight="1" x14ac:dyDescent="0.3">
      <c r="A78" s="9">
        <v>78</v>
      </c>
      <c r="C78" s="76"/>
      <c r="D78" s="28" t="s">
        <v>63</v>
      </c>
      <c r="E78" s="28"/>
      <c r="F78" s="31"/>
      <c r="G78" s="31"/>
      <c r="H78" s="302">
        <f t="shared" ref="H78:J78" si="23">SUM(H63,H64,H71)</f>
        <v>766.48455000000013</v>
      </c>
      <c r="I78" s="288">
        <f t="shared" si="23"/>
        <v>766.48455000000013</v>
      </c>
      <c r="J78" s="310">
        <f t="shared" si="23"/>
        <v>766.48455000000013</v>
      </c>
      <c r="K78" s="274"/>
      <c r="L78" s="296">
        <v>766.48455000000013</v>
      </c>
      <c r="O78" s="582">
        <f>I78-SUM(I63,I64,I71)</f>
        <v>0</v>
      </c>
      <c r="P78" s="582">
        <f>J78-SUM(J63,J64,J71)</f>
        <v>0</v>
      </c>
      <c r="Q78" s="582">
        <f>L78-SUM(L63,L64,L71)</f>
        <v>0</v>
      </c>
      <c r="R78" s="694"/>
      <c r="S78" s="694"/>
      <c r="T78" s="694"/>
    </row>
    <row r="79" spans="1:20" ht="13.5" customHeight="1" x14ac:dyDescent="0.3">
      <c r="A79" s="9">
        <v>79</v>
      </c>
      <c r="C79" s="44"/>
      <c r="D79" s="45" t="s">
        <v>64</v>
      </c>
      <c r="E79" s="45"/>
      <c r="F79" s="45"/>
      <c r="G79" s="33"/>
      <c r="H79" s="167">
        <f t="shared" ref="H79:L79" si="24">SUM(H11,H46,H61,H78)</f>
        <v>8893.8939500000015</v>
      </c>
      <c r="I79" s="167">
        <f t="shared" si="24"/>
        <v>8893.8939500000015</v>
      </c>
      <c r="J79" s="106">
        <f t="shared" si="24"/>
        <v>8893.8939500000015</v>
      </c>
      <c r="K79" s="274"/>
      <c r="L79" s="106">
        <f t="shared" si="24"/>
        <v>8893.8939500000015</v>
      </c>
      <c r="O79" s="584">
        <f>I79-SUM(I78,I61,I46,I11)</f>
        <v>0</v>
      </c>
      <c r="P79" s="584">
        <f>J79-SUM(J78,J61,J46,J11)</f>
        <v>0</v>
      </c>
      <c r="Q79" s="584">
        <f>L79-SUM(L78,L61,L46,L11)</f>
        <v>0</v>
      </c>
      <c r="R79" s="696"/>
      <c r="S79" s="696"/>
      <c r="T79" s="696"/>
    </row>
    <row r="80" spans="1:20" x14ac:dyDescent="0.3">
      <c r="A80" s="9">
        <v>80</v>
      </c>
      <c r="C80" s="18"/>
      <c r="H80" s="304"/>
      <c r="I80" s="290"/>
      <c r="J80" s="312"/>
      <c r="K80" s="273"/>
      <c r="L80" s="216"/>
      <c r="O80" s="581"/>
      <c r="P80" s="581"/>
      <c r="Q80" s="581"/>
      <c r="R80" s="693"/>
      <c r="S80" s="693"/>
      <c r="T80" s="693"/>
    </row>
    <row r="81" spans="1:20" x14ac:dyDescent="0.3">
      <c r="A81" s="9">
        <v>81</v>
      </c>
      <c r="C81" s="36" t="s">
        <v>65</v>
      </c>
      <c r="D81" s="37" t="s">
        <v>66</v>
      </c>
      <c r="E81" s="37"/>
      <c r="F81" s="37"/>
      <c r="G81" s="12"/>
      <c r="H81" s="20"/>
      <c r="I81" s="20"/>
      <c r="J81" s="20"/>
      <c r="K81" s="274"/>
      <c r="L81" s="69"/>
      <c r="O81" s="581"/>
      <c r="P81" s="581"/>
      <c r="Q81" s="581"/>
      <c r="R81" s="693"/>
      <c r="S81" s="693"/>
      <c r="T81" s="693"/>
    </row>
    <row r="82" spans="1:20" x14ac:dyDescent="0.3">
      <c r="A82" s="9">
        <v>82</v>
      </c>
      <c r="C82" s="14"/>
      <c r="D82" s="15" t="s">
        <v>67</v>
      </c>
      <c r="E82" s="15"/>
      <c r="H82" s="303">
        <f t="shared" ref="H82:J82" si="25">SUM(H83:H84)</f>
        <v>0</v>
      </c>
      <c r="I82" s="289">
        <f t="shared" si="25"/>
        <v>0</v>
      </c>
      <c r="J82" s="311">
        <f t="shared" si="25"/>
        <v>0</v>
      </c>
      <c r="K82" s="274"/>
      <c r="L82" s="296">
        <v>0</v>
      </c>
      <c r="O82" s="582">
        <f>I82-SUM(I83:I84)</f>
        <v>0</v>
      </c>
      <c r="P82" s="582">
        <f>J82-SUM(J83:J84)</f>
        <v>0</v>
      </c>
      <c r="Q82" s="582">
        <f>L82-SUM(L83:L84)</f>
        <v>0</v>
      </c>
      <c r="R82" s="694"/>
      <c r="S82" s="694"/>
      <c r="T82" s="694"/>
    </row>
    <row r="83" spans="1:20" x14ac:dyDescent="0.3">
      <c r="A83" s="9">
        <v>83</v>
      </c>
      <c r="C83" s="18"/>
      <c r="E83" s="19" t="s">
        <v>68</v>
      </c>
      <c r="H83" s="304">
        <v>0</v>
      </c>
      <c r="I83" s="290">
        <v>0</v>
      </c>
      <c r="J83" s="312">
        <v>0</v>
      </c>
      <c r="K83" s="277"/>
      <c r="L83" s="294">
        <v>0</v>
      </c>
      <c r="O83" s="581"/>
      <c r="P83" s="581"/>
      <c r="Q83" s="581"/>
      <c r="R83" s="693"/>
      <c r="S83" s="693"/>
      <c r="T83" s="693"/>
    </row>
    <row r="84" spans="1:20" x14ac:dyDescent="0.3">
      <c r="A84" s="9">
        <v>84</v>
      </c>
      <c r="C84" s="18"/>
      <c r="E84" s="19" t="s">
        <v>69</v>
      </c>
      <c r="H84" s="304">
        <v>0</v>
      </c>
      <c r="I84" s="290">
        <v>0</v>
      </c>
      <c r="J84" s="312">
        <v>0</v>
      </c>
      <c r="K84" s="276"/>
      <c r="L84" s="294">
        <v>0</v>
      </c>
      <c r="O84" s="581"/>
      <c r="P84" s="581"/>
      <c r="Q84" s="581"/>
      <c r="R84" s="693"/>
      <c r="S84" s="693"/>
      <c r="T84" s="693"/>
    </row>
    <row r="85" spans="1:20" x14ac:dyDescent="0.3">
      <c r="A85" s="9">
        <v>85</v>
      </c>
      <c r="C85" s="14"/>
      <c r="D85" s="15" t="s">
        <v>70</v>
      </c>
      <c r="E85" s="77"/>
      <c r="H85" s="303">
        <f t="shared" ref="H85:J85" si="26">SUM(H86:H87)</f>
        <v>0</v>
      </c>
      <c r="I85" s="289">
        <f t="shared" si="26"/>
        <v>0</v>
      </c>
      <c r="J85" s="311">
        <f t="shared" si="26"/>
        <v>0</v>
      </c>
      <c r="K85" s="274"/>
      <c r="L85" s="297">
        <v>0</v>
      </c>
      <c r="O85" s="582">
        <f>I85-SUM(I86:I87)</f>
        <v>0</v>
      </c>
      <c r="P85" s="582">
        <f>J85-SUM(J86:J87)</f>
        <v>0</v>
      </c>
      <c r="Q85" s="582">
        <f>L85-SUM(L86:L87)</f>
        <v>0</v>
      </c>
      <c r="R85" s="694"/>
      <c r="S85" s="694"/>
      <c r="T85" s="694"/>
    </row>
    <row r="86" spans="1:20" x14ac:dyDescent="0.3">
      <c r="A86" s="9">
        <v>86</v>
      </c>
      <c r="C86" s="14"/>
      <c r="D86" s="38"/>
      <c r="E86" s="2" t="s">
        <v>71</v>
      </c>
      <c r="H86" s="304"/>
      <c r="I86" s="290"/>
      <c r="J86" s="312"/>
      <c r="K86" s="276"/>
      <c r="L86" s="294">
        <v>0</v>
      </c>
      <c r="O86" s="581"/>
      <c r="P86" s="581"/>
      <c r="Q86" s="581"/>
      <c r="R86" s="693"/>
      <c r="S86" s="693"/>
      <c r="T86" s="693"/>
    </row>
    <row r="87" spans="1:20" x14ac:dyDescent="0.3">
      <c r="A87" s="9">
        <v>87</v>
      </c>
      <c r="C87" s="14"/>
      <c r="D87" s="38"/>
      <c r="E87" s="2" t="s">
        <v>72</v>
      </c>
      <c r="H87" s="304">
        <v>0</v>
      </c>
      <c r="I87" s="290">
        <v>0</v>
      </c>
      <c r="J87" s="312">
        <v>0</v>
      </c>
      <c r="K87" s="276"/>
      <c r="L87" s="294">
        <v>0</v>
      </c>
      <c r="O87" s="581"/>
      <c r="P87" s="581"/>
      <c r="Q87" s="581"/>
      <c r="R87" s="693"/>
      <c r="S87" s="693"/>
      <c r="T87" s="693"/>
    </row>
    <row r="88" spans="1:20" ht="13.5" customHeight="1" x14ac:dyDescent="0.3">
      <c r="A88" s="9">
        <v>88</v>
      </c>
      <c r="C88" s="14"/>
      <c r="D88" s="15" t="s">
        <v>73</v>
      </c>
      <c r="E88" s="15"/>
      <c r="H88" s="303">
        <v>0</v>
      </c>
      <c r="I88" s="289">
        <v>0</v>
      </c>
      <c r="J88" s="311">
        <v>0</v>
      </c>
      <c r="K88" s="279"/>
      <c r="L88" s="294">
        <v>0</v>
      </c>
      <c r="O88" s="581"/>
      <c r="P88" s="581"/>
      <c r="Q88" s="581"/>
      <c r="R88" s="693"/>
      <c r="S88" s="693"/>
      <c r="T88" s="693"/>
    </row>
    <row r="89" spans="1:20" ht="13.5" customHeight="1" x14ac:dyDescent="0.3">
      <c r="A89" s="9">
        <v>89</v>
      </c>
      <c r="C89" s="76"/>
      <c r="D89" s="28" t="s">
        <v>74</v>
      </c>
      <c r="E89" s="28"/>
      <c r="F89" s="31"/>
      <c r="G89" s="31"/>
      <c r="H89" s="302">
        <f t="shared" ref="H89:J89" si="27">SUM(H82,H85,H88)</f>
        <v>0</v>
      </c>
      <c r="I89" s="288">
        <f t="shared" si="27"/>
        <v>0</v>
      </c>
      <c r="J89" s="310">
        <f t="shared" si="27"/>
        <v>0</v>
      </c>
      <c r="K89" s="274"/>
      <c r="L89" s="296">
        <v>0</v>
      </c>
      <c r="O89" s="582">
        <f>I89-SUM(I88,I85,I82)</f>
        <v>0</v>
      </c>
      <c r="P89" s="582">
        <f>J89-SUM(J88,J85,J82)</f>
        <v>0</v>
      </c>
      <c r="Q89" s="582">
        <f>L89-SUM(L88,L85,L82)</f>
        <v>0</v>
      </c>
      <c r="R89" s="694"/>
      <c r="S89" s="694"/>
      <c r="T89" s="694"/>
    </row>
    <row r="90" spans="1:20" x14ac:dyDescent="0.3">
      <c r="A90" s="9">
        <v>90</v>
      </c>
      <c r="C90" s="11" t="s">
        <v>75</v>
      </c>
      <c r="D90" s="12" t="s">
        <v>76</v>
      </c>
      <c r="E90" s="12"/>
      <c r="F90" s="12"/>
      <c r="G90" s="12"/>
      <c r="H90" s="20"/>
      <c r="I90" s="20"/>
      <c r="J90" s="20"/>
      <c r="K90" s="274"/>
      <c r="L90" s="69"/>
      <c r="O90" s="581"/>
      <c r="P90" s="581"/>
      <c r="Q90" s="581"/>
      <c r="R90" s="693"/>
      <c r="S90" s="693"/>
      <c r="T90" s="693"/>
    </row>
    <row r="91" spans="1:20" x14ac:dyDescent="0.3">
      <c r="A91" s="9">
        <v>91</v>
      </c>
      <c r="C91" s="39"/>
      <c r="D91" s="41" t="s">
        <v>77</v>
      </c>
      <c r="E91" s="41"/>
      <c r="F91" s="24"/>
      <c r="G91" s="24"/>
      <c r="H91" s="303">
        <f t="shared" ref="H91:J91" si="28">SUM(H92,H95:H97)</f>
        <v>0</v>
      </c>
      <c r="I91" s="289">
        <f t="shared" si="28"/>
        <v>0</v>
      </c>
      <c r="J91" s="311">
        <f t="shared" si="28"/>
        <v>0</v>
      </c>
      <c r="K91" s="275"/>
      <c r="L91" s="297">
        <v>0</v>
      </c>
      <c r="O91" s="583">
        <f>I91-SUM(I92,I95:I97)</f>
        <v>0</v>
      </c>
      <c r="P91" s="583">
        <f>J91-SUM(J92,J95:J97)</f>
        <v>0</v>
      </c>
      <c r="Q91" s="583">
        <f>L91-SUM(L92,L95:L97)</f>
        <v>0</v>
      </c>
      <c r="R91" s="695"/>
      <c r="S91" s="695"/>
      <c r="T91" s="695"/>
    </row>
    <row r="92" spans="1:20" x14ac:dyDescent="0.3">
      <c r="A92" s="9">
        <v>92</v>
      </c>
      <c r="C92" s="18"/>
      <c r="E92" s="19" t="s">
        <v>78</v>
      </c>
      <c r="H92" s="300">
        <f t="shared" ref="H92:J92" si="29">SUM(H93:H94)</f>
        <v>0</v>
      </c>
      <c r="I92" s="286">
        <f t="shared" si="29"/>
        <v>0</v>
      </c>
      <c r="J92" s="308">
        <f t="shared" si="29"/>
        <v>0</v>
      </c>
      <c r="K92" s="273"/>
      <c r="L92" s="294">
        <v>0</v>
      </c>
      <c r="O92" s="582">
        <f>I92-SUM(I93:I94)</f>
        <v>0</v>
      </c>
      <c r="P92" s="582">
        <f>J92-SUM(J93:J94)</f>
        <v>0</v>
      </c>
      <c r="Q92" s="582">
        <f>L92-SUM(L93:L94)</f>
        <v>0</v>
      </c>
      <c r="R92" s="694"/>
      <c r="S92" s="694"/>
      <c r="T92" s="694"/>
    </row>
    <row r="93" spans="1:20" x14ac:dyDescent="0.3">
      <c r="A93" s="9">
        <v>93</v>
      </c>
      <c r="C93" s="18"/>
      <c r="E93" s="19"/>
      <c r="F93" s="2" t="s">
        <v>79</v>
      </c>
      <c r="H93" s="304">
        <v>0</v>
      </c>
      <c r="I93" s="290">
        <v>0</v>
      </c>
      <c r="J93" s="312">
        <v>0</v>
      </c>
      <c r="K93" s="273"/>
      <c r="L93" s="294">
        <v>0</v>
      </c>
      <c r="O93" s="581"/>
      <c r="P93" s="581"/>
      <c r="Q93" s="581"/>
      <c r="R93" s="693"/>
      <c r="S93" s="693"/>
      <c r="T93" s="693"/>
    </row>
    <row r="94" spans="1:20" x14ac:dyDescent="0.3">
      <c r="A94" s="9">
        <v>94</v>
      </c>
      <c r="C94" s="18"/>
      <c r="E94" s="19"/>
      <c r="F94" s="2" t="s">
        <v>80</v>
      </c>
      <c r="H94" s="304">
        <v>0</v>
      </c>
      <c r="I94" s="290">
        <v>0</v>
      </c>
      <c r="J94" s="312">
        <v>0</v>
      </c>
      <c r="K94" s="273"/>
      <c r="L94" s="294">
        <v>0</v>
      </c>
      <c r="O94" s="581"/>
      <c r="P94" s="581"/>
      <c r="Q94" s="581"/>
      <c r="R94" s="693"/>
      <c r="S94" s="693"/>
      <c r="T94" s="693"/>
    </row>
    <row r="95" spans="1:20" x14ac:dyDescent="0.3">
      <c r="A95" s="9">
        <v>95</v>
      </c>
      <c r="C95" s="18"/>
      <c r="E95" s="19" t="s">
        <v>81</v>
      </c>
      <c r="H95" s="304">
        <v>0</v>
      </c>
      <c r="I95" s="290">
        <v>0</v>
      </c>
      <c r="J95" s="312">
        <v>0</v>
      </c>
      <c r="K95" s="273"/>
      <c r="L95" s="294">
        <v>0</v>
      </c>
      <c r="O95" s="581"/>
      <c r="P95" s="581"/>
      <c r="Q95" s="581"/>
      <c r="R95" s="693"/>
      <c r="S95" s="693"/>
      <c r="T95" s="693"/>
    </row>
    <row r="96" spans="1:20" x14ac:dyDescent="0.3">
      <c r="A96" s="9">
        <v>96</v>
      </c>
      <c r="C96" s="18"/>
      <c r="E96" s="19" t="s">
        <v>82</v>
      </c>
      <c r="H96" s="304"/>
      <c r="I96" s="290"/>
      <c r="J96" s="312"/>
      <c r="K96" s="273"/>
      <c r="L96" s="294">
        <v>0</v>
      </c>
      <c r="O96" s="581"/>
      <c r="P96" s="581"/>
      <c r="Q96" s="581"/>
      <c r="R96" s="693"/>
      <c r="S96" s="693"/>
      <c r="T96" s="693"/>
    </row>
    <row r="97" spans="1:20" ht="13.95" customHeight="1" x14ac:dyDescent="0.3">
      <c r="A97" s="9">
        <v>97</v>
      </c>
      <c r="C97" s="18"/>
      <c r="E97" s="42" t="s">
        <v>83</v>
      </c>
      <c r="H97" s="304"/>
      <c r="I97" s="290"/>
      <c r="J97" s="312"/>
      <c r="K97" s="273"/>
      <c r="L97" s="294">
        <v>0</v>
      </c>
      <c r="O97" s="581"/>
      <c r="P97" s="581"/>
      <c r="Q97" s="581"/>
      <c r="R97" s="693"/>
      <c r="S97" s="693"/>
      <c r="T97" s="693"/>
    </row>
    <row r="98" spans="1:20" x14ac:dyDescent="0.3">
      <c r="A98" s="9">
        <v>98</v>
      </c>
      <c r="C98" s="14"/>
      <c r="D98" s="15" t="s">
        <v>84</v>
      </c>
      <c r="E98" s="15"/>
      <c r="H98" s="303">
        <v>0</v>
      </c>
      <c r="I98" s="289">
        <v>0</v>
      </c>
      <c r="J98" s="311">
        <v>0</v>
      </c>
      <c r="K98" s="273"/>
      <c r="L98" s="294">
        <v>0</v>
      </c>
      <c r="O98" s="581"/>
      <c r="P98" s="581"/>
      <c r="Q98" s="581"/>
      <c r="R98" s="693"/>
      <c r="S98" s="693"/>
      <c r="T98" s="693"/>
    </row>
    <row r="99" spans="1:20" ht="13.95" customHeight="1" x14ac:dyDescent="0.3">
      <c r="A99" s="9">
        <v>99</v>
      </c>
      <c r="C99" s="43"/>
      <c r="D99" s="40" t="s">
        <v>50</v>
      </c>
      <c r="E99" s="40"/>
      <c r="H99" s="303">
        <v>0</v>
      </c>
      <c r="I99" s="289">
        <v>0</v>
      </c>
      <c r="J99" s="311">
        <v>0</v>
      </c>
      <c r="K99" s="273"/>
      <c r="L99" s="294">
        <v>0</v>
      </c>
      <c r="O99" s="581"/>
      <c r="P99" s="581"/>
      <c r="Q99" s="581"/>
      <c r="R99" s="693"/>
      <c r="S99" s="693"/>
      <c r="T99" s="693"/>
    </row>
    <row r="100" spans="1:20" x14ac:dyDescent="0.3">
      <c r="A100" s="9">
        <v>100</v>
      </c>
      <c r="C100" s="14"/>
      <c r="D100" s="15" t="s">
        <v>85</v>
      </c>
      <c r="E100" s="15"/>
      <c r="H100" s="303">
        <f t="shared" ref="H100:J100" si="30">SUM(H101:H103)</f>
        <v>0</v>
      </c>
      <c r="I100" s="289">
        <f t="shared" si="30"/>
        <v>0</v>
      </c>
      <c r="J100" s="311">
        <f t="shared" si="30"/>
        <v>0</v>
      </c>
      <c r="K100" s="275"/>
      <c r="L100" s="297">
        <v>0</v>
      </c>
      <c r="O100" s="582">
        <f>I100-SUM(I101:I103)</f>
        <v>0</v>
      </c>
      <c r="P100" s="582">
        <f>J100-SUM(J101:J103)</f>
        <v>0</v>
      </c>
      <c r="Q100" s="582">
        <f>L100-SUM(L101:L103)</f>
        <v>0</v>
      </c>
      <c r="R100" s="694"/>
      <c r="S100" s="694"/>
      <c r="T100" s="694"/>
    </row>
    <row r="101" spans="1:20" x14ac:dyDescent="0.3">
      <c r="A101" s="9">
        <v>101</v>
      </c>
      <c r="C101" s="18"/>
      <c r="E101" s="2" t="s">
        <v>86</v>
      </c>
      <c r="H101" s="304">
        <v>0</v>
      </c>
      <c r="I101" s="290">
        <v>0</v>
      </c>
      <c r="J101" s="312">
        <v>0</v>
      </c>
      <c r="K101" s="277"/>
      <c r="L101" s="294">
        <v>0</v>
      </c>
      <c r="O101" s="581"/>
      <c r="P101" s="581"/>
      <c r="Q101" s="581"/>
      <c r="R101" s="693"/>
      <c r="S101" s="693"/>
      <c r="T101" s="693"/>
    </row>
    <row r="102" spans="1:20" x14ac:dyDescent="0.3">
      <c r="A102" s="9">
        <v>102</v>
      </c>
      <c r="C102" s="18"/>
      <c r="E102" s="2" t="s">
        <v>87</v>
      </c>
      <c r="H102" s="304">
        <v>0</v>
      </c>
      <c r="I102" s="290">
        <v>0</v>
      </c>
      <c r="J102" s="312">
        <v>0</v>
      </c>
      <c r="K102" s="273"/>
      <c r="L102" s="294">
        <v>0</v>
      </c>
      <c r="O102" s="581"/>
      <c r="P102" s="581"/>
      <c r="Q102" s="581"/>
      <c r="R102" s="693"/>
      <c r="S102" s="693"/>
      <c r="T102" s="693"/>
    </row>
    <row r="103" spans="1:20" x14ac:dyDescent="0.3">
      <c r="A103" s="9">
        <v>103</v>
      </c>
      <c r="C103" s="18"/>
      <c r="E103" s="2" t="s">
        <v>88</v>
      </c>
      <c r="H103" s="304">
        <v>0</v>
      </c>
      <c r="I103" s="290">
        <v>0</v>
      </c>
      <c r="J103" s="312">
        <v>0</v>
      </c>
      <c r="K103" s="273"/>
      <c r="L103" s="294">
        <v>0</v>
      </c>
      <c r="O103" s="581"/>
      <c r="P103" s="581"/>
      <c r="Q103" s="581"/>
      <c r="R103" s="693"/>
      <c r="S103" s="693"/>
      <c r="T103" s="693"/>
    </row>
    <row r="104" spans="1:20" ht="13.95" customHeight="1" x14ac:dyDescent="0.3">
      <c r="A104" s="9">
        <v>104</v>
      </c>
      <c r="C104" s="76"/>
      <c r="D104" s="28" t="s">
        <v>89</v>
      </c>
      <c r="E104" s="28"/>
      <c r="F104" s="28"/>
      <c r="G104" s="28"/>
      <c r="H104" s="302">
        <f t="shared" ref="H104:J104" si="31">SUM(H91,H98,H99,H100)</f>
        <v>0</v>
      </c>
      <c r="I104" s="288">
        <f t="shared" si="31"/>
        <v>0</v>
      </c>
      <c r="J104" s="310">
        <f t="shared" si="31"/>
        <v>0</v>
      </c>
      <c r="K104" s="274"/>
      <c r="L104" s="296">
        <v>0</v>
      </c>
      <c r="O104" s="582">
        <f>I104-SUM(I98:I100,I91)</f>
        <v>0</v>
      </c>
      <c r="P104" s="582">
        <f>J104-SUM(J98:J100,J91)</f>
        <v>0</v>
      </c>
      <c r="Q104" s="582">
        <f>L104-SUM(L98:L100,L91)</f>
        <v>0</v>
      </c>
      <c r="R104" s="694"/>
      <c r="S104" s="694"/>
      <c r="T104" s="694"/>
    </row>
    <row r="105" spans="1:20" x14ac:dyDescent="0.3">
      <c r="A105" s="9">
        <v>105</v>
      </c>
      <c r="C105" s="76"/>
      <c r="D105" s="28" t="s">
        <v>90</v>
      </c>
      <c r="E105" s="28"/>
      <c r="F105" s="28"/>
      <c r="G105" s="28"/>
      <c r="H105" s="302">
        <f t="shared" ref="H105:J105" si="32">SUM(H89,H104)</f>
        <v>0</v>
      </c>
      <c r="I105" s="288">
        <f t="shared" si="32"/>
        <v>0</v>
      </c>
      <c r="J105" s="310">
        <f t="shared" si="32"/>
        <v>0</v>
      </c>
      <c r="K105" s="274"/>
      <c r="L105" s="296">
        <v>0</v>
      </c>
      <c r="O105" s="582">
        <f>I105-SUM(I104,I89)</f>
        <v>0</v>
      </c>
      <c r="P105" s="582">
        <f>J105-SUM(J104,J89)</f>
        <v>0</v>
      </c>
      <c r="Q105" s="582">
        <f>L105-SUM(L104,L89)</f>
        <v>0</v>
      </c>
      <c r="R105" s="694"/>
      <c r="S105" s="694"/>
      <c r="T105" s="694"/>
    </row>
    <row r="106" spans="1:20" x14ac:dyDescent="0.3">
      <c r="A106" s="9">
        <v>106</v>
      </c>
      <c r="C106" s="11" t="s">
        <v>91</v>
      </c>
      <c r="D106" s="12" t="s">
        <v>92</v>
      </c>
      <c r="E106" s="12"/>
      <c r="F106" s="12"/>
      <c r="G106" s="12"/>
      <c r="H106" s="20"/>
      <c r="I106" s="20"/>
      <c r="J106" s="20"/>
      <c r="K106" s="274"/>
      <c r="L106" s="69"/>
      <c r="O106" s="581"/>
      <c r="P106" s="581"/>
      <c r="Q106" s="581"/>
      <c r="R106" s="693"/>
      <c r="S106" s="693"/>
      <c r="T106" s="693"/>
    </row>
    <row r="107" spans="1:20" x14ac:dyDescent="0.3">
      <c r="A107" s="9">
        <v>107</v>
      </c>
      <c r="C107" s="14"/>
      <c r="D107" s="15" t="s">
        <v>93</v>
      </c>
      <c r="E107" s="15"/>
      <c r="H107" s="303">
        <f t="shared" ref="H107:J107" si="33">SUM(H108:H111)</f>
        <v>0</v>
      </c>
      <c r="I107" s="289">
        <f t="shared" si="33"/>
        <v>0</v>
      </c>
      <c r="J107" s="311">
        <f t="shared" si="33"/>
        <v>0</v>
      </c>
      <c r="K107" s="275"/>
      <c r="L107" s="297">
        <f>IFERROR(AVERAGE(J107,#REF!),0)</f>
        <v>0</v>
      </c>
      <c r="O107" s="582">
        <f>I107-SUM(I108:I111)</f>
        <v>0</v>
      </c>
      <c r="P107" s="582">
        <f>J107-SUM(J108:J111)</f>
        <v>0</v>
      </c>
      <c r="Q107" s="582">
        <f>L107-SUM(L108:L111)</f>
        <v>0</v>
      </c>
      <c r="R107" s="694"/>
      <c r="S107" s="694"/>
      <c r="T107" s="694"/>
    </row>
    <row r="108" spans="1:20" x14ac:dyDescent="0.3">
      <c r="A108" s="9">
        <v>108</v>
      </c>
      <c r="C108" s="14"/>
      <c r="D108" s="15"/>
      <c r="E108" s="2" t="s">
        <v>94</v>
      </c>
      <c r="H108" s="304">
        <v>0</v>
      </c>
      <c r="I108" s="290">
        <v>0</v>
      </c>
      <c r="J108" s="312">
        <v>0</v>
      </c>
      <c r="K108" s="273"/>
      <c r="L108" s="294">
        <f>IFERROR(AVERAGE(J108,#REF!),0)</f>
        <v>0</v>
      </c>
      <c r="O108" s="581"/>
      <c r="P108" s="581"/>
      <c r="Q108" s="581"/>
      <c r="R108" s="693"/>
      <c r="S108" s="693"/>
      <c r="T108" s="693"/>
    </row>
    <row r="109" spans="1:20" x14ac:dyDescent="0.3">
      <c r="A109" s="9">
        <v>109</v>
      </c>
      <c r="C109" s="14"/>
      <c r="D109" s="15"/>
      <c r="E109" s="2" t="s">
        <v>95</v>
      </c>
      <c r="H109" s="304">
        <v>0</v>
      </c>
      <c r="I109" s="290">
        <v>0</v>
      </c>
      <c r="J109" s="312">
        <v>0</v>
      </c>
      <c r="K109" s="273"/>
      <c r="L109" s="294">
        <f>IFERROR(AVERAGE(J109,#REF!),0)</f>
        <v>0</v>
      </c>
      <c r="O109" s="581"/>
      <c r="P109" s="581"/>
      <c r="Q109" s="581"/>
      <c r="R109" s="693"/>
      <c r="S109" s="693"/>
      <c r="T109" s="693"/>
    </row>
    <row r="110" spans="1:20" x14ac:dyDescent="0.3">
      <c r="A110" s="9">
        <v>110</v>
      </c>
      <c r="C110" s="14"/>
      <c r="D110" s="15"/>
      <c r="E110" s="2" t="s">
        <v>96</v>
      </c>
      <c r="H110" s="304">
        <v>0</v>
      </c>
      <c r="I110" s="290">
        <v>0</v>
      </c>
      <c r="J110" s="312">
        <v>0</v>
      </c>
      <c r="K110" s="273"/>
      <c r="L110" s="294">
        <f>IFERROR(AVERAGE(J110,#REF!),0)</f>
        <v>0</v>
      </c>
      <c r="O110" s="581"/>
      <c r="P110" s="581"/>
      <c r="Q110" s="581"/>
      <c r="R110" s="693"/>
      <c r="S110" s="693"/>
      <c r="T110" s="693"/>
    </row>
    <row r="111" spans="1:20" x14ac:dyDescent="0.3">
      <c r="A111" s="9">
        <v>111</v>
      </c>
      <c r="C111" s="14"/>
      <c r="D111" s="15"/>
      <c r="E111" s="2" t="s">
        <v>97</v>
      </c>
      <c r="H111" s="304">
        <v>0</v>
      </c>
      <c r="I111" s="290">
        <v>0</v>
      </c>
      <c r="J111" s="312">
        <v>0</v>
      </c>
      <c r="K111" s="273"/>
      <c r="L111" s="294">
        <f>IFERROR(AVERAGE(J111,#REF!),0)</f>
        <v>0</v>
      </c>
      <c r="O111" s="581"/>
      <c r="P111" s="581"/>
      <c r="Q111" s="581"/>
      <c r="R111" s="693"/>
      <c r="S111" s="693"/>
      <c r="T111" s="693"/>
    </row>
    <row r="112" spans="1:20" x14ac:dyDescent="0.3">
      <c r="A112" s="9">
        <v>112</v>
      </c>
      <c r="C112" s="14"/>
      <c r="D112" s="15" t="s">
        <v>98</v>
      </c>
      <c r="E112" s="15"/>
      <c r="H112" s="303">
        <v>0</v>
      </c>
      <c r="I112" s="289">
        <v>0</v>
      </c>
      <c r="J112" s="311">
        <v>0</v>
      </c>
      <c r="K112" s="273"/>
      <c r="L112" s="294">
        <f>IFERROR(AVERAGE(J112,#REF!),0)</f>
        <v>0</v>
      </c>
      <c r="O112" s="581"/>
      <c r="P112" s="581"/>
      <c r="Q112" s="581"/>
      <c r="R112" s="693"/>
      <c r="S112" s="693"/>
      <c r="T112" s="693"/>
    </row>
    <row r="113" spans="1:20" x14ac:dyDescent="0.3">
      <c r="A113" s="9">
        <v>113</v>
      </c>
      <c r="C113" s="14"/>
      <c r="D113" s="15" t="s">
        <v>99</v>
      </c>
      <c r="E113" s="15"/>
      <c r="H113" s="304">
        <v>0</v>
      </c>
      <c r="I113" s="290">
        <v>0</v>
      </c>
      <c r="J113" s="312">
        <v>0</v>
      </c>
      <c r="K113" s="273"/>
      <c r="L113" s="294">
        <f>IFERROR(AVERAGE(J113,#REF!),0)</f>
        <v>0</v>
      </c>
      <c r="O113" s="581"/>
      <c r="P113" s="581"/>
      <c r="Q113" s="581"/>
      <c r="R113" s="693"/>
      <c r="S113" s="693"/>
      <c r="T113" s="693"/>
    </row>
    <row r="114" spans="1:20" x14ac:dyDescent="0.3">
      <c r="A114" s="9">
        <v>114</v>
      </c>
      <c r="C114" s="14"/>
      <c r="D114" s="15" t="s">
        <v>100</v>
      </c>
      <c r="E114" s="15"/>
      <c r="H114" s="303">
        <f t="shared" ref="H114:J114" si="34">SUM(H115:H116)</f>
        <v>89.389139999999998</v>
      </c>
      <c r="I114" s="289">
        <f>SUM(I115:I116)</f>
        <v>359.55552586137094</v>
      </c>
      <c r="J114" s="311">
        <f t="shared" si="34"/>
        <v>633.76721916610768</v>
      </c>
      <c r="K114" s="275"/>
      <c r="L114" s="297">
        <f>SUM(L115:L116)</f>
        <v>912.02421991421011</v>
      </c>
      <c r="O114" s="582">
        <f>I114-SUM(I115:I116)</f>
        <v>0</v>
      </c>
      <c r="P114" s="582">
        <f>J114-SUM(J115:J116)</f>
        <v>0</v>
      </c>
      <c r="Q114" s="582">
        <f>M114-SUM(M115:M116)</f>
        <v>0</v>
      </c>
      <c r="R114" s="694"/>
      <c r="S114" s="694"/>
      <c r="T114" s="694"/>
    </row>
    <row r="115" spans="1:20" x14ac:dyDescent="0.3">
      <c r="A115" s="9">
        <v>115</v>
      </c>
      <c r="C115" s="14"/>
      <c r="D115" s="15"/>
      <c r="E115" s="2" t="s">
        <v>101</v>
      </c>
      <c r="H115" s="303">
        <v>89.389139999999998</v>
      </c>
      <c r="I115" s="289">
        <f>H114</f>
        <v>89.389139999999998</v>
      </c>
      <c r="J115" s="311">
        <f>I114</f>
        <v>359.55552586137094</v>
      </c>
      <c r="K115" s="273"/>
      <c r="L115" s="294">
        <f>J114</f>
        <v>633.76721916610768</v>
      </c>
      <c r="O115" s="581"/>
      <c r="P115" s="581"/>
      <c r="Q115" s="581"/>
      <c r="R115" s="694">
        <f>I115-H114</f>
        <v>0</v>
      </c>
      <c r="S115" s="694">
        <f t="shared" ref="S115" si="35">J115-I114</f>
        <v>0</v>
      </c>
      <c r="T115" s="694">
        <f>L115-J114</f>
        <v>0</v>
      </c>
    </row>
    <row r="116" spans="1:20" x14ac:dyDescent="0.3">
      <c r="A116" s="9">
        <v>116</v>
      </c>
      <c r="C116" s="14"/>
      <c r="D116" s="15"/>
      <c r="E116" s="2" t="s">
        <v>102</v>
      </c>
      <c r="H116" s="304"/>
      <c r="I116" s="290">
        <f>'Input| PL| TT Thẻ'!I253</f>
        <v>270.16638586137094</v>
      </c>
      <c r="J116" s="312">
        <f>'Input| PL| TT Thẻ'!J253</f>
        <v>274.21169330473668</v>
      </c>
      <c r="K116" s="277">
        <f>'Input| PL| TT Thẻ'!K253</f>
        <v>278.25700074810237</v>
      </c>
      <c r="L116" s="294">
        <f>'Input| PL| TT Thẻ'!K253</f>
        <v>278.25700074810237</v>
      </c>
      <c r="O116" s="581"/>
      <c r="P116" s="581"/>
      <c r="Q116" s="581"/>
      <c r="R116" s="694">
        <f>'Input| PL| TT Thẻ'!I253-I116</f>
        <v>0</v>
      </c>
      <c r="S116" s="694">
        <f>'Input| PL| TT Thẻ'!J253-J116</f>
        <v>0</v>
      </c>
      <c r="T116" s="694">
        <f>'Input| PL| TT Thẻ'!K253-K116</f>
        <v>0</v>
      </c>
    </row>
    <row r="117" spans="1:20" x14ac:dyDescent="0.3">
      <c r="A117" s="9">
        <v>117</v>
      </c>
      <c r="C117" s="14"/>
      <c r="D117" s="15"/>
      <c r="H117" s="306"/>
      <c r="I117" s="292"/>
      <c r="J117" s="314"/>
      <c r="K117" s="280"/>
      <c r="L117" s="316">
        <f>IFERROR(AVERAGE(J117,#REF!),0)</f>
        <v>0</v>
      </c>
      <c r="O117" s="581"/>
      <c r="P117" s="581"/>
      <c r="Q117" s="581"/>
      <c r="R117" s="693"/>
      <c r="S117" s="693"/>
      <c r="T117" s="693"/>
    </row>
    <row r="118" spans="1:20" x14ac:dyDescent="0.3">
      <c r="A118" s="9">
        <v>118</v>
      </c>
      <c r="C118" s="76"/>
      <c r="D118" s="28" t="s">
        <v>103</v>
      </c>
      <c r="E118" s="28"/>
      <c r="F118" s="28"/>
      <c r="G118" s="28"/>
      <c r="H118" s="302">
        <f t="shared" ref="H118:L118" si="36">SUM(H107,H112,H113,H114)</f>
        <v>89.389139999999998</v>
      </c>
      <c r="I118" s="288">
        <f t="shared" si="36"/>
        <v>359.55552586137094</v>
      </c>
      <c r="J118" s="310">
        <f t="shared" si="36"/>
        <v>633.76721916610768</v>
      </c>
      <c r="K118" s="274"/>
      <c r="L118" s="296">
        <f t="shared" si="36"/>
        <v>912.02421991421011</v>
      </c>
      <c r="O118" s="582">
        <f>I118-SUM(I117,I112:I114,I107)</f>
        <v>0</v>
      </c>
      <c r="P118" s="582">
        <f>J118-SUM(J114,J113,J112,J107)</f>
        <v>0</v>
      </c>
      <c r="Q118" s="582"/>
      <c r="R118" s="694"/>
      <c r="S118" s="694"/>
      <c r="T118" s="694"/>
    </row>
    <row r="119" spans="1:20" x14ac:dyDescent="0.3">
      <c r="A119" s="9">
        <v>119</v>
      </c>
      <c r="C119" s="104"/>
      <c r="D119" s="105" t="s">
        <v>104</v>
      </c>
      <c r="E119" s="105"/>
      <c r="F119" s="105"/>
      <c r="G119" s="105"/>
      <c r="H119" s="106">
        <f t="shared" ref="H119:J119" si="37">SUM(H89,H104,H118)</f>
        <v>89.389139999999998</v>
      </c>
      <c r="I119" s="106">
        <f t="shared" si="37"/>
        <v>359.55552586137094</v>
      </c>
      <c r="J119" s="106">
        <f t="shared" si="37"/>
        <v>633.76721916610768</v>
      </c>
      <c r="K119" s="323"/>
      <c r="L119" s="106">
        <f>SUM(L89,L104,L118)</f>
        <v>912.02421991421011</v>
      </c>
      <c r="O119" s="582">
        <f>I119-SUM(I118,I105)</f>
        <v>0</v>
      </c>
      <c r="P119" s="582">
        <f>J119-SUM(J118,J105)</f>
        <v>0</v>
      </c>
      <c r="Q119" s="582"/>
      <c r="R119" s="694"/>
      <c r="S119" s="694"/>
      <c r="T119" s="694"/>
    </row>
    <row r="120" spans="1:20" x14ac:dyDescent="0.3">
      <c r="C120" s="48"/>
      <c r="D120"/>
      <c r="E120"/>
      <c r="F120"/>
      <c r="G120"/>
      <c r="H120"/>
      <c r="I120" s="67"/>
    </row>
    <row r="121" spans="1:20" x14ac:dyDescent="0.3">
      <c r="C121" s="48"/>
      <c r="D121"/>
      <c r="E121"/>
      <c r="F121"/>
      <c r="G121"/>
      <c r="H121"/>
      <c r="I121" s="67"/>
    </row>
    <row r="122" spans="1:20" x14ac:dyDescent="0.3">
      <c r="C122" s="48"/>
      <c r="D122"/>
      <c r="E122"/>
      <c r="F122"/>
      <c r="G122"/>
      <c r="H122"/>
      <c r="I122" s="67"/>
    </row>
    <row r="123" spans="1:20" x14ac:dyDescent="0.3">
      <c r="C123" s="48"/>
      <c r="D123"/>
      <c r="E123"/>
      <c r="F123"/>
      <c r="G123"/>
      <c r="H123"/>
      <c r="I123" s="67"/>
    </row>
    <row r="124" spans="1:20" x14ac:dyDescent="0.3">
      <c r="C124" s="48"/>
      <c r="D124"/>
      <c r="E124"/>
      <c r="F124"/>
      <c r="G124"/>
      <c r="H124"/>
      <c r="I124" s="67"/>
    </row>
  </sheetData>
  <mergeCells count="2">
    <mergeCell ref="O1:P1"/>
    <mergeCell ref="R1:T1"/>
  </mergeCells>
  <conditionalFormatting sqref="O3:P119">
    <cfRule type="cellIs" dxfId="13" priority="4" operator="notEqual">
      <formula>0</formula>
    </cfRule>
  </conditionalFormatting>
  <conditionalFormatting sqref="R3:T119">
    <cfRule type="cellIs" dxfId="12" priority="3" operator="notEqual">
      <formula>0</formula>
    </cfRule>
  </conditionalFormatting>
  <conditionalFormatting sqref="T115:T116">
    <cfRule type="cellIs" dxfId="11" priority="2" operator="notEqual">
      <formula>0</formula>
    </cfRule>
  </conditionalFormatting>
  <conditionalFormatting sqref="Q3:Q119">
    <cfRule type="cellIs" dxfId="10" priority="1" operator="notEqual">
      <formula>0</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7A90-758F-4FB1-8D14-24FB3F81969D}">
  <sheetPr>
    <tabColor rgb="FFFFFF00"/>
  </sheetPr>
  <dimension ref="A1:N255"/>
  <sheetViews>
    <sheetView showGridLines="0" zoomScale="80" zoomScaleNormal="80" workbookViewId="0">
      <pane xSplit="7" ySplit="1" topLeftCell="H2" activePane="bottomRight" state="frozen"/>
      <selection activeCell="J95" sqref="J95"/>
      <selection pane="topRight" activeCell="J95" sqref="J95"/>
      <selection pane="bottomLeft" activeCell="J95" sqref="J95"/>
      <selection pane="bottomRight" activeCell="H1" activeCellId="1" sqref="H3:K1048576 H1:K1"/>
    </sheetView>
  </sheetViews>
  <sheetFormatPr defaultRowHeight="14.4" x14ac:dyDescent="0.3"/>
  <cols>
    <col min="1" max="1" width="4.44140625" customWidth="1"/>
    <col min="2" max="2" width="3.77734375" customWidth="1"/>
    <col min="3" max="3" width="6.5546875" style="34" bestFit="1" customWidth="1"/>
    <col min="4" max="4" width="4.5546875" style="2" customWidth="1"/>
    <col min="5" max="5" width="3.44140625" style="2" customWidth="1"/>
    <col min="6" max="7" width="34.5546875" style="2" customWidth="1"/>
    <col min="8" max="8" width="12" style="751" customWidth="1"/>
    <col min="9" max="10" width="16.77734375" style="751" customWidth="1"/>
    <col min="11" max="11" width="16.77734375" style="752" customWidth="1"/>
    <col min="12" max="12" width="1" customWidth="1"/>
    <col min="13" max="14" width="9.77734375" bestFit="1" customWidth="1"/>
  </cols>
  <sheetData>
    <row r="1" spans="1:12" x14ac:dyDescent="0.3">
      <c r="C1" s="1" t="s">
        <v>0</v>
      </c>
      <c r="H1" s="718" t="s">
        <v>1</v>
      </c>
      <c r="I1" s="718" t="s">
        <v>1</v>
      </c>
      <c r="J1" s="718" t="s">
        <v>1</v>
      </c>
      <c r="K1" s="719" t="s">
        <v>2</v>
      </c>
      <c r="L1" s="320"/>
    </row>
    <row r="2" spans="1:12" ht="61.2" x14ac:dyDescent="0.3">
      <c r="A2" s="49" t="s">
        <v>4</v>
      </c>
      <c r="B2" s="49" t="s">
        <v>106</v>
      </c>
      <c r="C2" s="5"/>
      <c r="D2" s="6" t="s">
        <v>116</v>
      </c>
      <c r="E2" s="6"/>
      <c r="F2" s="6"/>
      <c r="G2" s="50"/>
      <c r="H2" s="352">
        <v>2020</v>
      </c>
      <c r="I2" s="208">
        <v>2021</v>
      </c>
      <c r="J2" s="208">
        <v>2022</v>
      </c>
      <c r="K2" s="208">
        <v>2023</v>
      </c>
      <c r="L2" s="176"/>
    </row>
    <row r="3" spans="1:12" x14ac:dyDescent="0.3">
      <c r="A3" s="9">
        <v>167</v>
      </c>
      <c r="B3" s="51">
        <v>3</v>
      </c>
      <c r="C3" s="11" t="s">
        <v>6</v>
      </c>
      <c r="D3" s="12" t="s">
        <v>117</v>
      </c>
      <c r="E3" s="13"/>
      <c r="F3" s="13"/>
      <c r="G3" s="13"/>
      <c r="H3" s="720"/>
      <c r="I3" s="589">
        <v>674.5119099683327</v>
      </c>
      <c r="J3" s="589">
        <v>679.56854427253984</v>
      </c>
      <c r="K3" s="589">
        <v>684.62517857674698</v>
      </c>
      <c r="L3" s="278"/>
    </row>
    <row r="4" spans="1:12" x14ac:dyDescent="0.3">
      <c r="A4" s="51">
        <v>168</v>
      </c>
      <c r="B4" s="51">
        <v>4</v>
      </c>
      <c r="C4" s="53">
        <v>1</v>
      </c>
      <c r="D4" s="111" t="s">
        <v>118</v>
      </c>
      <c r="E4" s="112"/>
      <c r="F4" s="112"/>
      <c r="G4" s="112"/>
      <c r="H4" s="721"/>
      <c r="I4" s="590">
        <v>664.5119099683327</v>
      </c>
      <c r="J4" s="590">
        <v>664.56854427253984</v>
      </c>
      <c r="K4" s="590">
        <v>664.62517857674698</v>
      </c>
      <c r="L4" s="278"/>
    </row>
    <row r="5" spans="1:12" x14ac:dyDescent="0.3">
      <c r="A5" s="51">
        <v>169</v>
      </c>
      <c r="B5" s="51">
        <v>5</v>
      </c>
      <c r="C5" s="54">
        <v>1.1000000000000001</v>
      </c>
      <c r="D5" s="113"/>
      <c r="E5" s="114" t="s">
        <v>119</v>
      </c>
      <c r="F5" s="115"/>
      <c r="G5" s="113"/>
      <c r="H5" s="722"/>
      <c r="I5" s="723">
        <v>660.72958056627351</v>
      </c>
      <c r="J5" s="723">
        <v>660.72958056627351</v>
      </c>
      <c r="K5" s="723">
        <v>660.72958056627351</v>
      </c>
      <c r="L5" s="278"/>
    </row>
    <row r="6" spans="1:12" x14ac:dyDescent="0.3">
      <c r="A6" s="51">
        <v>170</v>
      </c>
      <c r="B6" s="51">
        <v>6</v>
      </c>
      <c r="C6" s="18" t="s">
        <v>120</v>
      </c>
      <c r="D6"/>
      <c r="E6"/>
      <c r="F6" s="116" t="s">
        <v>121</v>
      </c>
      <c r="G6"/>
      <c r="H6" s="724"/>
      <c r="I6" s="725">
        <v>492.27863100000002</v>
      </c>
      <c r="J6" s="726">
        <v>492.27863100000002</v>
      </c>
      <c r="K6" s="727">
        <v>492.27863100000002</v>
      </c>
      <c r="L6" s="278"/>
    </row>
    <row r="7" spans="1:12" x14ac:dyDescent="0.3">
      <c r="A7" s="51">
        <v>171</v>
      </c>
      <c r="B7" s="51">
        <v>7</v>
      </c>
      <c r="C7" s="55"/>
      <c r="D7" s="117"/>
      <c r="E7" s="48"/>
      <c r="F7" s="118" t="s">
        <v>122</v>
      </c>
      <c r="G7"/>
      <c r="H7" s="728"/>
      <c r="I7" s="653">
        <v>8204.6438500000004</v>
      </c>
      <c r="J7" s="654">
        <v>8204.6438500000004</v>
      </c>
      <c r="K7" s="655">
        <v>8204.6438500000004</v>
      </c>
      <c r="L7" s="278"/>
    </row>
    <row r="8" spans="1:12" x14ac:dyDescent="0.3">
      <c r="A8" s="51">
        <v>172</v>
      </c>
      <c r="B8" s="51">
        <v>8</v>
      </c>
      <c r="C8" s="55"/>
      <c r="D8" s="117"/>
      <c r="E8" s="48"/>
      <c r="F8" s="118" t="s">
        <v>123</v>
      </c>
      <c r="G8"/>
      <c r="H8" s="728"/>
      <c r="I8" s="653">
        <v>0.06</v>
      </c>
      <c r="J8" s="654">
        <v>0.06</v>
      </c>
      <c r="K8" s="655">
        <v>0.06</v>
      </c>
      <c r="L8" s="278"/>
    </row>
    <row r="9" spans="1:12" x14ac:dyDescent="0.3">
      <c r="A9" s="51">
        <v>173</v>
      </c>
      <c r="B9" s="51">
        <v>9</v>
      </c>
      <c r="C9" s="55"/>
      <c r="D9" s="117"/>
      <c r="E9" s="48"/>
      <c r="F9" s="117"/>
      <c r="G9" s="118"/>
      <c r="H9" s="728"/>
      <c r="I9" s="653"/>
      <c r="J9" s="654"/>
      <c r="K9" s="655"/>
      <c r="L9" s="278"/>
    </row>
    <row r="10" spans="1:12" x14ac:dyDescent="0.3">
      <c r="A10" s="51">
        <v>174</v>
      </c>
      <c r="B10" s="51">
        <v>10</v>
      </c>
      <c r="C10" s="55"/>
      <c r="D10" s="117"/>
      <c r="E10" s="48"/>
      <c r="F10" s="117"/>
      <c r="G10" s="118"/>
      <c r="H10" s="728"/>
      <c r="I10" s="653"/>
      <c r="J10" s="654"/>
      <c r="K10" s="655"/>
      <c r="L10" s="278"/>
    </row>
    <row r="11" spans="1:12" x14ac:dyDescent="0.3">
      <c r="A11" s="51">
        <v>175</v>
      </c>
      <c r="B11" s="51">
        <v>11</v>
      </c>
      <c r="C11" s="18" t="s">
        <v>124</v>
      </c>
      <c r="D11"/>
      <c r="E11" s="119"/>
      <c r="F11" s="116" t="s">
        <v>125</v>
      </c>
      <c r="G11"/>
      <c r="H11" s="724"/>
      <c r="I11" s="725">
        <v>27.999226499999999</v>
      </c>
      <c r="J11" s="726">
        <v>27.999226499999999</v>
      </c>
      <c r="K11" s="727">
        <v>27.999226499999999</v>
      </c>
      <c r="L11" s="278"/>
    </row>
    <row r="12" spans="1:12" x14ac:dyDescent="0.3">
      <c r="A12" s="51">
        <v>176</v>
      </c>
      <c r="B12" s="51">
        <v>12</v>
      </c>
      <c r="C12" s="55"/>
      <c r="D12" s="117"/>
      <c r="E12" s="48"/>
      <c r="F12" s="118" t="s">
        <v>126</v>
      </c>
      <c r="G12"/>
      <c r="H12" s="728"/>
      <c r="I12" s="653">
        <v>147.36435</v>
      </c>
      <c r="J12" s="654">
        <v>147.36435</v>
      </c>
      <c r="K12" s="655">
        <v>147.36435</v>
      </c>
      <c r="L12" s="278"/>
    </row>
    <row r="13" spans="1:12" x14ac:dyDescent="0.3">
      <c r="A13" s="51">
        <v>177</v>
      </c>
      <c r="B13" s="51">
        <v>13</v>
      </c>
      <c r="C13" s="55"/>
      <c r="D13" s="117"/>
      <c r="E13" s="48"/>
      <c r="F13" s="118" t="s">
        <v>127</v>
      </c>
      <c r="G13" t="s">
        <v>128</v>
      </c>
      <c r="H13" s="728"/>
      <c r="I13" s="653">
        <v>0.19</v>
      </c>
      <c r="J13" s="654">
        <v>0.19</v>
      </c>
      <c r="K13" s="729">
        <v>0.19</v>
      </c>
      <c r="L13" s="278"/>
    </row>
    <row r="14" spans="1:12" x14ac:dyDescent="0.3">
      <c r="A14" s="51">
        <v>178</v>
      </c>
      <c r="B14" s="51">
        <v>14</v>
      </c>
      <c r="C14" s="18" t="s">
        <v>129</v>
      </c>
      <c r="D14"/>
      <c r="E14" s="119"/>
      <c r="F14" s="116" t="s">
        <v>130</v>
      </c>
      <c r="G14"/>
      <c r="H14" s="724"/>
      <c r="I14" s="725">
        <v>9.6495014000000019</v>
      </c>
      <c r="J14" s="726">
        <v>9.6495014000000019</v>
      </c>
      <c r="K14" s="727">
        <v>9.6495014000000019</v>
      </c>
      <c r="L14" s="278"/>
    </row>
    <row r="15" spans="1:12" x14ac:dyDescent="0.3">
      <c r="A15" s="51">
        <v>179</v>
      </c>
      <c r="B15" s="51">
        <v>15</v>
      </c>
      <c r="C15" s="55"/>
      <c r="D15" s="117"/>
      <c r="E15" s="48"/>
      <c r="F15" s="118" t="s">
        <v>131</v>
      </c>
      <c r="G15"/>
      <c r="H15" s="728"/>
      <c r="I15" s="653">
        <v>689.25010000000009</v>
      </c>
      <c r="J15" s="654">
        <v>689.25010000000009</v>
      </c>
      <c r="K15" s="655">
        <v>689.25010000000009</v>
      </c>
      <c r="L15" s="278"/>
    </row>
    <row r="16" spans="1:12" x14ac:dyDescent="0.3">
      <c r="A16" s="51">
        <v>180</v>
      </c>
      <c r="B16" s="51">
        <v>16</v>
      </c>
      <c r="C16" s="55"/>
      <c r="D16" s="117"/>
      <c r="E16" s="48"/>
      <c r="F16" s="118" t="s">
        <v>127</v>
      </c>
      <c r="G16" t="s">
        <v>128</v>
      </c>
      <c r="H16" s="728"/>
      <c r="I16" s="653">
        <v>1.4E-2</v>
      </c>
      <c r="J16" s="654">
        <v>1.4E-2</v>
      </c>
      <c r="K16" s="655">
        <v>1.4E-2</v>
      </c>
      <c r="L16" s="278"/>
    </row>
    <row r="17" spans="1:12" x14ac:dyDescent="0.3">
      <c r="A17" s="51">
        <v>181</v>
      </c>
      <c r="B17" s="51">
        <v>17</v>
      </c>
      <c r="C17" s="18" t="s">
        <v>132</v>
      </c>
      <c r="D17"/>
      <c r="E17" s="119"/>
      <c r="F17" s="116" t="s">
        <v>133</v>
      </c>
      <c r="G17"/>
      <c r="H17" s="724"/>
      <c r="I17" s="725">
        <v>18.170235416568396</v>
      </c>
      <c r="J17" s="726">
        <v>18.170235416568396</v>
      </c>
      <c r="K17" s="727">
        <v>18.170235416568396</v>
      </c>
      <c r="L17" s="278"/>
    </row>
    <row r="18" spans="1:12" x14ac:dyDescent="0.3">
      <c r="A18" s="51">
        <v>182</v>
      </c>
      <c r="B18" s="51">
        <v>18</v>
      </c>
      <c r="C18" s="18" t="s">
        <v>134</v>
      </c>
      <c r="D18"/>
      <c r="E18" s="119"/>
      <c r="F18" s="116" t="s">
        <v>135</v>
      </c>
      <c r="G18"/>
      <c r="H18" s="724"/>
      <c r="I18" s="725">
        <v>-27.255353124852586</v>
      </c>
      <c r="J18" s="726">
        <v>-27.255353124852586</v>
      </c>
      <c r="K18" s="727">
        <v>-27.255353124852586</v>
      </c>
      <c r="L18" s="278"/>
    </row>
    <row r="19" spans="1:12" x14ac:dyDescent="0.3">
      <c r="A19" s="51">
        <v>183</v>
      </c>
      <c r="B19" s="51">
        <v>19</v>
      </c>
      <c r="C19" s="18" t="s">
        <v>136</v>
      </c>
      <c r="D19"/>
      <c r="E19" s="119"/>
      <c r="F19" s="116" t="s">
        <v>137</v>
      </c>
      <c r="G19"/>
      <c r="H19" s="724"/>
      <c r="I19" s="725">
        <v>139.88733937455774</v>
      </c>
      <c r="J19" s="726">
        <v>139.88733937455774</v>
      </c>
      <c r="K19" s="727">
        <v>139.88733937455774</v>
      </c>
      <c r="L19" s="278"/>
    </row>
    <row r="20" spans="1:12" x14ac:dyDescent="0.3">
      <c r="A20" s="51">
        <v>184</v>
      </c>
      <c r="B20" s="51">
        <v>20</v>
      </c>
      <c r="C20" s="18"/>
      <c r="D20"/>
      <c r="E20" s="119"/>
      <c r="F20" s="118" t="s">
        <v>138</v>
      </c>
      <c r="G20"/>
      <c r="H20" s="730"/>
      <c r="I20" s="731">
        <v>81.766059374557756</v>
      </c>
      <c r="J20" s="732">
        <v>81.766059374557756</v>
      </c>
      <c r="K20" s="733">
        <v>81.766059374557756</v>
      </c>
      <c r="L20" s="278"/>
    </row>
    <row r="21" spans="1:12" ht="18" customHeight="1" x14ac:dyDescent="0.3">
      <c r="A21" s="51">
        <v>185</v>
      </c>
      <c r="B21" s="51">
        <v>21</v>
      </c>
      <c r="C21" s="18"/>
      <c r="D21"/>
      <c r="E21" s="119"/>
      <c r="F21" s="118" t="s">
        <v>139</v>
      </c>
      <c r="G21"/>
      <c r="H21" s="730"/>
      <c r="I21" s="731">
        <v>58.121279999999985</v>
      </c>
      <c r="J21" s="732">
        <v>58.121279999999985</v>
      </c>
      <c r="K21" s="733">
        <v>58.121279999999985</v>
      </c>
      <c r="L21" s="278"/>
    </row>
    <row r="22" spans="1:12" x14ac:dyDescent="0.3">
      <c r="A22" s="51">
        <v>186</v>
      </c>
      <c r="B22" s="51">
        <v>22</v>
      </c>
      <c r="C22" s="18" t="s">
        <v>140</v>
      </c>
      <c r="D22"/>
      <c r="E22" s="119"/>
      <c r="F22" s="116" t="s">
        <v>141</v>
      </c>
      <c r="G22"/>
      <c r="H22" s="724"/>
      <c r="I22" s="725">
        <v>0</v>
      </c>
      <c r="J22" s="726">
        <v>0</v>
      </c>
      <c r="K22" s="727">
        <v>0</v>
      </c>
      <c r="L22" s="278"/>
    </row>
    <row r="23" spans="1:12" x14ac:dyDescent="0.3">
      <c r="A23" s="51">
        <v>187</v>
      </c>
      <c r="B23" s="51">
        <v>23</v>
      </c>
      <c r="C23" s="18"/>
      <c r="D23"/>
      <c r="E23" s="119"/>
      <c r="F23" s="118" t="s">
        <v>142</v>
      </c>
      <c r="G23"/>
      <c r="H23" s="734"/>
      <c r="I23" s="735"/>
      <c r="J23" s="736"/>
      <c r="K23" s="729"/>
      <c r="L23" s="278"/>
    </row>
    <row r="24" spans="1:12" x14ac:dyDescent="0.3">
      <c r="A24" s="51">
        <v>188</v>
      </c>
      <c r="B24" s="51">
        <v>24</v>
      </c>
      <c r="C24" s="18"/>
      <c r="D24"/>
      <c r="E24" s="119"/>
      <c r="F24" s="118" t="s">
        <v>127</v>
      </c>
      <c r="G24" t="s">
        <v>128</v>
      </c>
      <c r="H24" s="728"/>
      <c r="I24" s="653">
        <v>0.19</v>
      </c>
      <c r="J24" s="654">
        <v>0.19</v>
      </c>
      <c r="K24" s="655">
        <v>0.19</v>
      </c>
      <c r="L24" s="278"/>
    </row>
    <row r="25" spans="1:12" x14ac:dyDescent="0.3">
      <c r="A25" s="51">
        <v>189</v>
      </c>
      <c r="B25" s="51">
        <v>25</v>
      </c>
      <c r="C25" s="54">
        <v>1.2</v>
      </c>
      <c r="D25" s="113"/>
      <c r="E25" s="114" t="s">
        <v>143</v>
      </c>
      <c r="F25" s="115"/>
      <c r="G25" s="113"/>
      <c r="H25" s="722"/>
      <c r="I25" s="723">
        <v>3.7823294020591933</v>
      </c>
      <c r="J25" s="723">
        <v>3.8389637062663136</v>
      </c>
      <c r="K25" s="723">
        <v>3.8955980104734333</v>
      </c>
      <c r="L25" s="278"/>
    </row>
    <row r="26" spans="1:12" x14ac:dyDescent="0.3">
      <c r="A26" s="51">
        <v>190</v>
      </c>
      <c r="B26" s="51">
        <v>26</v>
      </c>
      <c r="C26" s="18" t="s">
        <v>120</v>
      </c>
      <c r="D26"/>
      <c r="E26" s="119"/>
      <c r="F26" s="116" t="s">
        <v>144</v>
      </c>
      <c r="G26"/>
      <c r="H26" s="728"/>
      <c r="I26" s="653">
        <v>0</v>
      </c>
      <c r="J26" s="654">
        <v>0</v>
      </c>
      <c r="K26" s="655">
        <v>0</v>
      </c>
      <c r="L26" s="278"/>
    </row>
    <row r="27" spans="1:12" x14ac:dyDescent="0.3">
      <c r="A27" s="51">
        <v>191</v>
      </c>
      <c r="B27" s="51">
        <v>27</v>
      </c>
      <c r="C27" s="55"/>
      <c r="D27" s="117"/>
      <c r="E27" s="48"/>
      <c r="F27" s="118" t="s">
        <v>145</v>
      </c>
      <c r="G27"/>
      <c r="H27" s="728"/>
      <c r="I27" s="653"/>
      <c r="J27" s="654"/>
      <c r="K27" s="655"/>
      <c r="L27" s="278"/>
    </row>
    <row r="28" spans="1:12" x14ac:dyDescent="0.3">
      <c r="A28" s="51">
        <v>192</v>
      </c>
      <c r="B28" s="51">
        <v>28</v>
      </c>
      <c r="C28" s="55"/>
      <c r="D28" s="117"/>
      <c r="E28" s="48"/>
      <c r="F28" s="118" t="s">
        <v>146</v>
      </c>
      <c r="G28"/>
      <c r="H28" s="728"/>
      <c r="I28" s="653"/>
      <c r="J28" s="654"/>
      <c r="K28" s="655"/>
      <c r="L28" s="278"/>
    </row>
    <row r="29" spans="1:12" x14ac:dyDescent="0.3">
      <c r="A29" s="51">
        <v>193</v>
      </c>
      <c r="B29" s="51">
        <v>29</v>
      </c>
      <c r="C29" s="55"/>
      <c r="D29" s="117"/>
      <c r="E29" s="48"/>
      <c r="F29" s="118" t="s">
        <v>147</v>
      </c>
      <c r="G29" s="118"/>
      <c r="H29" s="728"/>
      <c r="I29" s="653"/>
      <c r="J29" s="654"/>
      <c r="K29" s="655"/>
      <c r="L29" s="278"/>
    </row>
    <row r="30" spans="1:12" x14ac:dyDescent="0.3">
      <c r="A30" s="51">
        <v>194</v>
      </c>
      <c r="B30" s="51">
        <v>30</v>
      </c>
      <c r="C30" s="55"/>
      <c r="D30" s="117"/>
      <c r="E30" s="48"/>
      <c r="F30" s="118" t="s">
        <v>148</v>
      </c>
      <c r="G30" s="118"/>
      <c r="H30" s="728"/>
      <c r="I30" s="653"/>
      <c r="J30" s="654"/>
      <c r="K30" s="655"/>
      <c r="L30" s="278"/>
    </row>
    <row r="31" spans="1:12" x14ac:dyDescent="0.3">
      <c r="A31" s="51">
        <v>195</v>
      </c>
      <c r="B31" s="51">
        <v>31</v>
      </c>
      <c r="C31" s="18" t="s">
        <v>124</v>
      </c>
      <c r="D31" s="120"/>
      <c r="E31" s="119"/>
      <c r="F31" s="17" t="s">
        <v>149</v>
      </c>
      <c r="G31"/>
      <c r="H31" s="737"/>
      <c r="I31" s="738"/>
      <c r="J31" s="739"/>
      <c r="K31" s="740">
        <v>0</v>
      </c>
      <c r="L31" s="278"/>
    </row>
    <row r="32" spans="1:12" x14ac:dyDescent="0.3">
      <c r="A32" s="51">
        <v>196</v>
      </c>
      <c r="B32" s="51">
        <v>32</v>
      </c>
      <c r="C32" s="18"/>
      <c r="D32" s="121"/>
      <c r="E32" s="119"/>
      <c r="F32" s="118" t="s">
        <v>150</v>
      </c>
      <c r="G32"/>
      <c r="H32" s="728"/>
      <c r="I32" s="653"/>
      <c r="J32" s="654"/>
      <c r="K32" s="655"/>
      <c r="L32" s="278"/>
    </row>
    <row r="33" spans="1:14" x14ac:dyDescent="0.3">
      <c r="A33" s="51">
        <v>197</v>
      </c>
      <c r="B33" s="51">
        <v>33</v>
      </c>
      <c r="C33" s="18"/>
      <c r="D33" s="121"/>
      <c r="E33" s="119"/>
      <c r="F33" s="118" t="s">
        <v>151</v>
      </c>
      <c r="G33"/>
      <c r="H33" s="728"/>
      <c r="I33" s="653"/>
      <c r="J33" s="654"/>
      <c r="K33" s="655"/>
      <c r="L33" s="278"/>
    </row>
    <row r="34" spans="1:14" x14ac:dyDescent="0.3">
      <c r="A34" s="51">
        <v>198</v>
      </c>
      <c r="B34" s="51">
        <v>34</v>
      </c>
      <c r="C34" s="18"/>
      <c r="D34" s="122"/>
      <c r="E34" s="119"/>
      <c r="F34"/>
      <c r="G34" s="118"/>
      <c r="H34" s="728"/>
      <c r="I34" s="653"/>
      <c r="J34" s="654"/>
      <c r="K34" s="733"/>
      <c r="L34" s="278"/>
    </row>
    <row r="35" spans="1:14" x14ac:dyDescent="0.3">
      <c r="A35" s="51">
        <v>199</v>
      </c>
      <c r="B35" s="51">
        <v>35</v>
      </c>
      <c r="C35" s="18"/>
      <c r="D35" s="122"/>
      <c r="E35" s="119"/>
      <c r="F35"/>
      <c r="G35" s="118"/>
      <c r="H35" s="728"/>
      <c r="I35" s="653"/>
      <c r="J35" s="654"/>
      <c r="K35" s="733"/>
      <c r="L35" s="278"/>
    </row>
    <row r="36" spans="1:14" ht="88.5" customHeight="1" x14ac:dyDescent="0.3">
      <c r="A36" s="51">
        <v>200</v>
      </c>
      <c r="B36" s="51">
        <v>36</v>
      </c>
      <c r="C36" s="18" t="s">
        <v>129</v>
      </c>
      <c r="D36" s="120"/>
      <c r="E36" s="119"/>
      <c r="F36" s="116" t="s">
        <v>152</v>
      </c>
      <c r="G36"/>
      <c r="H36" s="741"/>
      <c r="I36" s="742"/>
      <c r="J36" s="743"/>
      <c r="K36" s="740">
        <v>0</v>
      </c>
      <c r="L36" s="278"/>
    </row>
    <row r="37" spans="1:14" x14ac:dyDescent="0.3">
      <c r="A37" s="51">
        <v>201</v>
      </c>
      <c r="B37" s="51">
        <v>37</v>
      </c>
      <c r="C37" s="18"/>
      <c r="D37" s="121"/>
      <c r="E37" s="119"/>
      <c r="F37" s="118" t="s">
        <v>153</v>
      </c>
      <c r="G37"/>
      <c r="H37" s="728"/>
      <c r="I37" s="653"/>
      <c r="J37" s="654"/>
      <c r="K37" s="740"/>
      <c r="L37" s="278"/>
    </row>
    <row r="38" spans="1:14" x14ac:dyDescent="0.3">
      <c r="A38" s="51">
        <v>202</v>
      </c>
      <c r="B38" s="51">
        <v>38</v>
      </c>
      <c r="C38" s="18"/>
      <c r="D38" s="121"/>
      <c r="E38" s="119"/>
      <c r="F38" s="118" t="s">
        <v>154</v>
      </c>
      <c r="G38"/>
      <c r="H38" s="728"/>
      <c r="I38" s="653"/>
      <c r="J38" s="654"/>
      <c r="K38" s="733"/>
      <c r="L38" s="278"/>
    </row>
    <row r="39" spans="1:14" x14ac:dyDescent="0.3">
      <c r="A39" s="51">
        <v>203</v>
      </c>
      <c r="B39" s="51">
        <v>39</v>
      </c>
      <c r="C39" s="18"/>
      <c r="D39" s="122"/>
      <c r="E39" s="119"/>
      <c r="F39"/>
      <c r="G39" s="118"/>
      <c r="H39" s="728"/>
      <c r="I39" s="653"/>
      <c r="J39" s="654"/>
      <c r="K39" s="655"/>
      <c r="L39" s="278"/>
    </row>
    <row r="40" spans="1:14" x14ac:dyDescent="0.3">
      <c r="A40" s="51">
        <v>204</v>
      </c>
      <c r="B40" s="51">
        <v>40</v>
      </c>
      <c r="C40" s="18"/>
      <c r="D40" s="122"/>
      <c r="E40" s="119"/>
      <c r="F40"/>
      <c r="G40" s="118"/>
      <c r="H40" s="728"/>
      <c r="I40" s="653"/>
      <c r="J40" s="654"/>
      <c r="K40" s="655"/>
      <c r="L40" s="278"/>
    </row>
    <row r="41" spans="1:14" x14ac:dyDescent="0.3">
      <c r="A41" s="51">
        <v>205</v>
      </c>
      <c r="B41" s="51">
        <v>41</v>
      </c>
      <c r="C41" s="18" t="s">
        <v>132</v>
      </c>
      <c r="D41" s="122"/>
      <c r="E41"/>
      <c r="F41" s="116" t="s">
        <v>155</v>
      </c>
      <c r="G41" s="118"/>
      <c r="H41" s="724"/>
      <c r="I41" s="725">
        <v>0</v>
      </c>
      <c r="J41" s="726">
        <v>0</v>
      </c>
      <c r="K41" s="727">
        <v>0</v>
      </c>
      <c r="L41" s="278"/>
    </row>
    <row r="42" spans="1:14" x14ac:dyDescent="0.3">
      <c r="A42" s="51">
        <v>206</v>
      </c>
      <c r="B42" s="51">
        <v>42</v>
      </c>
      <c r="C42" s="18"/>
      <c r="D42" s="122"/>
      <c r="E42"/>
      <c r="F42" s="118" t="s">
        <v>156</v>
      </c>
      <c r="G42"/>
      <c r="H42" s="728"/>
      <c r="I42" s="653">
        <v>0</v>
      </c>
      <c r="J42" s="654">
        <v>0</v>
      </c>
      <c r="K42" s="655">
        <v>0</v>
      </c>
      <c r="L42" s="278"/>
    </row>
    <row r="43" spans="1:14" x14ac:dyDescent="0.3">
      <c r="A43" s="51">
        <v>207</v>
      </c>
      <c r="B43" s="51">
        <v>43</v>
      </c>
      <c r="C43" s="18"/>
      <c r="D43" s="122"/>
      <c r="E43"/>
      <c r="F43" s="118" t="s">
        <v>127</v>
      </c>
      <c r="G43"/>
      <c r="H43" s="728"/>
      <c r="I43" s="653">
        <v>1.4E-2</v>
      </c>
      <c r="J43" s="654">
        <v>1.4E-2</v>
      </c>
      <c r="K43" s="729">
        <v>1.4E-2</v>
      </c>
      <c r="L43" s="278"/>
    </row>
    <row r="44" spans="1:14" x14ac:dyDescent="0.3">
      <c r="A44" s="51">
        <v>208</v>
      </c>
      <c r="B44" s="51">
        <v>44</v>
      </c>
      <c r="C44" s="18" t="s">
        <v>134</v>
      </c>
      <c r="D44" s="122"/>
      <c r="E44"/>
      <c r="F44" s="123" t="s">
        <v>157</v>
      </c>
      <c r="G44"/>
      <c r="H44" s="734"/>
      <c r="I44" s="735">
        <v>3.7823294020591933</v>
      </c>
      <c r="J44" s="736">
        <v>3.8389637062663136</v>
      </c>
      <c r="K44" s="729">
        <v>3.8955980104734333</v>
      </c>
      <c r="L44" s="278"/>
    </row>
    <row r="45" spans="1:14" s="78" customFormat="1" x14ac:dyDescent="0.3">
      <c r="A45" s="51">
        <v>209</v>
      </c>
      <c r="B45" s="51">
        <v>45</v>
      </c>
      <c r="C45" s="18"/>
      <c r="D45" s="122"/>
      <c r="E45"/>
      <c r="F45" s="118" t="s">
        <v>158</v>
      </c>
      <c r="G45"/>
      <c r="H45" s="728"/>
      <c r="I45" s="653">
        <v>270.16638586137094</v>
      </c>
      <c r="J45" s="654">
        <v>274.21169330473668</v>
      </c>
      <c r="K45" s="733">
        <v>278.25700074810237</v>
      </c>
      <c r="L45" s="278"/>
      <c r="M45"/>
      <c r="N45"/>
    </row>
    <row r="46" spans="1:14" s="78" customFormat="1" x14ac:dyDescent="0.3">
      <c r="A46" s="51">
        <v>210</v>
      </c>
      <c r="B46" s="51">
        <v>46</v>
      </c>
      <c r="C46" s="18"/>
      <c r="D46" s="122"/>
      <c r="E46"/>
      <c r="F46" s="118" t="s">
        <v>159</v>
      </c>
      <c r="G46" t="s">
        <v>128</v>
      </c>
      <c r="H46" s="728"/>
      <c r="I46" s="653">
        <v>1.4E-2</v>
      </c>
      <c r="J46" s="654">
        <v>1.4E-2</v>
      </c>
      <c r="K46" s="729">
        <v>1.4E-2</v>
      </c>
      <c r="L46" s="278"/>
      <c r="M46"/>
      <c r="N46"/>
    </row>
    <row r="47" spans="1:14" s="78" customFormat="1" x14ac:dyDescent="0.3">
      <c r="A47" s="51">
        <v>211</v>
      </c>
      <c r="B47" s="51">
        <v>47</v>
      </c>
      <c r="C47" s="18" t="s">
        <v>136</v>
      </c>
      <c r="D47" s="120"/>
      <c r="E47" s="119"/>
      <c r="F47" s="116" t="s">
        <v>160</v>
      </c>
      <c r="G47"/>
      <c r="H47" s="728"/>
      <c r="I47" s="653"/>
      <c r="J47" s="654"/>
      <c r="K47" s="655"/>
      <c r="L47" s="278"/>
      <c r="M47"/>
      <c r="N47"/>
    </row>
    <row r="48" spans="1:14" s="78" customFormat="1" x14ac:dyDescent="0.3">
      <c r="A48" s="51">
        <v>212</v>
      </c>
      <c r="B48" s="51">
        <v>48</v>
      </c>
      <c r="C48" s="18" t="s">
        <v>140</v>
      </c>
      <c r="D48" s="120"/>
      <c r="E48" s="119"/>
      <c r="F48" s="116" t="s">
        <v>161</v>
      </c>
      <c r="G48"/>
      <c r="H48" s="728"/>
      <c r="I48" s="653"/>
      <c r="J48" s="654"/>
      <c r="K48" s="655"/>
      <c r="L48" s="278"/>
      <c r="M48"/>
      <c r="N48"/>
    </row>
    <row r="49" spans="1:14" s="78" customFormat="1" x14ac:dyDescent="0.3">
      <c r="A49" s="51">
        <v>213</v>
      </c>
      <c r="B49" s="51">
        <v>49</v>
      </c>
      <c r="C49" s="54">
        <v>1.3</v>
      </c>
      <c r="D49" s="113"/>
      <c r="E49" s="114" t="s">
        <v>162</v>
      </c>
      <c r="F49" s="115"/>
      <c r="G49" s="113"/>
      <c r="H49" s="722">
        <v>0</v>
      </c>
      <c r="I49" s="723">
        <v>0</v>
      </c>
      <c r="J49" s="723">
        <v>0</v>
      </c>
      <c r="K49" s="723">
        <v>0</v>
      </c>
      <c r="L49" s="278"/>
      <c r="M49"/>
      <c r="N49"/>
    </row>
    <row r="50" spans="1:14" s="78" customFormat="1" x14ac:dyDescent="0.3">
      <c r="A50" s="51">
        <v>214</v>
      </c>
      <c r="B50" s="51">
        <v>50</v>
      </c>
      <c r="C50" s="57" t="s">
        <v>120</v>
      </c>
      <c r="D50" s="123"/>
      <c r="E50" s="124"/>
      <c r="F50" s="125" t="s">
        <v>163</v>
      </c>
      <c r="G50" s="126"/>
      <c r="H50" s="741"/>
      <c r="I50" s="742"/>
      <c r="J50" s="743"/>
      <c r="K50" s="744">
        <v>0</v>
      </c>
      <c r="L50" s="278"/>
      <c r="M50"/>
      <c r="N50"/>
    </row>
    <row r="51" spans="1:14" s="78" customFormat="1" x14ac:dyDescent="0.3">
      <c r="A51" s="51">
        <v>215</v>
      </c>
      <c r="B51" s="51">
        <v>51</v>
      </c>
      <c r="C51" s="56"/>
      <c r="D51" s="123"/>
      <c r="E51" s="124"/>
      <c r="F51" s="125" t="s">
        <v>164</v>
      </c>
      <c r="G51" s="126"/>
      <c r="H51" s="741"/>
      <c r="I51" s="742"/>
      <c r="J51" s="743"/>
      <c r="K51" s="744">
        <v>0</v>
      </c>
      <c r="L51" s="278"/>
      <c r="M51"/>
      <c r="N51"/>
    </row>
    <row r="52" spans="1:14" s="78" customFormat="1" x14ac:dyDescent="0.3">
      <c r="A52" s="51">
        <v>216</v>
      </c>
      <c r="B52" s="51">
        <v>52</v>
      </c>
      <c r="C52" s="56"/>
      <c r="D52" s="123"/>
      <c r="E52" s="124"/>
      <c r="F52" s="127" t="s">
        <v>165</v>
      </c>
      <c r="G52" s="126"/>
      <c r="H52" s="741"/>
      <c r="I52" s="742"/>
      <c r="J52" s="743"/>
      <c r="K52" s="744">
        <v>0</v>
      </c>
      <c r="L52" s="278"/>
      <c r="M52"/>
      <c r="N52"/>
    </row>
    <row r="53" spans="1:14" s="78" customFormat="1" x14ac:dyDescent="0.3">
      <c r="A53" s="51">
        <v>217</v>
      </c>
      <c r="B53" s="51">
        <v>53</v>
      </c>
      <c r="C53" s="56"/>
      <c r="D53" s="123"/>
      <c r="E53" s="124"/>
      <c r="F53" s="127" t="s">
        <v>166</v>
      </c>
      <c r="G53" s="126"/>
      <c r="H53" s="741"/>
      <c r="I53" s="742"/>
      <c r="J53" s="743"/>
      <c r="K53" s="744">
        <v>0</v>
      </c>
      <c r="L53" s="278"/>
      <c r="M53"/>
      <c r="N53"/>
    </row>
    <row r="54" spans="1:14" s="78" customFormat="1" x14ac:dyDescent="0.3">
      <c r="A54" s="51">
        <v>218</v>
      </c>
      <c r="B54" s="51">
        <v>54</v>
      </c>
      <c r="C54" s="56"/>
      <c r="D54" s="123"/>
      <c r="E54" s="124"/>
      <c r="F54" s="127" t="s">
        <v>167</v>
      </c>
      <c r="G54" s="126"/>
      <c r="H54" s="741"/>
      <c r="I54" s="742"/>
      <c r="J54" s="743"/>
      <c r="K54" s="655">
        <v>8.0000000000000002E-3</v>
      </c>
      <c r="L54" s="278"/>
      <c r="M54"/>
      <c r="N54"/>
    </row>
    <row r="55" spans="1:14" s="78" customFormat="1" x14ac:dyDescent="0.3">
      <c r="A55" s="51">
        <v>219</v>
      </c>
      <c r="B55" s="51">
        <v>55</v>
      </c>
      <c r="C55" s="56"/>
      <c r="D55" s="123"/>
      <c r="E55" s="124"/>
      <c r="F55" s="127" t="s">
        <v>168</v>
      </c>
      <c r="G55" s="126"/>
      <c r="H55" s="741"/>
      <c r="I55" s="742"/>
      <c r="J55" s="743"/>
      <c r="K55" s="744">
        <v>0</v>
      </c>
      <c r="L55" s="278"/>
      <c r="M55"/>
      <c r="N55"/>
    </row>
    <row r="56" spans="1:14" s="78" customFormat="1" x14ac:dyDescent="0.3">
      <c r="A56" s="51">
        <v>220</v>
      </c>
      <c r="B56" s="51">
        <v>56</v>
      </c>
      <c r="C56" s="56"/>
      <c r="D56" s="123"/>
      <c r="E56" s="124"/>
      <c r="F56" s="127" t="s">
        <v>169</v>
      </c>
      <c r="G56" s="126"/>
      <c r="H56" s="741"/>
      <c r="I56" s="742"/>
      <c r="J56" s="743"/>
      <c r="K56" s="744">
        <v>0</v>
      </c>
      <c r="L56" s="278"/>
      <c r="M56"/>
      <c r="N56"/>
    </row>
    <row r="57" spans="1:14" s="78" customFormat="1" ht="28.8" x14ac:dyDescent="0.3">
      <c r="A57" s="51">
        <v>221</v>
      </c>
      <c r="B57" s="51">
        <v>57</v>
      </c>
      <c r="C57" s="56"/>
      <c r="D57" s="123"/>
      <c r="E57" s="124"/>
      <c r="F57" s="127" t="s">
        <v>170</v>
      </c>
      <c r="G57" s="126"/>
      <c r="H57" s="741"/>
      <c r="I57" s="742"/>
      <c r="J57" s="743"/>
      <c r="K57" s="655">
        <v>0.01</v>
      </c>
      <c r="L57" s="278"/>
      <c r="M57"/>
      <c r="N57"/>
    </row>
    <row r="58" spans="1:14" s="78" customFormat="1" x14ac:dyDescent="0.3">
      <c r="A58" s="51">
        <v>222</v>
      </c>
      <c r="B58" s="51">
        <v>58</v>
      </c>
      <c r="C58" s="56"/>
      <c r="D58" s="123"/>
      <c r="E58" s="124"/>
      <c r="F58" s="127" t="s">
        <v>171</v>
      </c>
      <c r="G58" s="126"/>
      <c r="H58" s="741"/>
      <c r="I58" s="742"/>
      <c r="J58" s="743"/>
      <c r="K58" s="745">
        <v>0</v>
      </c>
      <c r="L58" s="278"/>
      <c r="M58"/>
      <c r="N58"/>
    </row>
    <row r="59" spans="1:14" s="78" customFormat="1" x14ac:dyDescent="0.3">
      <c r="A59" s="51">
        <v>223</v>
      </c>
      <c r="B59" s="51">
        <v>59</v>
      </c>
      <c r="C59" s="56"/>
      <c r="D59" s="123"/>
      <c r="E59" s="124"/>
      <c r="F59" s="127" t="s">
        <v>172</v>
      </c>
      <c r="G59" s="126"/>
      <c r="H59" s="741"/>
      <c r="I59" s="742"/>
      <c r="J59" s="743"/>
      <c r="K59" s="745">
        <v>0</v>
      </c>
      <c r="L59" s="278"/>
      <c r="M59"/>
      <c r="N59"/>
    </row>
    <row r="60" spans="1:14" s="78" customFormat="1" x14ac:dyDescent="0.3">
      <c r="A60" s="51">
        <v>224</v>
      </c>
      <c r="B60" s="51">
        <v>60</v>
      </c>
      <c r="C60" s="56"/>
      <c r="D60" s="123"/>
      <c r="E60" s="124"/>
      <c r="F60" s="127" t="s">
        <v>173</v>
      </c>
      <c r="G60" s="126"/>
      <c r="H60" s="741"/>
      <c r="I60" s="742"/>
      <c r="J60" s="743"/>
      <c r="K60" s="745">
        <v>0</v>
      </c>
      <c r="L60" s="278"/>
      <c r="M60"/>
      <c r="N60"/>
    </row>
    <row r="61" spans="1:14" s="78" customFormat="1" x14ac:dyDescent="0.3">
      <c r="A61" s="51">
        <v>225</v>
      </c>
      <c r="B61" s="51">
        <v>61</v>
      </c>
      <c r="C61" s="56"/>
      <c r="D61" s="124"/>
      <c r="E61" s="124"/>
      <c r="F61" s="128" t="s">
        <v>174</v>
      </c>
      <c r="G61" s="124"/>
      <c r="H61" s="741"/>
      <c r="I61" s="742"/>
      <c r="J61" s="743"/>
      <c r="K61" s="744"/>
      <c r="L61" s="278"/>
      <c r="M61"/>
      <c r="N61"/>
    </row>
    <row r="62" spans="1:14" s="78" customFormat="1" x14ac:dyDescent="0.3">
      <c r="A62" s="51">
        <v>226</v>
      </c>
      <c r="B62" s="51">
        <v>62</v>
      </c>
      <c r="C62" s="56"/>
      <c r="D62" s="129"/>
      <c r="E62" s="130"/>
      <c r="F62" s="131" t="s">
        <v>175</v>
      </c>
      <c r="G62" s="124"/>
      <c r="H62" s="728"/>
      <c r="I62" s="653"/>
      <c r="J62" s="654"/>
      <c r="K62" s="655"/>
      <c r="L62" s="278"/>
      <c r="M62"/>
      <c r="N62"/>
    </row>
    <row r="63" spans="1:14" s="78" customFormat="1" x14ac:dyDescent="0.3">
      <c r="A63" s="51">
        <v>227</v>
      </c>
      <c r="B63" s="51">
        <v>63</v>
      </c>
      <c r="C63" s="56"/>
      <c r="D63" s="127"/>
      <c r="E63" s="124"/>
      <c r="F63" s="131" t="s">
        <v>174</v>
      </c>
      <c r="G63" s="124"/>
      <c r="H63" s="728"/>
      <c r="I63" s="653"/>
      <c r="J63" s="654"/>
      <c r="K63" s="655"/>
      <c r="L63" s="278"/>
      <c r="M63"/>
      <c r="N63"/>
    </row>
    <row r="64" spans="1:14" s="78" customFormat="1" x14ac:dyDescent="0.3">
      <c r="A64" s="51">
        <v>228</v>
      </c>
      <c r="B64" s="51">
        <v>64</v>
      </c>
      <c r="C64" s="56"/>
      <c r="D64" s="127"/>
      <c r="E64" s="124"/>
      <c r="F64" s="132" t="s">
        <v>176</v>
      </c>
      <c r="G64" s="124"/>
      <c r="H64" s="728"/>
      <c r="I64" s="653"/>
      <c r="J64" s="654"/>
      <c r="K64" s="655"/>
      <c r="L64" s="278"/>
      <c r="M64"/>
      <c r="N64"/>
    </row>
    <row r="65" spans="1:14" s="78" customFormat="1" x14ac:dyDescent="0.3">
      <c r="A65" s="51">
        <v>229</v>
      </c>
      <c r="B65" s="51">
        <v>65</v>
      </c>
      <c r="C65" s="56"/>
      <c r="D65" s="127"/>
      <c r="E65" s="124"/>
      <c r="F65" s="132" t="s">
        <v>174</v>
      </c>
      <c r="G65" s="124"/>
      <c r="H65" s="728"/>
      <c r="I65" s="653"/>
      <c r="J65" s="654"/>
      <c r="K65" s="655"/>
      <c r="L65" s="278"/>
      <c r="M65"/>
      <c r="N65"/>
    </row>
    <row r="66" spans="1:14" s="78" customFormat="1" x14ac:dyDescent="0.3">
      <c r="A66" s="51">
        <v>230</v>
      </c>
      <c r="B66" s="51">
        <v>66</v>
      </c>
      <c r="C66" s="56" t="s">
        <v>124</v>
      </c>
      <c r="D66" s="127"/>
      <c r="E66" s="124"/>
      <c r="F66" s="133" t="s">
        <v>177</v>
      </c>
      <c r="G66" s="124"/>
      <c r="H66" s="728"/>
      <c r="I66" s="653"/>
      <c r="J66" s="654"/>
      <c r="K66" s="655"/>
      <c r="L66" s="278"/>
      <c r="M66"/>
      <c r="N66"/>
    </row>
    <row r="67" spans="1:14" s="78" customFormat="1" x14ac:dyDescent="0.3">
      <c r="A67" s="51">
        <v>231</v>
      </c>
      <c r="B67" s="51">
        <v>67</v>
      </c>
      <c r="C67" s="56"/>
      <c r="D67" s="127"/>
      <c r="E67" s="124"/>
      <c r="F67" s="133" t="s">
        <v>178</v>
      </c>
      <c r="G67" s="124"/>
      <c r="H67" s="728"/>
      <c r="I67" s="653"/>
      <c r="J67" s="654"/>
      <c r="K67" s="655"/>
      <c r="L67" s="278"/>
      <c r="M67"/>
      <c r="N67"/>
    </row>
    <row r="68" spans="1:14" s="78" customFormat="1" x14ac:dyDescent="0.3">
      <c r="A68" s="51">
        <v>232</v>
      </c>
      <c r="B68" s="51">
        <v>68</v>
      </c>
      <c r="C68" s="56"/>
      <c r="D68" s="127"/>
      <c r="E68" s="124"/>
      <c r="F68" s="131" t="s">
        <v>179</v>
      </c>
      <c r="G68" s="124"/>
      <c r="H68" s="728"/>
      <c r="I68" s="653"/>
      <c r="J68" s="654"/>
      <c r="K68" s="655"/>
      <c r="L68" s="278"/>
      <c r="M68"/>
      <c r="N68"/>
    </row>
    <row r="69" spans="1:14" s="78" customFormat="1" x14ac:dyDescent="0.3">
      <c r="A69" s="51">
        <v>233</v>
      </c>
      <c r="B69" s="51">
        <v>69</v>
      </c>
      <c r="C69" s="56"/>
      <c r="D69" s="127"/>
      <c r="E69" s="124"/>
      <c r="F69" s="131" t="s">
        <v>180</v>
      </c>
      <c r="G69" s="124"/>
      <c r="H69" s="728"/>
      <c r="I69" s="653"/>
      <c r="J69" s="654"/>
      <c r="K69" s="655"/>
      <c r="L69" s="278"/>
      <c r="M69"/>
      <c r="N69"/>
    </row>
    <row r="70" spans="1:14" s="78" customFormat="1" x14ac:dyDescent="0.3">
      <c r="A70" s="51">
        <v>234</v>
      </c>
      <c r="B70" s="51">
        <v>70</v>
      </c>
      <c r="C70" s="56"/>
      <c r="D70" s="127"/>
      <c r="E70" s="124"/>
      <c r="F70" s="131" t="s">
        <v>181</v>
      </c>
      <c r="G70" s="124"/>
      <c r="H70" s="728"/>
      <c r="I70" s="653"/>
      <c r="J70" s="654"/>
      <c r="K70" s="655"/>
      <c r="L70" s="278"/>
      <c r="M70"/>
      <c r="N70"/>
    </row>
    <row r="71" spans="1:14" s="78" customFormat="1" x14ac:dyDescent="0.3">
      <c r="A71" s="51">
        <v>235</v>
      </c>
      <c r="B71" s="51">
        <v>71</v>
      </c>
      <c r="C71" s="56"/>
      <c r="D71" s="127"/>
      <c r="E71" s="124"/>
      <c r="F71" s="131" t="s">
        <v>180</v>
      </c>
      <c r="G71" s="124"/>
      <c r="H71" s="728"/>
      <c r="I71" s="653"/>
      <c r="J71" s="654"/>
      <c r="K71" s="655"/>
      <c r="L71" s="278"/>
      <c r="M71"/>
      <c r="N71"/>
    </row>
    <row r="72" spans="1:14" s="78" customFormat="1" x14ac:dyDescent="0.3">
      <c r="A72" s="51">
        <v>236</v>
      </c>
      <c r="B72" s="51">
        <v>72</v>
      </c>
      <c r="C72" s="56"/>
      <c r="D72" s="126"/>
      <c r="E72" s="124"/>
      <c r="F72" s="131" t="s">
        <v>182</v>
      </c>
      <c r="G72" s="126"/>
      <c r="H72" s="728"/>
      <c r="I72" s="653"/>
      <c r="J72" s="654"/>
      <c r="K72" s="655"/>
      <c r="L72" s="278"/>
      <c r="M72"/>
      <c r="N72"/>
    </row>
    <row r="73" spans="1:14" s="78" customFormat="1" x14ac:dyDescent="0.3">
      <c r="A73" s="51">
        <v>237</v>
      </c>
      <c r="B73" s="51">
        <v>73</v>
      </c>
      <c r="C73" s="56"/>
      <c r="D73" s="124"/>
      <c r="E73" s="124"/>
      <c r="F73" s="131" t="s">
        <v>180</v>
      </c>
      <c r="G73" s="124"/>
      <c r="H73" s="728"/>
      <c r="I73" s="653"/>
      <c r="J73" s="654"/>
      <c r="K73" s="655"/>
      <c r="L73" s="278"/>
      <c r="M73"/>
      <c r="N73"/>
    </row>
    <row r="74" spans="1:14" s="78" customFormat="1" ht="28.8" x14ac:dyDescent="0.3">
      <c r="A74" s="51">
        <v>238</v>
      </c>
      <c r="B74" s="51">
        <v>74</v>
      </c>
      <c r="C74" s="56"/>
      <c r="D74" s="127"/>
      <c r="E74" s="124"/>
      <c r="F74" s="131" t="s">
        <v>183</v>
      </c>
      <c r="G74" s="124"/>
      <c r="H74" s="728"/>
      <c r="I74" s="653"/>
      <c r="J74" s="654"/>
      <c r="K74" s="655"/>
      <c r="L74" s="278"/>
      <c r="M74"/>
      <c r="N74"/>
    </row>
    <row r="75" spans="1:14" s="78" customFormat="1" x14ac:dyDescent="0.3">
      <c r="A75" s="51">
        <v>239</v>
      </c>
      <c r="B75" s="51">
        <v>75</v>
      </c>
      <c r="C75" s="56"/>
      <c r="D75" s="127"/>
      <c r="E75" s="124"/>
      <c r="F75" s="131" t="s">
        <v>174</v>
      </c>
      <c r="G75" s="124"/>
      <c r="H75" s="728"/>
      <c r="I75" s="653"/>
      <c r="J75" s="654"/>
      <c r="K75" s="655"/>
      <c r="L75" s="278"/>
      <c r="M75"/>
      <c r="N75"/>
    </row>
    <row r="76" spans="1:14" s="78" customFormat="1" ht="28.8" x14ac:dyDescent="0.3">
      <c r="A76" s="51">
        <v>240</v>
      </c>
      <c r="B76" s="51">
        <v>76</v>
      </c>
      <c r="C76" s="57"/>
      <c r="D76" s="127"/>
      <c r="E76" s="124"/>
      <c r="F76" s="134" t="s">
        <v>184</v>
      </c>
      <c r="G76" s="124"/>
      <c r="H76" s="741"/>
      <c r="I76" s="742"/>
      <c r="J76" s="743"/>
      <c r="K76" s="746"/>
      <c r="L76" s="278"/>
      <c r="M76"/>
      <c r="N76"/>
    </row>
    <row r="77" spans="1:14" s="78" customFormat="1" x14ac:dyDescent="0.3">
      <c r="A77" s="51">
        <v>241</v>
      </c>
      <c r="B77" s="51">
        <v>77</v>
      </c>
      <c r="C77" s="56"/>
      <c r="D77" s="127"/>
      <c r="E77" s="124"/>
      <c r="F77" s="134" t="s">
        <v>174</v>
      </c>
      <c r="G77" s="124"/>
      <c r="H77" s="741"/>
      <c r="I77" s="742"/>
      <c r="J77" s="743"/>
      <c r="K77" s="746"/>
      <c r="L77" s="278"/>
      <c r="M77"/>
      <c r="N77"/>
    </row>
    <row r="78" spans="1:14" s="78" customFormat="1" x14ac:dyDescent="0.3">
      <c r="A78" s="51">
        <v>242</v>
      </c>
      <c r="B78" s="51">
        <v>78</v>
      </c>
      <c r="C78" s="56"/>
      <c r="D78" s="127"/>
      <c r="E78" s="124"/>
      <c r="F78" s="133" t="s">
        <v>185</v>
      </c>
      <c r="G78" s="124"/>
      <c r="H78" s="728"/>
      <c r="I78" s="653"/>
      <c r="J78" s="654"/>
      <c r="K78" s="655"/>
      <c r="L78" s="278"/>
      <c r="M78"/>
      <c r="N78"/>
    </row>
    <row r="79" spans="1:14" s="78" customFormat="1" x14ac:dyDescent="0.3">
      <c r="A79" s="51">
        <v>243</v>
      </c>
      <c r="B79" s="51">
        <v>79</v>
      </c>
      <c r="C79" s="56"/>
      <c r="D79" s="127"/>
      <c r="E79" s="124"/>
      <c r="F79" s="132" t="s">
        <v>186</v>
      </c>
      <c r="G79" s="124"/>
      <c r="H79" s="728"/>
      <c r="I79" s="653"/>
      <c r="J79" s="654"/>
      <c r="K79" s="655"/>
      <c r="L79" s="278"/>
      <c r="M79"/>
      <c r="N79"/>
    </row>
    <row r="80" spans="1:14" s="78" customFormat="1" x14ac:dyDescent="0.3">
      <c r="A80" s="51">
        <v>244</v>
      </c>
      <c r="B80" s="51">
        <v>80</v>
      </c>
      <c r="C80" s="56"/>
      <c r="D80" s="124"/>
      <c r="E80" s="124"/>
      <c r="F80" s="132" t="s">
        <v>180</v>
      </c>
      <c r="G80" s="124"/>
      <c r="H80" s="728"/>
      <c r="I80" s="653"/>
      <c r="J80" s="654"/>
      <c r="K80" s="655"/>
      <c r="L80" s="278"/>
      <c r="M80"/>
      <c r="N80"/>
    </row>
    <row r="81" spans="1:14" s="78" customFormat="1" x14ac:dyDescent="0.3">
      <c r="A81" s="51">
        <v>245</v>
      </c>
      <c r="B81" s="51">
        <v>81</v>
      </c>
      <c r="C81" s="56"/>
      <c r="D81" s="127"/>
      <c r="E81" s="124"/>
      <c r="F81" s="132" t="s">
        <v>187</v>
      </c>
      <c r="G81" s="124"/>
      <c r="H81" s="728"/>
      <c r="I81" s="653"/>
      <c r="J81" s="654"/>
      <c r="K81" s="655"/>
      <c r="L81" s="278"/>
      <c r="M81"/>
      <c r="N81"/>
    </row>
    <row r="82" spans="1:14" s="78" customFormat="1" x14ac:dyDescent="0.3">
      <c r="A82" s="51">
        <v>246</v>
      </c>
      <c r="B82" s="51">
        <v>82</v>
      </c>
      <c r="C82" s="56"/>
      <c r="D82" s="127"/>
      <c r="E82" s="124"/>
      <c r="F82" s="131" t="s">
        <v>180</v>
      </c>
      <c r="G82" s="124"/>
      <c r="H82" s="728"/>
      <c r="I82" s="653"/>
      <c r="J82" s="654"/>
      <c r="K82" s="655"/>
      <c r="L82" s="278"/>
      <c r="M82"/>
      <c r="N82"/>
    </row>
    <row r="83" spans="1:14" s="78" customFormat="1" x14ac:dyDescent="0.3">
      <c r="A83" s="51">
        <v>247</v>
      </c>
      <c r="B83" s="51">
        <v>83</v>
      </c>
      <c r="C83" s="56"/>
      <c r="D83" s="127"/>
      <c r="E83" s="124"/>
      <c r="F83" s="131" t="s">
        <v>188</v>
      </c>
      <c r="G83" s="124"/>
      <c r="H83" s="728"/>
      <c r="I83" s="653"/>
      <c r="J83" s="654"/>
      <c r="K83" s="655"/>
      <c r="L83" s="278"/>
      <c r="M83"/>
      <c r="N83"/>
    </row>
    <row r="84" spans="1:14" s="78" customFormat="1" x14ac:dyDescent="0.3">
      <c r="A84" s="51">
        <v>248</v>
      </c>
      <c r="B84" s="51">
        <v>84</v>
      </c>
      <c r="C84" s="56"/>
      <c r="D84" s="127"/>
      <c r="E84" s="124"/>
      <c r="F84" s="131" t="s">
        <v>180</v>
      </c>
      <c r="G84" s="124"/>
      <c r="H84" s="728"/>
      <c r="I84" s="653"/>
      <c r="J84" s="654"/>
      <c r="K84" s="655"/>
      <c r="L84" s="278"/>
      <c r="M84"/>
      <c r="N84"/>
    </row>
    <row r="85" spans="1:14" s="78" customFormat="1" ht="28.8" x14ac:dyDescent="0.3">
      <c r="A85" s="51">
        <v>249</v>
      </c>
      <c r="B85" s="51">
        <v>85</v>
      </c>
      <c r="C85" s="56"/>
      <c r="D85" s="127"/>
      <c r="E85" s="124"/>
      <c r="F85" s="131" t="s">
        <v>189</v>
      </c>
      <c r="G85" s="124"/>
      <c r="H85" s="728"/>
      <c r="I85" s="653"/>
      <c r="J85" s="654"/>
      <c r="K85" s="655"/>
      <c r="L85" s="278"/>
      <c r="M85"/>
      <c r="N85"/>
    </row>
    <row r="86" spans="1:14" s="78" customFormat="1" x14ac:dyDescent="0.3">
      <c r="A86" s="51">
        <v>250</v>
      </c>
      <c r="B86" s="51">
        <v>86</v>
      </c>
      <c r="C86" s="56"/>
      <c r="D86" s="127"/>
      <c r="E86" s="124"/>
      <c r="F86" s="131" t="s">
        <v>174</v>
      </c>
      <c r="G86" s="124"/>
      <c r="H86" s="728"/>
      <c r="I86" s="653"/>
      <c r="J86" s="654"/>
      <c r="K86" s="655"/>
      <c r="L86" s="278"/>
      <c r="M86"/>
      <c r="N86"/>
    </row>
    <row r="87" spans="1:14" s="78" customFormat="1" ht="28.8" x14ac:dyDescent="0.3">
      <c r="A87" s="51">
        <v>251</v>
      </c>
      <c r="B87" s="51">
        <v>87</v>
      </c>
      <c r="C87" s="56"/>
      <c r="D87" s="126"/>
      <c r="E87" s="124"/>
      <c r="F87" s="131" t="s">
        <v>190</v>
      </c>
      <c r="G87" s="124"/>
      <c r="H87" s="728"/>
      <c r="I87" s="653"/>
      <c r="J87" s="654"/>
      <c r="K87" s="655"/>
      <c r="L87" s="278"/>
      <c r="M87"/>
      <c r="N87"/>
    </row>
    <row r="88" spans="1:14" s="78" customFormat="1" x14ac:dyDescent="0.3">
      <c r="A88" s="51">
        <v>252</v>
      </c>
      <c r="B88" s="51">
        <v>88</v>
      </c>
      <c r="C88" s="56"/>
      <c r="D88" s="126"/>
      <c r="E88" s="124"/>
      <c r="F88" s="134" t="s">
        <v>174</v>
      </c>
      <c r="G88" s="124"/>
      <c r="H88" s="741"/>
      <c r="I88" s="742"/>
      <c r="J88" s="743"/>
      <c r="K88" s="746"/>
      <c r="L88" s="278"/>
      <c r="M88"/>
      <c r="N88"/>
    </row>
    <row r="89" spans="1:14" s="78" customFormat="1" x14ac:dyDescent="0.3">
      <c r="A89" s="51">
        <v>253</v>
      </c>
      <c r="B89" s="51">
        <v>89</v>
      </c>
      <c r="C89" s="56"/>
      <c r="D89" s="126"/>
      <c r="E89" s="124"/>
      <c r="F89" s="133" t="s">
        <v>191</v>
      </c>
      <c r="G89" s="124"/>
      <c r="H89" s="728"/>
      <c r="I89" s="653"/>
      <c r="J89" s="654"/>
      <c r="K89" s="655"/>
      <c r="L89" s="278"/>
      <c r="M89"/>
      <c r="N89"/>
    </row>
    <row r="90" spans="1:14" s="78" customFormat="1" x14ac:dyDescent="0.3">
      <c r="A90" s="51">
        <v>254</v>
      </c>
      <c r="B90" s="51">
        <v>90</v>
      </c>
      <c r="C90" s="56"/>
      <c r="D90" s="126"/>
      <c r="E90" s="124"/>
      <c r="F90" s="132" t="s">
        <v>192</v>
      </c>
      <c r="G90" s="124"/>
      <c r="H90" s="728"/>
      <c r="I90" s="653"/>
      <c r="J90" s="654"/>
      <c r="K90" s="655"/>
      <c r="L90" s="278"/>
      <c r="M90"/>
      <c r="N90"/>
    </row>
    <row r="91" spans="1:14" s="78" customFormat="1" x14ac:dyDescent="0.3">
      <c r="A91" s="51">
        <v>255</v>
      </c>
      <c r="B91" s="51">
        <v>91</v>
      </c>
      <c r="C91" s="56"/>
      <c r="D91" s="126"/>
      <c r="E91" s="124"/>
      <c r="F91" s="132" t="s">
        <v>193</v>
      </c>
      <c r="G91" s="124"/>
      <c r="H91" s="728"/>
      <c r="I91" s="653"/>
      <c r="J91" s="654"/>
      <c r="K91" s="655"/>
      <c r="L91" s="278"/>
      <c r="M91"/>
      <c r="N91"/>
    </row>
    <row r="92" spans="1:14" s="78" customFormat="1" x14ac:dyDescent="0.3">
      <c r="A92" s="51">
        <v>256</v>
      </c>
      <c r="B92" s="51">
        <v>92</v>
      </c>
      <c r="C92" s="79">
        <v>1.4</v>
      </c>
      <c r="D92" s="80"/>
      <c r="E92" s="81" t="s">
        <v>194</v>
      </c>
      <c r="F92" s="82"/>
      <c r="G92" s="124"/>
      <c r="H92" s="728">
        <v>0</v>
      </c>
      <c r="I92" s="653">
        <v>0</v>
      </c>
      <c r="J92" s="654">
        <v>0</v>
      </c>
      <c r="K92" s="655">
        <v>0</v>
      </c>
      <c r="L92" s="278"/>
      <c r="M92"/>
      <c r="N92"/>
    </row>
    <row r="93" spans="1:14" s="78" customFormat="1" x14ac:dyDescent="0.3">
      <c r="A93" s="51">
        <v>257</v>
      </c>
      <c r="B93" s="51">
        <v>93</v>
      </c>
      <c r="C93" s="58" t="s">
        <v>195</v>
      </c>
      <c r="D93" s="59"/>
      <c r="E93" s="135"/>
      <c r="F93" s="136" t="s">
        <v>196</v>
      </c>
      <c r="G93" s="124"/>
      <c r="H93" s="728"/>
      <c r="I93" s="653"/>
      <c r="J93" s="654"/>
      <c r="K93" s="655"/>
      <c r="L93" s="278"/>
      <c r="M93"/>
      <c r="N93"/>
    </row>
    <row r="94" spans="1:14" s="78" customFormat="1" x14ac:dyDescent="0.3">
      <c r="A94" s="51">
        <v>258</v>
      </c>
      <c r="B94" s="51">
        <v>94</v>
      </c>
      <c r="C94" s="58"/>
      <c r="D94" s="59"/>
      <c r="E94" s="135"/>
      <c r="F94" s="137" t="s">
        <v>197</v>
      </c>
      <c r="G94" s="124"/>
      <c r="H94" s="728"/>
      <c r="I94" s="653"/>
      <c r="J94" s="654"/>
      <c r="K94" s="655"/>
      <c r="L94" s="278"/>
      <c r="M94"/>
      <c r="N94"/>
    </row>
    <row r="95" spans="1:14" s="78" customFormat="1" x14ac:dyDescent="0.3">
      <c r="A95" s="51">
        <v>259</v>
      </c>
      <c r="B95" s="51">
        <v>95</v>
      </c>
      <c r="C95" s="58"/>
      <c r="D95" s="59"/>
      <c r="E95" s="135"/>
      <c r="F95" s="42" t="s">
        <v>198</v>
      </c>
      <c r="G95" s="124"/>
      <c r="H95" s="728"/>
      <c r="I95" s="653"/>
      <c r="J95" s="654"/>
      <c r="K95" s="655"/>
      <c r="L95" s="278"/>
      <c r="M95"/>
      <c r="N95"/>
    </row>
    <row r="96" spans="1:14" s="78" customFormat="1" x14ac:dyDescent="0.3">
      <c r="A96" s="51">
        <v>260</v>
      </c>
      <c r="B96" s="51">
        <v>96</v>
      </c>
      <c r="C96" s="58"/>
      <c r="D96" s="59"/>
      <c r="E96" s="135"/>
      <c r="F96" s="42" t="s">
        <v>199</v>
      </c>
      <c r="G96" s="124"/>
      <c r="H96" s="728"/>
      <c r="I96" s="653"/>
      <c r="J96" s="654"/>
      <c r="K96" s="655"/>
      <c r="L96" s="278"/>
      <c r="M96"/>
      <c r="N96"/>
    </row>
    <row r="97" spans="1:14" s="78" customFormat="1" x14ac:dyDescent="0.3">
      <c r="A97" s="51">
        <v>261</v>
      </c>
      <c r="B97" s="51">
        <v>97</v>
      </c>
      <c r="C97" s="58"/>
      <c r="D97" s="59"/>
      <c r="E97" s="135"/>
      <c r="F97" s="137" t="s">
        <v>200</v>
      </c>
      <c r="G97" s="124"/>
      <c r="H97" s="728"/>
      <c r="I97" s="653"/>
      <c r="J97" s="654"/>
      <c r="K97" s="655"/>
      <c r="L97" s="278"/>
      <c r="M97"/>
      <c r="N97"/>
    </row>
    <row r="98" spans="1:14" s="78" customFormat="1" x14ac:dyDescent="0.3">
      <c r="A98" s="51">
        <v>262</v>
      </c>
      <c r="B98" s="51">
        <v>98</v>
      </c>
      <c r="C98" s="58"/>
      <c r="D98" s="59"/>
      <c r="E98" s="135"/>
      <c r="F98" s="42" t="s">
        <v>198</v>
      </c>
      <c r="G98" s="124"/>
      <c r="H98" s="728"/>
      <c r="I98" s="653"/>
      <c r="J98" s="654"/>
      <c r="K98" s="655"/>
      <c r="L98" s="278"/>
      <c r="M98"/>
      <c r="N98"/>
    </row>
    <row r="99" spans="1:14" s="78" customFormat="1" x14ac:dyDescent="0.3">
      <c r="A99" s="51">
        <v>263</v>
      </c>
      <c r="B99" s="51">
        <v>99</v>
      </c>
      <c r="C99" s="58"/>
      <c r="D99" s="59"/>
      <c r="E99" s="135"/>
      <c r="F99" s="42" t="s">
        <v>199</v>
      </c>
      <c r="G99" s="124"/>
      <c r="H99" s="728"/>
      <c r="I99" s="653"/>
      <c r="J99" s="654"/>
      <c r="K99" s="655"/>
      <c r="L99" s="278"/>
      <c r="M99"/>
      <c r="N99"/>
    </row>
    <row r="100" spans="1:14" s="78" customFormat="1" x14ac:dyDescent="0.3">
      <c r="A100" s="51">
        <v>264</v>
      </c>
      <c r="B100" s="51">
        <v>100</v>
      </c>
      <c r="C100" s="60" t="s">
        <v>201</v>
      </c>
      <c r="D100" s="59"/>
      <c r="E100" s="59"/>
      <c r="F100" s="136" t="s">
        <v>202</v>
      </c>
      <c r="G100" s="124"/>
      <c r="H100" s="728"/>
      <c r="I100" s="653"/>
      <c r="J100" s="654"/>
      <c r="K100" s="747"/>
      <c r="L100" s="278"/>
      <c r="M100"/>
      <c r="N100"/>
    </row>
    <row r="101" spans="1:14" s="78" customFormat="1" x14ac:dyDescent="0.3">
      <c r="A101" s="51">
        <v>265</v>
      </c>
      <c r="B101" s="51">
        <v>101</v>
      </c>
      <c r="C101" s="60"/>
      <c r="D101" s="59"/>
      <c r="E101" s="59"/>
      <c r="F101" s="136" t="s">
        <v>203</v>
      </c>
      <c r="G101" s="124"/>
      <c r="H101" s="728"/>
      <c r="I101" s="653"/>
      <c r="J101" s="654"/>
      <c r="K101" s="747"/>
      <c r="L101" s="278"/>
      <c r="M101"/>
      <c r="N101"/>
    </row>
    <row r="102" spans="1:14" s="78" customFormat="1" x14ac:dyDescent="0.3">
      <c r="A102" s="51">
        <v>266</v>
      </c>
      <c r="B102" s="51">
        <v>102</v>
      </c>
      <c r="C102" s="60"/>
      <c r="D102" s="59"/>
      <c r="E102" s="59"/>
      <c r="F102" s="42" t="s">
        <v>198</v>
      </c>
      <c r="G102" s="124"/>
      <c r="H102" s="728"/>
      <c r="I102" s="653"/>
      <c r="J102" s="654"/>
      <c r="K102" s="747"/>
      <c r="L102" s="278"/>
      <c r="M102"/>
      <c r="N102"/>
    </row>
    <row r="103" spans="1:14" s="78" customFormat="1" ht="57.6" x14ac:dyDescent="0.3">
      <c r="A103" s="51">
        <v>267</v>
      </c>
      <c r="B103" s="51">
        <v>103</v>
      </c>
      <c r="C103" s="60"/>
      <c r="D103" s="59"/>
      <c r="E103" s="59"/>
      <c r="F103" s="42" t="s">
        <v>199</v>
      </c>
      <c r="G103" s="138" t="s">
        <v>204</v>
      </c>
      <c r="H103" s="728"/>
      <c r="I103" s="653"/>
      <c r="J103" s="654"/>
      <c r="K103" s="747"/>
      <c r="L103" s="278"/>
      <c r="M103"/>
      <c r="N103"/>
    </row>
    <row r="104" spans="1:14" s="78" customFormat="1" x14ac:dyDescent="0.3">
      <c r="A104" s="51">
        <v>268</v>
      </c>
      <c r="B104" s="51">
        <v>104</v>
      </c>
      <c r="C104" s="60"/>
      <c r="D104" s="59"/>
      <c r="E104" s="59"/>
      <c r="F104" s="136" t="s">
        <v>205</v>
      </c>
      <c r="G104" s="124"/>
      <c r="H104" s="728"/>
      <c r="I104" s="653"/>
      <c r="J104" s="654"/>
      <c r="K104" s="747"/>
      <c r="L104" s="278"/>
      <c r="M104"/>
      <c r="N104"/>
    </row>
    <row r="105" spans="1:14" s="78" customFormat="1" x14ac:dyDescent="0.3">
      <c r="A105" s="51">
        <v>269</v>
      </c>
      <c r="B105" s="51">
        <v>105</v>
      </c>
      <c r="C105" s="60"/>
      <c r="D105" s="59"/>
      <c r="E105" s="59"/>
      <c r="F105" s="42" t="s">
        <v>198</v>
      </c>
      <c r="G105" s="124"/>
      <c r="H105" s="728"/>
      <c r="I105" s="653"/>
      <c r="J105" s="654"/>
      <c r="K105" s="747"/>
      <c r="L105" s="278"/>
      <c r="M105"/>
      <c r="N105"/>
    </row>
    <row r="106" spans="1:14" s="78" customFormat="1" ht="57.6" x14ac:dyDescent="0.3">
      <c r="A106" s="51">
        <v>270</v>
      </c>
      <c r="B106" s="51">
        <v>106</v>
      </c>
      <c r="C106" s="60"/>
      <c r="D106" s="59"/>
      <c r="E106" s="59"/>
      <c r="F106" s="42" t="s">
        <v>199</v>
      </c>
      <c r="G106" s="138" t="s">
        <v>206</v>
      </c>
      <c r="H106" s="728"/>
      <c r="I106" s="653"/>
      <c r="J106" s="654"/>
      <c r="K106" s="747"/>
      <c r="L106" s="278"/>
      <c r="M106"/>
      <c r="N106"/>
    </row>
    <row r="107" spans="1:14" s="78" customFormat="1" x14ac:dyDescent="0.3">
      <c r="A107" s="51">
        <v>271</v>
      </c>
      <c r="B107" s="51">
        <v>107</v>
      </c>
      <c r="C107" s="60"/>
      <c r="D107" s="59"/>
      <c r="E107" s="59"/>
      <c r="F107" s="136" t="s">
        <v>207</v>
      </c>
      <c r="G107" s="138"/>
      <c r="H107" s="728"/>
      <c r="I107" s="653"/>
      <c r="J107" s="654"/>
      <c r="K107" s="747"/>
      <c r="L107" s="278"/>
      <c r="M107"/>
      <c r="N107"/>
    </row>
    <row r="108" spans="1:14" s="78" customFormat="1" x14ac:dyDescent="0.3">
      <c r="A108" s="51">
        <v>272</v>
      </c>
      <c r="B108" s="51">
        <v>108</v>
      </c>
      <c r="C108" s="60"/>
      <c r="D108" s="59"/>
      <c r="E108" s="59"/>
      <c r="F108" s="42" t="s">
        <v>198</v>
      </c>
      <c r="G108" s="138"/>
      <c r="H108" s="728"/>
      <c r="I108" s="653"/>
      <c r="J108" s="654"/>
      <c r="K108" s="747"/>
      <c r="L108" s="278"/>
      <c r="M108"/>
      <c r="N108"/>
    </row>
    <row r="109" spans="1:14" s="78" customFormat="1" x14ac:dyDescent="0.3">
      <c r="A109" s="51">
        <v>273</v>
      </c>
      <c r="B109" s="51">
        <v>109</v>
      </c>
      <c r="C109" s="60"/>
      <c r="D109" s="59"/>
      <c r="E109" s="59"/>
      <c r="F109" s="42" t="s">
        <v>199</v>
      </c>
      <c r="G109" s="138"/>
      <c r="H109" s="728"/>
      <c r="I109" s="653"/>
      <c r="J109" s="654"/>
      <c r="K109" s="747"/>
      <c r="L109" s="278"/>
      <c r="M109"/>
      <c r="N109"/>
    </row>
    <row r="110" spans="1:14" s="78" customFormat="1" x14ac:dyDescent="0.3">
      <c r="A110" s="51">
        <v>274</v>
      </c>
      <c r="B110" s="51">
        <v>110</v>
      </c>
      <c r="C110" s="60"/>
      <c r="D110" s="59"/>
      <c r="E110" s="59"/>
      <c r="F110" s="136" t="s">
        <v>208</v>
      </c>
      <c r="G110" s="138"/>
      <c r="H110" s="728"/>
      <c r="I110" s="653"/>
      <c r="J110" s="654"/>
      <c r="K110" s="747"/>
      <c r="L110" s="278"/>
      <c r="M110"/>
      <c r="N110"/>
    </row>
    <row r="111" spans="1:14" s="78" customFormat="1" x14ac:dyDescent="0.3">
      <c r="A111" s="51">
        <v>275</v>
      </c>
      <c r="B111" s="51">
        <v>111</v>
      </c>
      <c r="C111" s="60"/>
      <c r="D111" s="59"/>
      <c r="E111" s="59"/>
      <c r="F111" s="42" t="s">
        <v>198</v>
      </c>
      <c r="G111" s="138"/>
      <c r="H111" s="728"/>
      <c r="I111" s="653"/>
      <c r="J111" s="654"/>
      <c r="K111" s="747"/>
      <c r="L111" s="278"/>
      <c r="M111"/>
      <c r="N111"/>
    </row>
    <row r="112" spans="1:14" s="78" customFormat="1" x14ac:dyDescent="0.3">
      <c r="A112" s="51">
        <v>276</v>
      </c>
      <c r="B112" s="51">
        <v>112</v>
      </c>
      <c r="C112" s="60"/>
      <c r="D112" s="59"/>
      <c r="E112" s="59"/>
      <c r="F112" s="42" t="s">
        <v>199</v>
      </c>
      <c r="G112" s="138"/>
      <c r="H112" s="728"/>
      <c r="I112" s="653"/>
      <c r="J112" s="654"/>
      <c r="K112" s="747"/>
      <c r="L112" s="278"/>
      <c r="M112"/>
      <c r="N112"/>
    </row>
    <row r="113" spans="1:14" s="78" customFormat="1" x14ac:dyDescent="0.3">
      <c r="A113" s="51">
        <v>277</v>
      </c>
      <c r="B113" s="51">
        <v>113</v>
      </c>
      <c r="C113" s="60"/>
      <c r="D113" s="59"/>
      <c r="E113" s="59"/>
      <c r="F113" s="136" t="s">
        <v>209</v>
      </c>
      <c r="G113" s="124"/>
      <c r="H113" s="728"/>
      <c r="I113" s="653"/>
      <c r="J113" s="654"/>
      <c r="K113" s="747"/>
      <c r="L113" s="278"/>
      <c r="M113"/>
      <c r="N113"/>
    </row>
    <row r="114" spans="1:14" s="78" customFormat="1" x14ac:dyDescent="0.3">
      <c r="A114" s="51">
        <v>278</v>
      </c>
      <c r="B114" s="51">
        <v>114</v>
      </c>
      <c r="C114" s="61"/>
      <c r="D114" s="59"/>
      <c r="E114" s="42"/>
      <c r="F114" s="42" t="s">
        <v>198</v>
      </c>
      <c r="G114" s="124"/>
      <c r="H114" s="728"/>
      <c r="I114" s="653"/>
      <c r="J114" s="654"/>
      <c r="K114" s="747"/>
      <c r="L114" s="278"/>
      <c r="M114"/>
      <c r="N114"/>
    </row>
    <row r="115" spans="1:14" s="78" customFormat="1" x14ac:dyDescent="0.3">
      <c r="A115" s="51">
        <v>279</v>
      </c>
      <c r="B115" s="51">
        <v>115</v>
      </c>
      <c r="C115" s="61"/>
      <c r="D115" s="59"/>
      <c r="E115" s="42"/>
      <c r="F115" s="42" t="s">
        <v>210</v>
      </c>
      <c r="G115" s="124"/>
      <c r="H115" s="728"/>
      <c r="I115" s="653"/>
      <c r="J115" s="654"/>
      <c r="K115" s="747"/>
      <c r="L115" s="278"/>
      <c r="M115"/>
      <c r="N115"/>
    </row>
    <row r="116" spans="1:14" s="78" customFormat="1" x14ac:dyDescent="0.3">
      <c r="A116" s="51">
        <v>280</v>
      </c>
      <c r="B116" s="51">
        <v>116</v>
      </c>
      <c r="C116" s="61"/>
      <c r="D116" s="59"/>
      <c r="E116" s="42"/>
      <c r="F116" s="42"/>
      <c r="G116" s="124"/>
      <c r="H116" s="728"/>
      <c r="I116" s="653"/>
      <c r="J116" s="654"/>
      <c r="K116" s="747"/>
      <c r="L116" s="278"/>
      <c r="M116"/>
      <c r="N116"/>
    </row>
    <row r="117" spans="1:14" s="78" customFormat="1" x14ac:dyDescent="0.3">
      <c r="A117" s="51">
        <v>281</v>
      </c>
      <c r="B117" s="51">
        <v>117</v>
      </c>
      <c r="C117" s="61"/>
      <c r="D117" s="59"/>
      <c r="E117" s="42"/>
      <c r="F117" s="42"/>
      <c r="G117" s="124"/>
      <c r="H117" s="728"/>
      <c r="I117" s="653"/>
      <c r="J117" s="654"/>
      <c r="K117" s="747"/>
      <c r="L117" s="278"/>
      <c r="M117"/>
      <c r="N117"/>
    </row>
    <row r="118" spans="1:14" s="78" customFormat="1" x14ac:dyDescent="0.3">
      <c r="A118" s="51">
        <v>282</v>
      </c>
      <c r="B118" s="51">
        <v>118</v>
      </c>
      <c r="C118" s="61"/>
      <c r="D118" s="59"/>
      <c r="E118" s="42"/>
      <c r="F118" s="42"/>
      <c r="G118" s="124"/>
      <c r="H118" s="728"/>
      <c r="I118" s="653"/>
      <c r="J118" s="654"/>
      <c r="K118" s="747"/>
      <c r="L118" s="278"/>
      <c r="M118"/>
      <c r="N118"/>
    </row>
    <row r="119" spans="1:14" s="78" customFormat="1" x14ac:dyDescent="0.3">
      <c r="A119" s="51">
        <v>283</v>
      </c>
      <c r="B119" s="51">
        <v>119</v>
      </c>
      <c r="C119" s="60" t="s">
        <v>211</v>
      </c>
      <c r="D119" s="59"/>
      <c r="E119" s="59"/>
      <c r="F119" s="136" t="s">
        <v>212</v>
      </c>
      <c r="G119" s="124"/>
      <c r="H119" s="728"/>
      <c r="I119" s="653"/>
      <c r="J119" s="654"/>
      <c r="K119" s="747"/>
      <c r="L119" s="278"/>
      <c r="M119"/>
      <c r="N119"/>
    </row>
    <row r="120" spans="1:14" s="78" customFormat="1" x14ac:dyDescent="0.3">
      <c r="A120" s="51">
        <v>284</v>
      </c>
      <c r="B120" s="51">
        <v>120</v>
      </c>
      <c r="C120" s="61"/>
      <c r="D120" s="59"/>
      <c r="E120" s="42"/>
      <c r="F120" s="42" t="s">
        <v>198</v>
      </c>
      <c r="G120" s="124"/>
      <c r="H120" s="728"/>
      <c r="I120" s="653"/>
      <c r="J120" s="654"/>
      <c r="K120" s="747"/>
      <c r="L120" s="278"/>
      <c r="M120"/>
      <c r="N120"/>
    </row>
    <row r="121" spans="1:14" s="78" customFormat="1" x14ac:dyDescent="0.3">
      <c r="A121" s="51">
        <v>285</v>
      </c>
      <c r="B121" s="51">
        <v>121</v>
      </c>
      <c r="C121" s="61"/>
      <c r="D121" s="59"/>
      <c r="E121" s="42"/>
      <c r="F121" s="42" t="s">
        <v>174</v>
      </c>
      <c r="G121" s="124"/>
      <c r="H121" s="728"/>
      <c r="I121" s="653"/>
      <c r="J121" s="654"/>
      <c r="K121" s="747"/>
      <c r="L121" s="278"/>
      <c r="M121"/>
      <c r="N121"/>
    </row>
    <row r="122" spans="1:14" s="78" customFormat="1" x14ac:dyDescent="0.3">
      <c r="A122" s="51">
        <v>286</v>
      </c>
      <c r="B122" s="51">
        <v>122</v>
      </c>
      <c r="C122" s="54">
        <v>1.5</v>
      </c>
      <c r="D122" s="113"/>
      <c r="E122" s="114" t="s">
        <v>213</v>
      </c>
      <c r="F122" s="115"/>
      <c r="G122" s="113"/>
      <c r="H122" s="722">
        <v>0</v>
      </c>
      <c r="I122" s="723">
        <v>0</v>
      </c>
      <c r="J122" s="723">
        <v>0</v>
      </c>
      <c r="K122" s="723">
        <v>0</v>
      </c>
      <c r="L122" s="278"/>
      <c r="M122"/>
      <c r="N122"/>
    </row>
    <row r="123" spans="1:14" s="78" customFormat="1" x14ac:dyDescent="0.3">
      <c r="A123" s="51">
        <v>287</v>
      </c>
      <c r="B123" s="51">
        <v>123</v>
      </c>
      <c r="C123" s="60" t="s">
        <v>214</v>
      </c>
      <c r="D123"/>
      <c r="E123" s="119"/>
      <c r="F123" s="139" t="s">
        <v>215</v>
      </c>
      <c r="G123"/>
      <c r="H123" s="741">
        <v>0</v>
      </c>
      <c r="I123" s="742">
        <v>0</v>
      </c>
      <c r="J123" s="743">
        <v>0</v>
      </c>
      <c r="K123" s="748"/>
      <c r="L123" s="278"/>
      <c r="M123"/>
      <c r="N123"/>
    </row>
    <row r="124" spans="1:14" s="78" customFormat="1" x14ac:dyDescent="0.3">
      <c r="A124" s="51">
        <v>288</v>
      </c>
      <c r="B124" s="51">
        <v>124</v>
      </c>
      <c r="C124" s="18"/>
      <c r="D124"/>
      <c r="E124" s="119"/>
      <c r="F124" s="118" t="s">
        <v>198</v>
      </c>
      <c r="G124"/>
      <c r="H124" s="728"/>
      <c r="I124" s="653"/>
      <c r="J124" s="654"/>
      <c r="K124" s="655"/>
      <c r="L124" s="278"/>
      <c r="M124"/>
      <c r="N124"/>
    </row>
    <row r="125" spans="1:14" s="78" customFormat="1" x14ac:dyDescent="0.3">
      <c r="A125" s="51">
        <v>289</v>
      </c>
      <c r="B125" s="51">
        <v>125</v>
      </c>
      <c r="C125" s="18"/>
      <c r="D125"/>
      <c r="E125" s="119"/>
      <c r="F125" s="118" t="s">
        <v>199</v>
      </c>
      <c r="G125"/>
      <c r="H125" s="728"/>
      <c r="I125" s="653"/>
      <c r="J125" s="654"/>
      <c r="K125" s="655"/>
      <c r="L125" s="278"/>
      <c r="M125"/>
      <c r="N125"/>
    </row>
    <row r="126" spans="1:14" s="78" customFormat="1" ht="28.8" x14ac:dyDescent="0.3">
      <c r="A126" s="51">
        <v>290</v>
      </c>
      <c r="B126" s="51">
        <v>126</v>
      </c>
      <c r="C126" s="60" t="s">
        <v>216</v>
      </c>
      <c r="D126"/>
      <c r="E126" s="119"/>
      <c r="F126" s="137" t="s">
        <v>217</v>
      </c>
      <c r="G126"/>
      <c r="H126" s="741">
        <v>0</v>
      </c>
      <c r="I126" s="742">
        <v>0</v>
      </c>
      <c r="J126" s="743">
        <v>0</v>
      </c>
      <c r="K126" s="748"/>
      <c r="L126" s="278"/>
      <c r="M126"/>
      <c r="N126"/>
    </row>
    <row r="127" spans="1:14" s="78" customFormat="1" x14ac:dyDescent="0.3">
      <c r="A127" s="51">
        <v>291</v>
      </c>
      <c r="B127" s="51">
        <v>127</v>
      </c>
      <c r="C127" s="18"/>
      <c r="D127"/>
      <c r="E127" s="119"/>
      <c r="F127" s="118" t="s">
        <v>218</v>
      </c>
      <c r="G127"/>
      <c r="H127" s="728"/>
      <c r="I127" s="653"/>
      <c r="J127" s="654"/>
      <c r="K127" s="655"/>
      <c r="L127" s="278"/>
      <c r="M127"/>
      <c r="N127"/>
    </row>
    <row r="128" spans="1:14" s="78" customFormat="1" x14ac:dyDescent="0.3">
      <c r="A128" s="51">
        <v>292</v>
      </c>
      <c r="B128" s="51">
        <v>128</v>
      </c>
      <c r="C128" s="18"/>
      <c r="D128"/>
      <c r="E128" s="119"/>
      <c r="F128" s="118" t="s">
        <v>219</v>
      </c>
      <c r="G128"/>
      <c r="H128" s="728"/>
      <c r="I128" s="653"/>
      <c r="J128" s="654"/>
      <c r="K128" s="655"/>
      <c r="L128" s="278"/>
      <c r="M128"/>
      <c r="N128"/>
    </row>
    <row r="129" spans="1:14" s="78" customFormat="1" x14ac:dyDescent="0.3">
      <c r="A129" s="51">
        <v>293</v>
      </c>
      <c r="B129" s="51">
        <v>129</v>
      </c>
      <c r="C129" s="18"/>
      <c r="D129"/>
      <c r="E129" s="119"/>
      <c r="F129" s="118" t="s">
        <v>220</v>
      </c>
      <c r="G129"/>
      <c r="H129" s="728"/>
      <c r="I129" s="653"/>
      <c r="J129" s="654"/>
      <c r="K129" s="655"/>
      <c r="L129" s="278"/>
      <c r="M129"/>
      <c r="N129"/>
    </row>
    <row r="130" spans="1:14" s="78" customFormat="1" x14ac:dyDescent="0.3">
      <c r="A130" s="51">
        <v>294</v>
      </c>
      <c r="B130" s="51">
        <v>130</v>
      </c>
      <c r="C130" s="18"/>
      <c r="D130"/>
      <c r="E130" s="119"/>
      <c r="F130" s="118" t="s">
        <v>221</v>
      </c>
      <c r="G130"/>
      <c r="H130" s="728"/>
      <c r="I130" s="653"/>
      <c r="J130" s="654"/>
      <c r="K130" s="655"/>
      <c r="L130" s="278"/>
      <c r="M130"/>
      <c r="N130"/>
    </row>
    <row r="131" spans="1:14" s="78" customFormat="1" x14ac:dyDescent="0.3">
      <c r="A131" s="51">
        <v>295</v>
      </c>
      <c r="B131" s="51">
        <v>131</v>
      </c>
      <c r="C131" s="18"/>
      <c r="D131"/>
      <c r="E131" s="119"/>
      <c r="F131" s="118" t="s">
        <v>222</v>
      </c>
      <c r="G131"/>
      <c r="H131" s="728"/>
      <c r="I131" s="653"/>
      <c r="J131" s="654"/>
      <c r="K131" s="655"/>
      <c r="L131" s="278"/>
      <c r="M131"/>
      <c r="N131"/>
    </row>
    <row r="132" spans="1:14" s="78" customFormat="1" x14ac:dyDescent="0.3">
      <c r="A132" s="51">
        <v>296</v>
      </c>
      <c r="B132" s="51">
        <v>132</v>
      </c>
      <c r="C132" s="18"/>
      <c r="D132"/>
      <c r="E132" s="119"/>
      <c r="F132" s="118" t="s">
        <v>223</v>
      </c>
      <c r="G132"/>
      <c r="H132" s="728"/>
      <c r="I132" s="653"/>
      <c r="J132" s="654"/>
      <c r="K132" s="655"/>
      <c r="L132" s="278"/>
      <c r="M132"/>
      <c r="N132"/>
    </row>
    <row r="133" spans="1:14" s="78" customFormat="1" x14ac:dyDescent="0.3">
      <c r="A133" s="51">
        <v>297</v>
      </c>
      <c r="B133" s="51">
        <v>133</v>
      </c>
      <c r="C133" s="18"/>
      <c r="D133"/>
      <c r="E133" s="119"/>
      <c r="F133" s="118" t="s">
        <v>224</v>
      </c>
      <c r="G133"/>
      <c r="H133" s="728"/>
      <c r="I133" s="653"/>
      <c r="J133" s="654"/>
      <c r="K133" s="655"/>
      <c r="L133" s="278"/>
      <c r="M133"/>
      <c r="N133"/>
    </row>
    <row r="134" spans="1:14" s="78" customFormat="1" x14ac:dyDescent="0.3">
      <c r="A134" s="51">
        <v>298</v>
      </c>
      <c r="B134" s="51">
        <v>134</v>
      </c>
      <c r="C134" s="18"/>
      <c r="D134"/>
      <c r="E134" s="119"/>
      <c r="F134" s="118" t="s">
        <v>225</v>
      </c>
      <c r="G134"/>
      <c r="H134" s="728"/>
      <c r="I134" s="653"/>
      <c r="J134" s="654"/>
      <c r="K134" s="655"/>
      <c r="L134" s="278"/>
      <c r="M134"/>
      <c r="N134"/>
    </row>
    <row r="135" spans="1:14" s="78" customFormat="1" ht="28.8" x14ac:dyDescent="0.3">
      <c r="A135" s="51">
        <v>299</v>
      </c>
      <c r="B135" s="51">
        <v>135</v>
      </c>
      <c r="C135" s="60" t="s">
        <v>226</v>
      </c>
      <c r="D135"/>
      <c r="E135" s="119"/>
      <c r="F135" s="140" t="s">
        <v>227</v>
      </c>
      <c r="G135"/>
      <c r="H135" s="728"/>
      <c r="I135" s="653"/>
      <c r="J135" s="654"/>
      <c r="K135" s="748"/>
      <c r="L135" s="278"/>
      <c r="M135"/>
      <c r="N135"/>
    </row>
    <row r="136" spans="1:14" s="78" customFormat="1" x14ac:dyDescent="0.3">
      <c r="A136" s="51">
        <v>300</v>
      </c>
      <c r="B136" s="51">
        <v>136</v>
      </c>
      <c r="C136" s="18"/>
      <c r="D136"/>
      <c r="E136" s="119"/>
      <c r="F136" s="118" t="s">
        <v>198</v>
      </c>
      <c r="G136"/>
      <c r="H136" s="728"/>
      <c r="I136" s="653"/>
      <c r="J136" s="654"/>
      <c r="K136" s="655"/>
      <c r="L136" s="278"/>
      <c r="M136"/>
      <c r="N136"/>
    </row>
    <row r="137" spans="1:14" s="78" customFormat="1" x14ac:dyDescent="0.3">
      <c r="A137" s="51">
        <v>301</v>
      </c>
      <c r="B137" s="51">
        <v>137</v>
      </c>
      <c r="C137" s="18"/>
      <c r="D137"/>
      <c r="E137" s="119"/>
      <c r="F137" s="118" t="s">
        <v>199</v>
      </c>
      <c r="G137"/>
      <c r="H137" s="728"/>
      <c r="I137" s="653"/>
      <c r="J137" s="654"/>
      <c r="K137" s="655"/>
      <c r="L137" s="278"/>
      <c r="M137"/>
      <c r="N137"/>
    </row>
    <row r="138" spans="1:14" s="78" customFormat="1" ht="28.8" x14ac:dyDescent="0.3">
      <c r="A138" s="51">
        <v>302</v>
      </c>
      <c r="B138" s="51">
        <v>138</v>
      </c>
      <c r="C138" s="60" t="s">
        <v>228</v>
      </c>
      <c r="D138"/>
      <c r="E138" s="119"/>
      <c r="F138" s="140" t="s">
        <v>229</v>
      </c>
      <c r="G138"/>
      <c r="H138" s="728">
        <v>0</v>
      </c>
      <c r="I138" s="653">
        <v>0</v>
      </c>
      <c r="J138" s="654">
        <v>0</v>
      </c>
      <c r="K138" s="748"/>
      <c r="L138" s="278"/>
      <c r="M138"/>
      <c r="N138"/>
    </row>
    <row r="139" spans="1:14" s="78" customFormat="1" ht="28.8" x14ac:dyDescent="0.3">
      <c r="A139" s="51">
        <v>303</v>
      </c>
      <c r="B139" s="51">
        <v>139</v>
      </c>
      <c r="C139" s="60" t="s">
        <v>230</v>
      </c>
      <c r="D139"/>
      <c r="E139" s="119"/>
      <c r="F139" s="141" t="s">
        <v>231</v>
      </c>
      <c r="G139"/>
      <c r="H139" s="728">
        <v>0</v>
      </c>
      <c r="I139" s="653">
        <v>0</v>
      </c>
      <c r="J139" s="654">
        <v>0</v>
      </c>
      <c r="K139" s="748"/>
      <c r="L139" s="278"/>
      <c r="M139"/>
      <c r="N139"/>
    </row>
    <row r="140" spans="1:14" s="78" customFormat="1" x14ac:dyDescent="0.3">
      <c r="A140" s="51">
        <v>304</v>
      </c>
      <c r="B140" s="51">
        <v>140</v>
      </c>
      <c r="C140" s="60"/>
      <c r="D140"/>
      <c r="E140" s="119"/>
      <c r="F140" s="118" t="s">
        <v>232</v>
      </c>
      <c r="G140"/>
      <c r="H140" s="728"/>
      <c r="I140" s="653"/>
      <c r="J140" s="654"/>
      <c r="K140" s="748"/>
      <c r="L140" s="278"/>
      <c r="M140"/>
      <c r="N140"/>
    </row>
    <row r="141" spans="1:14" s="78" customFormat="1" x14ac:dyDescent="0.3">
      <c r="A141" s="51">
        <v>305</v>
      </c>
      <c r="B141" s="51">
        <v>141</v>
      </c>
      <c r="C141" s="60"/>
      <c r="D141"/>
      <c r="E141" s="119"/>
      <c r="F141" s="118" t="s">
        <v>233</v>
      </c>
      <c r="G141"/>
      <c r="H141" s="728"/>
      <c r="I141" s="653"/>
      <c r="J141" s="654"/>
      <c r="K141" s="748"/>
      <c r="L141" s="278"/>
      <c r="M141"/>
      <c r="N141"/>
    </row>
    <row r="142" spans="1:14" s="78" customFormat="1" ht="28.8" x14ac:dyDescent="0.3">
      <c r="A142" s="51">
        <v>306</v>
      </c>
      <c r="B142" s="51">
        <v>142</v>
      </c>
      <c r="C142" s="60" t="s">
        <v>234</v>
      </c>
      <c r="D142"/>
      <c r="E142" s="119"/>
      <c r="F142" s="141" t="s">
        <v>235</v>
      </c>
      <c r="G142"/>
      <c r="H142" s="728">
        <v>0</v>
      </c>
      <c r="I142" s="653">
        <v>0</v>
      </c>
      <c r="J142" s="654">
        <v>0</v>
      </c>
      <c r="K142" s="748"/>
      <c r="L142" s="278"/>
      <c r="M142"/>
      <c r="N142"/>
    </row>
    <row r="143" spans="1:14" s="78" customFormat="1" x14ac:dyDescent="0.3">
      <c r="A143" s="51">
        <v>307</v>
      </c>
      <c r="B143" s="51">
        <v>143</v>
      </c>
      <c r="C143" s="60"/>
      <c r="D143"/>
      <c r="E143" s="119"/>
      <c r="F143" s="118" t="s">
        <v>236</v>
      </c>
      <c r="G143"/>
      <c r="H143" s="728"/>
      <c r="I143" s="653"/>
      <c r="J143" s="654"/>
      <c r="K143" s="748"/>
      <c r="L143" s="278"/>
      <c r="M143"/>
      <c r="N143"/>
    </row>
    <row r="144" spans="1:14" s="78" customFormat="1" x14ac:dyDescent="0.3">
      <c r="A144" s="51">
        <v>308</v>
      </c>
      <c r="B144" s="51">
        <v>144</v>
      </c>
      <c r="C144" s="60"/>
      <c r="D144"/>
      <c r="E144" s="119"/>
      <c r="F144" s="118" t="s">
        <v>237</v>
      </c>
      <c r="G144"/>
      <c r="H144" s="728"/>
      <c r="I144" s="653"/>
      <c r="J144" s="654"/>
      <c r="K144" s="748"/>
      <c r="L144" s="278"/>
      <c r="M144"/>
      <c r="N144"/>
    </row>
    <row r="145" spans="1:14" s="78" customFormat="1" ht="28.8" x14ac:dyDescent="0.3">
      <c r="A145" s="51">
        <v>309</v>
      </c>
      <c r="B145" s="51">
        <v>145</v>
      </c>
      <c r="C145" s="60" t="s">
        <v>238</v>
      </c>
      <c r="D145"/>
      <c r="E145" s="119"/>
      <c r="F145" s="141" t="s">
        <v>239</v>
      </c>
      <c r="G145"/>
      <c r="H145" s="728">
        <v>0</v>
      </c>
      <c r="I145" s="653">
        <v>0</v>
      </c>
      <c r="J145" s="654">
        <v>0</v>
      </c>
      <c r="K145" s="748"/>
      <c r="L145" s="278"/>
      <c r="M145"/>
      <c r="N145"/>
    </row>
    <row r="146" spans="1:14" s="78" customFormat="1" x14ac:dyDescent="0.3">
      <c r="A146" s="51">
        <v>310</v>
      </c>
      <c r="B146" s="51">
        <v>146</v>
      </c>
      <c r="C146" s="60"/>
      <c r="D146"/>
      <c r="E146" s="119"/>
      <c r="F146" s="118" t="s">
        <v>240</v>
      </c>
      <c r="G146"/>
      <c r="H146" s="728"/>
      <c r="I146" s="653"/>
      <c r="J146" s="654"/>
      <c r="K146" s="655"/>
      <c r="L146" s="278"/>
      <c r="M146"/>
      <c r="N146"/>
    </row>
    <row r="147" spans="1:14" s="78" customFormat="1" x14ac:dyDescent="0.3">
      <c r="A147" s="51">
        <v>311</v>
      </c>
      <c r="B147" s="51">
        <v>147</v>
      </c>
      <c r="C147" s="60"/>
      <c r="D147"/>
      <c r="E147" s="119"/>
      <c r="F147" s="118" t="s">
        <v>241</v>
      </c>
      <c r="G147"/>
      <c r="H147" s="728"/>
      <c r="I147" s="653"/>
      <c r="J147" s="654"/>
      <c r="K147" s="655"/>
      <c r="L147" s="278"/>
      <c r="M147"/>
      <c r="N147"/>
    </row>
    <row r="148" spans="1:14" s="78" customFormat="1" ht="28.8" x14ac:dyDescent="0.3">
      <c r="A148" s="51">
        <v>312</v>
      </c>
      <c r="B148" s="51">
        <v>148</v>
      </c>
      <c r="C148" s="60" t="s">
        <v>242</v>
      </c>
      <c r="D148"/>
      <c r="E148" s="119"/>
      <c r="F148" s="141" t="s">
        <v>243</v>
      </c>
      <c r="G148"/>
      <c r="H148" s="728">
        <v>0</v>
      </c>
      <c r="I148" s="653">
        <v>0</v>
      </c>
      <c r="J148" s="654">
        <v>0</v>
      </c>
      <c r="K148" s="748"/>
      <c r="L148" s="278"/>
      <c r="M148"/>
      <c r="N148"/>
    </row>
    <row r="149" spans="1:14" s="78" customFormat="1" x14ac:dyDescent="0.3">
      <c r="A149" s="51">
        <v>313</v>
      </c>
      <c r="B149" s="51">
        <v>149</v>
      </c>
      <c r="C149" s="60"/>
      <c r="D149"/>
      <c r="E149" s="119"/>
      <c r="F149" s="118" t="s">
        <v>244</v>
      </c>
      <c r="G149"/>
      <c r="H149" s="728"/>
      <c r="I149" s="653"/>
      <c r="J149" s="654"/>
      <c r="K149" s="655"/>
      <c r="L149" s="278"/>
      <c r="M149"/>
      <c r="N149"/>
    </row>
    <row r="150" spans="1:14" s="78" customFormat="1" x14ac:dyDescent="0.3">
      <c r="A150" s="51">
        <v>314</v>
      </c>
      <c r="B150" s="51">
        <v>150</v>
      </c>
      <c r="C150" s="60"/>
      <c r="D150"/>
      <c r="E150" s="119"/>
      <c r="F150" s="118" t="s">
        <v>245</v>
      </c>
      <c r="G150"/>
      <c r="H150" s="728"/>
      <c r="I150" s="653"/>
      <c r="J150" s="654"/>
      <c r="K150" s="655"/>
      <c r="L150" s="278"/>
      <c r="M150"/>
      <c r="N150"/>
    </row>
    <row r="151" spans="1:14" s="78" customFormat="1" ht="28.8" x14ac:dyDescent="0.3">
      <c r="A151" s="51">
        <v>315</v>
      </c>
      <c r="B151" s="51">
        <v>151</v>
      </c>
      <c r="C151" s="60" t="s">
        <v>246</v>
      </c>
      <c r="D151"/>
      <c r="E151" s="119"/>
      <c r="F151" s="141" t="s">
        <v>247</v>
      </c>
      <c r="G151"/>
      <c r="H151" s="728">
        <v>0</v>
      </c>
      <c r="I151" s="653">
        <v>0</v>
      </c>
      <c r="J151" s="654">
        <v>0</v>
      </c>
      <c r="K151" s="748"/>
      <c r="L151" s="278"/>
      <c r="M151"/>
      <c r="N151"/>
    </row>
    <row r="152" spans="1:14" s="78" customFormat="1" x14ac:dyDescent="0.3">
      <c r="A152" s="51">
        <v>316</v>
      </c>
      <c r="B152" s="51">
        <v>152</v>
      </c>
      <c r="C152" s="18"/>
      <c r="D152"/>
      <c r="E152" s="119"/>
      <c r="F152" s="118" t="s">
        <v>248</v>
      </c>
      <c r="G152"/>
      <c r="H152" s="728"/>
      <c r="I152" s="653"/>
      <c r="J152" s="654"/>
      <c r="K152" s="655"/>
      <c r="L152" s="278"/>
      <c r="M152"/>
      <c r="N152"/>
    </row>
    <row r="153" spans="1:14" s="78" customFormat="1" x14ac:dyDescent="0.3">
      <c r="A153" s="51">
        <v>317</v>
      </c>
      <c r="B153" s="51">
        <v>153</v>
      </c>
      <c r="C153" s="18"/>
      <c r="D153"/>
      <c r="E153" s="119"/>
      <c r="F153" s="118" t="s">
        <v>249</v>
      </c>
      <c r="G153"/>
      <c r="H153" s="728"/>
      <c r="I153" s="653"/>
      <c r="J153" s="654"/>
      <c r="K153" s="655"/>
      <c r="L153" s="278"/>
      <c r="M153"/>
      <c r="N153"/>
    </row>
    <row r="154" spans="1:14" s="78" customFormat="1" ht="43.2" x14ac:dyDescent="0.3">
      <c r="A154" s="51">
        <v>318</v>
      </c>
      <c r="B154" s="51">
        <v>154</v>
      </c>
      <c r="C154" s="60" t="s">
        <v>250</v>
      </c>
      <c r="D154"/>
      <c r="E154" s="119"/>
      <c r="F154" s="140" t="s">
        <v>251</v>
      </c>
      <c r="G154"/>
      <c r="H154" s="728"/>
      <c r="I154" s="653"/>
      <c r="J154" s="654"/>
      <c r="K154" s="748"/>
      <c r="L154" s="278"/>
      <c r="M154"/>
      <c r="N154"/>
    </row>
    <row r="155" spans="1:14" s="78" customFormat="1" ht="43.2" x14ac:dyDescent="0.3">
      <c r="A155" s="51">
        <v>319</v>
      </c>
      <c r="B155" s="51">
        <v>155</v>
      </c>
      <c r="C155" s="60" t="s">
        <v>252</v>
      </c>
      <c r="D155"/>
      <c r="E155" s="119"/>
      <c r="F155" s="141" t="s">
        <v>253</v>
      </c>
      <c r="G155"/>
      <c r="H155" s="728"/>
      <c r="I155" s="653"/>
      <c r="J155" s="654"/>
      <c r="K155" s="748"/>
      <c r="L155" s="278"/>
      <c r="M155"/>
      <c r="N155"/>
    </row>
    <row r="156" spans="1:14" s="78" customFormat="1" x14ac:dyDescent="0.3">
      <c r="A156" s="51">
        <v>320</v>
      </c>
      <c r="B156" s="51">
        <v>156</v>
      </c>
      <c r="C156" s="18"/>
      <c r="D156"/>
      <c r="E156" s="119"/>
      <c r="F156" s="118" t="s">
        <v>198</v>
      </c>
      <c r="G156"/>
      <c r="H156" s="728"/>
      <c r="I156" s="653"/>
      <c r="J156" s="654"/>
      <c r="K156" s="655"/>
      <c r="L156" s="278"/>
      <c r="M156"/>
      <c r="N156"/>
    </row>
    <row r="157" spans="1:14" s="78" customFormat="1" x14ac:dyDescent="0.3">
      <c r="A157" s="51">
        <v>321</v>
      </c>
      <c r="B157" s="51">
        <v>157</v>
      </c>
      <c r="C157" s="18"/>
      <c r="D157"/>
      <c r="E157" s="119"/>
      <c r="F157" s="118" t="s">
        <v>199</v>
      </c>
      <c r="G157"/>
      <c r="H157" s="728"/>
      <c r="I157" s="653"/>
      <c r="J157" s="654"/>
      <c r="K157" s="655"/>
      <c r="L157" s="278"/>
      <c r="M157"/>
      <c r="N157"/>
    </row>
    <row r="158" spans="1:14" s="78" customFormat="1" ht="57.6" x14ac:dyDescent="0.3">
      <c r="A158" s="51">
        <v>322</v>
      </c>
      <c r="B158" s="51">
        <v>158</v>
      </c>
      <c r="C158" s="60" t="s">
        <v>254</v>
      </c>
      <c r="D158"/>
      <c r="E158" s="119"/>
      <c r="F158" s="141" t="s">
        <v>255</v>
      </c>
      <c r="G158"/>
      <c r="H158" s="728"/>
      <c r="I158" s="653"/>
      <c r="J158" s="654"/>
      <c r="K158" s="748"/>
      <c r="L158" s="278"/>
      <c r="M158"/>
      <c r="N158"/>
    </row>
    <row r="159" spans="1:14" s="78" customFormat="1" x14ac:dyDescent="0.3">
      <c r="A159" s="51">
        <v>323</v>
      </c>
      <c r="B159" s="51">
        <v>159</v>
      </c>
      <c r="C159" s="60"/>
      <c r="D159"/>
      <c r="E159" s="119"/>
      <c r="F159" s="141" t="s">
        <v>256</v>
      </c>
      <c r="G159"/>
      <c r="H159" s="728"/>
      <c r="I159" s="653"/>
      <c r="J159" s="654"/>
      <c r="K159" s="748"/>
      <c r="L159" s="278"/>
      <c r="M159"/>
      <c r="N159"/>
    </row>
    <row r="160" spans="1:14" s="78" customFormat="1" x14ac:dyDescent="0.3">
      <c r="A160" s="51">
        <v>324</v>
      </c>
      <c r="B160" s="51">
        <v>160</v>
      </c>
      <c r="C160" s="60"/>
      <c r="D160"/>
      <c r="E160" s="119"/>
      <c r="F160" s="142" t="s">
        <v>198</v>
      </c>
      <c r="G160"/>
      <c r="H160" s="728"/>
      <c r="I160" s="653"/>
      <c r="J160" s="654"/>
      <c r="K160" s="748"/>
      <c r="L160" s="278"/>
      <c r="M160"/>
      <c r="N160"/>
    </row>
    <row r="161" spans="1:14" s="78" customFormat="1" x14ac:dyDescent="0.3">
      <c r="A161" s="51">
        <v>325</v>
      </c>
      <c r="B161" s="51">
        <v>161</v>
      </c>
      <c r="C161" s="60"/>
      <c r="D161"/>
      <c r="E161" s="119"/>
      <c r="F161" s="142" t="s">
        <v>199</v>
      </c>
      <c r="G161"/>
      <c r="H161" s="728"/>
      <c r="I161" s="653"/>
      <c r="J161" s="654"/>
      <c r="K161" s="748"/>
      <c r="L161" s="278"/>
      <c r="M161"/>
      <c r="N161"/>
    </row>
    <row r="162" spans="1:14" s="78" customFormat="1" x14ac:dyDescent="0.3">
      <c r="A162" s="51">
        <v>326</v>
      </c>
      <c r="B162" s="51">
        <v>162</v>
      </c>
      <c r="C162" s="60"/>
      <c r="D162"/>
      <c r="E162" s="119"/>
      <c r="F162" s="141" t="s">
        <v>257</v>
      </c>
      <c r="G162"/>
      <c r="H162" s="728"/>
      <c r="I162" s="653"/>
      <c r="J162" s="654"/>
      <c r="K162" s="748"/>
      <c r="L162" s="278"/>
      <c r="M162"/>
      <c r="N162"/>
    </row>
    <row r="163" spans="1:14" s="78" customFormat="1" x14ac:dyDescent="0.3">
      <c r="A163" s="51">
        <v>327</v>
      </c>
      <c r="B163" s="51">
        <v>163</v>
      </c>
      <c r="C163" s="18"/>
      <c r="D163"/>
      <c r="E163" s="119"/>
      <c r="F163" s="118" t="s">
        <v>198</v>
      </c>
      <c r="G163"/>
      <c r="H163" s="728"/>
      <c r="I163" s="653"/>
      <c r="J163" s="654"/>
      <c r="K163" s="655"/>
      <c r="L163" s="278"/>
      <c r="M163"/>
      <c r="N163"/>
    </row>
    <row r="164" spans="1:14" s="78" customFormat="1" x14ac:dyDescent="0.3">
      <c r="A164" s="51">
        <v>328</v>
      </c>
      <c r="B164" s="51">
        <v>164</v>
      </c>
      <c r="C164" s="18"/>
      <c r="D164"/>
      <c r="E164" s="119"/>
      <c r="F164" s="118" t="s">
        <v>199</v>
      </c>
      <c r="G164"/>
      <c r="H164" s="728"/>
      <c r="I164" s="653"/>
      <c r="J164" s="654"/>
      <c r="K164" s="655"/>
      <c r="L164" s="278"/>
      <c r="M164"/>
      <c r="N164"/>
    </row>
    <row r="165" spans="1:14" s="78" customFormat="1" ht="28.8" x14ac:dyDescent="0.3">
      <c r="A165" s="51">
        <v>329</v>
      </c>
      <c r="B165" s="51">
        <v>165</v>
      </c>
      <c r="C165" s="60" t="s">
        <v>328</v>
      </c>
      <c r="D165"/>
      <c r="E165" s="119"/>
      <c r="F165" s="140" t="s">
        <v>259</v>
      </c>
      <c r="G165"/>
      <c r="H165" s="728"/>
      <c r="I165" s="653"/>
      <c r="J165" s="654"/>
      <c r="K165" s="748"/>
      <c r="L165" s="278"/>
      <c r="M165"/>
      <c r="N165"/>
    </row>
    <row r="166" spans="1:14" s="78" customFormat="1" x14ac:dyDescent="0.3">
      <c r="A166" s="51">
        <v>330</v>
      </c>
      <c r="B166" s="51">
        <v>166</v>
      </c>
      <c r="C166" s="18"/>
      <c r="D166"/>
      <c r="E166" s="119"/>
      <c r="F166" s="118" t="s">
        <v>198</v>
      </c>
      <c r="G166"/>
      <c r="H166" s="728"/>
      <c r="I166" s="653"/>
      <c r="J166" s="654"/>
      <c r="K166" s="655"/>
      <c r="L166" s="278"/>
      <c r="M166"/>
      <c r="N166"/>
    </row>
    <row r="167" spans="1:14" s="78" customFormat="1" x14ac:dyDescent="0.3">
      <c r="A167" s="51">
        <v>331</v>
      </c>
      <c r="B167" s="51">
        <v>167</v>
      </c>
      <c r="C167" s="18"/>
      <c r="D167"/>
      <c r="E167" s="119"/>
      <c r="F167" s="118" t="s">
        <v>199</v>
      </c>
      <c r="G167"/>
      <c r="H167" s="728"/>
      <c r="I167" s="653"/>
      <c r="J167" s="654"/>
      <c r="K167" s="655"/>
      <c r="L167" s="278"/>
      <c r="M167"/>
      <c r="N167"/>
    </row>
    <row r="168" spans="1:14" s="78" customFormat="1" x14ac:dyDescent="0.3">
      <c r="A168" s="51">
        <v>332</v>
      </c>
      <c r="B168" s="51">
        <v>168</v>
      </c>
      <c r="C168" s="54">
        <v>1.6</v>
      </c>
      <c r="D168" s="143"/>
      <c r="E168" s="144" t="s">
        <v>260</v>
      </c>
      <c r="F168" s="54"/>
      <c r="G168" s="54"/>
      <c r="H168" s="722"/>
      <c r="I168" s="723"/>
      <c r="J168" s="723"/>
      <c r="K168" s="723"/>
      <c r="L168" s="278"/>
      <c r="M168"/>
      <c r="N168"/>
    </row>
    <row r="169" spans="1:14" s="78" customFormat="1" x14ac:dyDescent="0.3">
      <c r="A169" s="51">
        <v>333</v>
      </c>
      <c r="B169" s="51">
        <v>169</v>
      </c>
      <c r="C169" s="18"/>
      <c r="D169"/>
      <c r="E169"/>
      <c r="F169" s="118" t="s">
        <v>198</v>
      </c>
      <c r="G169"/>
      <c r="H169" s="728"/>
      <c r="I169" s="653"/>
      <c r="J169" s="654"/>
      <c r="K169" s="655"/>
      <c r="L169" s="278"/>
      <c r="M169"/>
      <c r="N169"/>
    </row>
    <row r="170" spans="1:14" s="78" customFormat="1" x14ac:dyDescent="0.3">
      <c r="A170" s="51">
        <v>334</v>
      </c>
      <c r="B170" s="51">
        <v>170</v>
      </c>
      <c r="C170" s="18"/>
      <c r="D170"/>
      <c r="E170" s="119"/>
      <c r="F170" s="118" t="s">
        <v>199</v>
      </c>
      <c r="G170"/>
      <c r="H170" s="728"/>
      <c r="I170" s="653"/>
      <c r="J170" s="654"/>
      <c r="K170" s="655"/>
      <c r="L170" s="278"/>
      <c r="M170"/>
      <c r="N170"/>
    </row>
    <row r="171" spans="1:14" s="78" customFormat="1" x14ac:dyDescent="0.3">
      <c r="A171" s="51">
        <v>335</v>
      </c>
      <c r="B171" s="51">
        <v>171</v>
      </c>
      <c r="C171" s="54">
        <v>1.7</v>
      </c>
      <c r="D171" s="143"/>
      <c r="E171" s="145" t="s">
        <v>261</v>
      </c>
      <c r="F171" s="143"/>
      <c r="G171" s="146"/>
      <c r="H171" s="722"/>
      <c r="I171" s="723"/>
      <c r="J171" s="723"/>
      <c r="K171" s="723"/>
      <c r="L171" s="278"/>
      <c r="M171"/>
      <c r="N171"/>
    </row>
    <row r="172" spans="1:14" s="78" customFormat="1" ht="28.8" x14ac:dyDescent="0.3">
      <c r="A172" s="51">
        <v>336</v>
      </c>
      <c r="B172" s="51">
        <v>172</v>
      </c>
      <c r="C172" s="62" t="s">
        <v>262</v>
      </c>
      <c r="D172" s="59"/>
      <c r="E172" s="42"/>
      <c r="F172" s="137" t="s">
        <v>263</v>
      </c>
      <c r="G172" s="63" t="s">
        <v>264</v>
      </c>
      <c r="H172" s="728"/>
      <c r="I172" s="653"/>
      <c r="J172" s="654"/>
      <c r="K172" s="655"/>
      <c r="L172" s="278"/>
      <c r="M172"/>
      <c r="N172"/>
    </row>
    <row r="173" spans="1:14" s="78" customFormat="1" x14ac:dyDescent="0.3">
      <c r="A173" s="51">
        <v>337</v>
      </c>
      <c r="B173" s="51">
        <v>173</v>
      </c>
      <c r="C173" s="61"/>
      <c r="D173" s="59"/>
      <c r="E173" s="42"/>
      <c r="F173" s="42" t="s">
        <v>218</v>
      </c>
      <c r="G173" s="64"/>
      <c r="H173" s="728"/>
      <c r="I173" s="653"/>
      <c r="J173" s="654"/>
      <c r="K173" s="655"/>
      <c r="L173" s="278"/>
      <c r="M173"/>
      <c r="N173"/>
    </row>
    <row r="174" spans="1:14" s="78" customFormat="1" x14ac:dyDescent="0.3">
      <c r="A174" s="51">
        <v>338</v>
      </c>
      <c r="B174" s="51">
        <v>174</v>
      </c>
      <c r="C174" s="61"/>
      <c r="D174" s="59"/>
      <c r="E174" s="42"/>
      <c r="F174" s="42" t="s">
        <v>219</v>
      </c>
      <c r="G174" s="83"/>
      <c r="H174" s="728"/>
      <c r="I174" s="653"/>
      <c r="J174" s="654"/>
      <c r="K174" s="655"/>
      <c r="L174" s="278"/>
      <c r="M174"/>
      <c r="N174"/>
    </row>
    <row r="175" spans="1:14" s="78" customFormat="1" x14ac:dyDescent="0.3">
      <c r="A175" s="51">
        <v>339</v>
      </c>
      <c r="B175" s="51">
        <v>175</v>
      </c>
      <c r="C175" s="61"/>
      <c r="D175" s="59"/>
      <c r="E175" s="42"/>
      <c r="F175" s="42" t="s">
        <v>220</v>
      </c>
      <c r="G175" s="65"/>
      <c r="H175" s="728"/>
      <c r="I175" s="653"/>
      <c r="J175" s="654"/>
      <c r="K175" s="655"/>
      <c r="L175" s="278"/>
      <c r="M175"/>
      <c r="N175"/>
    </row>
    <row r="176" spans="1:14" s="78" customFormat="1" x14ac:dyDescent="0.3">
      <c r="A176" s="51">
        <v>340</v>
      </c>
      <c r="B176" s="51">
        <v>176</v>
      </c>
      <c r="C176" s="61"/>
      <c r="D176" s="59"/>
      <c r="E176" s="42"/>
      <c r="F176" s="42" t="s">
        <v>221</v>
      </c>
      <c r="G176" s="83"/>
      <c r="H176" s="728"/>
      <c r="I176" s="653"/>
      <c r="J176" s="654"/>
      <c r="K176" s="655"/>
      <c r="L176" s="278"/>
      <c r="M176"/>
      <c r="N176"/>
    </row>
    <row r="177" spans="1:14" s="78" customFormat="1" x14ac:dyDescent="0.3">
      <c r="A177" s="51">
        <v>341</v>
      </c>
      <c r="B177" s="51">
        <v>177</v>
      </c>
      <c r="C177" s="61"/>
      <c r="D177" s="59"/>
      <c r="E177" s="42"/>
      <c r="F177" s="42" t="s">
        <v>222</v>
      </c>
      <c r="G177" s="65"/>
      <c r="H177" s="728"/>
      <c r="I177" s="653"/>
      <c r="J177" s="654"/>
      <c r="K177" s="655"/>
      <c r="L177" s="278"/>
      <c r="M177"/>
      <c r="N177"/>
    </row>
    <row r="178" spans="1:14" s="78" customFormat="1" x14ac:dyDescent="0.3">
      <c r="A178" s="51">
        <v>342</v>
      </c>
      <c r="B178" s="51">
        <v>178</v>
      </c>
      <c r="C178" s="61"/>
      <c r="D178" s="59"/>
      <c r="E178" s="42"/>
      <c r="F178" s="42" t="s">
        <v>223</v>
      </c>
      <c r="G178" s="83"/>
      <c r="H178" s="728"/>
      <c r="I178" s="653"/>
      <c r="J178" s="654"/>
      <c r="K178" s="655"/>
      <c r="L178" s="278"/>
      <c r="M178"/>
      <c r="N178"/>
    </row>
    <row r="179" spans="1:14" s="78" customFormat="1" x14ac:dyDescent="0.3">
      <c r="A179" s="51">
        <v>343</v>
      </c>
      <c r="B179" s="51">
        <v>179</v>
      </c>
      <c r="C179" s="61"/>
      <c r="D179" s="59"/>
      <c r="E179" s="42"/>
      <c r="F179" s="42" t="s">
        <v>224</v>
      </c>
      <c r="G179" s="64"/>
      <c r="H179" s="728"/>
      <c r="I179" s="653"/>
      <c r="J179" s="654"/>
      <c r="K179" s="655"/>
      <c r="L179" s="278"/>
      <c r="M179"/>
      <c r="N179"/>
    </row>
    <row r="180" spans="1:14" s="78" customFormat="1" x14ac:dyDescent="0.3">
      <c r="A180" s="51">
        <v>344</v>
      </c>
      <c r="B180" s="51">
        <v>180</v>
      </c>
      <c r="C180" s="61"/>
      <c r="D180" s="59"/>
      <c r="E180" s="42"/>
      <c r="F180" s="42" t="s">
        <v>225</v>
      </c>
      <c r="G180" s="83"/>
      <c r="H180" s="728"/>
      <c r="I180" s="653"/>
      <c r="J180" s="654"/>
      <c r="K180" s="655"/>
      <c r="L180" s="278"/>
      <c r="M180"/>
      <c r="N180"/>
    </row>
    <row r="181" spans="1:14" s="78" customFormat="1" ht="28.8" x14ac:dyDescent="0.3">
      <c r="A181" s="51">
        <v>345</v>
      </c>
      <c r="B181" s="51">
        <v>181</v>
      </c>
      <c r="C181" s="62" t="s">
        <v>265</v>
      </c>
      <c r="D181" s="59"/>
      <c r="E181" s="42"/>
      <c r="F181" s="137" t="s">
        <v>266</v>
      </c>
      <c r="G181" s="66"/>
      <c r="H181" s="728"/>
      <c r="I181" s="653"/>
      <c r="J181" s="654"/>
      <c r="K181" s="655"/>
      <c r="L181" s="278"/>
      <c r="M181"/>
      <c r="N181"/>
    </row>
    <row r="182" spans="1:14" s="78" customFormat="1" x14ac:dyDescent="0.3">
      <c r="A182" s="51">
        <v>346</v>
      </c>
      <c r="B182" s="51">
        <v>182</v>
      </c>
      <c r="C182" s="61"/>
      <c r="D182" s="59"/>
      <c r="E182" s="42"/>
      <c r="F182" s="42" t="s">
        <v>198</v>
      </c>
      <c r="G182" s="66"/>
      <c r="H182" s="728"/>
      <c r="I182" s="653"/>
      <c r="J182" s="654"/>
      <c r="K182" s="655"/>
      <c r="L182" s="278"/>
      <c r="M182"/>
      <c r="N182"/>
    </row>
    <row r="183" spans="1:14" s="78" customFormat="1" x14ac:dyDescent="0.3">
      <c r="A183" s="51">
        <v>347</v>
      </c>
      <c r="B183" s="51">
        <v>183</v>
      </c>
      <c r="C183" s="61"/>
      <c r="D183" s="59"/>
      <c r="E183" s="42"/>
      <c r="F183" s="42" t="s">
        <v>199</v>
      </c>
      <c r="G183" s="83"/>
      <c r="H183" s="728"/>
      <c r="I183" s="653"/>
      <c r="J183" s="654"/>
      <c r="K183" s="655"/>
      <c r="L183" s="278"/>
      <c r="M183"/>
      <c r="N183"/>
    </row>
    <row r="184" spans="1:14" s="78" customFormat="1" x14ac:dyDescent="0.3">
      <c r="A184" s="51">
        <v>348</v>
      </c>
      <c r="B184" s="51">
        <v>184</v>
      </c>
      <c r="C184" s="54">
        <v>1.8</v>
      </c>
      <c r="D184" s="147"/>
      <c r="E184" s="144" t="s">
        <v>267</v>
      </c>
      <c r="F184" s="143"/>
      <c r="G184" s="143"/>
      <c r="H184" s="722"/>
      <c r="I184" s="723"/>
      <c r="J184" s="723"/>
      <c r="K184" s="723"/>
      <c r="L184" s="278"/>
      <c r="M184"/>
      <c r="N184"/>
    </row>
    <row r="185" spans="1:14" s="78" customFormat="1" x14ac:dyDescent="0.3">
      <c r="A185" s="51">
        <v>349</v>
      </c>
      <c r="B185" s="51">
        <v>185</v>
      </c>
      <c r="C185" s="60"/>
      <c r="D185" s="2"/>
      <c r="E185" s="2"/>
      <c r="F185" s="118" t="s">
        <v>198</v>
      </c>
      <c r="G185" s="2"/>
      <c r="H185" s="728"/>
      <c r="I185" s="653"/>
      <c r="J185" s="654"/>
      <c r="K185" s="655"/>
      <c r="L185" s="278"/>
      <c r="M185"/>
      <c r="N185"/>
    </row>
    <row r="186" spans="1:14" s="78" customFormat="1" x14ac:dyDescent="0.3">
      <c r="A186" s="51">
        <v>350</v>
      </c>
      <c r="B186" s="51">
        <v>186</v>
      </c>
      <c r="C186" s="60"/>
      <c r="D186" s="2"/>
      <c r="E186" s="2"/>
      <c r="F186" s="118" t="s">
        <v>199</v>
      </c>
      <c r="G186" s="2"/>
      <c r="H186" s="728"/>
      <c r="I186" s="653"/>
      <c r="J186" s="654"/>
      <c r="K186" s="655"/>
      <c r="L186" s="278"/>
      <c r="M186"/>
      <c r="N186"/>
    </row>
    <row r="187" spans="1:14" s="78" customFormat="1" x14ac:dyDescent="0.3">
      <c r="A187" s="51">
        <v>351</v>
      </c>
      <c r="B187" s="51">
        <v>187</v>
      </c>
      <c r="C187" s="54">
        <v>1.9</v>
      </c>
      <c r="D187" s="147"/>
      <c r="E187" s="144" t="s">
        <v>268</v>
      </c>
      <c r="F187" s="143"/>
      <c r="G187" s="143"/>
      <c r="H187" s="722"/>
      <c r="I187" s="723"/>
      <c r="J187" s="723"/>
      <c r="K187" s="723"/>
      <c r="L187" s="278"/>
      <c r="M187"/>
      <c r="N187"/>
    </row>
    <row r="188" spans="1:14" s="78" customFormat="1" x14ac:dyDescent="0.3">
      <c r="A188" s="51">
        <v>352</v>
      </c>
      <c r="B188" s="51">
        <v>188</v>
      </c>
      <c r="C188" s="60"/>
      <c r="D188" s="2"/>
      <c r="E188" s="2"/>
      <c r="F188" s="118" t="s">
        <v>198</v>
      </c>
      <c r="G188" s="2"/>
      <c r="H188" s="728"/>
      <c r="I188" s="653"/>
      <c r="J188" s="654"/>
      <c r="K188" s="655"/>
      <c r="L188" s="278"/>
      <c r="M188"/>
      <c r="N188"/>
    </row>
    <row r="189" spans="1:14" s="78" customFormat="1" x14ac:dyDescent="0.3">
      <c r="A189" s="51">
        <v>353</v>
      </c>
      <c r="B189" s="51">
        <v>189</v>
      </c>
      <c r="C189" s="60"/>
      <c r="D189" s="2"/>
      <c r="E189" s="2"/>
      <c r="F189" s="118" t="s">
        <v>199</v>
      </c>
      <c r="G189" s="2" t="s">
        <v>269</v>
      </c>
      <c r="H189" s="728"/>
      <c r="I189" s="653"/>
      <c r="J189" s="654"/>
      <c r="K189" s="655"/>
      <c r="L189" s="278"/>
      <c r="M189"/>
      <c r="N189"/>
    </row>
    <row r="190" spans="1:14" s="78" customFormat="1" x14ac:dyDescent="0.3">
      <c r="A190" s="51">
        <v>354</v>
      </c>
      <c r="B190" s="51">
        <v>190</v>
      </c>
      <c r="C190" s="84" t="s">
        <v>270</v>
      </c>
      <c r="D190" s="113"/>
      <c r="E190" s="114" t="s">
        <v>271</v>
      </c>
      <c r="F190" s="115"/>
      <c r="G190" s="113"/>
      <c r="H190" s="722"/>
      <c r="I190" s="723"/>
      <c r="J190" s="723"/>
      <c r="K190" s="723"/>
      <c r="L190" s="278"/>
      <c r="M190"/>
      <c r="N190"/>
    </row>
    <row r="191" spans="1:14" s="78" customFormat="1" x14ac:dyDescent="0.3">
      <c r="A191" s="51">
        <v>355</v>
      </c>
      <c r="B191" s="51">
        <v>191</v>
      </c>
      <c r="C191" s="85">
        <v>1.1100000000000001</v>
      </c>
      <c r="D191" s="113"/>
      <c r="E191" s="114" t="s">
        <v>272</v>
      </c>
      <c r="F191" s="115"/>
      <c r="G191" s="113"/>
      <c r="H191" s="722"/>
      <c r="I191" s="723">
        <v>0</v>
      </c>
      <c r="J191" s="723">
        <v>0</v>
      </c>
      <c r="K191" s="723">
        <v>0</v>
      </c>
      <c r="L191" s="278"/>
      <c r="M191"/>
      <c r="N191"/>
    </row>
    <row r="192" spans="1:14" s="78" customFormat="1" x14ac:dyDescent="0.3">
      <c r="A192" s="51">
        <v>356</v>
      </c>
      <c r="B192" s="51">
        <v>192</v>
      </c>
      <c r="C192" s="18"/>
      <c r="D192"/>
      <c r="E192" s="119"/>
      <c r="F192" s="118" t="s">
        <v>198</v>
      </c>
      <c r="G192" s="83" t="s">
        <v>273</v>
      </c>
      <c r="H192" s="728"/>
      <c r="I192" s="653">
        <v>3398.8806</v>
      </c>
      <c r="J192" s="654">
        <v>3398.8806</v>
      </c>
      <c r="K192" s="655">
        <v>4248.6007499999996</v>
      </c>
      <c r="L192" s="278"/>
      <c r="M192"/>
      <c r="N192"/>
    </row>
    <row r="193" spans="1:14" s="78" customFormat="1" ht="28.8" x14ac:dyDescent="0.3">
      <c r="A193" s="51">
        <v>357</v>
      </c>
      <c r="B193" s="51">
        <v>193</v>
      </c>
      <c r="C193" s="18"/>
      <c r="D193"/>
      <c r="E193" s="119"/>
      <c r="F193" s="118" t="s">
        <v>174</v>
      </c>
      <c r="G193" s="83" t="s">
        <v>274</v>
      </c>
      <c r="H193" s="728"/>
      <c r="I193" s="653"/>
      <c r="J193" s="654"/>
      <c r="K193" s="655"/>
      <c r="L193" s="278"/>
      <c r="M193"/>
      <c r="N193"/>
    </row>
    <row r="194" spans="1:14" s="78" customFormat="1" x14ac:dyDescent="0.3">
      <c r="A194" s="51">
        <v>358</v>
      </c>
      <c r="B194" s="51">
        <v>194</v>
      </c>
      <c r="C194" s="18"/>
      <c r="D194"/>
      <c r="E194" s="119"/>
      <c r="F194" s="118" t="s">
        <v>275</v>
      </c>
      <c r="G194"/>
      <c r="H194" s="728"/>
      <c r="I194" s="653"/>
      <c r="J194" s="654"/>
      <c r="K194" s="655"/>
      <c r="L194" s="278"/>
      <c r="M194"/>
      <c r="N194"/>
    </row>
    <row r="195" spans="1:14" s="78" customFormat="1" x14ac:dyDescent="0.3">
      <c r="A195" s="51">
        <v>359</v>
      </c>
      <c r="B195" s="51">
        <v>195</v>
      </c>
      <c r="C195" s="53">
        <v>2</v>
      </c>
      <c r="D195" s="111" t="s">
        <v>276</v>
      </c>
      <c r="E195" s="112"/>
      <c r="F195" s="112"/>
      <c r="G195" s="112"/>
      <c r="H195" s="721"/>
      <c r="I195" s="590">
        <v>10</v>
      </c>
      <c r="J195" s="590">
        <v>15</v>
      </c>
      <c r="K195" s="590">
        <v>20</v>
      </c>
      <c r="L195" s="278"/>
      <c r="M195"/>
      <c r="N195"/>
    </row>
    <row r="196" spans="1:14" s="78" customFormat="1" x14ac:dyDescent="0.3">
      <c r="A196" s="51">
        <v>360</v>
      </c>
      <c r="B196" s="51">
        <v>196</v>
      </c>
      <c r="C196" s="54">
        <v>2.1</v>
      </c>
      <c r="D196" s="113"/>
      <c r="E196" s="114" t="s">
        <v>277</v>
      </c>
      <c r="F196" s="115"/>
      <c r="G196" s="113"/>
      <c r="H196" s="722"/>
      <c r="I196" s="723">
        <v>10</v>
      </c>
      <c r="J196" s="723">
        <v>15</v>
      </c>
      <c r="K196" s="723">
        <v>20</v>
      </c>
      <c r="L196" s="278"/>
      <c r="M196"/>
      <c r="N196"/>
    </row>
    <row r="197" spans="1:14" s="78" customFormat="1" x14ac:dyDescent="0.3">
      <c r="A197" s="51">
        <v>361</v>
      </c>
      <c r="B197" s="51">
        <v>197</v>
      </c>
      <c r="C197" s="54">
        <v>2.2000000000000002</v>
      </c>
      <c r="D197" s="113"/>
      <c r="E197" s="114" t="s">
        <v>278</v>
      </c>
      <c r="F197" s="115"/>
      <c r="G197" s="113"/>
      <c r="H197" s="722"/>
      <c r="I197" s="723"/>
      <c r="J197" s="723"/>
      <c r="K197" s="723"/>
      <c r="L197" s="278"/>
      <c r="M197"/>
      <c r="N197"/>
    </row>
    <row r="198" spans="1:14" s="78" customFormat="1" x14ac:dyDescent="0.3">
      <c r="A198" s="51">
        <v>362</v>
      </c>
      <c r="B198" s="51">
        <v>198</v>
      </c>
      <c r="C198" s="68"/>
      <c r="D198" s="27"/>
      <c r="E198" s="148"/>
      <c r="F198" s="149" t="s">
        <v>279</v>
      </c>
      <c r="G198" s="65"/>
      <c r="H198" s="741"/>
      <c r="I198" s="742"/>
      <c r="J198" s="743"/>
      <c r="K198" s="655"/>
      <c r="L198" s="278"/>
      <c r="M198"/>
      <c r="N198"/>
    </row>
    <row r="199" spans="1:14" s="78" customFormat="1" x14ac:dyDescent="0.3">
      <c r="A199" s="51">
        <v>363</v>
      </c>
      <c r="B199" s="51">
        <v>199</v>
      </c>
      <c r="C199" s="68"/>
      <c r="D199" s="27"/>
      <c r="E199" s="148"/>
      <c r="F199" s="149" t="s">
        <v>280</v>
      </c>
      <c r="G199" s="65"/>
      <c r="H199" s="741"/>
      <c r="I199" s="742"/>
      <c r="J199" s="743"/>
      <c r="K199" s="655"/>
      <c r="L199" s="278"/>
      <c r="M199"/>
      <c r="N199"/>
    </row>
    <row r="200" spans="1:14" s="78" customFormat="1" x14ac:dyDescent="0.3">
      <c r="A200" s="51">
        <v>364</v>
      </c>
      <c r="B200" s="51">
        <v>200</v>
      </c>
      <c r="C200" s="68"/>
      <c r="D200" s="27"/>
      <c r="E200" s="148"/>
      <c r="F200" s="149" t="s">
        <v>281</v>
      </c>
      <c r="G200" s="65"/>
      <c r="H200" s="741"/>
      <c r="I200" s="742"/>
      <c r="J200" s="743"/>
      <c r="K200" s="655"/>
      <c r="L200" s="278"/>
      <c r="M200"/>
      <c r="N200"/>
    </row>
    <row r="201" spans="1:14" s="78" customFormat="1" x14ac:dyDescent="0.3">
      <c r="A201" s="51">
        <v>365</v>
      </c>
      <c r="B201" s="51">
        <v>201</v>
      </c>
      <c r="C201" s="68"/>
      <c r="D201" s="27"/>
      <c r="E201" s="148"/>
      <c r="F201" s="149" t="s">
        <v>282</v>
      </c>
      <c r="G201" s="65"/>
      <c r="H201" s="741"/>
      <c r="I201" s="742"/>
      <c r="J201" s="743"/>
      <c r="K201" s="655"/>
      <c r="L201" s="278"/>
      <c r="M201"/>
      <c r="N201"/>
    </row>
    <row r="202" spans="1:14" s="78" customFormat="1" x14ac:dyDescent="0.3">
      <c r="A202" s="51">
        <v>366</v>
      </c>
      <c r="B202" s="51">
        <v>202</v>
      </c>
      <c r="C202" s="68"/>
      <c r="D202" s="27"/>
      <c r="E202" s="148"/>
      <c r="F202" s="149" t="s">
        <v>283</v>
      </c>
      <c r="G202" s="65"/>
      <c r="H202" s="741"/>
      <c r="I202" s="742"/>
      <c r="J202" s="743"/>
      <c r="K202" s="655"/>
      <c r="L202" s="278"/>
      <c r="M202"/>
      <c r="N202"/>
    </row>
    <row r="203" spans="1:14" s="78" customFormat="1" x14ac:dyDescent="0.3">
      <c r="A203" s="51">
        <v>367</v>
      </c>
      <c r="B203" s="51">
        <v>203</v>
      </c>
      <c r="C203" s="68"/>
      <c r="D203" s="27"/>
      <c r="E203" s="148"/>
      <c r="F203" s="149" t="s">
        <v>284</v>
      </c>
      <c r="G203" s="65"/>
      <c r="H203" s="741"/>
      <c r="I203" s="742"/>
      <c r="J203" s="743"/>
      <c r="K203" s="655"/>
      <c r="L203" s="278"/>
      <c r="M203"/>
      <c r="N203"/>
    </row>
    <row r="204" spans="1:14" s="78" customFormat="1" ht="28.8" x14ac:dyDescent="0.3">
      <c r="A204" s="51">
        <v>368</v>
      </c>
      <c r="B204" s="51">
        <v>204</v>
      </c>
      <c r="C204" s="68"/>
      <c r="D204" s="27"/>
      <c r="E204" s="148"/>
      <c r="F204" s="149" t="s">
        <v>285</v>
      </c>
      <c r="G204" s="65"/>
      <c r="H204" s="741"/>
      <c r="I204" s="742"/>
      <c r="J204" s="743"/>
      <c r="K204" s="655"/>
      <c r="L204" s="278"/>
      <c r="M204"/>
      <c r="N204"/>
    </row>
    <row r="205" spans="1:14" s="78" customFormat="1" ht="28.8" x14ac:dyDescent="0.3">
      <c r="A205" s="51">
        <v>369</v>
      </c>
      <c r="B205" s="51">
        <v>205</v>
      </c>
      <c r="C205" s="68"/>
      <c r="D205" s="27"/>
      <c r="E205" s="148"/>
      <c r="F205" s="149" t="s">
        <v>286</v>
      </c>
      <c r="G205" s="65"/>
      <c r="H205" s="741"/>
      <c r="I205" s="742"/>
      <c r="J205" s="743"/>
      <c r="K205" s="655"/>
      <c r="L205" s="278"/>
      <c r="M205"/>
      <c r="N205"/>
    </row>
    <row r="206" spans="1:14" s="78" customFormat="1" x14ac:dyDescent="0.3">
      <c r="A206" s="51">
        <v>370</v>
      </c>
      <c r="B206" s="51">
        <v>206</v>
      </c>
      <c r="C206" s="54">
        <v>2.2999999999999998</v>
      </c>
      <c r="D206" s="150"/>
      <c r="E206" s="114" t="s">
        <v>287</v>
      </c>
      <c r="F206" s="115"/>
      <c r="G206" s="113"/>
      <c r="H206" s="722">
        <v>0</v>
      </c>
      <c r="I206" s="723">
        <v>0</v>
      </c>
      <c r="J206" s="723">
        <v>0</v>
      </c>
      <c r="K206" s="723">
        <v>0</v>
      </c>
      <c r="L206" s="278"/>
      <c r="M206"/>
      <c r="N206"/>
    </row>
    <row r="207" spans="1:14" s="78" customFormat="1" x14ac:dyDescent="0.3">
      <c r="A207" s="51">
        <v>371</v>
      </c>
      <c r="B207" s="51">
        <v>207</v>
      </c>
      <c r="C207" s="18"/>
      <c r="D207" s="151"/>
      <c r="E207"/>
      <c r="F207" s="152" t="s">
        <v>178</v>
      </c>
      <c r="G207"/>
      <c r="H207" s="741">
        <v>0</v>
      </c>
      <c r="I207" s="742">
        <v>0</v>
      </c>
      <c r="J207" s="743">
        <v>0</v>
      </c>
      <c r="K207" s="746">
        <v>0</v>
      </c>
      <c r="L207" s="278"/>
      <c r="M207"/>
      <c r="N207"/>
    </row>
    <row r="208" spans="1:14" s="78" customFormat="1" x14ac:dyDescent="0.3">
      <c r="A208" s="51">
        <v>372</v>
      </c>
      <c r="B208" s="51">
        <v>208</v>
      </c>
      <c r="C208" s="18"/>
      <c r="D208" s="121"/>
      <c r="E208"/>
      <c r="F208" s="118" t="s">
        <v>288</v>
      </c>
      <c r="G208"/>
      <c r="H208" s="728"/>
      <c r="I208" s="653"/>
      <c r="J208" s="654"/>
      <c r="K208" s="655"/>
      <c r="L208" s="278"/>
      <c r="M208"/>
      <c r="N208"/>
    </row>
    <row r="209" spans="1:14" s="78" customFormat="1" x14ac:dyDescent="0.3">
      <c r="A209" s="51">
        <v>373</v>
      </c>
      <c r="B209" s="51">
        <v>209</v>
      </c>
      <c r="C209" s="18"/>
      <c r="D209" s="121"/>
      <c r="E209"/>
      <c r="F209" s="118" t="s">
        <v>289</v>
      </c>
      <c r="G209"/>
      <c r="H209" s="728"/>
      <c r="I209" s="653"/>
      <c r="J209" s="654"/>
      <c r="K209" s="655"/>
      <c r="L209" s="278"/>
      <c r="M209"/>
      <c r="N209"/>
    </row>
    <row r="210" spans="1:14" s="78" customFormat="1" x14ac:dyDescent="0.3">
      <c r="A210" s="51">
        <v>374</v>
      </c>
      <c r="B210" s="51">
        <v>210</v>
      </c>
      <c r="C210" s="18"/>
      <c r="D210" s="121"/>
      <c r="E210"/>
      <c r="F210" s="118" t="s">
        <v>290</v>
      </c>
      <c r="G210"/>
      <c r="H210" s="728"/>
      <c r="I210" s="653"/>
      <c r="J210" s="654"/>
      <c r="K210" s="655"/>
      <c r="L210" s="278"/>
      <c r="M210"/>
      <c r="N210"/>
    </row>
    <row r="211" spans="1:14" s="78" customFormat="1" x14ac:dyDescent="0.3">
      <c r="A211" s="51">
        <v>375</v>
      </c>
      <c r="B211" s="51">
        <v>211</v>
      </c>
      <c r="C211" s="18"/>
      <c r="D211" s="121"/>
      <c r="E211"/>
      <c r="F211" s="118" t="s">
        <v>289</v>
      </c>
      <c r="G211"/>
      <c r="H211" s="728"/>
      <c r="I211" s="653"/>
      <c r="J211" s="654"/>
      <c r="K211" s="655"/>
      <c r="L211" s="278"/>
      <c r="M211"/>
      <c r="N211"/>
    </row>
    <row r="212" spans="1:14" s="78" customFormat="1" x14ac:dyDescent="0.3">
      <c r="A212" s="51">
        <v>376</v>
      </c>
      <c r="B212" s="51">
        <v>212</v>
      </c>
      <c r="C212" s="18"/>
      <c r="D212" s="121"/>
      <c r="E212"/>
      <c r="F212" s="118" t="s">
        <v>291</v>
      </c>
      <c r="G212"/>
      <c r="H212" s="728"/>
      <c r="I212" s="653"/>
      <c r="J212" s="654"/>
      <c r="K212" s="655"/>
      <c r="L212" s="278"/>
      <c r="M212"/>
      <c r="N212"/>
    </row>
    <row r="213" spans="1:14" s="78" customFormat="1" x14ac:dyDescent="0.3">
      <c r="A213" s="51">
        <v>377</v>
      </c>
      <c r="B213" s="51">
        <v>213</v>
      </c>
      <c r="C213" s="18"/>
      <c r="D213" s="121"/>
      <c r="E213"/>
      <c r="F213" s="118" t="s">
        <v>289</v>
      </c>
      <c r="G213"/>
      <c r="H213" s="728"/>
      <c r="I213" s="653"/>
      <c r="J213" s="654"/>
      <c r="K213" s="655"/>
      <c r="L213" s="278"/>
      <c r="M213"/>
      <c r="N213"/>
    </row>
    <row r="214" spans="1:14" s="78" customFormat="1" x14ac:dyDescent="0.3">
      <c r="A214" s="51">
        <v>378</v>
      </c>
      <c r="B214" s="51">
        <v>214</v>
      </c>
      <c r="C214" s="18"/>
      <c r="D214" s="121"/>
      <c r="E214"/>
      <c r="F214" s="152" t="s">
        <v>185</v>
      </c>
      <c r="G214"/>
      <c r="H214" s="728"/>
      <c r="I214" s="653"/>
      <c r="J214" s="654"/>
      <c r="K214" s="744"/>
      <c r="L214" s="278"/>
      <c r="M214"/>
      <c r="N214"/>
    </row>
    <row r="215" spans="1:14" s="78" customFormat="1" x14ac:dyDescent="0.3">
      <c r="A215" s="51">
        <v>379</v>
      </c>
      <c r="B215" s="51">
        <v>215</v>
      </c>
      <c r="C215" s="18"/>
      <c r="D215" s="121"/>
      <c r="E215"/>
      <c r="F215" s="118" t="s">
        <v>292</v>
      </c>
      <c r="G215"/>
      <c r="H215" s="728"/>
      <c r="I215" s="653"/>
      <c r="J215" s="654"/>
      <c r="K215" s="655"/>
      <c r="L215" s="278"/>
      <c r="M215"/>
      <c r="N215"/>
    </row>
    <row r="216" spans="1:14" s="78" customFormat="1" x14ac:dyDescent="0.3">
      <c r="A216" s="51">
        <v>380</v>
      </c>
      <c r="B216" s="51">
        <v>216</v>
      </c>
      <c r="C216" s="18"/>
      <c r="D216" s="151"/>
      <c r="E216"/>
      <c r="F216" s="118" t="s">
        <v>293</v>
      </c>
      <c r="G216"/>
      <c r="H216" s="728"/>
      <c r="I216" s="653"/>
      <c r="J216" s="654"/>
      <c r="K216" s="655"/>
      <c r="L216" s="278"/>
      <c r="M216"/>
      <c r="N216"/>
    </row>
    <row r="217" spans="1:14" s="78" customFormat="1" x14ac:dyDescent="0.3">
      <c r="A217" s="51">
        <v>381</v>
      </c>
      <c r="B217" s="51">
        <v>217</v>
      </c>
      <c r="C217" s="18"/>
      <c r="D217" s="121"/>
      <c r="E217"/>
      <c r="F217" s="118" t="s">
        <v>294</v>
      </c>
      <c r="G217"/>
      <c r="H217" s="728"/>
      <c r="I217" s="653"/>
      <c r="J217" s="654"/>
      <c r="K217" s="655"/>
      <c r="L217" s="278"/>
      <c r="M217"/>
      <c r="N217"/>
    </row>
    <row r="218" spans="1:14" s="78" customFormat="1" x14ac:dyDescent="0.3">
      <c r="A218" s="51">
        <v>382</v>
      </c>
      <c r="B218" s="51">
        <v>218</v>
      </c>
      <c r="C218" s="18"/>
      <c r="D218" s="121"/>
      <c r="E218"/>
      <c r="F218" s="118" t="s">
        <v>295</v>
      </c>
      <c r="G218"/>
      <c r="H218" s="728"/>
      <c r="I218" s="653"/>
      <c r="J218" s="654"/>
      <c r="K218" s="655"/>
      <c r="L218" s="278"/>
      <c r="M218"/>
      <c r="N218"/>
    </row>
    <row r="219" spans="1:14" s="78" customFormat="1" x14ac:dyDescent="0.3">
      <c r="A219" s="51">
        <v>383</v>
      </c>
      <c r="B219" s="51">
        <v>219</v>
      </c>
      <c r="C219" s="18"/>
      <c r="D219" s="121"/>
      <c r="E219"/>
      <c r="F219" s="118" t="s">
        <v>296</v>
      </c>
      <c r="G219"/>
      <c r="H219" s="728"/>
      <c r="I219" s="653"/>
      <c r="J219" s="654"/>
      <c r="K219" s="655"/>
      <c r="L219" s="278"/>
      <c r="M219"/>
      <c r="N219"/>
    </row>
    <row r="220" spans="1:14" s="78" customFormat="1" x14ac:dyDescent="0.3">
      <c r="A220" s="51">
        <v>384</v>
      </c>
      <c r="B220" s="51">
        <v>220</v>
      </c>
      <c r="C220" s="18"/>
      <c r="D220" s="121"/>
      <c r="E220"/>
      <c r="F220" s="118" t="s">
        <v>295</v>
      </c>
      <c r="G220"/>
      <c r="H220" s="728"/>
      <c r="I220" s="653"/>
      <c r="J220" s="654"/>
      <c r="K220" s="655"/>
      <c r="L220" s="278"/>
      <c r="M220"/>
      <c r="N220"/>
    </row>
    <row r="221" spans="1:14" s="78" customFormat="1" ht="15.6" x14ac:dyDescent="0.3">
      <c r="A221" s="51">
        <v>385</v>
      </c>
      <c r="B221" s="51">
        <v>221</v>
      </c>
      <c r="C221" s="18"/>
      <c r="D221" s="121"/>
      <c r="E221"/>
      <c r="F221" s="153" t="s">
        <v>297</v>
      </c>
      <c r="G221"/>
      <c r="H221" s="728"/>
      <c r="I221" s="653">
        <v>0</v>
      </c>
      <c r="J221" s="654">
        <v>0</v>
      </c>
      <c r="K221" s="655">
        <v>0</v>
      </c>
      <c r="L221" s="278"/>
      <c r="M221"/>
      <c r="N221"/>
    </row>
    <row r="222" spans="1:14" s="78" customFormat="1" ht="15.6" x14ac:dyDescent="0.3">
      <c r="A222" s="51">
        <v>386</v>
      </c>
      <c r="B222" s="51">
        <v>222</v>
      </c>
      <c r="C222" s="18"/>
      <c r="D222" s="121"/>
      <c r="E222"/>
      <c r="F222" s="154" t="s">
        <v>298</v>
      </c>
      <c r="G222"/>
      <c r="H222" s="728"/>
      <c r="I222" s="653"/>
      <c r="J222" s="654"/>
      <c r="K222" s="655"/>
      <c r="L222" s="278"/>
      <c r="M222"/>
      <c r="N222"/>
    </row>
    <row r="223" spans="1:14" s="78" customFormat="1" ht="15.6" x14ac:dyDescent="0.3">
      <c r="A223" s="51">
        <v>387</v>
      </c>
      <c r="B223" s="51">
        <v>223</v>
      </c>
      <c r="C223" s="18"/>
      <c r="D223" s="121"/>
      <c r="E223"/>
      <c r="F223" s="154" t="s">
        <v>299</v>
      </c>
      <c r="G223"/>
      <c r="H223" s="728"/>
      <c r="I223" s="653"/>
      <c r="J223" s="654"/>
      <c r="K223" s="655"/>
      <c r="L223" s="278"/>
      <c r="M223"/>
      <c r="N223"/>
    </row>
    <row r="224" spans="1:14" s="78" customFormat="1" x14ac:dyDescent="0.3">
      <c r="A224" s="51">
        <v>388</v>
      </c>
      <c r="B224" s="51">
        <v>224</v>
      </c>
      <c r="C224" s="18"/>
      <c r="D224" s="121"/>
      <c r="E224"/>
      <c r="F224" s="152" t="s">
        <v>300</v>
      </c>
      <c r="G224"/>
      <c r="H224" s="728"/>
      <c r="I224" s="653"/>
      <c r="J224" s="654"/>
      <c r="K224" s="733"/>
      <c r="L224" s="278"/>
      <c r="M224"/>
      <c r="N224"/>
    </row>
    <row r="225" spans="1:14" s="78" customFormat="1" x14ac:dyDescent="0.3">
      <c r="A225" s="51">
        <v>389</v>
      </c>
      <c r="B225" s="51">
        <v>225</v>
      </c>
      <c r="C225" s="18"/>
      <c r="D225" s="151"/>
      <c r="E225"/>
      <c r="F225" s="118" t="s">
        <v>301</v>
      </c>
      <c r="G225"/>
      <c r="H225" s="728"/>
      <c r="I225" s="653"/>
      <c r="J225" s="654"/>
      <c r="K225" s="733"/>
      <c r="L225" s="278"/>
      <c r="M225"/>
      <c r="N225"/>
    </row>
    <row r="226" spans="1:14" s="78" customFormat="1" x14ac:dyDescent="0.3">
      <c r="A226" s="51">
        <v>390</v>
      </c>
      <c r="B226" s="51">
        <v>226</v>
      </c>
      <c r="C226" s="18"/>
      <c r="D226" s="121"/>
      <c r="E226"/>
      <c r="F226" s="118" t="s">
        <v>302</v>
      </c>
      <c r="G226"/>
      <c r="H226" s="728"/>
      <c r="I226" s="653"/>
      <c r="J226" s="654"/>
      <c r="K226" s="733"/>
      <c r="L226" s="278"/>
      <c r="M226"/>
      <c r="N226"/>
    </row>
    <row r="227" spans="1:14" s="78" customFormat="1" x14ac:dyDescent="0.3">
      <c r="A227" s="51">
        <v>391</v>
      </c>
      <c r="B227" s="51">
        <v>227</v>
      </c>
      <c r="C227" s="18"/>
      <c r="D227" s="121"/>
      <c r="E227"/>
      <c r="F227" s="118" t="s">
        <v>303</v>
      </c>
      <c r="G227"/>
      <c r="H227" s="728"/>
      <c r="I227" s="653"/>
      <c r="J227" s="654"/>
      <c r="K227" s="655"/>
      <c r="L227" s="278"/>
      <c r="M227"/>
      <c r="N227"/>
    </row>
    <row r="228" spans="1:14" s="78" customFormat="1" x14ac:dyDescent="0.3">
      <c r="A228" s="51">
        <v>392</v>
      </c>
      <c r="B228" s="51">
        <v>228</v>
      </c>
      <c r="C228" s="54">
        <v>2.4</v>
      </c>
      <c r="D228" s="150"/>
      <c r="E228" s="114" t="s">
        <v>304</v>
      </c>
      <c r="F228" s="115"/>
      <c r="G228" s="113"/>
      <c r="H228" s="722">
        <v>0</v>
      </c>
      <c r="I228" s="723">
        <v>0</v>
      </c>
      <c r="J228" s="723">
        <v>0</v>
      </c>
      <c r="K228" s="723">
        <v>0</v>
      </c>
      <c r="L228" s="278"/>
      <c r="M228"/>
      <c r="N228"/>
    </row>
    <row r="229" spans="1:14" s="78" customFormat="1" x14ac:dyDescent="0.3">
      <c r="A229" s="51">
        <v>393</v>
      </c>
      <c r="B229" s="51">
        <v>229</v>
      </c>
      <c r="C229" s="18"/>
      <c r="D229" s="121"/>
      <c r="E229"/>
      <c r="F229" s="118" t="s">
        <v>305</v>
      </c>
      <c r="G229"/>
      <c r="H229" s="728"/>
      <c r="I229" s="653"/>
      <c r="J229" s="654"/>
      <c r="K229" s="655"/>
      <c r="L229" s="278"/>
      <c r="M229"/>
      <c r="N229"/>
    </row>
    <row r="230" spans="1:14" s="78" customFormat="1" x14ac:dyDescent="0.3">
      <c r="A230" s="51">
        <v>394</v>
      </c>
      <c r="B230" s="51">
        <v>230</v>
      </c>
      <c r="C230" s="18"/>
      <c r="D230" s="121"/>
      <c r="E230"/>
      <c r="F230" s="118" t="s">
        <v>306</v>
      </c>
      <c r="G230"/>
      <c r="H230" s="728"/>
      <c r="I230" s="653"/>
      <c r="J230" s="654"/>
      <c r="K230" s="655"/>
      <c r="L230" s="278"/>
      <c r="M230"/>
      <c r="N230"/>
    </row>
    <row r="231" spans="1:14" s="78" customFormat="1" x14ac:dyDescent="0.3">
      <c r="A231" s="51">
        <v>395</v>
      </c>
      <c r="B231" s="51">
        <v>231</v>
      </c>
      <c r="C231" s="18"/>
      <c r="D231" s="121"/>
      <c r="E231"/>
      <c r="F231" s="118" t="s">
        <v>307</v>
      </c>
      <c r="G231"/>
      <c r="H231" s="728"/>
      <c r="I231" s="653"/>
      <c r="J231" s="654"/>
      <c r="K231" s="655"/>
      <c r="L231" s="278"/>
      <c r="M231"/>
      <c r="N231"/>
    </row>
    <row r="232" spans="1:14" s="78" customFormat="1" x14ac:dyDescent="0.3">
      <c r="A232" s="51">
        <v>396</v>
      </c>
      <c r="B232" s="51">
        <v>232</v>
      </c>
      <c r="C232" s="18"/>
      <c r="D232" s="121"/>
      <c r="E232"/>
      <c r="F232" s="118" t="s">
        <v>174</v>
      </c>
      <c r="G232"/>
      <c r="H232" s="728"/>
      <c r="I232" s="653"/>
      <c r="J232" s="654"/>
      <c r="K232" s="655"/>
      <c r="L232" s="278"/>
      <c r="M232"/>
      <c r="N232"/>
    </row>
    <row r="233" spans="1:14" s="78" customFormat="1" x14ac:dyDescent="0.3">
      <c r="A233" s="51">
        <v>397</v>
      </c>
      <c r="B233" s="51">
        <v>233</v>
      </c>
      <c r="C233" s="18"/>
      <c r="D233" s="121"/>
      <c r="E233"/>
      <c r="F233" s="118" t="s">
        <v>308</v>
      </c>
      <c r="G233"/>
      <c r="H233" s="728"/>
      <c r="I233" s="653"/>
      <c r="J233" s="654"/>
      <c r="K233" s="655"/>
      <c r="L233" s="278"/>
      <c r="M233"/>
      <c r="N233"/>
    </row>
    <row r="234" spans="1:14" s="78" customFormat="1" x14ac:dyDescent="0.3">
      <c r="A234" s="51">
        <v>398</v>
      </c>
      <c r="B234" s="51">
        <v>234</v>
      </c>
      <c r="C234" s="18"/>
      <c r="D234" s="121"/>
      <c r="E234"/>
      <c r="F234" s="118" t="s">
        <v>174</v>
      </c>
      <c r="G234"/>
      <c r="H234" s="728"/>
      <c r="I234" s="653"/>
      <c r="J234" s="654"/>
      <c r="K234" s="655"/>
      <c r="L234" s="278"/>
      <c r="M234"/>
      <c r="N234"/>
    </row>
    <row r="235" spans="1:14" s="78" customFormat="1" x14ac:dyDescent="0.3">
      <c r="A235" s="51">
        <v>399</v>
      </c>
      <c r="B235" s="51">
        <v>235</v>
      </c>
      <c r="C235" s="18"/>
      <c r="D235" s="121"/>
      <c r="E235"/>
      <c r="F235" s="118" t="s">
        <v>309</v>
      </c>
      <c r="G235"/>
      <c r="H235" s="728"/>
      <c r="I235" s="653"/>
      <c r="J235" s="654"/>
      <c r="K235" s="655"/>
      <c r="L235" s="278"/>
      <c r="M235"/>
      <c r="N235"/>
    </row>
    <row r="236" spans="1:14" s="78" customFormat="1" x14ac:dyDescent="0.3">
      <c r="A236" s="51">
        <v>400</v>
      </c>
      <c r="B236" s="51">
        <v>236</v>
      </c>
      <c r="C236" s="18"/>
      <c r="D236" s="121"/>
      <c r="E236"/>
      <c r="F236" s="118" t="s">
        <v>174</v>
      </c>
      <c r="G236" s="126"/>
      <c r="H236" s="728"/>
      <c r="I236" s="653"/>
      <c r="J236" s="654"/>
      <c r="K236" s="655"/>
      <c r="L236" s="278"/>
      <c r="M236"/>
      <c r="N236"/>
    </row>
    <row r="237" spans="1:14" s="78" customFormat="1" x14ac:dyDescent="0.3">
      <c r="A237" s="51">
        <v>401</v>
      </c>
      <c r="B237" s="51">
        <v>237</v>
      </c>
      <c r="C237" s="54">
        <v>2.5</v>
      </c>
      <c r="D237" s="150"/>
      <c r="E237" s="155" t="s">
        <v>310</v>
      </c>
      <c r="F237" s="115"/>
      <c r="G237" s="113"/>
      <c r="H237" s="722"/>
      <c r="I237" s="723"/>
      <c r="J237" s="723"/>
      <c r="K237" s="723"/>
      <c r="L237" s="278"/>
      <c r="M237"/>
      <c r="N237"/>
    </row>
    <row r="238" spans="1:14" s="78" customFormat="1" x14ac:dyDescent="0.3">
      <c r="A238" s="51">
        <v>402</v>
      </c>
      <c r="B238" s="51">
        <v>238</v>
      </c>
      <c r="C238" s="18"/>
      <c r="D238"/>
      <c r="E238" s="119"/>
      <c r="F238" s="119" t="s">
        <v>311</v>
      </c>
      <c r="G238"/>
      <c r="H238" s="728"/>
      <c r="I238" s="653"/>
      <c r="J238" s="654"/>
      <c r="K238" s="655"/>
      <c r="L238" s="278"/>
      <c r="M238"/>
      <c r="N238"/>
    </row>
    <row r="239" spans="1:14" s="78" customFormat="1" x14ac:dyDescent="0.3">
      <c r="A239" s="51">
        <v>403</v>
      </c>
      <c r="B239" s="51">
        <v>239</v>
      </c>
      <c r="C239" s="18"/>
      <c r="D239"/>
      <c r="E239" s="119"/>
      <c r="F239" s="119" t="s">
        <v>312</v>
      </c>
      <c r="G239"/>
      <c r="H239" s="728"/>
      <c r="I239" s="653"/>
      <c r="J239" s="654"/>
      <c r="K239" s="655"/>
      <c r="L239" s="278"/>
      <c r="M239"/>
      <c r="N239"/>
    </row>
    <row r="240" spans="1:14" s="78" customFormat="1" x14ac:dyDescent="0.3">
      <c r="A240" s="51">
        <v>404</v>
      </c>
      <c r="B240" s="51">
        <v>240</v>
      </c>
      <c r="C240" s="18"/>
      <c r="D240" s="119"/>
      <c r="E240" s="119"/>
      <c r="F240" s="119" t="s">
        <v>313</v>
      </c>
      <c r="G240"/>
      <c r="H240" s="728"/>
      <c r="I240" s="653"/>
      <c r="J240" s="654"/>
      <c r="K240" s="655"/>
      <c r="L240" s="278"/>
      <c r="M240"/>
      <c r="N240"/>
    </row>
    <row r="241" spans="1:14" s="78" customFormat="1" x14ac:dyDescent="0.3">
      <c r="A241" s="51">
        <v>405</v>
      </c>
      <c r="B241" s="51">
        <v>241</v>
      </c>
      <c r="C241" s="54">
        <v>2.6</v>
      </c>
      <c r="D241" s="150"/>
      <c r="E241" s="155" t="s">
        <v>314</v>
      </c>
      <c r="F241" s="115"/>
      <c r="G241" s="113"/>
      <c r="H241" s="722"/>
      <c r="I241" s="723"/>
      <c r="J241" s="723"/>
      <c r="K241" s="723"/>
      <c r="L241" s="278"/>
      <c r="M241"/>
      <c r="N241"/>
    </row>
    <row r="242" spans="1:14" s="78" customFormat="1" x14ac:dyDescent="0.3">
      <c r="A242" s="51">
        <v>406</v>
      </c>
      <c r="B242" s="51">
        <v>242</v>
      </c>
      <c r="C242" s="11" t="s">
        <v>16</v>
      </c>
      <c r="D242" s="12" t="s">
        <v>315</v>
      </c>
      <c r="E242" s="13"/>
      <c r="F242" s="13"/>
      <c r="G242" s="13"/>
      <c r="H242" s="720"/>
      <c r="I242" s="589">
        <v>-202.30762681216083</v>
      </c>
      <c r="J242" s="589">
        <v>-202.30762681216083</v>
      </c>
      <c r="K242" s="589">
        <v>-202.30762681216083</v>
      </c>
      <c r="L242" s="278"/>
      <c r="M242"/>
      <c r="N242"/>
    </row>
    <row r="243" spans="1:14" s="78" customFormat="1" x14ac:dyDescent="0.3">
      <c r="A243" s="51">
        <v>407</v>
      </c>
      <c r="B243" s="51">
        <v>243</v>
      </c>
      <c r="C243" s="70"/>
      <c r="D243" s="156"/>
      <c r="E243" s="47" t="s">
        <v>316</v>
      </c>
      <c r="F243" s="157"/>
      <c r="G243" s="157"/>
      <c r="H243" s="734"/>
      <c r="I243" s="735">
        <v>-159.71654748328487</v>
      </c>
      <c r="J243" s="736">
        <v>-159.71654748328487</v>
      </c>
      <c r="K243" s="729">
        <v>-159.71654748328487</v>
      </c>
      <c r="L243" s="278"/>
      <c r="M243"/>
      <c r="N243"/>
    </row>
    <row r="244" spans="1:14" s="78" customFormat="1" x14ac:dyDescent="0.3">
      <c r="A244" s="51">
        <v>408</v>
      </c>
      <c r="B244" s="51">
        <v>244</v>
      </c>
      <c r="C244" s="70"/>
      <c r="D244" s="156"/>
      <c r="E244" s="47" t="s">
        <v>317</v>
      </c>
      <c r="F244" s="157"/>
      <c r="G244" s="157"/>
      <c r="H244" s="734"/>
      <c r="I244" s="735">
        <v>-31.943309496656973</v>
      </c>
      <c r="J244" s="736">
        <v>-31.943309496656973</v>
      </c>
      <c r="K244" s="729">
        <v>-31.943309496656973</v>
      </c>
      <c r="L244" s="278"/>
      <c r="M244"/>
      <c r="N244"/>
    </row>
    <row r="245" spans="1:14" s="78" customFormat="1" x14ac:dyDescent="0.3">
      <c r="A245" s="51">
        <v>409</v>
      </c>
      <c r="B245" s="51">
        <v>245</v>
      </c>
      <c r="C245" s="70"/>
      <c r="D245" s="156"/>
      <c r="E245" s="47" t="s">
        <v>318</v>
      </c>
      <c r="F245" s="157"/>
      <c r="G245" s="157"/>
      <c r="H245" s="734"/>
      <c r="I245" s="735">
        <v>-10.647769832218993</v>
      </c>
      <c r="J245" s="736">
        <v>-10.647769832218993</v>
      </c>
      <c r="K245" s="729">
        <v>-10.647769832218993</v>
      </c>
      <c r="L245" s="278"/>
      <c r="M245"/>
      <c r="N245"/>
    </row>
    <row r="246" spans="1:14" s="78" customFormat="1" x14ac:dyDescent="0.3">
      <c r="A246" s="51">
        <v>410</v>
      </c>
      <c r="B246" s="51">
        <v>246</v>
      </c>
      <c r="C246" s="11" t="s">
        <v>34</v>
      </c>
      <c r="D246" s="12" t="s">
        <v>319</v>
      </c>
      <c r="E246" s="13"/>
      <c r="F246" s="13"/>
      <c r="G246" s="13"/>
      <c r="H246" s="720"/>
      <c r="I246" s="589">
        <v>472.20428315617187</v>
      </c>
      <c r="J246" s="589">
        <v>477.26091746037901</v>
      </c>
      <c r="K246" s="589">
        <v>482.31755176458614</v>
      </c>
      <c r="L246" s="278"/>
      <c r="M246"/>
      <c r="N246"/>
    </row>
    <row r="247" spans="1:14" s="78" customFormat="1" x14ac:dyDescent="0.3">
      <c r="A247" s="51">
        <v>411</v>
      </c>
      <c r="B247" s="51">
        <v>247</v>
      </c>
      <c r="C247" s="11" t="s">
        <v>48</v>
      </c>
      <c r="D247" s="12" t="s">
        <v>320</v>
      </c>
      <c r="E247" s="13"/>
      <c r="F247" s="13"/>
      <c r="G247" s="13"/>
      <c r="H247" s="720"/>
      <c r="I247" s="589">
        <v>-134.49630082945814</v>
      </c>
      <c r="J247" s="589">
        <v>-134.49630082945814</v>
      </c>
      <c r="K247" s="589">
        <v>-134.49630082945814</v>
      </c>
      <c r="L247" s="278"/>
      <c r="M247"/>
      <c r="N247"/>
    </row>
    <row r="248" spans="1:14" s="78" customFormat="1" x14ac:dyDescent="0.3">
      <c r="A248" s="51">
        <v>412</v>
      </c>
      <c r="B248" s="51">
        <v>248</v>
      </c>
      <c r="C248" s="71"/>
      <c r="D248" s="158"/>
      <c r="E248" s="159" t="s">
        <v>321</v>
      </c>
      <c r="F248" s="160"/>
      <c r="G248" s="160"/>
      <c r="H248" s="728"/>
      <c r="I248" s="653"/>
      <c r="J248" s="654"/>
      <c r="K248" s="655"/>
      <c r="L248" s="278"/>
      <c r="M248"/>
      <c r="N248"/>
    </row>
    <row r="249" spans="1:14" s="78" customFormat="1" x14ac:dyDescent="0.3">
      <c r="A249" s="51">
        <v>413</v>
      </c>
      <c r="B249" s="51">
        <v>249</v>
      </c>
      <c r="C249" s="18"/>
      <c r="D249"/>
      <c r="E249" s="42" t="s">
        <v>322</v>
      </c>
      <c r="F249" s="161"/>
      <c r="G249"/>
      <c r="H249" s="730"/>
      <c r="I249" s="731">
        <v>-34.496300829458129</v>
      </c>
      <c r="J249" s="732">
        <v>-34.496300829458129</v>
      </c>
      <c r="K249" s="733">
        <v>-34.496300829458129</v>
      </c>
      <c r="L249" s="278"/>
      <c r="M249"/>
      <c r="N249"/>
    </row>
    <row r="250" spans="1:14" s="78" customFormat="1" x14ac:dyDescent="0.3">
      <c r="A250" s="51">
        <v>414</v>
      </c>
      <c r="B250" s="51">
        <v>250</v>
      </c>
      <c r="C250" s="18"/>
      <c r="D250"/>
      <c r="E250" s="42" t="s">
        <v>323</v>
      </c>
      <c r="F250" s="161"/>
      <c r="G250"/>
      <c r="H250" s="730"/>
      <c r="I250" s="731">
        <v>-100</v>
      </c>
      <c r="J250" s="732">
        <v>-100</v>
      </c>
      <c r="K250" s="733">
        <v>-100</v>
      </c>
      <c r="L250" s="278"/>
      <c r="M250"/>
      <c r="N250"/>
    </row>
    <row r="251" spans="1:14" s="78" customFormat="1" x14ac:dyDescent="0.3">
      <c r="A251" s="51">
        <v>415</v>
      </c>
      <c r="B251" s="51">
        <v>251</v>
      </c>
      <c r="C251" s="11" t="s">
        <v>65</v>
      </c>
      <c r="D251" s="12" t="s">
        <v>324</v>
      </c>
      <c r="E251" s="13"/>
      <c r="F251" s="13"/>
      <c r="G251" s="13"/>
      <c r="H251" s="720"/>
      <c r="I251" s="589">
        <v>337.7079823267137</v>
      </c>
      <c r="J251" s="589">
        <v>342.76461663092084</v>
      </c>
      <c r="K251" s="589">
        <v>347.82125093512798</v>
      </c>
      <c r="L251" s="278"/>
      <c r="M251"/>
      <c r="N251"/>
    </row>
    <row r="252" spans="1:14" s="78" customFormat="1" x14ac:dyDescent="0.3">
      <c r="A252" s="51">
        <v>416</v>
      </c>
      <c r="B252" s="51">
        <v>252</v>
      </c>
      <c r="C252" s="14" t="s">
        <v>75</v>
      </c>
      <c r="D252" s="15" t="s">
        <v>325</v>
      </c>
      <c r="E252" s="157"/>
      <c r="F252" s="157"/>
      <c r="G252" s="157"/>
      <c r="H252" s="728"/>
      <c r="I252" s="653">
        <v>-67.541596465342749</v>
      </c>
      <c r="J252" s="654">
        <v>-68.552923326184171</v>
      </c>
      <c r="K252" s="655">
        <v>-69.564250187025593</v>
      </c>
      <c r="L252" s="278"/>
      <c r="M252"/>
      <c r="N252"/>
    </row>
    <row r="253" spans="1:14" s="78" customFormat="1" x14ac:dyDescent="0.3">
      <c r="A253" s="51">
        <v>417</v>
      </c>
      <c r="B253" s="51">
        <v>253</v>
      </c>
      <c r="C253" s="72" t="s">
        <v>65</v>
      </c>
      <c r="D253" s="73" t="s">
        <v>326</v>
      </c>
      <c r="E253" s="74"/>
      <c r="F253" s="74"/>
      <c r="G253" s="74"/>
      <c r="H253" s="749"/>
      <c r="I253" s="750">
        <v>270.16638586137094</v>
      </c>
      <c r="J253" s="750">
        <v>274.21169330473668</v>
      </c>
      <c r="K253" s="750">
        <v>278.25700074810237</v>
      </c>
      <c r="L253" s="356"/>
      <c r="M253"/>
      <c r="N253"/>
    </row>
    <row r="255" spans="1:14" s="78" customFormat="1" x14ac:dyDescent="0.3">
      <c r="A255"/>
      <c r="B255"/>
      <c r="C255" s="34"/>
      <c r="D255" s="2" t="s">
        <v>327</v>
      </c>
      <c r="E255" s="2"/>
      <c r="F255" s="2"/>
      <c r="G255" s="2"/>
      <c r="H255" s="751">
        <v>0</v>
      </c>
      <c r="I255" s="751">
        <v>0</v>
      </c>
      <c r="J255" s="751">
        <v>0</v>
      </c>
      <c r="K255" s="751">
        <v>0</v>
      </c>
      <c r="L255"/>
      <c r="M255"/>
      <c r="N25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E88FA594F09B4AA38FB33E0A1451DC" ma:contentTypeVersion="3" ma:contentTypeDescription="Create a new document." ma:contentTypeScope="" ma:versionID="30ba42c2c97a5b96e000d7c62683a5ca">
  <xsd:schema xmlns:xsd="http://www.w3.org/2001/XMLSchema" xmlns:xs="http://www.w3.org/2001/XMLSchema" xmlns:p="http://schemas.microsoft.com/office/2006/metadata/properties" xmlns:ns2="fc6fee81-f4c5-4967-85f2-b6bb0d4b8541" targetNamespace="http://schemas.microsoft.com/office/2006/metadata/properties" ma:root="true" ma:fieldsID="981b0ed495d1e9b7c1149ebfbd72ebb3" ns2:_="">
    <xsd:import namespace="fc6fee81-f4c5-4967-85f2-b6bb0d4b854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6fee81-f4c5-4967-85f2-b6bb0d4b8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174EBF-5F42-4DCE-8B1E-8D7A30264733}">
  <ds:schemaRefs>
    <ds:schemaRef ds:uri="http://schemas.microsoft.com/sharepoint/v3/contenttype/forms"/>
  </ds:schemaRefs>
</ds:datastoreItem>
</file>

<file path=customXml/itemProps2.xml><?xml version="1.0" encoding="utf-8"?>
<ds:datastoreItem xmlns:ds="http://schemas.openxmlformats.org/officeDocument/2006/customXml" ds:itemID="{DC677BE2-82E0-4CD8-ADB6-7402E92F144A}">
  <ds:schemaRefs>
    <ds:schemaRef ds:uri="fc6fee81-f4c5-4967-85f2-b6bb0d4b8541"/>
    <ds:schemaRef ds:uri="http://purl.org/dc/dcmitype/"/>
    <ds:schemaRef ds:uri="http://purl.org/dc/term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6005AF2-CCA8-469E-9A19-DC1AF30ABF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6fee81-f4c5-4967-85f2-b6bb0d4b85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HOME</vt:lpstr>
      <vt:lpstr>Input| BS| RB</vt:lpstr>
      <vt:lpstr>Input| PL| RB</vt:lpstr>
      <vt:lpstr>Input| BS| CMB</vt:lpstr>
      <vt:lpstr>Input| PL| CMB</vt:lpstr>
      <vt:lpstr>Input| BS| IB</vt:lpstr>
      <vt:lpstr>Input| PL| IB</vt:lpstr>
      <vt:lpstr>Input| BS| TT Thẻ</vt:lpstr>
      <vt:lpstr>Input| PL| TT Thẻ</vt:lpstr>
      <vt:lpstr>Input | BS| CIB</vt:lpstr>
      <vt:lpstr>Input| PL| CIB</vt:lpstr>
      <vt:lpstr>Input| BS| Treasury</vt:lpstr>
      <vt:lpstr>Input| PL| Treasury</vt:lpstr>
      <vt:lpstr>Input| BS| Capital</vt:lpstr>
      <vt:lpstr>Input| PL| Capital</vt:lpstr>
      <vt:lpstr>ALM| BS| Input|Tỷ lệ - Tỷ trọng</vt:lpstr>
      <vt:lpstr>ALM| BS| Process</vt:lpstr>
      <vt:lpstr>ALM|PL| Input</vt:lpstr>
      <vt:lpstr>ALM| Process| Tool </vt:lpstr>
      <vt:lpstr>ALM| PL| Process</vt:lpstr>
      <vt:lpstr>Total| BS</vt:lpstr>
      <vt:lpstr>Total| PL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Dang Le Hai Nguyen</dc:creator>
  <cp:keywords/>
  <dc:description/>
  <cp:lastModifiedBy>Dang Le Hai Nguyen</cp:lastModifiedBy>
  <cp:revision/>
  <dcterms:created xsi:type="dcterms:W3CDTF">2023-11-01T08:45:43Z</dcterms:created>
  <dcterms:modified xsi:type="dcterms:W3CDTF">2023-11-16T10:45:59Z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0x01010081E88FA594F09B4AA38FB33E0A1451DC</vt:lpwstr>
  </property>
</Properties>
</file>