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-08\Documents\GitHub\thanhlong\"/>
    </mc:Choice>
  </mc:AlternateContent>
  <bookViews>
    <workbookView xWindow="0" yWindow="0" windowWidth="28800" windowHeight="11265"/>
  </bookViews>
  <sheets>
    <sheet name="月報" sheetId="1" r:id="rId1"/>
    <sheet name="参照データ" sheetId="2" r:id="rId2"/>
    <sheet name="基本データ" sheetId="3" r:id="rId3"/>
  </sheets>
  <definedNames>
    <definedName name="_xlnm.Print_Area" localSheetId="0">月報!$B$1:$AB$46</definedName>
    <definedName name="_xlnm.Print_Titles" localSheetId="0">(月報!$B:$G,月報!$2:$7)</definedName>
    <definedName name="プロジェクトコード">#REF!</definedName>
    <definedName name="休日設定">#REF!</definedName>
    <definedName name="時間設定">#REF!</definedName>
  </definedNames>
  <calcPr calcId="162913"/>
</workbook>
</file>

<file path=xl/calcChain.xml><?xml version="1.0" encoding="utf-8"?>
<calcChain xmlns="http://schemas.openxmlformats.org/spreadsheetml/2006/main">
  <c r="G39" i="1" l="1"/>
  <c r="G33" i="1"/>
  <c r="G34" i="1"/>
  <c r="G35" i="1"/>
  <c r="G36" i="1"/>
  <c r="G37" i="1"/>
  <c r="G38" i="1"/>
  <c r="G40" i="1"/>
  <c r="G19" i="1"/>
  <c r="G20" i="1"/>
  <c r="G21" i="1"/>
  <c r="G10" i="1"/>
  <c r="G11" i="1"/>
  <c r="G12" i="1"/>
  <c r="G13" i="1"/>
  <c r="G14" i="1"/>
  <c r="G26" i="1"/>
  <c r="G27" i="1"/>
  <c r="G28" i="1"/>
  <c r="G23" i="1"/>
  <c r="G24" i="1"/>
  <c r="G25" i="1"/>
  <c r="G30" i="1"/>
  <c r="G31" i="1"/>
  <c r="G22" i="1"/>
  <c r="G15" i="1"/>
  <c r="G8" i="1"/>
  <c r="G17" i="1"/>
  <c r="G9" i="1"/>
  <c r="G32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G16" i="1"/>
  <c r="B8" i="1"/>
  <c r="B9" i="1" s="1"/>
  <c r="R18" i="1"/>
  <c r="S18" i="1"/>
  <c r="S45" i="1" s="1"/>
  <c r="T18" i="1"/>
  <c r="U18" i="1"/>
  <c r="V18" i="1"/>
  <c r="W18" i="1"/>
  <c r="W45" i="1" s="1"/>
  <c r="X18" i="1"/>
  <c r="Y18" i="1"/>
  <c r="Z18" i="1"/>
  <c r="AA18" i="1"/>
  <c r="AA45" i="1" s="1"/>
  <c r="K29" i="1"/>
  <c r="L29" i="1"/>
  <c r="J29" i="1"/>
  <c r="M29" i="1"/>
  <c r="M45" i="1" s="1"/>
  <c r="N29" i="1"/>
  <c r="O29" i="1"/>
  <c r="P29" i="1"/>
  <c r="Q29" i="1"/>
  <c r="Q45" i="1" s="1"/>
  <c r="R29" i="1"/>
  <c r="S29" i="1"/>
  <c r="T29" i="1"/>
  <c r="U29" i="1"/>
  <c r="V29" i="1"/>
  <c r="W29" i="1"/>
  <c r="X29" i="1"/>
  <c r="Y29" i="1"/>
  <c r="X45" i="1" s="1"/>
  <c r="Z29" i="1"/>
  <c r="Z45" i="1" s="1"/>
  <c r="AA29" i="1"/>
  <c r="G43" i="1"/>
  <c r="H43" i="1"/>
  <c r="I43" i="1"/>
  <c r="G44" i="1"/>
  <c r="H44" i="1"/>
  <c r="I44" i="1"/>
  <c r="K18" i="1"/>
  <c r="L18" i="1"/>
  <c r="M18" i="1"/>
  <c r="N18" i="1"/>
  <c r="N45" i="1" s="1"/>
  <c r="O18" i="1"/>
  <c r="O45" i="1" s="1"/>
  <c r="Q18" i="1"/>
  <c r="P18" i="1"/>
  <c r="J18" i="1"/>
  <c r="J45" i="1" s="1"/>
  <c r="P45" i="1"/>
  <c r="K45" i="1"/>
  <c r="L45" i="1"/>
  <c r="U45" i="1"/>
  <c r="T45" i="1"/>
  <c r="V45" i="1"/>
  <c r="R45" i="1"/>
  <c r="C8" i="1"/>
  <c r="I8" i="1" s="1"/>
  <c r="G41" i="1" l="1"/>
  <c r="F45" i="1"/>
  <c r="C9" i="1"/>
  <c r="B10" i="1"/>
  <c r="H8" i="1"/>
  <c r="G29" i="1"/>
  <c r="Y45" i="1"/>
  <c r="G18" i="1"/>
  <c r="G45" i="1" l="1"/>
  <c r="B11" i="1"/>
  <c r="C10" i="1"/>
  <c r="I9" i="1"/>
  <c r="H9" i="1"/>
  <c r="I10" i="1" l="1"/>
  <c r="H10" i="1"/>
  <c r="C11" i="1"/>
  <c r="B12" i="1"/>
  <c r="H11" i="1" l="1"/>
  <c r="I11" i="1"/>
  <c r="C12" i="1"/>
  <c r="B13" i="1"/>
  <c r="H12" i="1" l="1"/>
  <c r="I12" i="1"/>
  <c r="B14" i="1"/>
  <c r="C13" i="1"/>
  <c r="H13" i="1" l="1"/>
  <c r="I13" i="1"/>
  <c r="C14" i="1"/>
  <c r="B15" i="1"/>
  <c r="C15" i="1" l="1"/>
  <c r="B16" i="1"/>
  <c r="I14" i="1"/>
  <c r="H14" i="1"/>
  <c r="C16" i="1" l="1"/>
  <c r="B17" i="1"/>
  <c r="H15" i="1"/>
  <c r="I15" i="1"/>
  <c r="C17" i="1" l="1"/>
  <c r="B19" i="1"/>
  <c r="I16" i="1"/>
  <c r="H16" i="1"/>
  <c r="C19" i="1" l="1"/>
  <c r="B20" i="1"/>
  <c r="I17" i="1"/>
  <c r="I18" i="1" s="1"/>
  <c r="H17" i="1"/>
  <c r="H18" i="1" s="1"/>
  <c r="B21" i="1" l="1"/>
  <c r="C20" i="1"/>
  <c r="H19" i="1"/>
  <c r="I19" i="1"/>
  <c r="I20" i="1" l="1"/>
  <c r="H20" i="1"/>
  <c r="C21" i="1"/>
  <c r="B22" i="1"/>
  <c r="B23" i="1" l="1"/>
  <c r="C22" i="1"/>
  <c r="I21" i="1"/>
  <c r="H21" i="1"/>
  <c r="H22" i="1" l="1"/>
  <c r="I22" i="1"/>
  <c r="C23" i="1"/>
  <c r="B24" i="1"/>
  <c r="C24" i="1" l="1"/>
  <c r="B25" i="1"/>
  <c r="I23" i="1"/>
  <c r="H23" i="1"/>
  <c r="B26" i="1" l="1"/>
  <c r="C25" i="1"/>
  <c r="H24" i="1"/>
  <c r="I24" i="1"/>
  <c r="H25" i="1" l="1"/>
  <c r="I25" i="1"/>
  <c r="B27" i="1"/>
  <c r="C26" i="1"/>
  <c r="H26" i="1" l="1"/>
  <c r="I26" i="1"/>
  <c r="C27" i="1"/>
  <c r="B28" i="1"/>
  <c r="B30" i="1" l="1"/>
  <c r="C28" i="1"/>
  <c r="I27" i="1"/>
  <c r="H27" i="1"/>
  <c r="H28" i="1" l="1"/>
  <c r="H29" i="1" s="1"/>
  <c r="I28" i="1"/>
  <c r="I29" i="1" s="1"/>
  <c r="C30" i="1"/>
  <c r="B31" i="1"/>
  <c r="C31" i="1" l="1"/>
  <c r="B32" i="1"/>
  <c r="I30" i="1"/>
  <c r="H30" i="1"/>
  <c r="C32" i="1" l="1"/>
  <c r="B33" i="1"/>
  <c r="H31" i="1"/>
  <c r="I31" i="1"/>
  <c r="C33" i="1" l="1"/>
  <c r="B34" i="1"/>
  <c r="H32" i="1"/>
  <c r="I32" i="1"/>
  <c r="C34" i="1" l="1"/>
  <c r="B35" i="1"/>
  <c r="H33" i="1"/>
  <c r="I33" i="1"/>
  <c r="B36" i="1" l="1"/>
  <c r="C35" i="1"/>
  <c r="I34" i="1"/>
  <c r="H34" i="1"/>
  <c r="H35" i="1" l="1"/>
  <c r="I35" i="1"/>
  <c r="B37" i="1"/>
  <c r="C36" i="1"/>
  <c r="I36" i="1" l="1"/>
  <c r="H36" i="1"/>
  <c r="B38" i="1"/>
  <c r="C37" i="1"/>
  <c r="I37" i="1" l="1"/>
  <c r="H37" i="1"/>
  <c r="C38" i="1"/>
  <c r="B39" i="1"/>
  <c r="C39" i="1" l="1"/>
  <c r="H39" i="1" s="1"/>
  <c r="B40" i="1"/>
  <c r="C40" i="1" s="1"/>
  <c r="I38" i="1"/>
  <c r="H38" i="1"/>
  <c r="H40" i="1" l="1"/>
  <c r="H41" i="1" s="1"/>
  <c r="H45" i="1" s="1"/>
  <c r="I40" i="1"/>
  <c r="I41" i="1" s="1"/>
  <c r="I45" i="1" s="1"/>
</calcChain>
</file>

<file path=xl/comments1.xml><?xml version="1.0" encoding="utf-8"?>
<comments xmlns="http://schemas.openxmlformats.org/spreadsheetml/2006/main">
  <authors>
    <author/>
  </authors>
  <commentList>
    <comment ref="B2" authorId="0" shapeId="0">
      <text>
        <r>
          <rPr>
            <b/>
            <sz val="9"/>
            <color indexed="8"/>
            <rFont val="ＭＳ Ｐゴシック"/>
            <family val="3"/>
            <charset val="128"/>
          </rPr>
          <t xml:space="preserve">○西暦４桁
</t>
        </r>
      </text>
    </comment>
    <comment ref="B4" authorId="0" shapeId="0">
      <text>
        <r>
          <rPr>
            <b/>
            <sz val="9"/>
            <color indexed="8"/>
            <rFont val="ＭＳ Ｐゴシック"/>
            <family val="3"/>
            <charset val="128"/>
          </rPr>
          <t>○社員番号
　</t>
        </r>
        <r>
          <rPr>
            <sz val="9"/>
            <color indexed="8"/>
            <rFont val="ＭＳ Ｐゴシック"/>
            <family val="3"/>
            <charset val="128"/>
          </rPr>
          <t xml:space="preserve">５桁で入力する。
</t>
        </r>
      </text>
    </comment>
    <comment ref="D6" authorId="0" shapeId="0">
      <text>
        <r>
          <rPr>
            <b/>
            <sz val="9"/>
            <color indexed="8"/>
            <rFont val="ＭＳ Ｐゴシック"/>
            <family val="3"/>
            <charset val="128"/>
          </rPr>
          <t xml:space="preserve">○ﾌﾚｯｸｽ区分
</t>
        </r>
        <r>
          <rPr>
            <sz val="9"/>
            <color indexed="8"/>
            <rFont val="ＭＳ Ｐゴシック"/>
            <family val="3"/>
            <charset val="128"/>
          </rPr>
          <t>　Ａ　　８：００～１７：００
　Ｂ　　８：３０～１７：３０
　Ｃ　　９：００～１８：００
　Ｄ　　９：３０～１８：３０
　Ｅ　１０：００～１９：００</t>
        </r>
      </text>
    </comment>
    <comment ref="E6" authorId="0" shapeId="0">
      <text>
        <r>
          <rPr>
            <b/>
            <sz val="9"/>
            <color indexed="8"/>
            <rFont val="ＭＳ Ｐゴシック"/>
            <family val="3"/>
            <charset val="128"/>
          </rPr>
          <t xml:space="preserve">○出勤時刻・退勤時刻
</t>
        </r>
        <r>
          <rPr>
            <sz val="9"/>
            <color indexed="8"/>
            <rFont val="ＭＳ Ｐゴシック"/>
            <family val="3"/>
            <charset val="128"/>
          </rPr>
          <t>　[ hh:mm ]の形式で記入する。
　例） 9:00   18:00</t>
        </r>
      </text>
    </comment>
    <comment ref="G6" authorId="0" shapeId="0">
      <text>
        <r>
          <rPr>
            <b/>
            <sz val="9"/>
            <color indexed="8"/>
            <rFont val="ＭＳ Ｐゴシック"/>
            <family val="3"/>
            <charset val="128"/>
          </rPr>
          <t xml:space="preserve">○実働時間
</t>
        </r>
        <r>
          <rPr>
            <sz val="9"/>
            <color indexed="8"/>
            <rFont val="ＭＳ Ｐゴシック"/>
            <family val="3"/>
            <charset val="128"/>
          </rPr>
          <t>　出勤時刻から退勤時刻の内、休憩時間を除いて実際に作業をした時間数を記入する。
　記入単位は０．５Ｈ。
　※休憩時間
　　８：００～　９：００
　１２：００～１３：００　　
　１９：００～２０：００
　　２：００～　３：００</t>
        </r>
      </text>
    </comment>
    <comment ref="H6" authorId="0" shapeId="0">
      <text>
        <r>
          <rPr>
            <b/>
            <sz val="9"/>
            <color indexed="8"/>
            <rFont val="ＭＳ Ｐゴシック"/>
            <family val="3"/>
            <charset val="128"/>
          </rPr>
          <t xml:space="preserve">○普通残業
</t>
        </r>
        <r>
          <rPr>
            <sz val="9"/>
            <color indexed="8"/>
            <rFont val="ＭＳ Ｐゴシック"/>
            <family val="3"/>
            <charset val="128"/>
          </rPr>
          <t>　平日（通常の出勤日）で実働時間が８．０Ｈを超えた場合、超えた部分の時間数を記入する。
　ただし、残業は１．０Ｈ以上からつくので、実働時間が９．０Ｈ以上の場合のみ記入する。
　</t>
        </r>
        <r>
          <rPr>
            <b/>
            <u/>
            <sz val="9"/>
            <color indexed="8"/>
            <rFont val="ＭＳ Ｐゴシック"/>
            <family val="3"/>
            <charset val="128"/>
          </rPr>
          <t xml:space="preserve">また休日出勤の場合は、記入しない。
</t>
        </r>
        <r>
          <rPr>
            <sz val="9"/>
            <color indexed="8"/>
            <rFont val="ＭＳ Ｐゴシック"/>
            <family val="3"/>
            <charset val="128"/>
          </rPr>
          <t>　記入単位は０．５Ｈ。</t>
        </r>
      </text>
    </comment>
    <comment ref="I6" authorId="0" shapeId="0">
      <text>
        <r>
          <rPr>
            <b/>
            <sz val="9"/>
            <color indexed="8"/>
            <rFont val="ＭＳ Ｐゴシック"/>
            <family val="3"/>
            <charset val="128"/>
          </rPr>
          <t xml:space="preserve">○深夜残業
</t>
        </r>
        <r>
          <rPr>
            <sz val="9"/>
            <color indexed="8"/>
            <rFont val="ＭＳ Ｐゴシック"/>
            <family val="3"/>
            <charset val="128"/>
          </rPr>
          <t>　実働時間の内、深夜残業の時間帯（２２：３０～翌４：００・休憩時間除く）に該当する時間数を記入する。
　記入単位は０．５Ｈ。</t>
        </r>
      </text>
    </comment>
    <comment ref="M6" authorId="0" shapeId="0">
      <text>
        <r>
          <rPr>
            <b/>
            <sz val="9"/>
            <color indexed="8"/>
            <rFont val="ＭＳ Ｐゴシック"/>
            <family val="3"/>
            <charset val="128"/>
          </rPr>
          <t xml:space="preserve">○夜勤
</t>
        </r>
        <r>
          <rPr>
            <sz val="9"/>
            <color indexed="8"/>
            <rFont val="ＭＳ Ｐゴシック"/>
            <family val="3"/>
            <charset val="128"/>
          </rPr>
          <t xml:space="preserve">・区分Ａ
　所定時間勤務後引き続き７．５時　間以上勤務し、２２：３０～翌４：００　までの深夜時間帯に４時間以上　勤務した場合に「１」を記入する。
・区分Ｂ
　２２：３０～翌４：００　までの深夜時間帯に４時間以上　勤務した場合に「１」を記入する。
</t>
        </r>
      </text>
    </comment>
    <comment ref="Q6" authorId="0" shapeId="0">
      <text>
        <r>
          <rPr>
            <b/>
            <sz val="9"/>
            <color indexed="8"/>
            <rFont val="ＭＳ Ｐゴシック"/>
            <family val="3"/>
            <charset val="128"/>
          </rPr>
          <t xml:space="preserve">○代休に記入する場合の注意
</t>
        </r>
        <r>
          <rPr>
            <sz val="9"/>
            <color indexed="8"/>
            <rFont val="ＭＳ Ｐゴシック"/>
            <family val="3"/>
            <charset val="128"/>
          </rPr>
          <t xml:space="preserve">　代休に記入すると、翌月の給与から代休分の金額（換算時間給×８．０Ｈ）が控除されます。
　給与計算では、代休を休日出勤と相殺するのではなく、休日出勤手当を支給しながら代休分を控除します。代休の対象となる休日出勤があることを必ず確認して下さい。
</t>
        </r>
      </text>
    </comment>
    <comment ref="T6" authorId="0" shapeId="0">
      <text>
        <r>
          <rPr>
            <b/>
            <sz val="9"/>
            <color indexed="8"/>
            <rFont val="ＭＳ Ｐゴシック"/>
            <family val="3"/>
            <charset val="128"/>
          </rPr>
          <t xml:space="preserve">○特別休暇
</t>
        </r>
        <r>
          <rPr>
            <sz val="9"/>
            <color indexed="8"/>
            <rFont val="ＭＳ Ｐゴシック"/>
            <family val="3"/>
            <charset val="128"/>
          </rPr>
          <t>＜有給扱いの特別休暇＞
　慶弔休暇・罹災休暇
　公用休暇・転勤休暇
＜無給扱いの特別休暇＞
　産前・産後の休暇
　生理休暇</t>
        </r>
      </text>
    </comment>
    <comment ref="V6" authorId="0" shapeId="0">
      <text>
        <r>
          <rPr>
            <b/>
            <sz val="9"/>
            <color indexed="8"/>
            <rFont val="ＭＳ Ｐゴシック"/>
            <family val="3"/>
            <charset val="128"/>
          </rPr>
          <t xml:space="preserve">○欠勤
</t>
        </r>
        <r>
          <rPr>
            <sz val="9"/>
            <color indexed="8"/>
            <rFont val="ＭＳ Ｐゴシック"/>
            <family val="3"/>
            <charset val="128"/>
          </rPr>
          <t>　欠勤をした場合、「１」を記入する。</t>
        </r>
      </text>
    </comment>
    <comment ref="W6" authorId="0" shapeId="0">
      <text>
        <r>
          <rPr>
            <b/>
            <sz val="9"/>
            <color indexed="8"/>
            <rFont val="ＭＳ Ｐゴシック"/>
            <family val="3"/>
            <charset val="128"/>
          </rPr>
          <t xml:space="preserve">○遅刻・早退
</t>
        </r>
        <r>
          <rPr>
            <sz val="9"/>
            <color indexed="8"/>
            <rFont val="ＭＳ Ｐゴシック"/>
            <family val="3"/>
            <charset val="128"/>
          </rPr>
          <t xml:space="preserve">　遅刻・早退をした場合に、その時間数を記入する。同じ日に遅刻と早退をした場合は、その合計時間数を記入する。
　記入単位は分で、時間・分を分けて記入する。
</t>
        </r>
      </text>
    </comment>
    <comment ref="Z6" authorId="0" shapeId="0">
      <text>
        <r>
          <rPr>
            <b/>
            <sz val="9"/>
            <color indexed="8"/>
            <rFont val="ＭＳ Ｐゴシック"/>
            <family val="3"/>
            <charset val="128"/>
          </rPr>
          <t xml:space="preserve">○徹夜明早退
</t>
        </r>
        <r>
          <rPr>
            <sz val="9"/>
            <color indexed="8"/>
            <rFont val="ＭＳ Ｐゴシック"/>
            <family val="3"/>
            <charset val="128"/>
          </rPr>
          <t>　徹夜明早退をした場合に、その時間数を記入する。
　記入単位は分で、時間・分を分けて記入する。</t>
        </r>
      </text>
    </comment>
    <comment ref="J7" authorId="0" shapeId="0">
      <text>
        <r>
          <rPr>
            <sz val="9"/>
            <color indexed="8"/>
            <rFont val="ＭＳ Ｐゴシック"/>
            <family val="3"/>
            <charset val="128"/>
          </rPr>
          <t xml:space="preserve">休日出勤をして、その時間数が６．５Ｈ以上になった場合、この欄に「１」を記入する。
（代休取得を取得することができる）
</t>
        </r>
      </text>
    </comment>
    <comment ref="K7" authorId="0" shapeId="0">
      <text>
        <r>
          <rPr>
            <b/>
            <sz val="9"/>
            <color indexed="8"/>
            <rFont val="ＭＳ Ｐゴシック"/>
            <family val="3"/>
            <charset val="128"/>
          </rPr>
          <t xml:space="preserve">○休日出勤（土曜・祝日）
</t>
        </r>
        <r>
          <rPr>
            <sz val="9"/>
            <color indexed="8"/>
            <rFont val="ＭＳ Ｐゴシック"/>
            <family val="3"/>
            <charset val="128"/>
          </rPr>
          <t xml:space="preserve">　休日出勤の内、日曜日以外はこの欄に時間数を記入する。
　（土曜・祝日・年末年始）
　記入単位は０．５Ｈ。
</t>
        </r>
      </text>
    </comment>
    <comment ref="L7" authorId="0" shapeId="0">
      <text>
        <r>
          <rPr>
            <b/>
            <sz val="9"/>
            <color indexed="8"/>
            <rFont val="ＭＳ Ｐゴシック"/>
            <family val="3"/>
            <charset val="128"/>
          </rPr>
          <t xml:space="preserve">○休日出勤（日曜）
</t>
        </r>
        <r>
          <rPr>
            <sz val="9"/>
            <color indexed="8"/>
            <rFont val="ＭＳ Ｐゴシック"/>
            <family val="3"/>
            <charset val="128"/>
          </rPr>
          <t>　休日出勤の内、日曜日の場合のみこの欄に時間数を記入する。
　記入単位は０．５Ｈ。</t>
        </r>
      </text>
    </comment>
    <comment ref="O7" authorId="0" shapeId="0">
      <text>
        <r>
          <rPr>
            <b/>
            <sz val="9"/>
            <color indexed="8"/>
            <rFont val="ＭＳ Ｐゴシック"/>
            <family val="3"/>
            <charset val="128"/>
          </rPr>
          <t xml:space="preserve">○有給休暇（一日）
</t>
        </r>
        <r>
          <rPr>
            <sz val="9"/>
            <color indexed="8"/>
            <rFont val="ＭＳ Ｐゴシック"/>
            <family val="3"/>
            <charset val="128"/>
          </rPr>
          <t>　有給休暇（全日）を取得した場合、「１」を記入する。</t>
        </r>
      </text>
    </comment>
    <comment ref="P7" authorId="0" shapeId="0">
      <text>
        <r>
          <rPr>
            <b/>
            <sz val="9"/>
            <color indexed="8"/>
            <rFont val="ＭＳ Ｐゴシック"/>
            <family val="3"/>
            <charset val="128"/>
          </rPr>
          <t xml:space="preserve">○有給休暇（半日）
</t>
        </r>
        <r>
          <rPr>
            <sz val="9"/>
            <color indexed="8"/>
            <rFont val="ＭＳ Ｐゴシック"/>
            <family val="3"/>
            <charset val="128"/>
          </rPr>
          <t xml:space="preserve">　半日休暇を取得した場合、「１」を記入する。
　※半休は月２回まで
</t>
        </r>
      </text>
    </comment>
    <comment ref="Q7" authorId="0" shapeId="0">
      <text>
        <r>
          <rPr>
            <b/>
            <sz val="9"/>
            <color indexed="8"/>
            <rFont val="ＭＳ Ｐゴシック"/>
            <family val="3"/>
            <charset val="128"/>
          </rPr>
          <t xml:space="preserve">○当月代休
</t>
        </r>
        <r>
          <rPr>
            <sz val="9"/>
            <color indexed="8"/>
            <rFont val="ＭＳ Ｐゴシック"/>
            <family val="3"/>
            <charset val="128"/>
          </rPr>
          <t>　対象となる休日出勤と同じ月に代休を取得した場合、「１」を記入する。
　</t>
        </r>
      </text>
    </comment>
    <comment ref="R7" authorId="0" shapeId="0">
      <text>
        <r>
          <rPr>
            <b/>
            <sz val="9"/>
            <color indexed="8"/>
            <rFont val="ＭＳ Ｐゴシック"/>
            <family val="3"/>
            <charset val="128"/>
          </rPr>
          <t xml:space="preserve">○前月代休
</t>
        </r>
        <r>
          <rPr>
            <sz val="9"/>
            <color indexed="8"/>
            <rFont val="ＭＳ Ｐゴシック"/>
            <family val="3"/>
            <charset val="128"/>
          </rPr>
          <t>　対象となる休日出勤の翌月に代休を取得した場合、「１」を記入する。</t>
        </r>
      </text>
    </comment>
    <comment ref="T7" authorId="0" shapeId="0">
      <text>
        <r>
          <rPr>
            <sz val="9"/>
            <color indexed="8"/>
            <rFont val="ＭＳ Ｐゴシック"/>
            <family val="3"/>
            <charset val="128"/>
          </rPr>
          <t>有給扱いの特別休暇を取得した場合には、
「１」を記入する。</t>
        </r>
      </text>
    </comment>
    <comment ref="U7" authorId="0" shapeId="0">
      <text>
        <r>
          <rPr>
            <sz val="9"/>
            <color indexed="8"/>
            <rFont val="ＭＳ Ｐゴシック"/>
            <family val="3"/>
            <charset val="128"/>
          </rPr>
          <t>無給扱いの特別休暇を取得した場合には、
「１」を記入する。</t>
        </r>
      </text>
    </comment>
    <comment ref="W7" authorId="0" shapeId="0">
      <text>
        <r>
          <rPr>
            <b/>
            <sz val="9"/>
            <color indexed="8"/>
            <rFont val="ＭＳ Ｐゴシック"/>
            <family val="3"/>
            <charset val="128"/>
          </rPr>
          <t xml:space="preserve">○遅刻・早退の回数
</t>
        </r>
        <r>
          <rPr>
            <sz val="9"/>
            <color indexed="8"/>
            <rFont val="ＭＳ Ｐゴシック"/>
            <family val="3"/>
            <charset val="128"/>
          </rPr>
          <t xml:space="preserve">遅刻だけ・早退だけの場合は「１」を記入する。
同じ日に遅刻と早退をしたときは「２」を記入する。
</t>
        </r>
      </text>
    </comment>
  </commentList>
</comments>
</file>

<file path=xl/sharedStrings.xml><?xml version="1.0" encoding="utf-8"?>
<sst xmlns="http://schemas.openxmlformats.org/spreadsheetml/2006/main" count="128" uniqueCount="53">
  <si>
    <t>年</t>
  </si>
  <si>
    <t>月度</t>
  </si>
  <si>
    <t>月間作業報告書（勤怠）</t>
  </si>
  <si>
    <t>社員番号</t>
  </si>
  <si>
    <t>氏名</t>
  </si>
  <si>
    <t>会社名</t>
  </si>
  <si>
    <t>作業場所</t>
  </si>
  <si>
    <t>日付</t>
  </si>
  <si>
    <t>曜日</t>
  </si>
  <si>
    <t>ﾌﾚｯｸｽ</t>
  </si>
  <si>
    <t>出勤</t>
  </si>
  <si>
    <t>退勤</t>
  </si>
  <si>
    <t>実働</t>
  </si>
  <si>
    <t>普通</t>
  </si>
  <si>
    <t>深夜</t>
  </si>
  <si>
    <t>休日出勤</t>
  </si>
  <si>
    <t>夜勤</t>
  </si>
  <si>
    <t>有給休暇</t>
  </si>
  <si>
    <t>代休</t>
  </si>
  <si>
    <t>特別休暇</t>
  </si>
  <si>
    <t>欠</t>
  </si>
  <si>
    <t>遅刻早退</t>
  </si>
  <si>
    <t>徹夜明早退</t>
  </si>
  <si>
    <t>区分</t>
  </si>
  <si>
    <t>時刻</t>
  </si>
  <si>
    <t>時間</t>
  </si>
  <si>
    <t>残業</t>
  </si>
  <si>
    <t>土･祝</t>
  </si>
  <si>
    <t>日曜</t>
  </si>
  <si>
    <t>A</t>
  </si>
  <si>
    <t>B</t>
  </si>
  <si>
    <t>全</t>
  </si>
  <si>
    <t>半</t>
  </si>
  <si>
    <t>当月</t>
  </si>
  <si>
    <t>前月</t>
  </si>
  <si>
    <t>有給</t>
  </si>
  <si>
    <t>無給</t>
  </si>
  <si>
    <t>勤</t>
  </si>
  <si>
    <t>時</t>
  </si>
  <si>
    <t>分</t>
  </si>
  <si>
    <t>小              計</t>
  </si>
  <si>
    <t>合計欄</t>
  </si>
  <si>
    <t>日数</t>
  </si>
  <si>
    <t>Ｃ勤</t>
  </si>
  <si>
    <t>退社時間</t>
  </si>
  <si>
    <t>実時間</t>
  </si>
  <si>
    <t>ベトナム事務所</t>
  </si>
  <si>
    <t>Cosmo Medical Technology</t>
  </si>
  <si>
    <t>190102</t>
  </si>
  <si>
    <t>NGUYEN THANH LONG</t>
  </si>
  <si>
    <t>Tìm hiểu java, học bảng chữ cái tiếng nhật.</t>
  </si>
  <si>
    <t>Nghỉ phép vì bận việc gia đình.</t>
  </si>
  <si>
    <t>Tìm hiểu java, học bảng chữ cái tiếng nhật. (Nghỉ buổi chiều vì bận việc cá nhân).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</si>
</sst>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d_ \ "/>
    <numFmt numFmtId="165" formatCode="h:mm_ "/>
    <numFmt numFmtId="166" formatCode="0.0_);[Red]\(0.0\)"/>
    <numFmt numFmtId="167" formatCode="0.0_ "/>
    <numFmt numFmtId="168" formatCode="#,##0;[Red]#,##0"/>
    <numFmt numFmtId="169" formatCode="#,##0.0_ "/>
    <numFmt numFmtId="170" formatCode="0_ "/>
    <numFmt numFmtId="171" formatCode="0.0;[Red]0.0"/>
  </numFmts>
  <fonts count="15">
    <font>
      <sz val="11"/>
      <name val="ＭＳ Ｐゴシック"/>
      <family val="3"/>
      <charset val="128"/>
    </font>
    <font>
      <b/>
      <sz val="16"/>
      <color indexed="10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9"/>
      <color indexed="8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color indexed="10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8"/>
      <name val="ＭＳ Ｐゴシック"/>
      <family val="3"/>
      <charset val="128"/>
    </font>
    <font>
      <sz val="9"/>
      <name val="ＭＳ Ｐゴシック"/>
      <family val="3"/>
      <charset val="128"/>
    </font>
    <font>
      <b/>
      <u/>
      <sz val="9"/>
      <color indexed="8"/>
      <name val="ＭＳ Ｐゴシック"/>
      <family val="3"/>
      <charset val="128"/>
    </font>
    <font>
      <sz val="8"/>
      <name val="ＭＳ Ｐゴシック"/>
      <family val="3"/>
      <charset val="128"/>
    </font>
    <font>
      <sz val="6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31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26"/>
      </patternFill>
    </fill>
  </fills>
  <borders count="70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thin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hair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hair">
        <color indexed="8"/>
      </left>
      <right style="thin">
        <color indexed="8"/>
      </right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hair">
        <color indexed="8"/>
      </left>
      <right style="thin">
        <color indexed="8"/>
      </right>
      <top style="hair">
        <color indexed="64"/>
      </top>
      <bottom/>
      <diagonal/>
    </border>
  </borders>
  <cellStyleXfs count="1">
    <xf numFmtId="0" fontId="0" fillId="0" borderId="0"/>
  </cellStyleXfs>
  <cellXfs count="222">
    <xf numFmtId="0" fontId="0" fillId="0" borderId="0" xfId="0"/>
    <xf numFmtId="0" fontId="0" fillId="0" borderId="0" xfId="0" applyProtection="1"/>
    <xf numFmtId="0" fontId="1" fillId="0" borderId="0" xfId="0" applyFont="1" applyProtection="1"/>
    <xf numFmtId="0" fontId="2" fillId="0" borderId="0" xfId="0" applyFont="1" applyProtection="1"/>
    <xf numFmtId="0" fontId="3" fillId="0" borderId="0" xfId="0" applyFont="1" applyAlignment="1" applyProtection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</xf>
    <xf numFmtId="0" fontId="3" fillId="0" borderId="1" xfId="0" applyFont="1" applyBorder="1" applyAlignment="1" applyProtection="1"/>
    <xf numFmtId="0" fontId="0" fillId="0" borderId="1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right"/>
    </xf>
    <xf numFmtId="0" fontId="3" fillId="0" borderId="0" xfId="0" applyFont="1" applyAlignment="1" applyProtection="1">
      <alignment horizontal="right"/>
    </xf>
    <xf numFmtId="0" fontId="3" fillId="0" borderId="0" xfId="0" applyFont="1" applyAlignment="1" applyProtection="1">
      <alignment horizontal="left"/>
    </xf>
    <xf numFmtId="0" fontId="5" fillId="0" borderId="0" xfId="0" applyFont="1" applyAlignment="1" applyProtection="1">
      <alignment horizontal="left" vertical="center"/>
    </xf>
    <xf numFmtId="0" fontId="0" fillId="0" borderId="0" xfId="0" applyFont="1" applyProtection="1"/>
    <xf numFmtId="0" fontId="0" fillId="0" borderId="0" xfId="0" applyFont="1" applyAlignment="1" applyProtection="1">
      <alignment horizontal="left"/>
    </xf>
    <xf numFmtId="0" fontId="0" fillId="0" borderId="0" xfId="0" applyFont="1" applyAlignment="1" applyProtection="1">
      <alignment horizontal="center"/>
    </xf>
    <xf numFmtId="164" fontId="6" fillId="0" borderId="0" xfId="0" applyNumberFormat="1" applyFont="1" applyAlignment="1" applyProtection="1"/>
    <xf numFmtId="0" fontId="0" fillId="0" borderId="0" xfId="0" applyFont="1" applyAlignment="1" applyProtection="1">
      <alignment horizontal="right"/>
    </xf>
    <xf numFmtId="0" fontId="0" fillId="0" borderId="0" xfId="0" applyFont="1" applyBorder="1" applyAlignment="1" applyProtection="1">
      <alignment horizontal="center"/>
    </xf>
    <xf numFmtId="0" fontId="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5" fillId="2" borderId="2" xfId="0" applyFont="1" applyFill="1" applyBorder="1" applyAlignment="1" applyProtection="1">
      <alignment horizontal="center"/>
    </xf>
    <xf numFmtId="0" fontId="5" fillId="2" borderId="3" xfId="0" applyFont="1" applyFill="1" applyBorder="1" applyAlignment="1" applyProtection="1">
      <alignment horizontal="center"/>
    </xf>
    <xf numFmtId="0" fontId="11" fillId="2" borderId="4" xfId="0" applyFont="1" applyFill="1" applyBorder="1" applyAlignment="1" applyProtection="1">
      <alignment horizontal="center" vertical="center"/>
    </xf>
    <xf numFmtId="0" fontId="0" fillId="2" borderId="5" xfId="0" applyFont="1" applyFill="1" applyBorder="1" applyAlignment="1" applyProtection="1">
      <alignment horizontal="center" vertical="center"/>
    </xf>
    <xf numFmtId="0" fontId="0" fillId="2" borderId="6" xfId="0" applyFont="1" applyFill="1" applyBorder="1" applyAlignment="1" applyProtection="1">
      <alignment horizontal="center" vertical="center"/>
    </xf>
    <xf numFmtId="0" fontId="0" fillId="2" borderId="7" xfId="0" applyFont="1" applyFill="1" applyBorder="1" applyAlignment="1" applyProtection="1">
      <alignment horizontal="center" vertical="center"/>
    </xf>
    <xf numFmtId="0" fontId="0" fillId="2" borderId="3" xfId="0" applyFont="1" applyFill="1" applyBorder="1" applyAlignment="1" applyProtection="1">
      <alignment horizontal="center" vertical="center"/>
    </xf>
    <xf numFmtId="0" fontId="5" fillId="2" borderId="7" xfId="0" applyFont="1" applyFill="1" applyBorder="1" applyAlignment="1" applyProtection="1">
      <alignment horizontal="center" textRotation="255"/>
    </xf>
    <xf numFmtId="0" fontId="0" fillId="2" borderId="8" xfId="0" applyFont="1" applyFill="1" applyBorder="1" applyAlignment="1" applyProtection="1">
      <alignment horizontal="center" vertical="top"/>
    </xf>
    <xf numFmtId="0" fontId="0" fillId="2" borderId="9" xfId="0" applyFont="1" applyFill="1" applyBorder="1" applyAlignment="1" applyProtection="1">
      <alignment horizontal="center" vertical="top" textRotation="255"/>
    </xf>
    <xf numFmtId="0" fontId="11" fillId="2" borderId="10" xfId="0" applyFont="1" applyFill="1" applyBorder="1" applyAlignment="1" applyProtection="1">
      <alignment horizontal="center" vertical="center"/>
    </xf>
    <xf numFmtId="0" fontId="0" fillId="2" borderId="11" xfId="0" applyFont="1" applyFill="1" applyBorder="1" applyAlignment="1" applyProtection="1">
      <alignment horizontal="center" vertical="center"/>
    </xf>
    <xf numFmtId="0" fontId="0" fillId="2" borderId="12" xfId="0" applyFont="1" applyFill="1" applyBorder="1" applyAlignment="1" applyProtection="1">
      <alignment horizontal="center" vertical="center"/>
    </xf>
    <xf numFmtId="0" fontId="0" fillId="2" borderId="13" xfId="0" applyFont="1" applyFill="1" applyBorder="1" applyAlignment="1" applyProtection="1">
      <alignment horizontal="center" vertical="center"/>
    </xf>
    <xf numFmtId="0" fontId="0" fillId="2" borderId="14" xfId="0" applyFont="1" applyFill="1" applyBorder="1" applyAlignment="1" applyProtection="1">
      <alignment horizontal="center" vertical="center"/>
    </xf>
    <xf numFmtId="0" fontId="5" fillId="2" borderId="15" xfId="0" applyFont="1" applyFill="1" applyBorder="1" applyAlignment="1" applyProtection="1">
      <alignment vertical="center"/>
    </xf>
    <xf numFmtId="0" fontId="5" fillId="2" borderId="16" xfId="0" applyFont="1" applyFill="1" applyBorder="1" applyAlignment="1" applyProtection="1">
      <alignment horizontal="center" vertical="center"/>
    </xf>
    <xf numFmtId="0" fontId="5" fillId="2" borderId="17" xfId="0" applyFont="1" applyFill="1" applyBorder="1" applyAlignment="1" applyProtection="1">
      <alignment horizontal="center" vertical="center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9" xfId="0" applyFont="1" applyFill="1" applyBorder="1" applyAlignment="1" applyProtection="1">
      <alignment horizontal="center" vertical="center"/>
    </xf>
    <xf numFmtId="0" fontId="5" fillId="2" borderId="15" xfId="0" applyFont="1" applyFill="1" applyBorder="1" applyAlignment="1" applyProtection="1">
      <alignment horizontal="center" vertical="center"/>
    </xf>
    <xf numFmtId="0" fontId="0" fillId="2" borderId="20" xfId="0" applyFont="1" applyFill="1" applyBorder="1" applyAlignment="1" applyProtection="1">
      <alignment horizontal="center" vertical="top" textRotation="255"/>
    </xf>
    <xf numFmtId="0" fontId="11" fillId="2" borderId="18" xfId="0" applyFont="1" applyFill="1" applyBorder="1" applyAlignment="1" applyProtection="1">
      <alignment horizontal="center" vertical="center"/>
    </xf>
    <xf numFmtId="0" fontId="11" fillId="2" borderId="19" xfId="0" applyFont="1" applyFill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/>
    </xf>
    <xf numFmtId="164" fontId="0" fillId="2" borderId="21" xfId="0" applyNumberFormat="1" applyFont="1" applyFill="1" applyBorder="1" applyAlignment="1" applyProtection="1"/>
    <xf numFmtId="0" fontId="0" fillId="3" borderId="22" xfId="0" applyFont="1" applyFill="1" applyBorder="1" applyAlignment="1" applyProtection="1">
      <alignment horizontal="center"/>
    </xf>
    <xf numFmtId="0" fontId="0" fillId="3" borderId="23" xfId="0" applyFont="1" applyFill="1" applyBorder="1" applyAlignment="1" applyProtection="1">
      <alignment horizontal="center"/>
      <protection locked="0"/>
    </xf>
    <xf numFmtId="166" fontId="0" fillId="3" borderId="24" xfId="0" applyNumberFormat="1" applyFont="1" applyFill="1" applyBorder="1" applyAlignment="1" applyProtection="1">
      <alignment horizontal="right"/>
      <protection locked="0"/>
    </xf>
    <xf numFmtId="167" fontId="0" fillId="3" borderId="24" xfId="0" applyNumberFormat="1" applyFont="1" applyFill="1" applyBorder="1" applyAlignment="1" applyProtection="1">
      <alignment horizontal="right"/>
      <protection locked="0"/>
    </xf>
    <xf numFmtId="167" fontId="0" fillId="3" borderId="25" xfId="0" applyNumberFormat="1" applyFont="1" applyFill="1" applyBorder="1" applyAlignment="1" applyProtection="1">
      <alignment horizontal="right"/>
      <protection locked="0"/>
    </xf>
    <xf numFmtId="166" fontId="0" fillId="3" borderId="26" xfId="0" applyNumberFormat="1" applyFont="1" applyFill="1" applyBorder="1" applyAlignment="1" applyProtection="1">
      <alignment horizontal="right"/>
      <protection locked="0"/>
    </xf>
    <xf numFmtId="166" fontId="0" fillId="3" borderId="27" xfId="0" applyNumberFormat="1" applyFont="1" applyFill="1" applyBorder="1" applyAlignment="1" applyProtection="1">
      <protection locked="0"/>
    </xf>
    <xf numFmtId="0" fontId="0" fillId="3" borderId="28" xfId="0" applyFont="1" applyFill="1" applyBorder="1" applyAlignment="1" applyProtection="1">
      <alignment horizontal="center"/>
      <protection locked="0"/>
    </xf>
    <xf numFmtId="168" fontId="0" fillId="3" borderId="29" xfId="0" applyNumberFormat="1" applyFont="1" applyFill="1" applyBorder="1" applyAlignment="1" applyProtection="1">
      <alignment horizontal="center"/>
      <protection locked="0"/>
    </xf>
    <xf numFmtId="0" fontId="0" fillId="3" borderId="27" xfId="0" applyFont="1" applyFill="1" applyBorder="1" applyAlignment="1" applyProtection="1">
      <alignment horizontal="center"/>
      <protection locked="0"/>
    </xf>
    <xf numFmtId="0" fontId="0" fillId="3" borderId="24" xfId="0" applyFont="1" applyFill="1" applyBorder="1" applyAlignment="1" applyProtection="1">
      <alignment horizontal="center"/>
      <protection locked="0"/>
    </xf>
    <xf numFmtId="0" fontId="0" fillId="3" borderId="25" xfId="0" applyFont="1" applyFill="1" applyBorder="1" applyAlignment="1" applyProtection="1">
      <alignment horizontal="center"/>
      <protection locked="0"/>
    </xf>
    <xf numFmtId="38" fontId="0" fillId="3" borderId="26" xfId="0" applyNumberFormat="1" applyFont="1" applyFill="1" applyBorder="1" applyAlignment="1" applyProtection="1">
      <protection locked="0"/>
    </xf>
    <xf numFmtId="38" fontId="0" fillId="3" borderId="30" xfId="0" applyNumberFormat="1" applyFont="1" applyFill="1" applyBorder="1" applyAlignment="1" applyProtection="1">
      <protection locked="0"/>
    </xf>
    <xf numFmtId="38" fontId="0" fillId="3" borderId="31" xfId="0" applyNumberFormat="1" applyFont="1" applyFill="1" applyBorder="1" applyAlignment="1" applyProtection="1">
      <protection locked="0"/>
    </xf>
    <xf numFmtId="164" fontId="0" fillId="2" borderId="23" xfId="0" applyNumberFormat="1" applyFont="1" applyFill="1" applyBorder="1" applyAlignment="1" applyProtection="1"/>
    <xf numFmtId="0" fontId="0" fillId="3" borderId="27" xfId="0" applyFont="1" applyFill="1" applyBorder="1" applyAlignment="1" applyProtection="1">
      <alignment horizontal="center"/>
    </xf>
    <xf numFmtId="38" fontId="0" fillId="3" borderId="28" xfId="0" applyNumberFormat="1" applyFont="1" applyFill="1" applyBorder="1" applyAlignment="1" applyProtection="1">
      <protection locked="0"/>
    </xf>
    <xf numFmtId="38" fontId="0" fillId="3" borderId="29" xfId="0" applyNumberFormat="1" applyFont="1" applyFill="1" applyBorder="1" applyAlignment="1" applyProtection="1">
      <protection locked="0"/>
    </xf>
    <xf numFmtId="0" fontId="0" fillId="3" borderId="29" xfId="0" applyFont="1" applyFill="1" applyBorder="1" applyAlignment="1" applyProtection="1">
      <alignment horizontal="center"/>
      <protection locked="0"/>
    </xf>
    <xf numFmtId="0" fontId="11" fillId="0" borderId="0" xfId="0" applyFont="1" applyFill="1" applyAlignment="1" applyProtection="1">
      <alignment horizontal="center"/>
    </xf>
    <xf numFmtId="169" fontId="0" fillId="0" borderId="0" xfId="0" applyNumberFormat="1" applyProtection="1"/>
    <xf numFmtId="166" fontId="0" fillId="4" borderId="32" xfId="0" applyNumberFormat="1" applyFont="1" applyFill="1" applyBorder="1" applyAlignment="1" applyProtection="1">
      <alignment horizontal="right"/>
    </xf>
    <xf numFmtId="166" fontId="0" fillId="4" borderId="33" xfId="0" applyNumberFormat="1" applyFont="1" applyFill="1" applyBorder="1" applyAlignment="1" applyProtection="1">
      <alignment horizontal="right"/>
    </xf>
    <xf numFmtId="170" fontId="0" fillId="4" borderId="34" xfId="0" applyNumberFormat="1" applyFont="1" applyFill="1" applyBorder="1" applyAlignment="1" applyProtection="1"/>
    <xf numFmtId="166" fontId="0" fillId="4" borderId="35" xfId="0" applyNumberFormat="1" applyFont="1" applyFill="1" applyBorder="1" applyAlignment="1" applyProtection="1"/>
    <xf numFmtId="166" fontId="0" fillId="4" borderId="36" xfId="0" applyNumberFormat="1" applyFont="1" applyFill="1" applyBorder="1" applyAlignment="1" applyProtection="1"/>
    <xf numFmtId="170" fontId="0" fillId="4" borderId="37" xfId="0" applyNumberFormat="1" applyFont="1" applyFill="1" applyBorder="1" applyAlignment="1" applyProtection="1"/>
    <xf numFmtId="170" fontId="0" fillId="4" borderId="38" xfId="0" applyNumberFormat="1" applyFont="1" applyFill="1" applyBorder="1" applyAlignment="1" applyProtection="1"/>
    <xf numFmtId="170" fontId="0" fillId="4" borderId="36" xfId="0" applyNumberFormat="1" applyFont="1" applyFill="1" applyBorder="1" applyAlignment="1" applyProtection="1"/>
    <xf numFmtId="170" fontId="0" fillId="4" borderId="32" xfId="0" applyNumberFormat="1" applyFont="1" applyFill="1" applyBorder="1" applyAlignment="1" applyProtection="1"/>
    <xf numFmtId="170" fontId="0" fillId="4" borderId="33" xfId="0" applyNumberFormat="1" applyFont="1" applyFill="1" applyBorder="1" applyAlignment="1" applyProtection="1"/>
    <xf numFmtId="38" fontId="0" fillId="4" borderId="35" xfId="0" applyNumberFormat="1" applyFont="1" applyFill="1" applyBorder="1" applyAlignment="1" applyProtection="1"/>
    <xf numFmtId="38" fontId="0" fillId="4" borderId="38" xfId="0" applyNumberFormat="1" applyFont="1" applyFill="1" applyBorder="1" applyAlignment="1" applyProtection="1"/>
    <xf numFmtId="2" fontId="0" fillId="0" borderId="0" xfId="0" applyNumberFormat="1" applyProtection="1"/>
    <xf numFmtId="0" fontId="0" fillId="3" borderId="21" xfId="0" applyFont="1" applyFill="1" applyBorder="1" applyAlignment="1" applyProtection="1">
      <alignment horizontal="center"/>
      <protection locked="0"/>
    </xf>
    <xf numFmtId="0" fontId="0" fillId="3" borderId="31" xfId="0" applyFont="1" applyFill="1" applyBorder="1" applyAlignment="1" applyProtection="1">
      <alignment horizontal="center"/>
      <protection locked="0"/>
    </xf>
    <xf numFmtId="166" fontId="0" fillId="3" borderId="39" xfId="0" applyNumberFormat="1" applyFont="1" applyFill="1" applyBorder="1" applyAlignment="1" applyProtection="1">
      <alignment horizontal="right"/>
      <protection locked="0"/>
    </xf>
    <xf numFmtId="0" fontId="0" fillId="3" borderId="30" xfId="0" applyFont="1" applyFill="1" applyBorder="1" applyAlignment="1" applyProtection="1">
      <alignment horizontal="center"/>
      <protection locked="0"/>
    </xf>
    <xf numFmtId="168" fontId="0" fillId="3" borderId="31" xfId="0" applyNumberFormat="1" applyFont="1" applyFill="1" applyBorder="1" applyAlignment="1" applyProtection="1">
      <alignment horizontal="center"/>
      <protection locked="0"/>
    </xf>
    <xf numFmtId="0" fontId="0" fillId="3" borderId="22" xfId="0" applyFont="1" applyFill="1" applyBorder="1" applyAlignment="1" applyProtection="1">
      <alignment horizontal="center"/>
      <protection locked="0"/>
    </xf>
    <xf numFmtId="0" fontId="0" fillId="3" borderId="40" xfId="0" applyFont="1" applyFill="1" applyBorder="1" applyAlignment="1" applyProtection="1">
      <alignment horizontal="center"/>
      <protection locked="0"/>
    </xf>
    <xf numFmtId="0" fontId="0" fillId="3" borderId="41" xfId="0" applyFont="1" applyFill="1" applyBorder="1" applyAlignment="1" applyProtection="1">
      <alignment horizontal="center"/>
      <protection locked="0"/>
    </xf>
    <xf numFmtId="38" fontId="0" fillId="3" borderId="39" xfId="0" applyNumberFormat="1" applyFont="1" applyFill="1" applyBorder="1" applyAlignment="1" applyProtection="1">
      <protection locked="0"/>
    </xf>
    <xf numFmtId="0" fontId="0" fillId="3" borderId="42" xfId="0" applyFont="1" applyFill="1" applyBorder="1" applyAlignment="1" applyProtection="1">
      <alignment horizontal="center"/>
    </xf>
    <xf numFmtId="0" fontId="0" fillId="3" borderId="43" xfId="0" applyFont="1" applyFill="1" applyBorder="1" applyAlignment="1" applyProtection="1">
      <alignment horizontal="center"/>
    </xf>
    <xf numFmtId="166" fontId="0" fillId="3" borderId="22" xfId="0" applyNumberFormat="1" applyFont="1" applyFill="1" applyBorder="1" applyAlignment="1" applyProtection="1">
      <protection locked="0"/>
    </xf>
    <xf numFmtId="20" fontId="0" fillId="0" borderId="0" xfId="0" applyNumberFormat="1" applyFont="1" applyBorder="1" applyAlignment="1" applyProtection="1">
      <alignment horizontal="center"/>
    </xf>
    <xf numFmtId="166" fontId="0" fillId="0" borderId="0" xfId="0" applyNumberFormat="1" applyFont="1" applyBorder="1" applyAlignment="1" applyProtection="1">
      <alignment horizontal="center"/>
    </xf>
    <xf numFmtId="166" fontId="0" fillId="0" borderId="0" xfId="0" applyNumberFormat="1" applyFont="1" applyBorder="1" applyAlignment="1" applyProtection="1">
      <alignment horizontal="right"/>
    </xf>
    <xf numFmtId="0" fontId="0" fillId="0" borderId="0" xfId="0" applyFont="1" applyBorder="1" applyAlignment="1" applyProtection="1">
      <alignment horizontal="right"/>
    </xf>
    <xf numFmtId="0" fontId="0" fillId="0" borderId="0" xfId="0" applyFont="1" applyBorder="1" applyAlignment="1" applyProtection="1">
      <alignment horizontal="left"/>
    </xf>
    <xf numFmtId="0" fontId="8" fillId="2" borderId="44" xfId="0" applyFont="1" applyFill="1" applyBorder="1" applyAlignment="1" applyProtection="1">
      <alignment horizontal="center" vertical="center"/>
    </xf>
    <xf numFmtId="0" fontId="0" fillId="2" borderId="45" xfId="0" applyFont="1" applyFill="1" applyBorder="1" applyAlignment="1" applyProtection="1">
      <alignment horizontal="center" vertical="center"/>
    </xf>
    <xf numFmtId="20" fontId="5" fillId="2" borderId="3" xfId="0" applyNumberFormat="1" applyFont="1" applyFill="1" applyBorder="1" applyAlignment="1" applyProtection="1">
      <alignment horizontal="center" vertical="center"/>
    </xf>
    <xf numFmtId="166" fontId="5" fillId="2" borderId="44" xfId="0" applyNumberFormat="1" applyFont="1" applyFill="1" applyBorder="1" applyAlignment="1" applyProtection="1">
      <alignment horizontal="center" vertical="center"/>
    </xf>
    <xf numFmtId="166" fontId="5" fillId="2" borderId="7" xfId="0" applyNumberFormat="1" applyFont="1" applyFill="1" applyBorder="1" applyAlignment="1" applyProtection="1">
      <alignment horizontal="center" vertical="center"/>
    </xf>
    <xf numFmtId="166" fontId="5" fillId="2" borderId="3" xfId="0" applyNumberFormat="1" applyFont="1" applyFill="1" applyBorder="1" applyAlignment="1" applyProtection="1">
      <alignment horizontal="center" vertical="center"/>
    </xf>
    <xf numFmtId="0" fontId="0" fillId="2" borderId="46" xfId="0" applyFont="1" applyFill="1" applyBorder="1" applyAlignment="1" applyProtection="1">
      <alignment horizontal="center" vertical="center"/>
    </xf>
    <xf numFmtId="20" fontId="5" fillId="2" borderId="9" xfId="0" applyNumberFormat="1" applyFont="1" applyFill="1" applyBorder="1" applyAlignment="1" applyProtection="1">
      <alignment horizontal="center" vertical="center"/>
    </xf>
    <xf numFmtId="166" fontId="5" fillId="2" borderId="47" xfId="0" applyNumberFormat="1" applyFont="1" applyFill="1" applyBorder="1" applyAlignment="1" applyProtection="1">
      <alignment horizontal="center" vertical="center"/>
    </xf>
    <xf numFmtId="166" fontId="5" fillId="2" borderId="20" xfId="0" applyNumberFormat="1" applyFont="1" applyFill="1" applyBorder="1" applyAlignment="1" applyProtection="1">
      <alignment horizontal="center" vertical="center"/>
    </xf>
    <xf numFmtId="166" fontId="5" fillId="2" borderId="9" xfId="0" applyNumberFormat="1" applyFont="1" applyFill="1" applyBorder="1" applyAlignment="1" applyProtection="1">
      <alignment horizontal="center" vertical="center"/>
    </xf>
    <xf numFmtId="0" fontId="5" fillId="2" borderId="48" xfId="0" applyFont="1" applyFill="1" applyBorder="1" applyAlignment="1" applyProtection="1">
      <alignment horizontal="left" vertical="center" indent="2"/>
    </xf>
    <xf numFmtId="0" fontId="5" fillId="2" borderId="49" xfId="0" applyFont="1" applyFill="1" applyBorder="1" applyAlignment="1" applyProtection="1">
      <alignment horizontal="center" vertical="center"/>
    </xf>
    <xf numFmtId="0" fontId="5" fillId="2" borderId="50" xfId="0" applyFont="1" applyFill="1" applyBorder="1" applyAlignment="1" applyProtection="1">
      <alignment horizontal="center" vertical="center"/>
    </xf>
    <xf numFmtId="0" fontId="5" fillId="2" borderId="48" xfId="0" applyFont="1" applyFill="1" applyBorder="1" applyAlignment="1" applyProtection="1">
      <alignment horizontal="center" vertical="center"/>
    </xf>
    <xf numFmtId="0" fontId="5" fillId="2" borderId="51" xfId="0" applyFont="1" applyFill="1" applyBorder="1" applyAlignment="1" applyProtection="1">
      <alignment horizontal="center" vertical="center"/>
    </xf>
    <xf numFmtId="0" fontId="5" fillId="2" borderId="52" xfId="0" applyFont="1" applyFill="1" applyBorder="1" applyAlignment="1" applyProtection="1">
      <alignment horizontal="center" vertical="center"/>
    </xf>
    <xf numFmtId="0" fontId="11" fillId="2" borderId="48" xfId="0" applyFont="1" applyFill="1" applyBorder="1" applyAlignment="1" applyProtection="1">
      <alignment horizontal="center" vertical="center"/>
    </xf>
    <xf numFmtId="0" fontId="11" fillId="2" borderId="51" xfId="0" applyFont="1" applyFill="1" applyBorder="1" applyAlignment="1" applyProtection="1">
      <alignment horizontal="center" vertical="center"/>
    </xf>
    <xf numFmtId="0" fontId="0" fillId="2" borderId="47" xfId="0" applyFont="1" applyFill="1" applyBorder="1" applyAlignment="1" applyProtection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</xf>
    <xf numFmtId="0" fontId="0" fillId="2" borderId="9" xfId="0" applyFont="1" applyFill="1" applyBorder="1" applyAlignment="1" applyProtection="1">
      <alignment horizontal="center" vertical="center"/>
    </xf>
    <xf numFmtId="38" fontId="0" fillId="0" borderId="9" xfId="0" applyNumberFormat="1" applyFont="1" applyBorder="1" applyAlignment="1" applyProtection="1"/>
    <xf numFmtId="166" fontId="0" fillId="0" borderId="47" xfId="0" applyNumberFormat="1" applyFont="1" applyBorder="1" applyAlignment="1" applyProtection="1"/>
    <xf numFmtId="166" fontId="0" fillId="0" borderId="20" xfId="0" applyNumberFormat="1" applyFont="1" applyBorder="1" applyAlignment="1" applyProtection="1"/>
    <xf numFmtId="166" fontId="0" fillId="0" borderId="1" xfId="0" applyNumberFormat="1" applyFont="1" applyBorder="1" applyAlignment="1" applyProtection="1"/>
    <xf numFmtId="38" fontId="0" fillId="0" borderId="8" xfId="0" applyNumberFormat="1" applyFont="1" applyBorder="1" applyAlignment="1" applyProtection="1"/>
    <xf numFmtId="169" fontId="0" fillId="0" borderId="53" xfId="0" applyNumberFormat="1" applyFont="1" applyBorder="1" applyAlignment="1" applyProtection="1"/>
    <xf numFmtId="169" fontId="0" fillId="0" borderId="54" xfId="0" applyNumberFormat="1" applyFont="1" applyBorder="1" applyAlignment="1" applyProtection="1"/>
    <xf numFmtId="38" fontId="0" fillId="0" borderId="55" xfId="0" applyNumberFormat="1" applyFont="1" applyBorder="1" applyAlignment="1" applyProtection="1"/>
    <xf numFmtId="38" fontId="0" fillId="0" borderId="56" xfId="0" applyNumberFormat="1" applyFont="1" applyBorder="1" applyAlignment="1" applyProtection="1"/>
    <xf numFmtId="38" fontId="0" fillId="0" borderId="54" xfId="0" applyNumberFormat="1" applyFont="1" applyBorder="1" applyAlignment="1" applyProtection="1"/>
    <xf numFmtId="38" fontId="0" fillId="0" borderId="20" xfId="0" applyNumberFormat="1" applyFont="1" applyBorder="1" applyAlignment="1" applyProtection="1"/>
    <xf numFmtId="38" fontId="0" fillId="0" borderId="53" xfId="0" applyNumberFormat="1" applyFont="1" applyBorder="1" applyAlignment="1" applyProtection="1"/>
    <xf numFmtId="0" fontId="3" fillId="0" borderId="0" xfId="0" applyFont="1" applyBorder="1" applyAlignment="1" applyProtection="1">
      <alignment horizontal="center"/>
    </xf>
    <xf numFmtId="0" fontId="3" fillId="0" borderId="0" xfId="0" applyFont="1" applyBorder="1" applyAlignment="1" applyProtection="1"/>
    <xf numFmtId="0" fontId="3" fillId="0" borderId="0" xfId="0" applyFont="1" applyBorder="1" applyAlignment="1" applyProtection="1">
      <alignment horizontal="right"/>
    </xf>
    <xf numFmtId="20" fontId="0" fillId="0" borderId="0" xfId="0" applyNumberFormat="1" applyFont="1" applyAlignment="1" applyProtection="1">
      <alignment horizontal="right"/>
    </xf>
    <xf numFmtId="20" fontId="0" fillId="0" borderId="0" xfId="0" applyNumberFormat="1" applyFont="1" applyAlignment="1" applyProtection="1">
      <alignment horizontal="left"/>
    </xf>
    <xf numFmtId="20" fontId="0" fillId="0" borderId="0" xfId="0" applyNumberFormat="1" applyFont="1" applyAlignment="1" applyProtection="1">
      <alignment horizontal="center"/>
    </xf>
    <xf numFmtId="20" fontId="0" fillId="0" borderId="0" xfId="0" applyNumberFormat="1"/>
    <xf numFmtId="20" fontId="0" fillId="0" borderId="44" xfId="0" applyNumberFormat="1" applyFont="1" applyBorder="1" applyAlignment="1" applyProtection="1">
      <alignment horizontal="center"/>
    </xf>
    <xf numFmtId="171" fontId="0" fillId="0" borderId="3" xfId="0" applyNumberFormat="1" applyFont="1" applyBorder="1" applyAlignment="1" applyProtection="1">
      <alignment horizontal="right"/>
    </xf>
    <xf numFmtId="20" fontId="0" fillId="0" borderId="45" xfId="0" applyNumberFormat="1" applyFont="1" applyBorder="1" applyAlignment="1" applyProtection="1">
      <alignment horizontal="center"/>
    </xf>
    <xf numFmtId="167" fontId="0" fillId="0" borderId="0" xfId="0" applyNumberFormat="1" applyFont="1" applyAlignment="1" applyProtection="1">
      <alignment horizontal="right"/>
    </xf>
    <xf numFmtId="167" fontId="0" fillId="0" borderId="0" xfId="0" applyNumberFormat="1"/>
    <xf numFmtId="20" fontId="0" fillId="0" borderId="46" xfId="0" applyNumberFormat="1" applyFont="1" applyBorder="1" applyAlignment="1" applyProtection="1">
      <alignment horizontal="center"/>
    </xf>
    <xf numFmtId="171" fontId="0" fillId="0" borderId="14" xfId="0" applyNumberFormat="1" applyFont="1" applyBorder="1" applyAlignment="1" applyProtection="1">
      <alignment horizontal="right"/>
    </xf>
    <xf numFmtId="171" fontId="0" fillId="5" borderId="14" xfId="0" applyNumberFormat="1" applyFont="1" applyFill="1" applyBorder="1" applyAlignment="1" applyProtection="1">
      <alignment horizontal="right"/>
    </xf>
    <xf numFmtId="171" fontId="0" fillId="0" borderId="14" xfId="0" applyNumberFormat="1" applyFont="1" applyFill="1" applyBorder="1" applyAlignment="1" applyProtection="1">
      <alignment horizontal="right"/>
    </xf>
    <xf numFmtId="0" fontId="0" fillId="0" borderId="14" xfId="0" applyBorder="1"/>
    <xf numFmtId="0" fontId="0" fillId="5" borderId="14" xfId="0" applyFill="1" applyBorder="1"/>
    <xf numFmtId="171" fontId="0" fillId="0" borderId="9" xfId="0" applyNumberFormat="1" applyFont="1" applyBorder="1" applyAlignment="1" applyProtection="1">
      <alignment horizontal="right"/>
    </xf>
    <xf numFmtId="0" fontId="0" fillId="0" borderId="9" xfId="0" applyBorder="1"/>
    <xf numFmtId="0" fontId="0" fillId="0" borderId="57" xfId="0" applyFont="1" applyBorder="1" applyAlignment="1"/>
    <xf numFmtId="0" fontId="0" fillId="0" borderId="58" xfId="0" applyFont="1" applyBorder="1" applyAlignment="1"/>
    <xf numFmtId="0" fontId="0" fillId="0" borderId="58" xfId="0" applyFont="1" applyBorder="1" applyAlignment="1">
      <alignment horizontal="center"/>
    </xf>
    <xf numFmtId="0" fontId="0" fillId="0" borderId="59" xfId="0" applyFont="1" applyBorder="1" applyAlignment="1">
      <alignment horizontal="center"/>
    </xf>
    <xf numFmtId="20" fontId="0" fillId="0" borderId="46" xfId="0" applyNumberFormat="1" applyBorder="1" applyAlignment="1"/>
    <xf numFmtId="167" fontId="0" fillId="0" borderId="13" xfId="0" applyNumberFormat="1" applyBorder="1" applyAlignment="1"/>
    <xf numFmtId="167" fontId="0" fillId="0" borderId="14" xfId="0" applyNumberFormat="1" applyBorder="1" applyAlignment="1"/>
    <xf numFmtId="167" fontId="0" fillId="5" borderId="13" xfId="0" applyNumberFormat="1" applyFill="1" applyBorder="1" applyAlignment="1"/>
    <xf numFmtId="167" fontId="0" fillId="5" borderId="14" xfId="0" applyNumberFormat="1" applyFill="1" applyBorder="1" applyAlignment="1"/>
    <xf numFmtId="167" fontId="0" fillId="0" borderId="20" xfId="0" applyNumberFormat="1" applyBorder="1" applyAlignment="1"/>
    <xf numFmtId="167" fontId="0" fillId="0" borderId="9" xfId="0" applyNumberFormat="1" applyBorder="1" applyAlignment="1"/>
    <xf numFmtId="0" fontId="0" fillId="0" borderId="27" xfId="0" applyFont="1" applyFill="1" applyBorder="1" applyAlignment="1" applyProtection="1">
      <alignment horizontal="center"/>
      <protection locked="0"/>
    </xf>
    <xf numFmtId="165" fontId="0" fillId="0" borderId="26" xfId="0" applyNumberFormat="1" applyFont="1" applyFill="1" applyBorder="1" applyAlignment="1" applyProtection="1">
      <alignment horizontal="right"/>
      <protection locked="0"/>
    </xf>
    <xf numFmtId="166" fontId="0" fillId="0" borderId="24" xfId="0" applyNumberFormat="1" applyFont="1" applyFill="1" applyBorder="1" applyAlignment="1" applyProtection="1">
      <alignment horizontal="right"/>
      <protection locked="0"/>
    </xf>
    <xf numFmtId="0" fontId="0" fillId="0" borderId="0" xfId="0" applyBorder="1" applyProtection="1"/>
    <xf numFmtId="38" fontId="0" fillId="3" borderId="60" xfId="0" applyNumberFormat="1" applyFont="1" applyFill="1" applyBorder="1" applyAlignment="1" applyProtection="1">
      <protection locked="0"/>
    </xf>
    <xf numFmtId="38" fontId="0" fillId="3" borderId="61" xfId="0" applyNumberFormat="1" applyFont="1" applyFill="1" applyBorder="1" applyAlignment="1" applyProtection="1">
      <protection locked="0"/>
    </xf>
    <xf numFmtId="166" fontId="0" fillId="6" borderId="32" xfId="0" applyNumberFormat="1" applyFont="1" applyFill="1" applyBorder="1" applyAlignment="1" applyProtection="1">
      <alignment horizontal="right"/>
    </xf>
    <xf numFmtId="166" fontId="0" fillId="6" borderId="33" xfId="0" applyNumberFormat="1" applyFont="1" applyFill="1" applyBorder="1" applyAlignment="1" applyProtection="1">
      <alignment horizontal="right"/>
    </xf>
    <xf numFmtId="170" fontId="0" fillId="6" borderId="34" xfId="0" applyNumberFormat="1" applyFont="1" applyFill="1" applyBorder="1" applyAlignment="1" applyProtection="1"/>
    <xf numFmtId="166" fontId="0" fillId="6" borderId="35" xfId="0" applyNumberFormat="1" applyFont="1" applyFill="1" applyBorder="1" applyAlignment="1" applyProtection="1"/>
    <xf numFmtId="166" fontId="0" fillId="6" borderId="36" xfId="0" applyNumberFormat="1" applyFont="1" applyFill="1" applyBorder="1" applyAlignment="1" applyProtection="1"/>
    <xf numFmtId="20" fontId="0" fillId="7" borderId="0" xfId="0" applyNumberFormat="1" applyFont="1" applyFill="1" applyBorder="1" applyAlignment="1" applyProtection="1">
      <alignment horizontal="center"/>
    </xf>
    <xf numFmtId="20" fontId="0" fillId="7" borderId="46" xfId="0" applyNumberFormat="1" applyFont="1" applyFill="1" applyBorder="1" applyAlignment="1" applyProtection="1">
      <alignment horizontal="center"/>
    </xf>
    <xf numFmtId="0" fontId="0" fillId="0" borderId="0" xfId="0" applyAlignment="1" applyProtection="1">
      <alignment horizontal="left" wrapText="1"/>
    </xf>
    <xf numFmtId="0" fontId="0" fillId="0" borderId="0" xfId="0" applyFont="1" applyAlignment="1" applyProtection="1">
      <alignment horizontal="left" wrapText="1"/>
    </xf>
    <xf numFmtId="0" fontId="0" fillId="0" borderId="0" xfId="0" applyFont="1" applyAlignment="1" applyProtection="1">
      <alignment horizontal="left" vertical="center" wrapText="1"/>
    </xf>
    <xf numFmtId="0" fontId="8" fillId="0" borderId="0" xfId="0" applyFont="1" applyAlignment="1" applyProtection="1">
      <alignment horizontal="left" vertical="center" wrapText="1"/>
    </xf>
    <xf numFmtId="0" fontId="0" fillId="4" borderId="32" xfId="0" applyFont="1" applyFill="1" applyBorder="1" applyAlignment="1" applyProtection="1">
      <alignment horizontal="left" wrapText="1"/>
    </xf>
    <xf numFmtId="166" fontId="0" fillId="4" borderId="32" xfId="0" applyNumberFormat="1" applyFont="1" applyFill="1" applyBorder="1" applyAlignment="1" applyProtection="1">
      <alignment horizontal="right" wrapText="1"/>
    </xf>
    <xf numFmtId="0" fontId="0" fillId="0" borderId="0" xfId="0" applyFont="1" applyBorder="1" applyAlignment="1" applyProtection="1">
      <alignment horizontal="left" wrapText="1"/>
    </xf>
    <xf numFmtId="0" fontId="11" fillId="0" borderId="0" xfId="0" applyFont="1" applyAlignment="1" applyProtection="1">
      <alignment horizontal="center" vertical="center"/>
    </xf>
    <xf numFmtId="164" fontId="0" fillId="2" borderId="21" xfId="0" applyNumberFormat="1" applyFont="1" applyFill="1" applyBorder="1" applyAlignment="1" applyProtection="1">
      <alignment vertical="center"/>
    </xf>
    <xf numFmtId="0" fontId="0" fillId="3" borderId="31" xfId="0" applyFont="1" applyFill="1" applyBorder="1" applyAlignment="1" applyProtection="1">
      <alignment horizontal="center" vertical="center"/>
      <protection locked="0"/>
    </xf>
    <xf numFmtId="166" fontId="0" fillId="3" borderId="39" xfId="0" applyNumberFormat="1" applyFont="1" applyFill="1" applyBorder="1" applyAlignment="1" applyProtection="1">
      <alignment horizontal="right" vertical="center"/>
      <protection locked="0"/>
    </xf>
    <xf numFmtId="166" fontId="0" fillId="3" borderId="22" xfId="0" applyNumberFormat="1" applyFont="1" applyFill="1" applyBorder="1" applyAlignment="1" applyProtection="1">
      <alignment vertical="center"/>
      <protection locked="0"/>
    </xf>
    <xf numFmtId="0" fontId="0" fillId="3" borderId="21" xfId="0" applyFont="1" applyFill="1" applyBorder="1" applyAlignment="1" applyProtection="1">
      <alignment horizontal="center" vertical="center"/>
      <protection locked="0"/>
    </xf>
    <xf numFmtId="0" fontId="0" fillId="3" borderId="30" xfId="0" applyFont="1" applyFill="1" applyBorder="1" applyAlignment="1" applyProtection="1">
      <alignment horizontal="center" vertical="center"/>
      <protection locked="0"/>
    </xf>
    <xf numFmtId="168" fontId="0" fillId="3" borderId="31" xfId="0" applyNumberFormat="1" applyFont="1" applyFill="1" applyBorder="1" applyAlignment="1" applyProtection="1">
      <alignment horizontal="center" vertical="center"/>
      <protection locked="0"/>
    </xf>
    <xf numFmtId="0" fontId="0" fillId="3" borderId="22" xfId="0" applyFont="1" applyFill="1" applyBorder="1" applyAlignment="1" applyProtection="1">
      <alignment horizontal="center" vertical="center"/>
      <protection locked="0"/>
    </xf>
    <xf numFmtId="0" fontId="0" fillId="3" borderId="40" xfId="0" applyFont="1" applyFill="1" applyBorder="1" applyAlignment="1" applyProtection="1">
      <alignment horizontal="center" vertical="center"/>
      <protection locked="0"/>
    </xf>
    <xf numFmtId="0" fontId="0" fillId="3" borderId="41" xfId="0" applyFont="1" applyFill="1" applyBorder="1" applyAlignment="1" applyProtection="1">
      <alignment horizontal="center" vertical="center"/>
      <protection locked="0"/>
    </xf>
    <xf numFmtId="38" fontId="0" fillId="3" borderId="39" xfId="0" applyNumberFormat="1" applyFont="1" applyFill="1" applyBorder="1" applyAlignment="1" applyProtection="1">
      <alignment vertical="center"/>
      <protection locked="0"/>
    </xf>
    <xf numFmtId="38" fontId="0" fillId="3" borderId="30" xfId="0" applyNumberFormat="1" applyFont="1" applyFill="1" applyBorder="1" applyAlignment="1" applyProtection="1">
      <alignment vertical="center"/>
      <protection locked="0"/>
    </xf>
    <xf numFmtId="38" fontId="0" fillId="3" borderId="31" xfId="0" applyNumberFormat="1" applyFont="1" applyFill="1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0" fillId="3" borderId="62" xfId="0" applyFill="1" applyBorder="1" applyAlignment="1">
      <alignment horizontal="left" vertical="top" wrapText="1" shrinkToFit="1"/>
    </xf>
    <xf numFmtId="0" fontId="0" fillId="3" borderId="62" xfId="0" applyFill="1" applyBorder="1" applyAlignment="1">
      <alignment horizontal="left" vertical="top" wrapText="1"/>
    </xf>
    <xf numFmtId="164" fontId="0" fillId="2" borderId="63" xfId="0" applyNumberFormat="1" applyFont="1" applyFill="1" applyBorder="1" applyAlignment="1" applyProtection="1"/>
    <xf numFmtId="0" fontId="0" fillId="3" borderId="64" xfId="0" applyFont="1" applyFill="1" applyBorder="1" applyAlignment="1" applyProtection="1">
      <alignment horizontal="center"/>
    </xf>
    <xf numFmtId="0" fontId="0" fillId="3" borderId="65" xfId="0" applyFont="1" applyFill="1" applyBorder="1" applyAlignment="1" applyProtection="1">
      <alignment horizontal="center"/>
    </xf>
    <xf numFmtId="0" fontId="0" fillId="3" borderId="66" xfId="0" applyFont="1" applyFill="1" applyBorder="1" applyAlignment="1" applyProtection="1">
      <alignment horizontal="center"/>
    </xf>
    <xf numFmtId="166" fontId="0" fillId="8" borderId="24" xfId="0" applyNumberFormat="1" applyFont="1" applyFill="1" applyBorder="1" applyAlignment="1" applyProtection="1">
      <alignment horizontal="right"/>
      <protection locked="0"/>
    </xf>
    <xf numFmtId="167" fontId="0" fillId="8" borderId="24" xfId="0" applyNumberFormat="1" applyFont="1" applyFill="1" applyBorder="1" applyAlignment="1" applyProtection="1">
      <alignment horizontal="right"/>
      <protection locked="0"/>
    </xf>
    <xf numFmtId="167" fontId="0" fillId="8" borderId="25" xfId="0" applyNumberFormat="1" applyFont="1" applyFill="1" applyBorder="1" applyAlignment="1" applyProtection="1">
      <alignment horizontal="right"/>
      <protection locked="0"/>
    </xf>
    <xf numFmtId="0" fontId="0" fillId="3" borderId="68" xfId="0" applyFont="1" applyFill="1" applyBorder="1" applyAlignment="1" applyProtection="1">
      <alignment horizontal="center"/>
    </xf>
    <xf numFmtId="0" fontId="0" fillId="3" borderId="69" xfId="0" applyFont="1" applyFill="1" applyBorder="1" applyAlignment="1" applyProtection="1">
      <alignment horizontal="center"/>
    </xf>
    <xf numFmtId="0" fontId="5" fillId="2" borderId="40" xfId="0" applyFont="1" applyFill="1" applyBorder="1" applyAlignment="1" applyProtection="1">
      <alignment horizontal="center" vertical="center"/>
    </xf>
    <xf numFmtId="0" fontId="0" fillId="2" borderId="40" xfId="0" applyFont="1" applyFill="1" applyBorder="1" applyAlignment="1" applyProtection="1">
      <alignment horizontal="center" vertical="center"/>
    </xf>
    <xf numFmtId="0" fontId="13" fillId="2" borderId="40" xfId="0" applyFont="1" applyFill="1" applyBorder="1" applyAlignment="1" applyProtection="1">
      <alignment horizontal="center" vertical="center"/>
    </xf>
    <xf numFmtId="0" fontId="0" fillId="2" borderId="0" xfId="0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/>
      <protection locked="0"/>
    </xf>
    <xf numFmtId="0" fontId="0" fillId="2" borderId="32" xfId="0" applyFont="1" applyFill="1" applyBorder="1" applyAlignment="1" applyProtection="1">
      <alignment horizontal="center"/>
    </xf>
    <xf numFmtId="0" fontId="10" fillId="0" borderId="67" xfId="0" applyFont="1" applyBorder="1" applyAlignment="1" applyProtection="1">
      <alignment horizontal="center" vertical="center" shrinkToFit="1"/>
      <protection locked="0"/>
    </xf>
    <xf numFmtId="0" fontId="9" fillId="0" borderId="67" xfId="0" applyFont="1" applyBorder="1" applyAlignment="1" applyProtection="1">
      <alignment horizontal="center" vertical="center" shrinkToFit="1"/>
      <protection locked="0"/>
    </xf>
    <xf numFmtId="0" fontId="5" fillId="2" borderId="7" xfId="0" applyFont="1" applyFill="1" applyBorder="1" applyAlignment="1" applyProtection="1">
      <alignment horizontal="center" vertical="center" wrapText="1"/>
    </xf>
    <xf numFmtId="49" fontId="9" fillId="0" borderId="67" xfId="0" applyNumberFormat="1" applyFont="1" applyBorder="1" applyAlignment="1" applyProtection="1">
      <alignment horizontal="center" vertical="center" shrinkToFit="1"/>
      <protection locked="0"/>
    </xf>
  </cellXfs>
  <cellStyles count="1">
    <cellStyle name="Normal" xfId="0" builtinId="0"/>
  </cellStyles>
  <dxfs count="5">
    <dxf>
      <font>
        <b val="0"/>
        <condense val="0"/>
        <extend val="0"/>
        <sz val="11"/>
        <color indexed="10"/>
      </font>
    </dxf>
    <dxf>
      <font>
        <b val="0"/>
        <condense val="0"/>
        <extend val="0"/>
        <sz val="11"/>
        <color indexed="48"/>
      </font>
    </dxf>
    <dxf>
      <font>
        <b/>
        <i val="0"/>
        <condense val="0"/>
        <extend val="0"/>
        <sz val="11"/>
        <color indexed="10"/>
      </font>
    </dxf>
    <dxf>
      <font>
        <b val="0"/>
        <condense val="0"/>
        <extend val="0"/>
        <sz val="11"/>
        <color indexed="10"/>
      </font>
    </dxf>
    <dxf>
      <font>
        <b val="0"/>
        <condense val="0"/>
        <extend val="0"/>
        <sz val="11"/>
        <color indexed="48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FEFEF"/>
      <rgbColor rgb="00CCFFFF"/>
      <rgbColor rgb="00660066"/>
      <rgbColor rgb="00FF8080"/>
      <rgbColor rgb="000066CC"/>
      <rgbColor rgb="00DFDFD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57150</xdr:colOff>
      <xdr:row>0</xdr:row>
      <xdr:rowOff>66675</xdr:rowOff>
    </xdr:from>
    <xdr:to>
      <xdr:col>27</xdr:col>
      <xdr:colOff>1447800</xdr:colOff>
      <xdr:row>1</xdr:row>
      <xdr:rowOff>57150</xdr:rowOff>
    </xdr:to>
    <xdr:grpSp>
      <xdr:nvGrpSpPr>
        <xdr:cNvPr id="17552" name="Group 5"/>
        <xdr:cNvGrpSpPr>
          <a:grpSpLocks/>
        </xdr:cNvGrpSpPr>
      </xdr:nvGrpSpPr>
      <xdr:grpSpPr bwMode="auto">
        <a:xfrm>
          <a:off x="8864974" y="66675"/>
          <a:ext cx="3273238" cy="237004"/>
          <a:chOff x="13101" y="105"/>
          <a:chExt cx="4687" cy="379"/>
        </a:xfrm>
      </xdr:grpSpPr>
      <xdr:sp macro="" textlink="" fLocksText="0">
        <xdr:nvSpPr>
          <xdr:cNvPr id="1058" name="Text 6"/>
          <xdr:cNvSpPr txBox="1">
            <a:spLocks noChangeArrowheads="1"/>
          </xdr:cNvSpPr>
        </xdr:nvSpPr>
        <xdr:spPr bwMode="auto">
          <a:xfrm>
            <a:off x="13101" y="105"/>
            <a:ext cx="1562" cy="379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0160" tIns="20160" rIns="20160" bIns="20160" anchor="ctr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承認</a:t>
            </a:r>
          </a:p>
        </xdr:txBody>
      </xdr:sp>
      <xdr:sp macro="" textlink="" fLocksText="0">
        <xdr:nvSpPr>
          <xdr:cNvPr id="1059" name="Text 7"/>
          <xdr:cNvSpPr txBox="1">
            <a:spLocks noChangeArrowheads="1"/>
          </xdr:cNvSpPr>
        </xdr:nvSpPr>
        <xdr:spPr bwMode="auto">
          <a:xfrm>
            <a:off x="14663" y="105"/>
            <a:ext cx="1562" cy="379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0160" tIns="20160" rIns="20160" bIns="20160" anchor="ctr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査閲</a:t>
            </a:r>
          </a:p>
        </xdr:txBody>
      </xdr:sp>
      <xdr:sp macro="" textlink="" fLocksText="0">
        <xdr:nvSpPr>
          <xdr:cNvPr id="1060" name="Text 8"/>
          <xdr:cNvSpPr txBox="1">
            <a:spLocks noChangeArrowheads="1"/>
          </xdr:cNvSpPr>
        </xdr:nvSpPr>
        <xdr:spPr bwMode="auto">
          <a:xfrm>
            <a:off x="16226" y="105"/>
            <a:ext cx="1562" cy="379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0160" tIns="20160" rIns="20160" bIns="20160" anchor="ctr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本人</a:t>
            </a:r>
          </a:p>
        </xdr:txBody>
      </xdr:sp>
    </xdr:grpSp>
    <xdr:clientData/>
  </xdr:twoCellAnchor>
  <xdr:twoCellAnchor>
    <xdr:from>
      <xdr:col>27</xdr:col>
      <xdr:colOff>361950</xdr:colOff>
      <xdr:row>41</xdr:row>
      <xdr:rowOff>76200</xdr:rowOff>
    </xdr:from>
    <xdr:to>
      <xdr:col>27</xdr:col>
      <xdr:colOff>1285875</xdr:colOff>
      <xdr:row>45</xdr:row>
      <xdr:rowOff>219075</xdr:rowOff>
    </xdr:to>
    <xdr:pic>
      <xdr:nvPicPr>
        <xdr:cNvPr id="17553" name="Picture 4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039475" y="7810500"/>
          <a:ext cx="923925" cy="98107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23</xdr:col>
      <xdr:colOff>57150</xdr:colOff>
      <xdr:row>1</xdr:row>
      <xdr:rowOff>66675</xdr:rowOff>
    </xdr:from>
    <xdr:to>
      <xdr:col>27</xdr:col>
      <xdr:colOff>1447800</xdr:colOff>
      <xdr:row>4</xdr:row>
      <xdr:rowOff>323850</xdr:rowOff>
    </xdr:to>
    <xdr:grpSp>
      <xdr:nvGrpSpPr>
        <xdr:cNvPr id="17554" name="月報承認欄1"/>
        <xdr:cNvGrpSpPr>
          <a:grpSpLocks/>
        </xdr:cNvGrpSpPr>
      </xdr:nvGrpSpPr>
      <xdr:grpSpPr bwMode="auto">
        <a:xfrm>
          <a:off x="8864974" y="313204"/>
          <a:ext cx="3273238" cy="929528"/>
          <a:chOff x="13101" y="495"/>
          <a:chExt cx="4687" cy="1471"/>
        </a:xfrm>
      </xdr:grpSpPr>
      <xdr:sp macro="" textlink="">
        <xdr:nvSpPr>
          <xdr:cNvPr id="17555" name="Text 2"/>
          <xdr:cNvSpPr txBox="1">
            <a:spLocks noChangeArrowheads="1"/>
          </xdr:cNvSpPr>
        </xdr:nvSpPr>
        <xdr:spPr bwMode="auto">
          <a:xfrm>
            <a:off x="13101" y="495"/>
            <a:ext cx="1556" cy="1471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7556" name="Text 3"/>
          <xdr:cNvSpPr txBox="1">
            <a:spLocks noChangeArrowheads="1"/>
          </xdr:cNvSpPr>
        </xdr:nvSpPr>
        <xdr:spPr bwMode="auto">
          <a:xfrm>
            <a:off x="14662" y="495"/>
            <a:ext cx="1566" cy="1471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7557" name="Text 4"/>
          <xdr:cNvSpPr txBox="1">
            <a:spLocks noChangeArrowheads="1"/>
          </xdr:cNvSpPr>
        </xdr:nvSpPr>
        <xdr:spPr bwMode="auto">
          <a:xfrm>
            <a:off x="16231" y="495"/>
            <a:ext cx="1557" cy="1471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H46"/>
  <sheetViews>
    <sheetView tabSelected="1" zoomScale="85" zoomScaleNormal="85" workbookViewId="0">
      <pane xSplit="7" ySplit="7" topLeftCell="H8" activePane="bottomRight" state="frozen"/>
      <selection pane="topRight" activeCell="AI1" sqref="AI1"/>
      <selection pane="bottomLeft" activeCell="A35" sqref="A35"/>
      <selection pane="bottomRight" activeCell="AB8" sqref="AB8"/>
    </sheetView>
  </sheetViews>
  <sheetFormatPr defaultRowHeight="13.5"/>
  <cols>
    <col min="1" max="1" width="5" style="1" customWidth="1"/>
    <col min="2" max="2" width="5.125" style="1" customWidth="1"/>
    <col min="3" max="3" width="4.25" style="1" bestFit="1" customWidth="1"/>
    <col min="4" max="4" width="5.125" style="1" bestFit="1" customWidth="1"/>
    <col min="5" max="5" width="6.75" style="1" customWidth="1"/>
    <col min="6" max="6" width="6.625" style="1" customWidth="1"/>
    <col min="7" max="7" width="6.75" style="1" customWidth="1"/>
    <col min="8" max="9" width="6.625" style="1" customWidth="1"/>
    <col min="10" max="10" width="4.125" style="1" customWidth="1"/>
    <col min="11" max="12" width="6.625" style="1" customWidth="1"/>
    <col min="13" max="23" width="4.125" style="1" customWidth="1"/>
    <col min="24" max="27" width="6.125" style="1" customWidth="1"/>
    <col min="28" max="28" width="39.75" style="179" customWidth="1"/>
    <col min="29" max="29" width="8.875" style="1" customWidth="1"/>
    <col min="30" max="37" width="9" style="1" customWidth="1"/>
    <col min="38" max="40" width="13.625" style="1" customWidth="1"/>
    <col min="41" max="16384" width="9" style="1"/>
  </cols>
  <sheetData>
    <row r="1" spans="1:30" ht="19.5" customHeight="1">
      <c r="A1" s="2"/>
      <c r="B1" s="3"/>
      <c r="C1" s="3"/>
      <c r="D1" s="3"/>
      <c r="E1" s="3"/>
      <c r="F1" s="3"/>
      <c r="G1" s="3"/>
    </row>
    <row r="2" spans="1:30" ht="17.25">
      <c r="A2" s="4"/>
      <c r="B2" s="216">
        <v>2019</v>
      </c>
      <c r="C2" s="216"/>
      <c r="D2" s="6" t="s">
        <v>0</v>
      </c>
      <c r="E2" s="5">
        <v>2</v>
      </c>
      <c r="F2" s="6" t="s">
        <v>1</v>
      </c>
      <c r="G2" s="6"/>
      <c r="H2" s="7" t="s">
        <v>2</v>
      </c>
      <c r="I2" s="8"/>
      <c r="J2" s="8"/>
      <c r="K2" s="9"/>
      <c r="L2" s="9"/>
      <c r="M2" s="4"/>
      <c r="N2" s="10"/>
      <c r="O2" s="11"/>
      <c r="P2" s="4"/>
      <c r="Q2" s="12"/>
      <c r="R2" s="12"/>
      <c r="S2" s="12"/>
      <c r="T2" s="12"/>
      <c r="U2" s="12"/>
      <c r="V2" s="12"/>
      <c r="W2" s="12"/>
      <c r="X2" s="13"/>
      <c r="Y2" s="13"/>
      <c r="Z2" s="13"/>
      <c r="AA2" s="13"/>
      <c r="AB2" s="180"/>
    </row>
    <row r="3" spans="1:30" ht="18" customHeight="1">
      <c r="A3" s="15"/>
      <c r="B3" s="16"/>
      <c r="C3" s="15"/>
      <c r="D3" s="15"/>
      <c r="E3" s="15"/>
      <c r="F3" s="15"/>
      <c r="G3" s="15"/>
      <c r="H3" s="15"/>
      <c r="I3" s="15"/>
      <c r="J3" s="15"/>
      <c r="K3" s="15"/>
      <c r="L3" s="14"/>
      <c r="M3" s="17"/>
      <c r="N3" s="14"/>
      <c r="O3" s="17"/>
      <c r="P3" s="14"/>
      <c r="Q3" s="15"/>
      <c r="R3" s="15"/>
      <c r="S3" s="15"/>
      <c r="T3" s="15"/>
      <c r="U3" s="15"/>
      <c r="V3" s="17"/>
      <c r="W3" s="14"/>
      <c r="X3" s="15"/>
      <c r="Y3" s="13"/>
      <c r="Z3" s="15"/>
      <c r="AA3" s="15"/>
      <c r="AB3" s="180"/>
    </row>
    <row r="4" spans="1:30" ht="18" customHeight="1">
      <c r="A4" s="19"/>
      <c r="B4" s="213" t="s">
        <v>3</v>
      </c>
      <c r="C4" s="213"/>
      <c r="D4" s="213" t="s">
        <v>4</v>
      </c>
      <c r="E4" s="213"/>
      <c r="F4" s="213"/>
      <c r="G4" s="213"/>
      <c r="H4" s="213" t="s">
        <v>5</v>
      </c>
      <c r="I4" s="213"/>
      <c r="J4" s="213"/>
      <c r="K4" s="213"/>
      <c r="L4" s="213"/>
      <c r="M4" s="213" t="s">
        <v>6</v>
      </c>
      <c r="N4" s="213"/>
      <c r="O4" s="213"/>
      <c r="P4" s="213"/>
      <c r="Q4" s="213"/>
      <c r="R4" s="213"/>
      <c r="S4" s="213"/>
      <c r="T4" s="213"/>
      <c r="U4" s="13"/>
      <c r="V4" s="13"/>
      <c r="W4" s="13"/>
      <c r="X4" s="13"/>
      <c r="Y4" s="13"/>
      <c r="Z4" s="13"/>
      <c r="AA4" s="19"/>
      <c r="AB4" s="181"/>
    </row>
    <row r="5" spans="1:30" ht="35.25" customHeight="1">
      <c r="A5" s="20"/>
      <c r="B5" s="221" t="s">
        <v>48</v>
      </c>
      <c r="C5" s="221"/>
      <c r="D5" s="218" t="s">
        <v>49</v>
      </c>
      <c r="E5" s="218"/>
      <c r="F5" s="218"/>
      <c r="G5" s="218"/>
      <c r="H5" s="218" t="s">
        <v>47</v>
      </c>
      <c r="I5" s="218"/>
      <c r="J5" s="218"/>
      <c r="K5" s="218"/>
      <c r="L5" s="218"/>
      <c r="M5" s="219" t="s">
        <v>46</v>
      </c>
      <c r="N5" s="219"/>
      <c r="O5" s="219"/>
      <c r="P5" s="219"/>
      <c r="Q5" s="219"/>
      <c r="R5" s="219"/>
      <c r="S5" s="219"/>
      <c r="T5" s="219"/>
      <c r="U5" s="20"/>
      <c r="V5" s="20"/>
      <c r="W5" s="20"/>
      <c r="X5" s="21"/>
      <c r="Y5" s="21"/>
      <c r="Z5" s="21"/>
      <c r="AA5" s="20"/>
      <c r="AB5" s="182"/>
    </row>
    <row r="6" spans="1:30" ht="16.5" customHeight="1">
      <c r="A6" s="22"/>
      <c r="B6" s="23" t="s">
        <v>7</v>
      </c>
      <c r="C6" s="24" t="s">
        <v>8</v>
      </c>
      <c r="D6" s="25" t="s">
        <v>9</v>
      </c>
      <c r="E6" s="26" t="s">
        <v>10</v>
      </c>
      <c r="F6" s="27" t="s">
        <v>11</v>
      </c>
      <c r="G6" s="28" t="s">
        <v>12</v>
      </c>
      <c r="H6" s="28" t="s">
        <v>13</v>
      </c>
      <c r="I6" s="29" t="s">
        <v>14</v>
      </c>
      <c r="J6" s="213" t="s">
        <v>15</v>
      </c>
      <c r="K6" s="213"/>
      <c r="L6" s="213"/>
      <c r="M6" s="213" t="s">
        <v>16</v>
      </c>
      <c r="N6" s="213"/>
      <c r="O6" s="212" t="s">
        <v>17</v>
      </c>
      <c r="P6" s="212"/>
      <c r="Q6" s="213" t="s">
        <v>18</v>
      </c>
      <c r="R6" s="213"/>
      <c r="S6" s="30"/>
      <c r="T6" s="212" t="s">
        <v>19</v>
      </c>
      <c r="U6" s="212"/>
      <c r="V6" s="30" t="s">
        <v>20</v>
      </c>
      <c r="W6" s="212" t="s">
        <v>21</v>
      </c>
      <c r="X6" s="212"/>
      <c r="Y6" s="212"/>
      <c r="Z6" s="212" t="s">
        <v>22</v>
      </c>
      <c r="AA6" s="212"/>
      <c r="AB6" s="220"/>
    </row>
    <row r="7" spans="1:30" ht="16.5" customHeight="1">
      <c r="A7" s="22"/>
      <c r="B7" s="31"/>
      <c r="C7" s="32"/>
      <c r="D7" s="33" t="s">
        <v>23</v>
      </c>
      <c r="E7" s="34" t="s">
        <v>24</v>
      </c>
      <c r="F7" s="35" t="s">
        <v>24</v>
      </c>
      <c r="G7" s="36" t="s">
        <v>25</v>
      </c>
      <c r="H7" s="36" t="s">
        <v>26</v>
      </c>
      <c r="I7" s="37" t="s">
        <v>26</v>
      </c>
      <c r="J7" s="38"/>
      <c r="K7" s="39" t="s">
        <v>27</v>
      </c>
      <c r="L7" s="40" t="s">
        <v>28</v>
      </c>
      <c r="M7" s="41" t="s">
        <v>29</v>
      </c>
      <c r="N7" s="42" t="s">
        <v>30</v>
      </c>
      <c r="O7" s="43" t="s">
        <v>31</v>
      </c>
      <c r="P7" s="40" t="s">
        <v>32</v>
      </c>
      <c r="Q7" s="41" t="s">
        <v>33</v>
      </c>
      <c r="R7" s="40" t="s">
        <v>34</v>
      </c>
      <c r="S7" s="44"/>
      <c r="T7" s="45" t="s">
        <v>35</v>
      </c>
      <c r="U7" s="46" t="s">
        <v>36</v>
      </c>
      <c r="V7" s="44" t="s">
        <v>37</v>
      </c>
      <c r="W7" s="41"/>
      <c r="X7" s="39" t="s">
        <v>38</v>
      </c>
      <c r="Y7" s="42" t="s">
        <v>39</v>
      </c>
      <c r="Z7" s="43" t="s">
        <v>38</v>
      </c>
      <c r="AA7" s="42" t="s">
        <v>39</v>
      </c>
      <c r="AB7" s="220"/>
      <c r="AC7" s="169"/>
      <c r="AD7" s="15"/>
    </row>
    <row r="8" spans="1:30" ht="13.9" customHeight="1">
      <c r="A8" s="47"/>
      <c r="B8" s="48">
        <f>IF(OR(B2="",E2=""),"",DATE(B2,E2,1))</f>
        <v>43497</v>
      </c>
      <c r="C8" s="49" t="str">
        <f t="shared" ref="C8:C37" si="0">IF(B8="","",CHOOSE(WEEKDAY(B8),"日","月","火","水","木","金","土"))</f>
        <v>金</v>
      </c>
      <c r="D8" s="50" t="s">
        <v>29</v>
      </c>
      <c r="E8" s="167">
        <v>0.32430555555555557</v>
      </c>
      <c r="F8" s="167">
        <v>0.4465277777777778</v>
      </c>
      <c r="G8" s="168">
        <f ca="1">IF(F8="","",IF(E8="","",(LOOKUP(F8,参照データ!$B$3:$B$42,参照データ!$C$3:$C$41)-LOOKUP(E8,参照データ!$D$3:$D$42,参照データ!$E$3:$E$41))))</f>
        <v>2.5</v>
      </c>
      <c r="H8" s="52">
        <f>IF(OR(C8="土",C8="日"),"",IF(ISBLANK(F8),"",INDEX(基本データ!$A$1:$D$38,MATCH(F8,基本データ!$A$1:$A$38,1),MATCH($H$6,基本データ!$A$1:$D$1))))</f>
        <v>0</v>
      </c>
      <c r="I8" s="53">
        <f>IF(OR(C8="土",C8="日"),"",IF(ISBLANK(F8),"",INDEX(基本データ!$A$1:$D$38,MATCH(F8,基本データ!$A$1:$A$38,1),MATCH($I$6,基本データ!$A$1:$D$1,0))))</f>
        <v>0</v>
      </c>
      <c r="J8" s="85"/>
      <c r="K8" s="86"/>
      <c r="L8" s="95"/>
      <c r="M8" s="50"/>
      <c r="N8" s="56"/>
      <c r="O8" s="57"/>
      <c r="P8" s="58"/>
      <c r="Q8" s="50"/>
      <c r="R8" s="58"/>
      <c r="S8" s="59"/>
      <c r="T8" s="50"/>
      <c r="U8" s="56"/>
      <c r="V8" s="60"/>
      <c r="W8" s="50"/>
      <c r="X8" s="61"/>
      <c r="Y8" s="62"/>
      <c r="Z8" s="63"/>
      <c r="AA8" s="62"/>
      <c r="AB8" s="202" t="s">
        <v>52</v>
      </c>
    </row>
    <row r="9" spans="1:30" ht="13.9" customHeight="1">
      <c r="A9" s="47"/>
      <c r="B9" s="64">
        <f>IF(B8="","",B8+1)</f>
        <v>43498</v>
      </c>
      <c r="C9" s="65" t="str">
        <f t="shared" si="0"/>
        <v>土</v>
      </c>
      <c r="D9" s="50" t="s">
        <v>29</v>
      </c>
      <c r="E9" s="167"/>
      <c r="F9" s="167"/>
      <c r="G9" s="168" t="str">
        <f>IF(F9="","",IF(E9="","",(LOOKUP(F9,参照データ!$B$3:$B$42,参照データ!$C$3:$C$41)-LOOKUP(E9,参照データ!$D$3:$D$42,参照データ!$E$3:$E$41))))</f>
        <v/>
      </c>
      <c r="H9" s="52" t="str">
        <f>IF(OR(C9="土",C9="日"),"",IF(ISBLANK(F9),"",INDEX(基本データ!$A$1:$D$38,MATCH(F9,基本データ!$A$1:$A$38,1),MATCH($H$6,基本データ!$A$1:$D$1))))</f>
        <v/>
      </c>
      <c r="I9" s="53" t="str">
        <f>IF(OR(C9="土",C9="日"),"",IF(ISBLANK(F9),"",INDEX(基本データ!$A$1:$D$38,MATCH(F9,基本データ!$A$1:$A$38,1),MATCH($I$6,基本データ!$A$1:$D$1,0))))</f>
        <v/>
      </c>
      <c r="J9" s="68"/>
      <c r="K9" s="54"/>
      <c r="L9" s="55"/>
      <c r="M9" s="50"/>
      <c r="N9" s="56"/>
      <c r="O9" s="57"/>
      <c r="P9" s="58"/>
      <c r="Q9" s="50"/>
      <c r="R9" s="58"/>
      <c r="S9" s="59"/>
      <c r="T9" s="50"/>
      <c r="U9" s="56"/>
      <c r="V9" s="60"/>
      <c r="W9" s="50"/>
      <c r="X9" s="61"/>
      <c r="Y9" s="170"/>
      <c r="Z9" s="171"/>
      <c r="AA9" s="170"/>
      <c r="AB9" s="202"/>
    </row>
    <row r="10" spans="1:30" ht="13.9" customHeight="1">
      <c r="A10" s="47"/>
      <c r="B10" s="64">
        <f t="shared" ref="B10:B17" si="1">IF(B9="","",B9+1)</f>
        <v>43499</v>
      </c>
      <c r="C10" s="65" t="str">
        <f t="shared" si="0"/>
        <v>日</v>
      </c>
      <c r="D10" s="50" t="s">
        <v>29</v>
      </c>
      <c r="E10" s="167"/>
      <c r="F10" s="167"/>
      <c r="G10" s="168" t="str">
        <f>IF(F10="","",IF(E10="","",(LOOKUP(F10,参照データ!$B$3:$B$42,参照データ!$C$3:$C$41)-LOOKUP(E10,参照データ!$D$3:$D$42,参照データ!$E$3:$E$41))))</f>
        <v/>
      </c>
      <c r="H10" s="52" t="str">
        <f>IF(OR(C10="土",C10="日"),"",IF(ISBLANK(F10),"",INDEX(基本データ!$A$1:$D$38,MATCH(F10,基本データ!$A$1:$A$38,1),MATCH($H$6,基本データ!$A$1:$D$1))))</f>
        <v/>
      </c>
      <c r="I10" s="53" t="str">
        <f>IF(OR(C10="土",C10="日"),"",IF(ISBLANK(F10),"",INDEX(基本データ!$A$1:$D$38,MATCH(F10,基本データ!$A$1:$A$38,1),MATCH($I$6,基本データ!$A$1:$D$1,0))))</f>
        <v/>
      </c>
      <c r="J10" s="68"/>
      <c r="K10" s="54"/>
      <c r="L10" s="55"/>
      <c r="M10" s="50"/>
      <c r="N10" s="56"/>
      <c r="O10" s="57"/>
      <c r="P10" s="58"/>
      <c r="Q10" s="50"/>
      <c r="R10" s="58"/>
      <c r="S10" s="59"/>
      <c r="T10" s="50"/>
      <c r="U10" s="56"/>
      <c r="V10" s="60"/>
      <c r="W10" s="50"/>
      <c r="X10" s="61"/>
      <c r="Y10" s="66"/>
      <c r="Z10" s="67"/>
      <c r="AA10" s="66"/>
      <c r="AB10" s="202"/>
    </row>
    <row r="11" spans="1:30" ht="13.9" customHeight="1">
      <c r="A11" s="47"/>
      <c r="B11" s="64">
        <f t="shared" si="1"/>
        <v>43500</v>
      </c>
      <c r="C11" s="65" t="str">
        <f t="shared" si="0"/>
        <v>月</v>
      </c>
      <c r="D11" s="50" t="s">
        <v>29</v>
      </c>
      <c r="E11" s="167"/>
      <c r="F11" s="167"/>
      <c r="G11" s="168" t="str">
        <f>IF(F11="","",IF(E11="","",(LOOKUP(F11,参照データ!$B$3:$B$42,参照データ!$C$3:$C$41)-LOOKUP(E11,参照データ!$D$3:$D$42,参照データ!$E$3:$E$41))))</f>
        <v/>
      </c>
      <c r="H11" s="52" t="str">
        <f>IF(OR(C11="土",C11="日"),"",IF(ISBLANK(F11),"",INDEX(基本データ!$A$1:$D$38,MATCH(F11,基本データ!$A$1:$A$38,1),MATCH($H$6,基本データ!$A$1:$D$1))))</f>
        <v/>
      </c>
      <c r="I11" s="53" t="str">
        <f>IF(OR(C11="土",C11="日"),"",IF(ISBLANK(F11),"",INDEX(基本データ!$A$1:$D$38,MATCH(F11,基本データ!$A$1:$A$38,1),MATCH($I$6,基本データ!$A$1:$D$1,0))))</f>
        <v/>
      </c>
      <c r="J11" s="68"/>
      <c r="K11" s="54"/>
      <c r="L11" s="55"/>
      <c r="M11" s="50"/>
      <c r="N11" s="56"/>
      <c r="O11" s="57"/>
      <c r="P11" s="58"/>
      <c r="Q11" s="50"/>
      <c r="R11" s="58"/>
      <c r="S11" s="59"/>
      <c r="T11" s="50"/>
      <c r="U11" s="56"/>
      <c r="V11" s="60"/>
      <c r="W11" s="50"/>
      <c r="X11" s="61"/>
      <c r="Y11" s="66"/>
      <c r="Z11" s="67"/>
      <c r="AA11" s="66"/>
      <c r="AB11" s="202"/>
    </row>
    <row r="12" spans="1:30" ht="13.9" customHeight="1">
      <c r="A12" s="47"/>
      <c r="B12" s="64">
        <f t="shared" si="1"/>
        <v>43501</v>
      </c>
      <c r="C12" s="65" t="str">
        <f t="shared" si="0"/>
        <v>火</v>
      </c>
      <c r="D12" s="50" t="s">
        <v>29</v>
      </c>
      <c r="E12" s="167"/>
      <c r="F12" s="167"/>
      <c r="G12" s="168" t="str">
        <f>IF(F12="","",IF(E12="","",(LOOKUP(F12,参照データ!$B$3:$B$42,参照データ!$C$3:$C$41)-LOOKUP(E12,参照データ!$D$3:$D$42,参照データ!$E$3:$E$41))))</f>
        <v/>
      </c>
      <c r="H12" s="52" t="str">
        <f>IF(OR(C12="土",C12="日"),"",IF(ISBLANK(F12),"",INDEX(基本データ!$A$1:$D$38,MATCH(F12,基本データ!$A$1:$A$38,1),MATCH($H$6,基本データ!$A$1:$D$1))))</f>
        <v/>
      </c>
      <c r="I12" s="53" t="str">
        <f>IF(OR(C12="土",C12="日"),"",IF(ISBLANK(F12),"",INDEX(基本データ!$A$1:$D$38,MATCH(F12,基本データ!$A$1:$A$38,1),MATCH($I$6,基本データ!$A$1:$D$1,0))))</f>
        <v/>
      </c>
      <c r="J12" s="68"/>
      <c r="K12" s="54"/>
      <c r="L12" s="55"/>
      <c r="M12" s="50"/>
      <c r="N12" s="56"/>
      <c r="O12" s="57"/>
      <c r="P12" s="58"/>
      <c r="Q12" s="50"/>
      <c r="R12" s="58"/>
      <c r="S12" s="59"/>
      <c r="T12" s="50"/>
      <c r="U12" s="56"/>
      <c r="V12" s="60"/>
      <c r="W12" s="50"/>
      <c r="X12" s="61"/>
      <c r="Y12" s="66"/>
      <c r="Z12" s="67"/>
      <c r="AA12" s="66"/>
      <c r="AB12" s="202"/>
    </row>
    <row r="13" spans="1:30" ht="13.9" customHeight="1">
      <c r="A13" s="47"/>
      <c r="B13" s="64">
        <f t="shared" si="1"/>
        <v>43502</v>
      </c>
      <c r="C13" s="65" t="str">
        <f t="shared" si="0"/>
        <v>水</v>
      </c>
      <c r="D13" s="50" t="s">
        <v>29</v>
      </c>
      <c r="E13" s="167"/>
      <c r="F13" s="167"/>
      <c r="G13" s="168" t="str">
        <f>IF(F13="","",IF(E13="","",(LOOKUP(F13,参照データ!$B$3:$B$42,参照データ!$C$3:$C$41)-LOOKUP(E13,参照データ!$D$3:$D$42,参照データ!$E$3:$E$41))))</f>
        <v/>
      </c>
      <c r="H13" s="52" t="str">
        <f>IF(OR(C13="土",C13="日"),"",IF(ISBLANK(F13),"",INDEX(基本データ!$A$1:$D$38,MATCH(F13,基本データ!$A$1:$A$38,1),MATCH($H$6,基本データ!$A$1:$D$1))))</f>
        <v/>
      </c>
      <c r="I13" s="53" t="str">
        <f>IF(OR(C13="土",C13="日"),"",IF(ISBLANK(F13),"",INDEX(基本データ!$A$1:$D$38,MATCH(F13,基本データ!$A$1:$A$38,1),MATCH($I$6,基本データ!$A$1:$D$1,0))))</f>
        <v/>
      </c>
      <c r="J13" s="68"/>
      <c r="K13" s="54"/>
      <c r="L13" s="55"/>
      <c r="M13" s="50"/>
      <c r="N13" s="56"/>
      <c r="O13" s="57"/>
      <c r="P13" s="58"/>
      <c r="Q13" s="50"/>
      <c r="R13" s="58"/>
      <c r="S13" s="59"/>
      <c r="T13" s="50"/>
      <c r="U13" s="56"/>
      <c r="V13" s="60"/>
      <c r="W13" s="50"/>
      <c r="X13" s="61"/>
      <c r="Y13" s="66"/>
      <c r="Z13" s="67"/>
      <c r="AA13" s="66"/>
      <c r="AB13" s="202"/>
    </row>
    <row r="14" spans="1:30" ht="13.9" customHeight="1">
      <c r="A14" s="47"/>
      <c r="B14" s="64">
        <f t="shared" si="1"/>
        <v>43503</v>
      </c>
      <c r="C14" s="65" t="str">
        <f t="shared" si="0"/>
        <v>木</v>
      </c>
      <c r="D14" s="50" t="s">
        <v>29</v>
      </c>
      <c r="E14" s="167"/>
      <c r="F14" s="167"/>
      <c r="G14" s="168" t="str">
        <f>IF(F14="","",IF(E14="","",(LOOKUP(F14,参照データ!$B$3:$B$42,参照データ!$C$3:$C$41)-LOOKUP(E14,参照データ!$D$3:$D$42,参照データ!$E$3:$E$41))))</f>
        <v/>
      </c>
      <c r="H14" s="52" t="str">
        <f>IF(OR(C14="土",C14="日"),"",IF(ISBLANK(F14),"",INDEX(基本データ!$A$1:$D$38,MATCH(F14,基本データ!$A$1:$A$38,1),MATCH($H$6,基本データ!$A$1:$D$1))))</f>
        <v/>
      </c>
      <c r="I14" s="53" t="str">
        <f>IF(OR(C14="土",C14="日"),"",IF(ISBLANK(F14),"",INDEX(基本データ!$A$1:$D$38,MATCH(F14,基本データ!$A$1:$A$38,1),MATCH($I$6,基本データ!$A$1:$D$1,0))))</f>
        <v/>
      </c>
      <c r="J14" s="68"/>
      <c r="K14" s="54"/>
      <c r="L14" s="55"/>
      <c r="M14" s="50"/>
      <c r="N14" s="56"/>
      <c r="O14" s="57"/>
      <c r="P14" s="58"/>
      <c r="Q14" s="50"/>
      <c r="R14" s="58"/>
      <c r="S14" s="59"/>
      <c r="T14" s="50"/>
      <c r="U14" s="56"/>
      <c r="V14" s="60"/>
      <c r="W14" s="50"/>
      <c r="X14" s="61"/>
      <c r="Y14" s="66"/>
      <c r="Z14" s="67"/>
      <c r="AA14" s="66"/>
      <c r="AB14" s="201"/>
    </row>
    <row r="15" spans="1:30" ht="13.9" customHeight="1">
      <c r="A15" s="47"/>
      <c r="B15" s="64">
        <f t="shared" si="1"/>
        <v>43504</v>
      </c>
      <c r="C15" s="65" t="str">
        <f t="shared" si="0"/>
        <v>金</v>
      </c>
      <c r="D15" s="50" t="s">
        <v>29</v>
      </c>
      <c r="E15" s="167"/>
      <c r="F15" s="167"/>
      <c r="G15" s="168" t="str">
        <f>IF(F15="","",IF(E15="","",(LOOKUP(F15,参照データ!$B$3:$B$42,参照データ!$C$3:$C$41)-LOOKUP(E15,参照データ!$D$3:$D$42,参照データ!$E$3:$E$41))))</f>
        <v/>
      </c>
      <c r="H15" s="52" t="str">
        <f>IF(OR(C15="土",C15="日"),"",IF(ISBLANK(F15),"",INDEX(基本データ!$A$1:$D$38,MATCH(F15,基本データ!$A$1:$A$38,1),MATCH($H$6,基本データ!$A$1:$D$1))))</f>
        <v/>
      </c>
      <c r="I15" s="53" t="str">
        <f>IF(OR(C15="土",C15="日"),"",IF(ISBLANK(F15),"",INDEX(基本データ!$A$1:$D$38,MATCH(F15,基本データ!$A$1:$A$38,1),MATCH($I$6,基本データ!$A$1:$D$1,0))))</f>
        <v/>
      </c>
      <c r="J15" s="68"/>
      <c r="K15" s="54"/>
      <c r="L15" s="55"/>
      <c r="M15" s="50"/>
      <c r="N15" s="56"/>
      <c r="O15" s="57"/>
      <c r="P15" s="58"/>
      <c r="Q15" s="50"/>
      <c r="R15" s="58"/>
      <c r="S15" s="59"/>
      <c r="T15" s="50"/>
      <c r="U15" s="56"/>
      <c r="V15" s="60"/>
      <c r="W15" s="50"/>
      <c r="X15" s="61"/>
      <c r="Y15" s="66"/>
      <c r="Z15" s="67"/>
      <c r="AA15" s="66"/>
      <c r="AB15" s="202"/>
    </row>
    <row r="16" spans="1:30" ht="13.9" customHeight="1">
      <c r="A16" s="47"/>
      <c r="B16" s="64">
        <f t="shared" si="1"/>
        <v>43505</v>
      </c>
      <c r="C16" s="65" t="str">
        <f t="shared" si="0"/>
        <v>土</v>
      </c>
      <c r="D16" s="50" t="s">
        <v>29</v>
      </c>
      <c r="E16" s="167"/>
      <c r="F16" s="167"/>
      <c r="G16" s="168" t="str">
        <f>IF(F16="","",IF(E16="","",(LOOKUP(F16,参照データ!$B$3:$B$42,参照データ!$C$3:$C$41)-LOOKUP(E16,参照データ!$D$3:$D$42,参照データ!$E$3:$E$41))))</f>
        <v/>
      </c>
      <c r="H16" s="52" t="str">
        <f>IF(OR(C16="土",C16="日"),"",IF(ISBLANK(F16),"",INDEX(基本データ!$A$1:$D$38,MATCH(F16,基本データ!$A$1:$A$38,1),MATCH($H$6,基本データ!$A$1:$D$1))))</f>
        <v/>
      </c>
      <c r="I16" s="53" t="str">
        <f>IF(OR(C16="土",C16="日"),"",IF(ISBLANK(F16),"",INDEX(基本データ!$A$1:$D$38,MATCH(F16,基本データ!$A$1:$A$38,1),MATCH($I$6,基本データ!$A$1:$D$1,0))))</f>
        <v/>
      </c>
      <c r="J16" s="68"/>
      <c r="K16" s="54"/>
      <c r="L16" s="55"/>
      <c r="M16" s="50"/>
      <c r="N16" s="56"/>
      <c r="O16" s="57"/>
      <c r="P16" s="58"/>
      <c r="Q16" s="50"/>
      <c r="R16" s="58"/>
      <c r="S16" s="59"/>
      <c r="T16" s="50"/>
      <c r="U16" s="56"/>
      <c r="V16" s="60"/>
      <c r="W16" s="50"/>
      <c r="X16" s="61"/>
      <c r="Y16" s="66"/>
      <c r="Z16" s="67"/>
      <c r="AA16" s="66"/>
      <c r="AB16" s="202"/>
    </row>
    <row r="17" spans="1:34" ht="13.9" customHeight="1">
      <c r="A17" s="69"/>
      <c r="B17" s="64">
        <f t="shared" si="1"/>
        <v>43506</v>
      </c>
      <c r="C17" s="65" t="str">
        <f t="shared" si="0"/>
        <v>日</v>
      </c>
      <c r="D17" s="50" t="s">
        <v>29</v>
      </c>
      <c r="E17" s="167"/>
      <c r="F17" s="167"/>
      <c r="G17" s="168" t="str">
        <f>IF(F17="","",IF(E17="","",(LOOKUP(F17,参照データ!$B$3:$B$42,参照データ!$C$3:$C$41)-LOOKUP(E17,参照データ!$D$3:$D$42,参照データ!$E$3:$E$41))))</f>
        <v/>
      </c>
      <c r="H17" s="52" t="str">
        <f>IF(OR(C17="土",C17="日"),"",IF(ISBLANK(F17),"",INDEX(基本データ!$A$1:$D$38,MATCH(F17,基本データ!$A$1:$A$38,1),MATCH($H$6,基本データ!$A$1:$D$1))))</f>
        <v/>
      </c>
      <c r="I17" s="53" t="str">
        <f>IF(OR(C17="土",C17="日"),"",IF(ISBLANK(F17),"",INDEX(基本データ!$A$1:$D$38,MATCH(F17,基本データ!$A$1:$A$38,1),MATCH($I$6,基本データ!$A$1:$D$1,0))))</f>
        <v/>
      </c>
      <c r="J17" s="68"/>
      <c r="K17" s="54"/>
      <c r="L17" s="55"/>
      <c r="M17" s="50"/>
      <c r="N17" s="56"/>
      <c r="O17" s="57"/>
      <c r="P17" s="58"/>
      <c r="Q17" s="50"/>
      <c r="R17" s="58"/>
      <c r="S17" s="59"/>
      <c r="T17" s="50"/>
      <c r="U17" s="56"/>
      <c r="V17" s="60"/>
      <c r="W17" s="50"/>
      <c r="X17" s="61"/>
      <c r="Y17" s="66"/>
      <c r="Z17" s="67"/>
      <c r="AA17" s="66"/>
      <c r="AB17" s="202"/>
      <c r="AC17" s="70"/>
    </row>
    <row r="18" spans="1:34" ht="16.5" customHeight="1">
      <c r="A18" s="47"/>
      <c r="B18" s="217" t="s">
        <v>40</v>
      </c>
      <c r="C18" s="217"/>
      <c r="D18" s="217"/>
      <c r="E18" s="217"/>
      <c r="F18" s="217"/>
      <c r="G18" s="71">
        <f ca="1">SUM(G8:G17)</f>
        <v>2.5</v>
      </c>
      <c r="H18" s="172">
        <f>SUM(H8:H17)</f>
        <v>0</v>
      </c>
      <c r="I18" s="173">
        <f>SUM(I8:I17)</f>
        <v>0</v>
      </c>
      <c r="J18" s="174">
        <f>COUNTIF(J8:J17,"&gt;0")</f>
        <v>0</v>
      </c>
      <c r="K18" s="175">
        <f>SUM(K8:K17)</f>
        <v>0</v>
      </c>
      <c r="L18" s="176">
        <f>SUM(L8:L17)</f>
        <v>0</v>
      </c>
      <c r="M18" s="76">
        <f t="shared" ref="M18:V18" si="2">COUNTIF(M8:M17,"&gt;0")</f>
        <v>0</v>
      </c>
      <c r="N18" s="77">
        <f t="shared" si="2"/>
        <v>0</v>
      </c>
      <c r="O18" s="73">
        <f t="shared" si="2"/>
        <v>0</v>
      </c>
      <c r="P18" s="78">
        <f t="shared" si="2"/>
        <v>0</v>
      </c>
      <c r="Q18" s="76">
        <f t="shared" si="2"/>
        <v>0</v>
      </c>
      <c r="R18" s="78">
        <f t="shared" si="2"/>
        <v>0</v>
      </c>
      <c r="S18" s="79">
        <f t="shared" si="2"/>
        <v>0</v>
      </c>
      <c r="T18" s="76">
        <f t="shared" si="2"/>
        <v>0</v>
      </c>
      <c r="U18" s="77">
        <f t="shared" si="2"/>
        <v>0</v>
      </c>
      <c r="V18" s="80">
        <f t="shared" si="2"/>
        <v>0</v>
      </c>
      <c r="W18" s="76">
        <f>SUM(W8:W17)</f>
        <v>0</v>
      </c>
      <c r="X18" s="81">
        <f>SUM(X8:X17)+INT(SUM(Y8:Y17)/60)</f>
        <v>0</v>
      </c>
      <c r="Y18" s="82">
        <f>MOD(SUM(Y8:Y17),60)</f>
        <v>0</v>
      </c>
      <c r="Z18" s="81">
        <f>SUM(Z8:Z17)+INT(SUM(AA8:AA17)/60)</f>
        <v>0</v>
      </c>
      <c r="AA18" s="82">
        <f>MOD(SUM(AA8:AA17),60)</f>
        <v>0</v>
      </c>
      <c r="AB18" s="183"/>
      <c r="AF18" s="83"/>
      <c r="AG18" s="83"/>
      <c r="AH18" s="83"/>
    </row>
    <row r="19" spans="1:34" s="200" customFormat="1" ht="13.9" customHeight="1">
      <c r="A19" s="186"/>
      <c r="B19" s="187">
        <f>IF(B17="","",B17+1)</f>
        <v>43507</v>
      </c>
      <c r="C19" s="49" t="str">
        <f t="shared" si="0"/>
        <v>月</v>
      </c>
      <c r="D19" s="50" t="s">
        <v>29</v>
      </c>
      <c r="E19" s="167">
        <v>0.3215277777777778</v>
      </c>
      <c r="F19" s="167">
        <v>0.7104166666666667</v>
      </c>
      <c r="G19" s="51">
        <f ca="1">IF(F19="","",IF(E19="","",(LOOKUP(F19,参照データ!$B$3:$B$42,参照データ!$C$3:$C$41)-LOOKUP(E19,参照データ!$D$3:$D$42,参照データ!$E$3:$E$41))))</f>
        <v>8</v>
      </c>
      <c r="H19" s="52">
        <f>IF(OR(C19="土",C19="日"),"",IF(ISBLANK(F19),"",INDEX(基本データ!$A$1:$D$38,MATCH(F19,基本データ!$A$1:$A$38,1),MATCH($H$6,基本データ!$A$1:$D$1))))</f>
        <v>0</v>
      </c>
      <c r="I19" s="53">
        <f>IF(OR(C19="土",C19="日"),"",IF(ISBLANK(F19),"",INDEX(基本データ!$A$1:$D$38,MATCH(F19,基本データ!$A$1:$A$38,1),MATCH($I$6,基本データ!$A$1:$D$1,0))))</f>
        <v>0</v>
      </c>
      <c r="J19" s="188"/>
      <c r="K19" s="189"/>
      <c r="L19" s="190"/>
      <c r="M19" s="191"/>
      <c r="N19" s="192"/>
      <c r="O19" s="193"/>
      <c r="P19" s="194"/>
      <c r="Q19" s="191"/>
      <c r="R19" s="194"/>
      <c r="S19" s="195"/>
      <c r="T19" s="191"/>
      <c r="U19" s="192"/>
      <c r="V19" s="196"/>
      <c r="W19" s="191"/>
      <c r="X19" s="197"/>
      <c r="Y19" s="198"/>
      <c r="Z19" s="199"/>
      <c r="AA19" s="198"/>
      <c r="AB19" s="202" t="s">
        <v>50</v>
      </c>
    </row>
    <row r="20" spans="1:34" ht="13.9" customHeight="1">
      <c r="A20" s="47"/>
      <c r="B20" s="64">
        <f t="shared" ref="B20:B28" si="3">IF(B19="","",B19+1)</f>
        <v>43508</v>
      </c>
      <c r="C20" s="65" t="str">
        <f t="shared" si="0"/>
        <v>火</v>
      </c>
      <c r="D20" s="50" t="s">
        <v>29</v>
      </c>
      <c r="E20" s="167">
        <v>0.32222222222222224</v>
      </c>
      <c r="F20" s="167">
        <v>0.71319444444444446</v>
      </c>
      <c r="G20" s="51">
        <f ca="1">IF(F20="","",IF(E20="","",(LOOKUP(F20,参照データ!$B$3:$B$42,参照データ!$C$3:$C$41)-LOOKUP(E20,参照データ!$D$3:$D$42,参照データ!$E$3:$E$41))))</f>
        <v>8</v>
      </c>
      <c r="H20" s="52">
        <f>IF(OR(C20="土",C20="日"),"",IF(ISBLANK(F20),"",INDEX(基本データ!$A$1:$D$38,MATCH(F20,基本データ!$A$1:$A$38,1),MATCH($H$6,基本データ!$A$1:$D$1))))</f>
        <v>0</v>
      </c>
      <c r="I20" s="53">
        <f>IF(OR(C20="土",C20="日"),"",IF(ISBLANK(F20),"",INDEX(基本データ!$A$1:$D$38,MATCH(F20,基本データ!$A$1:$A$38,1),MATCH($I$6,基本データ!$A$1:$D$1,0))))</f>
        <v>0</v>
      </c>
      <c r="J20" s="68"/>
      <c r="K20" s="54"/>
      <c r="L20" s="55"/>
      <c r="M20" s="50"/>
      <c r="N20" s="56"/>
      <c r="O20" s="57"/>
      <c r="P20" s="58"/>
      <c r="Q20" s="50"/>
      <c r="R20" s="58"/>
      <c r="S20" s="59"/>
      <c r="T20" s="50"/>
      <c r="U20" s="56"/>
      <c r="V20" s="60"/>
      <c r="W20" s="50"/>
      <c r="X20" s="61"/>
      <c r="Y20" s="66"/>
      <c r="Z20" s="67"/>
      <c r="AA20" s="66"/>
      <c r="AB20" s="202" t="s">
        <v>50</v>
      </c>
      <c r="AD20" s="200"/>
    </row>
    <row r="21" spans="1:34" ht="13.9" customHeight="1">
      <c r="A21" s="47"/>
      <c r="B21" s="64">
        <f t="shared" si="3"/>
        <v>43509</v>
      </c>
      <c r="C21" s="65" t="str">
        <f t="shared" si="0"/>
        <v>水</v>
      </c>
      <c r="D21" s="50" t="s">
        <v>29</v>
      </c>
      <c r="E21" s="167">
        <v>0.31597222222222227</v>
      </c>
      <c r="F21" s="167">
        <v>0.71527777777777779</v>
      </c>
      <c r="G21" s="51">
        <f ca="1">IF(F21="","",IF(E21="","",(LOOKUP(F21,参照データ!$B$3:$B$42,参照データ!$C$3:$C$41)-LOOKUP(E21,参照データ!$D$3:$D$42,参照データ!$E$3:$E$41))))</f>
        <v>8</v>
      </c>
      <c r="H21" s="52">
        <f>IF(OR(C21="土",C21="日"),"",IF(ISBLANK(F21),"",INDEX(基本データ!$A$1:$D$38,MATCH(F21,基本データ!$A$1:$A$38,1),MATCH($H$6,基本データ!$A$1:$D$1))))</f>
        <v>0</v>
      </c>
      <c r="I21" s="53">
        <f>IF(OR(C21="土",C21="日"),"",IF(ISBLANK(F21),"",INDEX(基本データ!$A$1:$D$38,MATCH(F21,基本データ!$A$1:$A$38,1),MATCH($I$6,基本データ!$A$1:$D$1,0))))</f>
        <v>0</v>
      </c>
      <c r="J21" s="68"/>
      <c r="K21" s="54"/>
      <c r="L21" s="55"/>
      <c r="M21" s="50"/>
      <c r="N21" s="56"/>
      <c r="O21" s="57"/>
      <c r="P21" s="58"/>
      <c r="Q21" s="50"/>
      <c r="R21" s="58"/>
      <c r="S21" s="59"/>
      <c r="T21" s="50"/>
      <c r="U21" s="56"/>
      <c r="V21" s="60"/>
      <c r="W21" s="50"/>
      <c r="X21" s="61"/>
      <c r="Y21" s="66"/>
      <c r="Z21" s="67"/>
      <c r="AA21" s="66"/>
      <c r="AB21" s="202" t="s">
        <v>50</v>
      </c>
      <c r="AD21" s="200"/>
    </row>
    <row r="22" spans="1:34" ht="13.9" customHeight="1">
      <c r="A22" s="47"/>
      <c r="B22" s="64">
        <f t="shared" si="3"/>
        <v>43510</v>
      </c>
      <c r="C22" s="65" t="str">
        <f t="shared" si="0"/>
        <v>木</v>
      </c>
      <c r="D22" s="50" t="s">
        <v>29</v>
      </c>
      <c r="E22" s="167">
        <v>0.32430555555555557</v>
      </c>
      <c r="F22" s="167">
        <v>0.70902777777777781</v>
      </c>
      <c r="G22" s="51">
        <f ca="1">IF(F22="","",IF(E22="","",(LOOKUP(F22,参照データ!$B$3:$B$42,参照データ!$C$3:$C$41)-LOOKUP(E22,参照データ!$D$3:$D$42,参照データ!$E$3:$E$41))))</f>
        <v>8</v>
      </c>
      <c r="H22" s="52">
        <f>IF(OR(C22="土",C22="日"),"",IF(ISBLANK(F22),"",INDEX(基本データ!$A$1:$D$38,MATCH(F22,基本データ!$A$1:$A$38,1),MATCH($H$6,基本データ!$A$1:$D$1))))</f>
        <v>0</v>
      </c>
      <c r="I22" s="53">
        <f>IF(OR(C22="土",C22="日"),"",IF(ISBLANK(F22),"",INDEX(基本データ!$A$1:$D$38,MATCH(F22,基本データ!$A$1:$A$38,1),MATCH($I$6,基本データ!$A$1:$D$1,0))))</f>
        <v>0</v>
      </c>
      <c r="J22" s="68"/>
      <c r="K22" s="54"/>
      <c r="L22" s="55"/>
      <c r="M22" s="50"/>
      <c r="N22" s="56"/>
      <c r="O22" s="57"/>
      <c r="P22" s="58"/>
      <c r="Q22" s="50"/>
      <c r="R22" s="58"/>
      <c r="S22" s="59"/>
      <c r="T22" s="50"/>
      <c r="U22" s="56"/>
      <c r="V22" s="60"/>
      <c r="W22" s="50"/>
      <c r="X22" s="61"/>
      <c r="Y22" s="66"/>
      <c r="Z22" s="67"/>
      <c r="AA22" s="66"/>
      <c r="AB22" s="201" t="s">
        <v>50</v>
      </c>
      <c r="AD22" s="200"/>
    </row>
    <row r="23" spans="1:34" ht="13.9" customHeight="1">
      <c r="A23" s="47"/>
      <c r="B23" s="64">
        <f t="shared" si="3"/>
        <v>43511</v>
      </c>
      <c r="C23" s="65" t="str">
        <f t="shared" si="0"/>
        <v>金</v>
      </c>
      <c r="D23" s="50" t="s">
        <v>29</v>
      </c>
      <c r="E23" s="167"/>
      <c r="F23" s="167"/>
      <c r="G23" s="51" t="str">
        <f>IF(F23="","",IF(E23="","",(LOOKUP(F23,参照データ!$B$3:$B$42,参照データ!$C$3:$C$41)-LOOKUP(E23,参照データ!$D$3:$D$42,参照データ!$E$3:$E$41))))</f>
        <v/>
      </c>
      <c r="H23" s="52" t="str">
        <f>IF(OR(C23="土",C23="日"),"",IF(ISBLANK(F23),"",INDEX(基本データ!$A$1:$D$38,MATCH(F23,基本データ!$A$1:$A$38,1),MATCH($H$6,基本データ!$A$1:$D$1))))</f>
        <v/>
      </c>
      <c r="I23" s="53" t="str">
        <f>IF(OR(C23="土",C23="日"),"",IF(ISBLANK(F23),"",INDEX(基本データ!$A$1:$D$38,MATCH(F23,基本データ!$A$1:$A$38,1),MATCH($I$6,基本データ!$A$1:$D$1,0))))</f>
        <v/>
      </c>
      <c r="J23" s="68"/>
      <c r="K23" s="54"/>
      <c r="L23" s="55"/>
      <c r="M23" s="50"/>
      <c r="N23" s="56"/>
      <c r="O23" s="57"/>
      <c r="P23" s="58"/>
      <c r="Q23" s="50"/>
      <c r="R23" s="58"/>
      <c r="S23" s="59"/>
      <c r="T23" s="50"/>
      <c r="U23" s="56"/>
      <c r="V23" s="60"/>
      <c r="W23" s="50"/>
      <c r="X23" s="61"/>
      <c r="Y23" s="66"/>
      <c r="Z23" s="67"/>
      <c r="AA23" s="66"/>
      <c r="AB23" s="201" t="s">
        <v>51</v>
      </c>
      <c r="AD23" s="200"/>
    </row>
    <row r="24" spans="1:34" ht="13.9" customHeight="1">
      <c r="A24" s="47"/>
      <c r="B24" s="64">
        <f t="shared" si="3"/>
        <v>43512</v>
      </c>
      <c r="C24" s="65" t="str">
        <f t="shared" si="0"/>
        <v>土</v>
      </c>
      <c r="D24" s="50" t="s">
        <v>29</v>
      </c>
      <c r="E24" s="167"/>
      <c r="F24" s="167"/>
      <c r="G24" s="51" t="str">
        <f>IF(F24="","",IF(E24="","",(LOOKUP(F24,参照データ!$B$3:$B$42,参照データ!$C$3:$C$41)-LOOKUP(E24,参照データ!$D$3:$D$42,参照データ!$E$3:$E$41))))</f>
        <v/>
      </c>
      <c r="H24" s="52" t="str">
        <f>IF(OR(C24="土",C24="日"),"",IF(ISBLANK(F24),"",INDEX(基本データ!$A$1:$D$38,MATCH(F24,基本データ!$A$1:$A$38,1),MATCH($H$6,基本データ!$A$1:$D$1))))</f>
        <v/>
      </c>
      <c r="I24" s="53" t="str">
        <f>IF(OR(C24="土",C24="日"),"",IF(ISBLANK(F24),"",INDEX(基本データ!$A$1:$D$38,MATCH(F24,基本データ!$A$1:$A$38,1),MATCH($I$6,基本データ!$A$1:$D$1,0))))</f>
        <v/>
      </c>
      <c r="J24" s="68"/>
      <c r="K24" s="54"/>
      <c r="L24" s="55"/>
      <c r="M24" s="50"/>
      <c r="N24" s="56"/>
      <c r="O24" s="57"/>
      <c r="P24" s="58"/>
      <c r="Q24" s="50"/>
      <c r="R24" s="58"/>
      <c r="S24" s="59"/>
      <c r="T24" s="50"/>
      <c r="U24" s="56"/>
      <c r="V24" s="60"/>
      <c r="W24" s="50"/>
      <c r="X24" s="61"/>
      <c r="Y24" s="66"/>
      <c r="Z24" s="67"/>
      <c r="AA24" s="66"/>
      <c r="AB24" s="202"/>
      <c r="AD24" s="200"/>
    </row>
    <row r="25" spans="1:34" ht="13.9" customHeight="1">
      <c r="A25" s="47"/>
      <c r="B25" s="64">
        <f t="shared" si="3"/>
        <v>43513</v>
      </c>
      <c r="C25" s="65" t="str">
        <f t="shared" si="0"/>
        <v>日</v>
      </c>
      <c r="D25" s="50" t="s">
        <v>29</v>
      </c>
      <c r="E25" s="167"/>
      <c r="F25" s="167"/>
      <c r="G25" s="51" t="str">
        <f>IF(F25="","",IF(E25="","",(LOOKUP(F25,参照データ!$B$3:$B$42,参照データ!$C$3:$C$41)-LOOKUP(E25,参照データ!$D$3:$D$42,参照データ!$E$3:$E$41))))</f>
        <v/>
      </c>
      <c r="H25" s="52" t="str">
        <f>IF(OR(C25="土",C25="日"),"",IF(ISBLANK(F25),"",INDEX(基本データ!$A$1:$D$38,MATCH(F25,基本データ!$A$1:$A$38,1),MATCH($H$6,基本データ!$A$1:$D$1))))</f>
        <v/>
      </c>
      <c r="I25" s="53" t="str">
        <f>IF(OR(C25="土",C25="日"),"",IF(ISBLANK(F25),"",INDEX(基本データ!$A$1:$D$38,MATCH(F25,基本データ!$A$1:$A$38,1),MATCH($I$6,基本データ!$A$1:$D$1,0))))</f>
        <v/>
      </c>
      <c r="J25" s="68"/>
      <c r="K25" s="54"/>
      <c r="L25" s="55"/>
      <c r="M25" s="50"/>
      <c r="N25" s="56"/>
      <c r="O25" s="57"/>
      <c r="P25" s="58"/>
      <c r="Q25" s="50"/>
      <c r="R25" s="58"/>
      <c r="S25" s="59"/>
      <c r="T25" s="50"/>
      <c r="U25" s="56"/>
      <c r="V25" s="60"/>
      <c r="W25" s="50"/>
      <c r="X25" s="61"/>
      <c r="Y25" s="66"/>
      <c r="Z25" s="67"/>
      <c r="AA25" s="66"/>
      <c r="AB25" s="202"/>
      <c r="AD25" s="200"/>
    </row>
    <row r="26" spans="1:34" ht="13.9" customHeight="1">
      <c r="A26" s="47"/>
      <c r="B26" s="64">
        <f t="shared" si="3"/>
        <v>43514</v>
      </c>
      <c r="C26" s="65" t="str">
        <f t="shared" si="0"/>
        <v>月</v>
      </c>
      <c r="D26" s="50" t="s">
        <v>29</v>
      </c>
      <c r="E26" s="167">
        <v>0.3263888888888889</v>
      </c>
      <c r="F26" s="167">
        <v>0.71250000000000002</v>
      </c>
      <c r="G26" s="51">
        <f ca="1">IF(F26="","",IF(E26="","",(LOOKUP(F26,参照データ!$B$3:$B$42,参照データ!$C$3:$C$41)-LOOKUP(E26,参照データ!$D$3:$D$42,参照データ!$E$3:$E$41))))</f>
        <v>8</v>
      </c>
      <c r="H26" s="52">
        <f>IF(OR(C26="土",C26="日"),"",IF(ISBLANK(F26),"",INDEX(基本データ!$A$1:$D$38,MATCH(F26,基本データ!$A$1:$A$38,1),MATCH($H$6,基本データ!$A$1:$D$1))))</f>
        <v>0</v>
      </c>
      <c r="I26" s="53">
        <f>IF(OR(C26="土",C26="日"),"",IF(ISBLANK(F26),"",INDEX(基本データ!$A$1:$D$38,MATCH(F26,基本データ!$A$1:$A$38,1),MATCH($I$6,基本データ!$A$1:$D$1,0))))</f>
        <v>0</v>
      </c>
      <c r="J26" s="68"/>
      <c r="K26" s="54"/>
      <c r="L26" s="55"/>
      <c r="M26" s="50"/>
      <c r="N26" s="56"/>
      <c r="O26" s="57"/>
      <c r="P26" s="58"/>
      <c r="Q26" s="50"/>
      <c r="R26" s="58"/>
      <c r="S26" s="59"/>
      <c r="T26" s="50"/>
      <c r="U26" s="56"/>
      <c r="V26" s="60"/>
      <c r="W26" s="50"/>
      <c r="X26" s="61"/>
      <c r="Y26" s="66"/>
      <c r="Z26" s="67"/>
      <c r="AA26" s="66"/>
      <c r="AB26" s="202" t="s">
        <v>50</v>
      </c>
      <c r="AD26" s="200"/>
    </row>
    <row r="27" spans="1:34" ht="13.9" customHeight="1">
      <c r="A27" s="47"/>
      <c r="B27" s="64">
        <f t="shared" si="3"/>
        <v>43515</v>
      </c>
      <c r="C27" s="65" t="str">
        <f t="shared" si="0"/>
        <v>火</v>
      </c>
      <c r="D27" s="50" t="s">
        <v>29</v>
      </c>
      <c r="E27" s="167">
        <v>0.32013888888888892</v>
      </c>
      <c r="F27" s="167">
        <v>0.71388888888888891</v>
      </c>
      <c r="G27" s="51">
        <f ca="1">IF(F27="","",IF(E27="","",(LOOKUP(F27,参照データ!$B$3:$B$42,参照データ!$C$3:$C$41)-LOOKUP(E27,参照データ!$D$3:$D$42,参照データ!$E$3:$E$41))))</f>
        <v>8</v>
      </c>
      <c r="H27" s="52">
        <f>IF(OR(C27="土",C27="日"),"",IF(ISBLANK(F27),"",INDEX(基本データ!$A$1:$D$38,MATCH(F27,基本データ!$A$1:$A$38,1),MATCH($H$6,基本データ!$A$1:$D$1))))</f>
        <v>0</v>
      </c>
      <c r="I27" s="53">
        <f>IF(OR(C27="土",C27="日"),"",IF(ISBLANK(F27),"",INDEX(基本データ!$A$1:$D$38,MATCH(F27,基本データ!$A$1:$A$38,1),MATCH($I$6,基本データ!$A$1:$D$1,0))))</f>
        <v>0</v>
      </c>
      <c r="J27" s="68"/>
      <c r="K27" s="54"/>
      <c r="L27" s="55"/>
      <c r="M27" s="50"/>
      <c r="N27" s="56"/>
      <c r="O27" s="57"/>
      <c r="P27" s="58"/>
      <c r="Q27" s="50"/>
      <c r="R27" s="58"/>
      <c r="S27" s="59"/>
      <c r="T27" s="50"/>
      <c r="U27" s="56"/>
      <c r="V27" s="60"/>
      <c r="W27" s="50"/>
      <c r="X27" s="61"/>
      <c r="Y27" s="66"/>
      <c r="Z27" s="67"/>
      <c r="AA27" s="66"/>
      <c r="AB27" s="202" t="s">
        <v>50</v>
      </c>
      <c r="AD27" s="200"/>
    </row>
    <row r="28" spans="1:34" ht="13.9" customHeight="1">
      <c r="A28" s="47"/>
      <c r="B28" s="64">
        <f t="shared" si="3"/>
        <v>43516</v>
      </c>
      <c r="C28" s="93" t="str">
        <f t="shared" si="0"/>
        <v>水</v>
      </c>
      <c r="D28" s="50" t="s">
        <v>29</v>
      </c>
      <c r="E28" s="167">
        <v>0.31875000000000003</v>
      </c>
      <c r="F28" s="167">
        <v>0.71250000000000002</v>
      </c>
      <c r="G28" s="51">
        <f ca="1">IF(F28="","",IF(E28="","",(LOOKUP(F28,参照データ!$B$3:$B$42,参照データ!$C$3:$C$41)-LOOKUP(E28,参照データ!$D$3:$D$42,参照データ!$E$3:$E$41))))</f>
        <v>8</v>
      </c>
      <c r="H28" s="52">
        <f>IF(OR(C28="土",C28="日"),"",IF(ISBLANK(F28),"",INDEX(基本データ!$A$1:$D$38,MATCH(F28,基本データ!$A$1:$A$38,1),MATCH($H$6,基本データ!$A$1:$D$1))))</f>
        <v>0</v>
      </c>
      <c r="I28" s="53">
        <f>IF(OR(C28="土",C28="日"),"",IF(ISBLANK(F28),"",INDEX(基本データ!$A$1:$D$38,MATCH(F28,基本データ!$A$1:$A$38,1),MATCH($I$6,基本データ!$A$1:$D$1,0))))</f>
        <v>0</v>
      </c>
      <c r="J28" s="68"/>
      <c r="K28" s="54"/>
      <c r="L28" s="55"/>
      <c r="M28" s="50"/>
      <c r="N28" s="56"/>
      <c r="O28" s="57"/>
      <c r="P28" s="58"/>
      <c r="Q28" s="50"/>
      <c r="R28" s="58"/>
      <c r="S28" s="59"/>
      <c r="T28" s="50"/>
      <c r="U28" s="56"/>
      <c r="V28" s="60"/>
      <c r="W28" s="50"/>
      <c r="X28" s="61"/>
      <c r="Y28" s="66"/>
      <c r="Z28" s="67"/>
      <c r="AA28" s="66"/>
      <c r="AB28" s="202" t="s">
        <v>50</v>
      </c>
      <c r="AD28" s="200"/>
    </row>
    <row r="29" spans="1:34" ht="16.5" customHeight="1">
      <c r="A29" s="47"/>
      <c r="B29" s="217" t="s">
        <v>40</v>
      </c>
      <c r="C29" s="217"/>
      <c r="D29" s="217"/>
      <c r="E29" s="217"/>
      <c r="F29" s="217"/>
      <c r="G29" s="71">
        <f ca="1">SUM(G19:G28)</f>
        <v>56</v>
      </c>
      <c r="H29" s="71">
        <f>SUM(H19:H28)</f>
        <v>0</v>
      </c>
      <c r="I29" s="72">
        <f>SUM(I19:I28)</f>
        <v>0</v>
      </c>
      <c r="J29" s="73">
        <f>COUNTIF(J19:J28,"&gt;0")</f>
        <v>0</v>
      </c>
      <c r="K29" s="74">
        <f>SUM(K19:K28)</f>
        <v>0</v>
      </c>
      <c r="L29" s="75">
        <f>SUM(L19:L28)</f>
        <v>0</v>
      </c>
      <c r="M29" s="76">
        <f t="shared" ref="M29:V29" si="4">COUNTIF(M19:M28,"&gt;0")</f>
        <v>0</v>
      </c>
      <c r="N29" s="77">
        <f t="shared" si="4"/>
        <v>0</v>
      </c>
      <c r="O29" s="73">
        <f t="shared" si="4"/>
        <v>0</v>
      </c>
      <c r="P29" s="78">
        <f t="shared" si="4"/>
        <v>0</v>
      </c>
      <c r="Q29" s="76">
        <f t="shared" si="4"/>
        <v>0</v>
      </c>
      <c r="R29" s="78">
        <f t="shared" si="4"/>
        <v>0</v>
      </c>
      <c r="S29" s="79">
        <f t="shared" si="4"/>
        <v>0</v>
      </c>
      <c r="T29" s="76">
        <f t="shared" si="4"/>
        <v>0</v>
      </c>
      <c r="U29" s="77">
        <f t="shared" si="4"/>
        <v>0</v>
      </c>
      <c r="V29" s="80">
        <f t="shared" si="4"/>
        <v>0</v>
      </c>
      <c r="W29" s="76">
        <f>SUM(W19:W28)</f>
        <v>0</v>
      </c>
      <c r="X29" s="81">
        <f>SUM(X19:X28)+INT(SUM(Y19:Y28)/60)</f>
        <v>0</v>
      </c>
      <c r="Y29" s="82">
        <f>MOD(SUM(Y19:Y28),60)</f>
        <v>0</v>
      </c>
      <c r="Z29" s="81">
        <f>SUM(Z19:Z28)+INT(SUM(AA19:AA28)/60)</f>
        <v>0</v>
      </c>
      <c r="AA29" s="82">
        <f>MOD(SUM(AA19:AA28),60)</f>
        <v>0</v>
      </c>
      <c r="AB29" s="183"/>
    </row>
    <row r="30" spans="1:34" ht="13.9" customHeight="1">
      <c r="A30" s="47"/>
      <c r="B30" s="48">
        <f>IF(B28="","",B28+1)</f>
        <v>43517</v>
      </c>
      <c r="C30" s="94" t="str">
        <f t="shared" si="0"/>
        <v>木</v>
      </c>
      <c r="D30" s="50" t="s">
        <v>29</v>
      </c>
      <c r="E30" s="167">
        <v>0.31111111111111112</v>
      </c>
      <c r="F30" s="167">
        <v>0.7104166666666667</v>
      </c>
      <c r="G30" s="207">
        <f ca="1">IF(F30="","",IF(E30="","",(LOOKUP(F30,参照データ!$B$3:$B$42,参照データ!$C$3:$C$41)-LOOKUP(E30,参照データ!$D$3:$D$42,参照データ!$E$3:$E$41))))</f>
        <v>8</v>
      </c>
      <c r="H30" s="208">
        <f>IF(OR(C30="土",C30="日"),"",IF(ISBLANK(F30),"",INDEX(基本データ!$A$1:$D$38,MATCH(F30,基本データ!$A$1:$A$38,1),MATCH($H$6,基本データ!$A$1:$D$1))))</f>
        <v>0</v>
      </c>
      <c r="I30" s="209">
        <f>IF(OR(C30="土",C30="日"),"",IF(ISBLANK(F30),"",INDEX(基本データ!$A$1:$D$38,MATCH(F30,基本データ!$A$1:$A$38,1),MATCH($I$6,基本データ!$A$1:$D$1,0))))</f>
        <v>0</v>
      </c>
      <c r="J30" s="85"/>
      <c r="K30" s="86"/>
      <c r="L30" s="95"/>
      <c r="M30" s="84"/>
      <c r="N30" s="87"/>
      <c r="O30" s="88"/>
      <c r="P30" s="89"/>
      <c r="Q30" s="84"/>
      <c r="R30" s="89"/>
      <c r="S30" s="90"/>
      <c r="T30" s="84"/>
      <c r="U30" s="87"/>
      <c r="V30" s="91"/>
      <c r="W30" s="84"/>
      <c r="X30" s="92"/>
      <c r="Y30" s="62"/>
      <c r="Z30" s="63"/>
      <c r="AA30" s="62"/>
      <c r="AB30" s="201" t="s">
        <v>50</v>
      </c>
    </row>
    <row r="31" spans="1:34" ht="13.9" customHeight="1">
      <c r="A31" s="47"/>
      <c r="B31" s="64">
        <f t="shared" ref="B31:B36" si="5">IF(B30="","",B30+1)</f>
        <v>43518</v>
      </c>
      <c r="C31" s="211" t="str">
        <f t="shared" si="0"/>
        <v>金</v>
      </c>
      <c r="D31" s="50" t="s">
        <v>29</v>
      </c>
      <c r="E31" s="167">
        <v>0.31875000000000003</v>
      </c>
      <c r="F31" s="167">
        <v>0.71319444444444446</v>
      </c>
      <c r="G31" s="207">
        <f ca="1">IF(F31="","",IF(E31="","",(LOOKUP(F31,参照データ!$B$3:$B$42,参照データ!$C$3:$C$41)-LOOKUP(E31,参照データ!$D$3:$D$42,参照データ!$E$3:$E$41))))</f>
        <v>8</v>
      </c>
      <c r="H31" s="208">
        <f>IF(OR(C31="土",C31="日"),"",IF(ISBLANK(F31),"",INDEX(基本データ!$A$1:$D$38,MATCH(F31,基本データ!$A$1:$A$38,1),MATCH($H$6,基本データ!$A$1:$D$1))))</f>
        <v>0</v>
      </c>
      <c r="I31" s="209">
        <f>IF(OR(C31="土",C31="日"),"",IF(ISBLANK(F31),"",INDEX(基本データ!$A$1:$D$38,MATCH(F31,基本データ!$A$1:$A$38,1),MATCH($I$6,基本データ!$A$1:$D$1,0))))</f>
        <v>0</v>
      </c>
      <c r="J31" s="68"/>
      <c r="K31" s="54"/>
      <c r="L31" s="55"/>
      <c r="M31" s="50"/>
      <c r="N31" s="56"/>
      <c r="O31" s="57"/>
      <c r="P31" s="58"/>
      <c r="Q31" s="50"/>
      <c r="R31" s="58"/>
      <c r="S31" s="59"/>
      <c r="T31" s="50"/>
      <c r="U31" s="56"/>
      <c r="V31" s="60"/>
      <c r="W31" s="50"/>
      <c r="X31" s="61"/>
      <c r="Y31" s="66"/>
      <c r="Z31" s="67"/>
      <c r="AA31" s="66"/>
      <c r="AB31" s="201" t="s">
        <v>50</v>
      </c>
    </row>
    <row r="32" spans="1:34" ht="13.9" customHeight="1">
      <c r="A32" s="47"/>
      <c r="B32" s="64">
        <f t="shared" si="5"/>
        <v>43519</v>
      </c>
      <c r="C32" s="211" t="str">
        <f t="shared" si="0"/>
        <v>土</v>
      </c>
      <c r="D32" s="50" t="s">
        <v>29</v>
      </c>
      <c r="E32" s="167"/>
      <c r="F32" s="167"/>
      <c r="G32" s="207" t="str">
        <f>IF(F32="","",IF(E32="","",(LOOKUP(F32,参照データ!$B$3:$B$42,参照データ!$C$3:$C$41)-LOOKUP(E32,参照データ!$D$3:$D$42,参照データ!$E$3:$E$41))))</f>
        <v/>
      </c>
      <c r="H32" s="208" t="str">
        <f>IF(OR(C32="土",C32="日"),"",IF(ISBLANK(F32),"",INDEX(基本データ!$A$1:$D$38,MATCH(F32,基本データ!$A$1:$A$38,1),MATCH($H$6,基本データ!$A$1:$D$1))))</f>
        <v/>
      </c>
      <c r="I32" s="209" t="str">
        <f>IF(OR(C32="土",C32="日"),"",IF(ISBLANK(F32),"",INDEX(基本データ!$A$1:$D$38,MATCH(F32,基本データ!$A$1:$A$38,1),MATCH($I$6,基本データ!$A$1:$D$1,0))))</f>
        <v/>
      </c>
      <c r="J32" s="68"/>
      <c r="K32" s="54"/>
      <c r="L32" s="55"/>
      <c r="M32" s="50"/>
      <c r="N32" s="56"/>
      <c r="O32" s="57"/>
      <c r="P32" s="58"/>
      <c r="Q32" s="50"/>
      <c r="R32" s="166"/>
      <c r="S32" s="59"/>
      <c r="T32" s="50"/>
      <c r="U32" s="56"/>
      <c r="V32" s="60"/>
      <c r="W32" s="50"/>
      <c r="X32" s="61"/>
      <c r="Y32" s="66"/>
      <c r="Z32" s="67"/>
      <c r="AA32" s="66"/>
      <c r="AB32" s="202"/>
    </row>
    <row r="33" spans="1:28" ht="13.9" customHeight="1">
      <c r="A33" s="47"/>
      <c r="B33" s="64">
        <f t="shared" si="5"/>
        <v>43520</v>
      </c>
      <c r="C33" s="211" t="str">
        <f t="shared" si="0"/>
        <v>日</v>
      </c>
      <c r="D33" s="50" t="s">
        <v>29</v>
      </c>
      <c r="E33" s="167"/>
      <c r="F33" s="167"/>
      <c r="G33" s="207" t="str">
        <f>IF(F33="","",IF(E33="","",(LOOKUP(F33,参照データ!$B$3:$B$42,参照データ!$C$3:$C$41)-LOOKUP(E33,参照データ!$D$3:$D$42,参照データ!$E$3:$E$41))))</f>
        <v/>
      </c>
      <c r="H33" s="208" t="str">
        <f>IF(OR(C33="土",C33="日"),"",IF(ISBLANK(F33),"",INDEX(基本データ!$A$1:$D$38,MATCH(F33,基本データ!$A$1:$A$38,1),MATCH($H$6,基本データ!$A$1:$D$1))))</f>
        <v/>
      </c>
      <c r="I33" s="209" t="str">
        <f>IF(OR(C33="土",C33="日"),"",IF(ISBLANK(F33),"",INDEX(基本データ!$A$1:$D$38,MATCH(F33,基本データ!$A$1:$A$38,1),MATCH($I$6,基本データ!$A$1:$D$1,0))))</f>
        <v/>
      </c>
      <c r="J33" s="68"/>
      <c r="K33" s="54"/>
      <c r="L33" s="55"/>
      <c r="M33" s="50"/>
      <c r="N33" s="56"/>
      <c r="O33" s="57"/>
      <c r="P33" s="58"/>
      <c r="Q33" s="50"/>
      <c r="R33" s="58"/>
      <c r="S33" s="59"/>
      <c r="T33" s="50"/>
      <c r="U33" s="56"/>
      <c r="V33" s="60"/>
      <c r="W33" s="50"/>
      <c r="X33" s="61"/>
      <c r="Y33" s="66"/>
      <c r="Z33" s="67"/>
      <c r="AA33" s="66"/>
      <c r="AB33" s="202"/>
    </row>
    <row r="34" spans="1:28" ht="13.9" customHeight="1">
      <c r="A34" s="47"/>
      <c r="B34" s="64">
        <f t="shared" si="5"/>
        <v>43521</v>
      </c>
      <c r="C34" s="210" t="str">
        <f t="shared" si="0"/>
        <v>月</v>
      </c>
      <c r="D34" s="50" t="s">
        <v>29</v>
      </c>
      <c r="E34" s="167">
        <v>0.31597222222222227</v>
      </c>
      <c r="F34" s="167">
        <v>0.6958333333333333</v>
      </c>
      <c r="G34" s="207">
        <f ca="1">IF(F34="","",IF(E34="","",(LOOKUP(F34,参照データ!$B$3:$B$42,参照データ!$C$3:$C$41)-LOOKUP(E34,参照データ!$D$3:$D$42,参照データ!$E$3:$E$41))))</f>
        <v>7.5</v>
      </c>
      <c r="H34" s="208">
        <f>IF(OR(C34="土",C34="日"),"",IF(ISBLANK(F34),"",INDEX(基本データ!$A$1:$D$38,MATCH(F34,基本データ!$A$1:$A$38,1),MATCH($H$6,基本データ!$A$1:$D$1))))</f>
        <v>0</v>
      </c>
      <c r="I34" s="209">
        <f>IF(OR(C34="土",C34="日"),"",IF(ISBLANK(F34),"",INDEX(基本データ!$A$1:$D$38,MATCH(F34,基本データ!$A$1:$A$38,1),MATCH($I$6,基本データ!$A$1:$D$1,0))))</f>
        <v>0</v>
      </c>
      <c r="J34" s="68"/>
      <c r="K34" s="54"/>
      <c r="L34" s="55"/>
      <c r="M34" s="50"/>
      <c r="N34" s="56"/>
      <c r="O34" s="57"/>
      <c r="P34" s="58"/>
      <c r="Q34" s="50"/>
      <c r="R34" s="58"/>
      <c r="S34" s="59"/>
      <c r="T34" s="50"/>
      <c r="U34" s="56"/>
      <c r="V34" s="60"/>
      <c r="W34" s="50"/>
      <c r="X34" s="61"/>
      <c r="Y34" s="66"/>
      <c r="Z34" s="67"/>
      <c r="AA34" s="66"/>
      <c r="AB34" s="202" t="s">
        <v>50</v>
      </c>
    </row>
    <row r="35" spans="1:28" ht="13.9" customHeight="1">
      <c r="A35" s="47"/>
      <c r="B35" s="203">
        <f t="shared" si="5"/>
        <v>43522</v>
      </c>
      <c r="C35" s="204" t="str">
        <f t="shared" si="0"/>
        <v>火</v>
      </c>
      <c r="D35" s="50" t="s">
        <v>29</v>
      </c>
      <c r="E35" s="167">
        <v>0.31666666666666671</v>
      </c>
      <c r="F35" s="167">
        <v>0.71250000000000002</v>
      </c>
      <c r="G35" s="207">
        <f ca="1">IF(F35="","",IF(E35="","",(LOOKUP(F35,参照データ!$B$3:$B$42,参照データ!$C$3:$C$41)-LOOKUP(E35,参照データ!$D$3:$D$42,参照データ!$E$3:$E$41))))</f>
        <v>8</v>
      </c>
      <c r="H35" s="208">
        <f>IF(OR(C35="土",C35="日"),"",IF(ISBLANK(F35),"",INDEX(基本データ!$A$1:$D$38,MATCH(F35,基本データ!$A$1:$A$38,1),MATCH($H$6,基本データ!$A$1:$D$1))))</f>
        <v>0</v>
      </c>
      <c r="I35" s="209">
        <f>IF(OR(C35="土",C35="日"),"",IF(ISBLANK(F35),"",INDEX(基本データ!$A$1:$D$38,MATCH(F35,基本データ!$A$1:$A$38,1),MATCH($I$6,基本データ!$A$1:$D$1,0))))</f>
        <v>0</v>
      </c>
      <c r="J35" s="68"/>
      <c r="K35" s="54"/>
      <c r="L35" s="55"/>
      <c r="M35" s="50"/>
      <c r="N35" s="56"/>
      <c r="O35" s="57"/>
      <c r="P35" s="58"/>
      <c r="Q35" s="50"/>
      <c r="R35" s="58"/>
      <c r="S35" s="59"/>
      <c r="T35" s="50"/>
      <c r="U35" s="56"/>
      <c r="V35" s="60"/>
      <c r="W35" s="50"/>
      <c r="X35" s="61"/>
      <c r="Y35" s="66"/>
      <c r="Z35" s="67"/>
      <c r="AA35" s="66"/>
      <c r="AB35" s="202" t="s">
        <v>50</v>
      </c>
    </row>
    <row r="36" spans="1:28" ht="13.9" customHeight="1">
      <c r="A36" s="47"/>
      <c r="B36" s="203">
        <f t="shared" si="5"/>
        <v>43523</v>
      </c>
      <c r="C36" s="205" t="str">
        <f t="shared" si="0"/>
        <v>水</v>
      </c>
      <c r="D36" s="50" t="s">
        <v>29</v>
      </c>
      <c r="E36" s="167">
        <v>0.33333333333333331</v>
      </c>
      <c r="F36" s="167">
        <v>0.71319444444444446</v>
      </c>
      <c r="G36" s="207">
        <f ca="1">IF(F36="","",IF(E36="","",(LOOKUP(F36,参照データ!$B$3:$B$42,参照データ!$C$3:$C$41)-LOOKUP(E36,参照データ!$D$3:$D$42,参照データ!$E$3:$E$41))))</f>
        <v>8</v>
      </c>
      <c r="H36" s="208">
        <f>IF(OR(C36="土",C36="日"),"",IF(ISBLANK(F36),"",INDEX(基本データ!$A$1:$D$38,MATCH(F36,基本データ!$A$1:$A$38,1),MATCH($H$6,基本データ!$A$1:$D$1))))</f>
        <v>0</v>
      </c>
      <c r="I36" s="209">
        <f>IF(OR(C36="土",C36="日"),"",IF(ISBLANK(F36),"",INDEX(基本データ!$A$1:$D$38,MATCH(F36,基本データ!$A$1:$A$38,1),MATCH($I$6,基本データ!$A$1:$D$1,0))))</f>
        <v>0</v>
      </c>
      <c r="J36" s="68"/>
      <c r="K36" s="54"/>
      <c r="L36" s="55"/>
      <c r="M36" s="50"/>
      <c r="N36" s="56"/>
      <c r="O36" s="57"/>
      <c r="P36" s="58"/>
      <c r="Q36" s="50"/>
      <c r="R36" s="58"/>
      <c r="S36" s="59"/>
      <c r="T36" s="50"/>
      <c r="U36" s="56"/>
      <c r="V36" s="60"/>
      <c r="W36" s="50"/>
      <c r="X36" s="61"/>
      <c r="Y36" s="66"/>
      <c r="Z36" s="67"/>
      <c r="AA36" s="66"/>
      <c r="AB36" s="202" t="s">
        <v>50</v>
      </c>
    </row>
    <row r="37" spans="1:28" ht="13.9" customHeight="1">
      <c r="A37" s="47"/>
      <c r="B37" s="203">
        <f>IF(B36="","",B36+1)</f>
        <v>43524</v>
      </c>
      <c r="C37" s="206" t="str">
        <f t="shared" si="0"/>
        <v>木</v>
      </c>
      <c r="D37" s="50" t="s">
        <v>29</v>
      </c>
      <c r="E37" s="167">
        <v>0.38958333333333334</v>
      </c>
      <c r="F37" s="167">
        <v>0.71111111111111114</v>
      </c>
      <c r="G37" s="207">
        <f ca="1">IF(F37="","",IF(E37="","",(LOOKUP(F37,参照データ!$B$3:$B$42,参照データ!$C$3:$C$41)-LOOKUP(E37,参照データ!$D$3:$D$42,参照データ!$E$3:$E$41))))</f>
        <v>6.5</v>
      </c>
      <c r="H37" s="208">
        <f>IF(OR(C37="土",C37="日"),"",IF(ISBLANK(F37),"",INDEX(基本データ!$A$1:$D$38,MATCH(F37,基本データ!$A$1:$A$38,1),MATCH($H$6,基本データ!$A$1:$D$1))))</f>
        <v>0</v>
      </c>
      <c r="I37" s="209">
        <f>IF(OR(C37="土",C37="日"),"",IF(ISBLANK(F37),"",INDEX(基本データ!$A$1:$D$38,MATCH(F37,基本データ!$A$1:$A$38,1),MATCH($I$6,基本データ!$A$1:$D$1,0))))</f>
        <v>0</v>
      </c>
      <c r="J37" s="68"/>
      <c r="K37" s="54"/>
      <c r="L37" s="55"/>
      <c r="M37" s="50"/>
      <c r="N37" s="56"/>
      <c r="O37" s="57"/>
      <c r="P37" s="58"/>
      <c r="Q37" s="50"/>
      <c r="R37" s="58"/>
      <c r="S37" s="59"/>
      <c r="T37" s="50"/>
      <c r="U37" s="56"/>
      <c r="V37" s="60"/>
      <c r="W37" s="50"/>
      <c r="X37" s="61"/>
      <c r="Y37" s="66"/>
      <c r="Z37" s="67"/>
      <c r="AA37" s="66"/>
      <c r="AB37" s="202" t="s">
        <v>50</v>
      </c>
    </row>
    <row r="38" spans="1:28" ht="13.9" customHeight="1">
      <c r="A38" s="47"/>
      <c r="B38" s="203">
        <f>IF(B37="","",B37+1)</f>
        <v>43525</v>
      </c>
      <c r="C38" s="206" t="str">
        <f>IF(B38="","",CHOOSE(WEEKDAY(B38),"日","月","火","水","木","金","土"))</f>
        <v>金</v>
      </c>
      <c r="D38" s="50" t="s">
        <v>29</v>
      </c>
      <c r="E38" s="167"/>
      <c r="F38" s="167"/>
      <c r="G38" s="207" t="str">
        <f>IF(F38="","",IF(E38="","",(LOOKUP(F38,参照データ!$B$3:$B$42,参照データ!$C$3:$C$41)-LOOKUP(E38,参照データ!$D$3:$D$42,参照データ!$E$3:$E$41))))</f>
        <v/>
      </c>
      <c r="H38" s="208" t="str">
        <f>IF(OR(C38="土",C38="日"),"",IF(ISBLANK(F38),"",INDEX(基本データ!$A$1:$D$38,MATCH(F38,基本データ!$A$1:$A$38,1),MATCH($H$6,基本データ!$A$1:$D$1))))</f>
        <v/>
      </c>
      <c r="I38" s="209" t="str">
        <f>IF(OR(C38="土",C38="日"),"",IF(ISBLANK(F38),"",INDEX(基本データ!$A$1:$D$38,MATCH(F38,基本データ!$A$1:$A$38,1),MATCH($I$6,基本データ!$A$1:$D$1,0))))</f>
        <v/>
      </c>
      <c r="J38" s="68"/>
      <c r="K38" s="54"/>
      <c r="L38" s="55"/>
      <c r="M38" s="50"/>
      <c r="N38" s="56"/>
      <c r="O38" s="57"/>
      <c r="P38" s="58"/>
      <c r="Q38" s="50"/>
      <c r="R38" s="58"/>
      <c r="S38" s="59"/>
      <c r="T38" s="50"/>
      <c r="U38" s="56"/>
      <c r="V38" s="60"/>
      <c r="W38" s="50"/>
      <c r="X38" s="61"/>
      <c r="Y38" s="66"/>
      <c r="Z38" s="67"/>
      <c r="AA38" s="66"/>
      <c r="AB38" s="202"/>
    </row>
    <row r="39" spans="1:28" ht="13.9" customHeight="1">
      <c r="A39" s="47"/>
      <c r="B39" s="203">
        <f>IF(B38="","",B38+1)</f>
        <v>43526</v>
      </c>
      <c r="C39" s="206" t="str">
        <f>IF(B39="","",CHOOSE(WEEKDAY(B39),"日","月","火","水","木","金","土"))</f>
        <v>土</v>
      </c>
      <c r="D39" s="50" t="s">
        <v>29</v>
      </c>
      <c r="E39" s="167"/>
      <c r="F39" s="167"/>
      <c r="G39" s="207" t="str">
        <f>IF(F39="","",IF(E39="","",(LOOKUP(F39,参照データ!$B$3:$B$42,参照データ!$C$3:$C$41)-LOOKUP(E39,参照データ!$D$3:$D$42,参照データ!$E$3:$E$41))))</f>
        <v/>
      </c>
      <c r="H39" s="208" t="str">
        <f>IF(OR(C39="土",C39="日"),"",IF(ISBLANK(F39),"",INDEX(基本データ!$A$1:$D$38,MATCH(F39,基本データ!$A$1:$A$38,1),MATCH($H$6,基本データ!$A$1:$D$1))))</f>
        <v/>
      </c>
      <c r="I39" s="209"/>
      <c r="J39" s="68"/>
      <c r="K39" s="54"/>
      <c r="L39" s="55"/>
      <c r="M39" s="50"/>
      <c r="N39" s="56"/>
      <c r="O39" s="57"/>
      <c r="P39" s="58"/>
      <c r="Q39" s="50"/>
      <c r="R39" s="58"/>
      <c r="S39" s="59"/>
      <c r="T39" s="50"/>
      <c r="U39" s="56"/>
      <c r="V39" s="60"/>
      <c r="W39" s="50"/>
      <c r="X39" s="61"/>
      <c r="Y39" s="66"/>
      <c r="Z39" s="67"/>
      <c r="AA39" s="66"/>
      <c r="AB39" s="202"/>
    </row>
    <row r="40" spans="1:28" ht="13.9" customHeight="1">
      <c r="A40" s="47"/>
      <c r="B40" s="203">
        <f>IF(B39="","",B39+1)</f>
        <v>43527</v>
      </c>
      <c r="C40" s="206" t="str">
        <f>IF(B40="","",CHOOSE(WEEKDAY(B40),"日","月","火","水","木","金","土"))</f>
        <v>日</v>
      </c>
      <c r="D40" s="50" t="s">
        <v>29</v>
      </c>
      <c r="E40" s="167"/>
      <c r="F40" s="167"/>
      <c r="G40" s="207" t="str">
        <f>IF(F40="","",IF(E40="","",(LOOKUP(F40,参照データ!$B$3:$B$42,参照データ!$C$3:$C$41)-LOOKUP(E40,参照データ!$D$3:$D$42,参照データ!$E$3:$E$41))))</f>
        <v/>
      </c>
      <c r="H40" s="208" t="str">
        <f>IF(OR(C40="土",C40="日"),"",IF(ISBLANK(F40),"",INDEX(基本データ!$A$1:$D$38,MATCH(F40,基本データ!$A$1:$A$38,1),MATCH($H$6,基本データ!$A$1:$D$1))))</f>
        <v/>
      </c>
      <c r="I40" s="209" t="str">
        <f>IF(OR(C40="土",C40="日"),"",IF(ISBLANK(F40),"",INDEX(基本データ!$A$1:$D$38,MATCH(F40,基本データ!$A$1:$A$38,1),MATCH($I$6,基本データ!$A$1:$D$1,0))))</f>
        <v/>
      </c>
      <c r="J40" s="68"/>
      <c r="K40" s="54"/>
      <c r="L40" s="55"/>
      <c r="M40" s="50"/>
      <c r="N40" s="56"/>
      <c r="O40" s="57"/>
      <c r="P40" s="58"/>
      <c r="Q40" s="50"/>
      <c r="R40" s="58"/>
      <c r="S40" s="59"/>
      <c r="T40" s="50"/>
      <c r="U40" s="56"/>
      <c r="V40" s="60"/>
      <c r="W40" s="50"/>
      <c r="X40" s="61"/>
      <c r="Y40" s="66"/>
      <c r="Z40" s="67"/>
      <c r="AA40" s="66"/>
      <c r="AB40" s="202"/>
    </row>
    <row r="41" spans="1:28" ht="16.5" customHeight="1">
      <c r="A41" s="47"/>
      <c r="B41" s="217" t="s">
        <v>40</v>
      </c>
      <c r="C41" s="217"/>
      <c r="D41" s="217"/>
      <c r="E41" s="217"/>
      <c r="F41" s="217"/>
      <c r="G41" s="71">
        <f t="shared" ref="G41:AB41" ca="1" si="6">SUM(G30:G40)</f>
        <v>46</v>
      </c>
      <c r="H41" s="71">
        <f t="shared" si="6"/>
        <v>0</v>
      </c>
      <c r="I41" s="71">
        <f t="shared" si="6"/>
        <v>0</v>
      </c>
      <c r="J41" s="71">
        <f t="shared" si="6"/>
        <v>0</v>
      </c>
      <c r="K41" s="71">
        <f t="shared" si="6"/>
        <v>0</v>
      </c>
      <c r="L41" s="71">
        <f t="shared" si="6"/>
        <v>0</v>
      </c>
      <c r="M41" s="71">
        <f t="shared" si="6"/>
        <v>0</v>
      </c>
      <c r="N41" s="71">
        <f t="shared" si="6"/>
        <v>0</v>
      </c>
      <c r="O41" s="71">
        <f t="shared" si="6"/>
        <v>0</v>
      </c>
      <c r="P41" s="71">
        <f t="shared" si="6"/>
        <v>0</v>
      </c>
      <c r="Q41" s="71">
        <f t="shared" si="6"/>
        <v>0</v>
      </c>
      <c r="R41" s="71">
        <f t="shared" si="6"/>
        <v>0</v>
      </c>
      <c r="S41" s="71">
        <f t="shared" si="6"/>
        <v>0</v>
      </c>
      <c r="T41" s="71">
        <f t="shared" si="6"/>
        <v>0</v>
      </c>
      <c r="U41" s="71">
        <f t="shared" si="6"/>
        <v>0</v>
      </c>
      <c r="V41" s="71">
        <f t="shared" si="6"/>
        <v>0</v>
      </c>
      <c r="W41" s="71">
        <f t="shared" si="6"/>
        <v>0</v>
      </c>
      <c r="X41" s="71">
        <f t="shared" si="6"/>
        <v>0</v>
      </c>
      <c r="Y41" s="71">
        <f t="shared" si="6"/>
        <v>0</v>
      </c>
      <c r="Z41" s="71">
        <f t="shared" si="6"/>
        <v>0</v>
      </c>
      <c r="AA41" s="71">
        <f t="shared" si="6"/>
        <v>0</v>
      </c>
      <c r="AB41" s="184">
        <f t="shared" si="6"/>
        <v>0</v>
      </c>
    </row>
    <row r="42" spans="1:28" ht="16.5" customHeight="1">
      <c r="A42" s="18"/>
      <c r="B42" s="18"/>
      <c r="C42" s="18"/>
      <c r="D42" s="18"/>
      <c r="E42" s="96"/>
      <c r="F42" s="96"/>
      <c r="G42" s="97"/>
      <c r="H42" s="98"/>
      <c r="I42" s="98"/>
      <c r="J42" s="18"/>
      <c r="K42" s="99"/>
      <c r="L42" s="100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5"/>
    </row>
    <row r="43" spans="1:28" ht="16.5" customHeight="1">
      <c r="A43" s="15"/>
      <c r="B43" s="101"/>
      <c r="C43" s="102"/>
      <c r="D43" s="102"/>
      <c r="E43" s="29"/>
      <c r="F43" s="103" t="s">
        <v>10</v>
      </c>
      <c r="G43" s="104" t="str">
        <f t="shared" ref="G43:I44" si="7">G6</f>
        <v>実働</v>
      </c>
      <c r="H43" s="105" t="str">
        <f t="shared" si="7"/>
        <v>普通</v>
      </c>
      <c r="I43" s="106" t="str">
        <f t="shared" si="7"/>
        <v>深夜</v>
      </c>
      <c r="J43" s="212" t="s">
        <v>15</v>
      </c>
      <c r="K43" s="212"/>
      <c r="L43" s="212"/>
      <c r="M43" s="212" t="s">
        <v>16</v>
      </c>
      <c r="N43" s="212"/>
      <c r="O43" s="212" t="s">
        <v>17</v>
      </c>
      <c r="P43" s="212"/>
      <c r="Q43" s="213" t="s">
        <v>18</v>
      </c>
      <c r="R43" s="213"/>
      <c r="S43" s="30"/>
      <c r="T43" s="212" t="s">
        <v>19</v>
      </c>
      <c r="U43" s="212"/>
      <c r="V43" s="30" t="s">
        <v>20</v>
      </c>
      <c r="W43" s="212" t="s">
        <v>21</v>
      </c>
      <c r="X43" s="212"/>
      <c r="Y43" s="212"/>
      <c r="Z43" s="214" t="s">
        <v>22</v>
      </c>
      <c r="AA43" s="214"/>
      <c r="AB43" s="180"/>
    </row>
    <row r="44" spans="1:28" ht="16.5" customHeight="1">
      <c r="A44" s="15"/>
      <c r="B44" s="107"/>
      <c r="C44" s="215" t="s">
        <v>41</v>
      </c>
      <c r="D44" s="215"/>
      <c r="E44" s="37"/>
      <c r="F44" s="108" t="s">
        <v>42</v>
      </c>
      <c r="G44" s="109" t="str">
        <f t="shared" si="7"/>
        <v>時間</v>
      </c>
      <c r="H44" s="110" t="str">
        <f t="shared" si="7"/>
        <v>残業</v>
      </c>
      <c r="I44" s="111" t="str">
        <f t="shared" si="7"/>
        <v>残業</v>
      </c>
      <c r="J44" s="112"/>
      <c r="K44" s="113" t="s">
        <v>27</v>
      </c>
      <c r="L44" s="114" t="s">
        <v>28</v>
      </c>
      <c r="M44" s="115" t="s">
        <v>29</v>
      </c>
      <c r="N44" s="116" t="s">
        <v>30</v>
      </c>
      <c r="O44" s="117" t="s">
        <v>31</v>
      </c>
      <c r="P44" s="114" t="s">
        <v>32</v>
      </c>
      <c r="Q44" s="115" t="s">
        <v>33</v>
      </c>
      <c r="R44" s="114" t="s">
        <v>34</v>
      </c>
      <c r="S44" s="44"/>
      <c r="T44" s="118" t="s">
        <v>35</v>
      </c>
      <c r="U44" s="119" t="s">
        <v>36</v>
      </c>
      <c r="V44" s="44" t="s">
        <v>37</v>
      </c>
      <c r="W44" s="115"/>
      <c r="X44" s="113" t="s">
        <v>38</v>
      </c>
      <c r="Y44" s="116" t="s">
        <v>39</v>
      </c>
      <c r="Z44" s="117" t="s">
        <v>38</v>
      </c>
      <c r="AA44" s="116" t="s">
        <v>39</v>
      </c>
      <c r="AB44" s="180"/>
    </row>
    <row r="45" spans="1:28" ht="16.5" customHeight="1">
      <c r="A45" s="47"/>
      <c r="B45" s="120"/>
      <c r="C45" s="121"/>
      <c r="D45" s="121"/>
      <c r="E45" s="122"/>
      <c r="F45" s="123">
        <f ca="1">COUNTIF(G8:G17,"&gt;0")+COUNTIF(G19:G28,"&gt;0")+COUNTIF(G30:G37,"&gt;0")</f>
        <v>14</v>
      </c>
      <c r="G45" s="124">
        <f t="shared" ref="G45:W45" ca="1" si="8">G18+G29+G41</f>
        <v>104.5</v>
      </c>
      <c r="H45" s="125">
        <f t="shared" si="8"/>
        <v>0</v>
      </c>
      <c r="I45" s="126">
        <f t="shared" si="8"/>
        <v>0</v>
      </c>
      <c r="J45" s="127">
        <f t="shared" si="8"/>
        <v>0</v>
      </c>
      <c r="K45" s="128">
        <f t="shared" si="8"/>
        <v>0</v>
      </c>
      <c r="L45" s="129">
        <f t="shared" si="8"/>
        <v>0</v>
      </c>
      <c r="M45" s="127">
        <f t="shared" si="8"/>
        <v>0</v>
      </c>
      <c r="N45" s="130">
        <f t="shared" si="8"/>
        <v>0</v>
      </c>
      <c r="O45" s="131">
        <f t="shared" si="8"/>
        <v>0</v>
      </c>
      <c r="P45" s="132">
        <f t="shared" si="8"/>
        <v>0</v>
      </c>
      <c r="Q45" s="127">
        <f t="shared" si="8"/>
        <v>0</v>
      </c>
      <c r="R45" s="132">
        <f t="shared" si="8"/>
        <v>0</v>
      </c>
      <c r="S45" s="133">
        <f t="shared" si="8"/>
        <v>0</v>
      </c>
      <c r="T45" s="127">
        <f t="shared" si="8"/>
        <v>0</v>
      </c>
      <c r="U45" s="130">
        <f t="shared" si="8"/>
        <v>0</v>
      </c>
      <c r="V45" s="123">
        <f t="shared" si="8"/>
        <v>0</v>
      </c>
      <c r="W45" s="127">
        <f t="shared" si="8"/>
        <v>0</v>
      </c>
      <c r="X45" s="134">
        <f>X18+X29+X41+INT((Y18+Y29+Y41)/60)</f>
        <v>0</v>
      </c>
      <c r="Y45" s="130">
        <f>MOD(Y18+Y29+Y41,60)</f>
        <v>0</v>
      </c>
      <c r="Z45" s="131">
        <f>Z18+Z29+Z41+INT((AA18+AA29+AA41)/60)</f>
        <v>0</v>
      </c>
      <c r="AA45" s="130">
        <f>MOD(AA18+AA29+AA41,60)</f>
        <v>0</v>
      </c>
      <c r="AB45" s="180"/>
    </row>
    <row r="46" spans="1:28" ht="17.25">
      <c r="A46" s="15"/>
      <c r="B46" s="135"/>
      <c r="C46" s="135"/>
      <c r="D46" s="135"/>
      <c r="E46" s="135"/>
      <c r="F46" s="135"/>
      <c r="G46" s="135"/>
      <c r="H46" s="136"/>
      <c r="I46" s="18"/>
      <c r="J46" s="18"/>
      <c r="K46" s="137"/>
      <c r="L46" s="137"/>
      <c r="M46" s="4"/>
      <c r="N46" s="10"/>
      <c r="O46" s="11"/>
      <c r="P46" s="4"/>
      <c r="Q46" s="12"/>
      <c r="R46" s="12"/>
      <c r="S46" s="12"/>
      <c r="T46" s="12"/>
      <c r="U46" s="12"/>
      <c r="V46" s="12"/>
      <c r="W46" s="12"/>
      <c r="X46" s="13"/>
      <c r="Y46" s="13"/>
      <c r="Z46" s="13"/>
      <c r="AA46" s="13"/>
      <c r="AB46" s="180"/>
    </row>
  </sheetData>
  <sheetProtection selectLockedCells="1" selectUnlockedCells="1"/>
  <mergeCells count="28">
    <mergeCell ref="AB6:AB7"/>
    <mergeCell ref="B29:F29"/>
    <mergeCell ref="M4:T4"/>
    <mergeCell ref="T6:U6"/>
    <mergeCell ref="J6:L6"/>
    <mergeCell ref="M6:N6"/>
    <mergeCell ref="B18:F18"/>
    <mergeCell ref="O6:P6"/>
    <mergeCell ref="B5:C5"/>
    <mergeCell ref="D5:G5"/>
    <mergeCell ref="H4:L4"/>
    <mergeCell ref="C44:D44"/>
    <mergeCell ref="B2:C2"/>
    <mergeCell ref="B4:C4"/>
    <mergeCell ref="D4:G4"/>
    <mergeCell ref="Q43:R43"/>
    <mergeCell ref="B41:F41"/>
    <mergeCell ref="H5:L5"/>
    <mergeCell ref="M5:T5"/>
    <mergeCell ref="W43:Y43"/>
    <mergeCell ref="J43:L43"/>
    <mergeCell ref="Q6:R6"/>
    <mergeCell ref="W6:Y6"/>
    <mergeCell ref="Z6:AA6"/>
    <mergeCell ref="Z43:AA43"/>
    <mergeCell ref="M43:N43"/>
    <mergeCell ref="O43:P43"/>
    <mergeCell ref="T43:U43"/>
  </mergeCells>
  <phoneticPr fontId="14"/>
  <conditionalFormatting sqref="A45 A8:A40">
    <cfRule type="cellIs" dxfId="4" priority="13" stopIfTrue="1" operator="equal">
      <formula>"OK"</formula>
    </cfRule>
    <cfRule type="cellIs" dxfId="3" priority="14" stopIfTrue="1" operator="notEqual">
      <formula>"OK"</formula>
    </cfRule>
  </conditionalFormatting>
  <conditionalFormatting sqref="B8:B17 B19:B28 B30:B40">
    <cfRule type="expression" dxfId="2" priority="12" stopIfTrue="1">
      <formula>NOT(ISERROR(MATCH(B8,$A$93:$B$121,0)))</formula>
    </cfRule>
  </conditionalFormatting>
  <conditionalFormatting sqref="A41">
    <cfRule type="cellIs" dxfId="1" priority="1" stopIfTrue="1" operator="equal">
      <formula>"OK"</formula>
    </cfRule>
    <cfRule type="cellIs" dxfId="0" priority="2" stopIfTrue="1" operator="notEqual">
      <formula>"OK"</formula>
    </cfRule>
  </conditionalFormatting>
  <pageMargins left="1.1097222222222223" right="0.20972222222222223" top="0.25972222222222224" bottom="0.20972222222222223" header="0.51180555555555551" footer="0.51180555555555551"/>
  <pageSetup paperSize="9" scale="75" firstPageNumber="0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AG42"/>
  <sheetViews>
    <sheetView workbookViewId="0">
      <selection activeCell="L23" sqref="L23:L41"/>
    </sheetView>
  </sheetViews>
  <sheetFormatPr defaultColWidth="6.875" defaultRowHeight="13.5"/>
  <sheetData>
    <row r="2" spans="2:33">
      <c r="B2" s="15" t="s">
        <v>43</v>
      </c>
      <c r="C2" s="138"/>
      <c r="D2" s="139"/>
      <c r="E2" s="140"/>
      <c r="F2" s="140"/>
      <c r="G2" s="140"/>
      <c r="H2" s="140"/>
      <c r="I2" s="140"/>
      <c r="J2" s="138"/>
      <c r="K2" s="139"/>
      <c r="L2" s="140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</row>
    <row r="3" spans="2:33">
      <c r="B3" s="142">
        <v>0.29166666666666669</v>
      </c>
      <c r="C3" s="143">
        <v>9</v>
      </c>
      <c r="D3" s="144">
        <v>0.29166666666666669</v>
      </c>
      <c r="E3" s="143">
        <v>9</v>
      </c>
      <c r="F3" s="140">
        <v>0.70833333333333337</v>
      </c>
      <c r="G3" s="145">
        <v>0</v>
      </c>
      <c r="H3" s="140">
        <v>0.875</v>
      </c>
      <c r="I3" s="146">
        <v>0</v>
      </c>
      <c r="J3" s="140">
        <v>0.33333333333333331</v>
      </c>
      <c r="K3" s="138">
        <v>0</v>
      </c>
      <c r="L3" s="140">
        <v>0.33333333333333331</v>
      </c>
      <c r="M3" s="138">
        <v>0</v>
      </c>
      <c r="N3" s="138"/>
    </row>
    <row r="4" spans="2:33">
      <c r="B4" s="147">
        <v>0.33333333333333331</v>
      </c>
      <c r="C4" s="148">
        <v>9</v>
      </c>
      <c r="D4" s="96">
        <v>0.33402777777777781</v>
      </c>
      <c r="E4" s="148">
        <v>9.5</v>
      </c>
      <c r="F4" s="140">
        <v>0.72916666666666663</v>
      </c>
      <c r="G4" s="145">
        <v>0.5</v>
      </c>
      <c r="H4" s="140">
        <v>0.89583333333333337</v>
      </c>
      <c r="I4" s="146">
        <v>0</v>
      </c>
      <c r="J4" s="140">
        <v>0.35416666666666669</v>
      </c>
      <c r="K4" s="138">
        <v>0</v>
      </c>
      <c r="L4" s="140">
        <v>0.35416666666666669</v>
      </c>
      <c r="M4" s="138">
        <v>2.0833333333333332E-2</v>
      </c>
      <c r="N4" s="138"/>
    </row>
    <row r="5" spans="2:33">
      <c r="B5" s="147">
        <v>0.35416666666666669</v>
      </c>
      <c r="C5" s="148">
        <v>9.5</v>
      </c>
      <c r="D5" s="96">
        <v>0.35486111111111113</v>
      </c>
      <c r="E5" s="148">
        <v>10</v>
      </c>
      <c r="F5" s="140">
        <v>0.75</v>
      </c>
      <c r="G5" s="145">
        <v>1</v>
      </c>
      <c r="H5" s="140">
        <v>0.91666666666666696</v>
      </c>
      <c r="I5" s="146">
        <v>0.5</v>
      </c>
      <c r="J5" s="140">
        <v>0.375</v>
      </c>
      <c r="K5" s="138">
        <v>4.1666666666666664E-2</v>
      </c>
      <c r="L5" s="140">
        <v>0.375</v>
      </c>
      <c r="M5" s="138">
        <v>0</v>
      </c>
      <c r="N5" s="138"/>
      <c r="O5" s="15"/>
      <c r="P5" s="15"/>
      <c r="Q5" s="15"/>
    </row>
    <row r="6" spans="2:33">
      <c r="B6" s="147">
        <v>0.375</v>
      </c>
      <c r="C6" s="148">
        <v>10</v>
      </c>
      <c r="D6" s="96">
        <v>0.375694444444444</v>
      </c>
      <c r="E6" s="148">
        <v>10.5</v>
      </c>
      <c r="F6" s="140">
        <v>0.77083333333333304</v>
      </c>
      <c r="G6" s="145">
        <v>1</v>
      </c>
      <c r="H6" s="140">
        <v>0.9375</v>
      </c>
      <c r="I6" s="146">
        <v>1</v>
      </c>
      <c r="J6" s="140">
        <v>0.39583333333333298</v>
      </c>
      <c r="K6" s="138">
        <v>4.1666666666666664E-2</v>
      </c>
      <c r="L6" s="140">
        <v>0.39583333333333298</v>
      </c>
      <c r="M6" s="138">
        <v>2.0833333333333332E-2</v>
      </c>
      <c r="N6" s="138"/>
      <c r="O6" s="14"/>
      <c r="P6" s="14"/>
      <c r="Q6" s="14"/>
      <c r="R6" s="15"/>
    </row>
    <row r="7" spans="2:33">
      <c r="B7" s="147">
        <v>0.39583333333333298</v>
      </c>
      <c r="C7" s="148">
        <v>10.5</v>
      </c>
      <c r="D7" s="96">
        <v>0.39652777777777798</v>
      </c>
      <c r="E7" s="148">
        <v>11</v>
      </c>
      <c r="F7" s="140">
        <v>0.79166666666666596</v>
      </c>
      <c r="G7" s="145">
        <v>1</v>
      </c>
      <c r="H7" s="140">
        <v>0.95833333333333304</v>
      </c>
      <c r="I7" s="146">
        <v>1.5</v>
      </c>
      <c r="J7" s="140">
        <v>0.41666666666666702</v>
      </c>
      <c r="K7" s="138">
        <v>8.3333333333333329E-2</v>
      </c>
      <c r="L7" s="140">
        <v>0.41666666666666702</v>
      </c>
      <c r="M7" s="138">
        <v>0</v>
      </c>
      <c r="N7" s="138"/>
      <c r="O7" s="17"/>
      <c r="P7" s="17"/>
      <c r="Q7" s="17"/>
      <c r="R7" s="14"/>
      <c r="S7" s="15"/>
    </row>
    <row r="8" spans="2:33">
      <c r="B8" s="147">
        <v>0.41666666666666702</v>
      </c>
      <c r="C8" s="148">
        <v>11</v>
      </c>
      <c r="D8" s="96">
        <v>0.41736111111111102</v>
      </c>
      <c r="E8" s="148">
        <v>11.5</v>
      </c>
      <c r="F8" s="140">
        <v>0.812499999999999</v>
      </c>
      <c r="G8" s="145">
        <v>1.5</v>
      </c>
      <c r="H8" s="140">
        <v>0.97916666666666696</v>
      </c>
      <c r="I8" s="146">
        <v>2</v>
      </c>
      <c r="J8" s="140">
        <v>0.4375</v>
      </c>
      <c r="K8" s="138">
        <v>8.3333333333333329E-2</v>
      </c>
      <c r="L8" s="140">
        <v>0.4375</v>
      </c>
      <c r="M8" s="138">
        <v>2.0833333333333332E-2</v>
      </c>
      <c r="N8" s="138"/>
      <c r="O8" s="15"/>
      <c r="P8" s="15"/>
      <c r="Q8" s="15"/>
      <c r="R8" s="17"/>
      <c r="S8" s="14"/>
      <c r="T8" s="15"/>
    </row>
    <row r="9" spans="2:33">
      <c r="B9" s="147">
        <v>0.4375</v>
      </c>
      <c r="C9" s="148">
        <v>11.5</v>
      </c>
      <c r="D9" s="96">
        <v>0.438194444444445</v>
      </c>
      <c r="E9" s="148">
        <v>12</v>
      </c>
      <c r="F9" s="140">
        <v>0.83333333333333304</v>
      </c>
      <c r="G9" s="146">
        <v>2</v>
      </c>
      <c r="H9" s="140">
        <v>1</v>
      </c>
      <c r="I9" s="146">
        <v>2.5</v>
      </c>
      <c r="J9" s="140">
        <v>0.45833333333333298</v>
      </c>
      <c r="K9" s="138">
        <v>0.125</v>
      </c>
      <c r="L9" s="140">
        <v>0.45833333333333298</v>
      </c>
      <c r="M9" s="138">
        <v>0</v>
      </c>
      <c r="N9" s="138"/>
      <c r="O9" s="15"/>
      <c r="P9" s="15"/>
      <c r="Q9" s="15"/>
      <c r="R9" s="17"/>
      <c r="S9" s="14"/>
      <c r="T9" s="15"/>
    </row>
    <row r="10" spans="2:33">
      <c r="B10" s="147">
        <v>0.45833333333333298</v>
      </c>
      <c r="C10" s="148">
        <v>12</v>
      </c>
      <c r="D10" s="96">
        <v>0.45902777777777898</v>
      </c>
      <c r="E10" s="148">
        <v>12.5</v>
      </c>
      <c r="F10" s="140">
        <v>0.85416666666666596</v>
      </c>
      <c r="G10" s="146">
        <v>2.5</v>
      </c>
      <c r="H10" s="140">
        <v>1.0208333333333299</v>
      </c>
      <c r="I10" s="146">
        <v>3</v>
      </c>
      <c r="J10" s="140">
        <v>0.47916666666666702</v>
      </c>
      <c r="K10" s="138">
        <v>0.125</v>
      </c>
      <c r="L10" s="140">
        <v>0.47916666666666702</v>
      </c>
      <c r="M10" s="138">
        <v>2.0833333333333332E-2</v>
      </c>
      <c r="N10" s="138"/>
      <c r="O10" s="15"/>
      <c r="P10" s="15"/>
      <c r="Q10" s="15"/>
      <c r="R10" s="17"/>
      <c r="S10" s="14"/>
      <c r="T10" s="15"/>
    </row>
    <row r="11" spans="2:33">
      <c r="B11" s="147">
        <v>0.47916666666666702</v>
      </c>
      <c r="C11" s="148">
        <v>12</v>
      </c>
      <c r="D11" s="96">
        <v>0.47986111111111301</v>
      </c>
      <c r="E11" s="148">
        <v>13</v>
      </c>
      <c r="F11" s="140">
        <v>0.874999999999999</v>
      </c>
      <c r="G11" s="146">
        <v>3</v>
      </c>
      <c r="H11" s="140">
        <v>1.0416666666666701</v>
      </c>
      <c r="I11" s="146">
        <v>3.5</v>
      </c>
      <c r="J11" s="140">
        <v>0.5</v>
      </c>
      <c r="K11" s="138">
        <v>0.125</v>
      </c>
      <c r="L11" s="140">
        <v>0.5</v>
      </c>
      <c r="M11" s="138">
        <v>0</v>
      </c>
      <c r="N11" s="138"/>
      <c r="O11" s="15"/>
      <c r="P11" s="15"/>
      <c r="Q11" s="15"/>
      <c r="R11" s="15"/>
      <c r="S11" s="17"/>
      <c r="T11" s="14"/>
      <c r="U11" s="15"/>
    </row>
    <row r="12" spans="2:33">
      <c r="B12" s="147">
        <v>0.5</v>
      </c>
      <c r="C12" s="148">
        <v>12</v>
      </c>
      <c r="D12" s="96">
        <v>0.54236111111111118</v>
      </c>
      <c r="E12" s="148">
        <v>13.5</v>
      </c>
      <c r="F12" s="140">
        <v>0.89583333333333204</v>
      </c>
      <c r="G12" s="146">
        <v>3.5</v>
      </c>
      <c r="H12" s="140">
        <v>1.0625</v>
      </c>
      <c r="I12" s="146">
        <v>3.5</v>
      </c>
      <c r="J12" s="140">
        <v>0.52083333333333304</v>
      </c>
      <c r="K12" s="138">
        <v>0.125</v>
      </c>
      <c r="L12" s="140">
        <v>0.52083333333333304</v>
      </c>
      <c r="M12" s="138">
        <v>2.0833333333333332E-2</v>
      </c>
      <c r="N12" s="138"/>
      <c r="O12" s="15"/>
      <c r="P12" s="15"/>
      <c r="Q12" s="15"/>
      <c r="R12" s="15"/>
      <c r="S12" s="15"/>
      <c r="T12" s="17"/>
      <c r="U12" s="14"/>
      <c r="V12" s="15"/>
    </row>
    <row r="13" spans="2:33">
      <c r="B13" s="147">
        <v>0.52083333333333304</v>
      </c>
      <c r="C13" s="148">
        <v>12.5</v>
      </c>
      <c r="D13" s="96">
        <v>0.56319444444444444</v>
      </c>
      <c r="E13" s="148">
        <v>14</v>
      </c>
      <c r="F13" s="140">
        <v>0.91666666666666596</v>
      </c>
      <c r="G13" s="146">
        <v>3.5</v>
      </c>
      <c r="H13" s="140">
        <v>1.0833333333333299</v>
      </c>
      <c r="I13" s="146">
        <v>3.5</v>
      </c>
      <c r="J13" s="140">
        <v>0.54166666666666696</v>
      </c>
      <c r="K13" s="138">
        <v>0.16666666666666666</v>
      </c>
      <c r="L13" s="140">
        <v>0.54166666666666696</v>
      </c>
      <c r="M13" s="138">
        <v>0</v>
      </c>
      <c r="N13" s="138"/>
      <c r="O13" s="15"/>
      <c r="P13" s="15"/>
      <c r="Q13" s="15"/>
      <c r="R13" s="15"/>
      <c r="S13" s="15"/>
      <c r="T13" s="15"/>
      <c r="U13" s="17"/>
      <c r="V13" s="14"/>
      <c r="W13" s="15"/>
    </row>
    <row r="14" spans="2:33">
      <c r="B14" s="147">
        <v>0.54166666666666696</v>
      </c>
      <c r="C14" s="148">
        <v>13</v>
      </c>
      <c r="D14" s="96">
        <v>0.58402777777777803</v>
      </c>
      <c r="E14" s="148">
        <v>14.5</v>
      </c>
      <c r="F14" s="140">
        <v>0.937499999999999</v>
      </c>
      <c r="G14" s="146">
        <v>3.5</v>
      </c>
      <c r="H14" s="140">
        <v>1.1041666666666701</v>
      </c>
      <c r="I14" s="146">
        <v>3.5</v>
      </c>
      <c r="J14" s="140">
        <v>0.5625</v>
      </c>
      <c r="K14" s="138">
        <v>0.16666666666666666</v>
      </c>
      <c r="L14" s="140">
        <v>0.5625</v>
      </c>
      <c r="M14" s="138">
        <v>2.0833333333333332E-2</v>
      </c>
      <c r="N14" s="138"/>
      <c r="O14" s="15"/>
      <c r="P14" s="15"/>
      <c r="Q14" s="15"/>
      <c r="R14" s="15"/>
      <c r="S14" s="15"/>
      <c r="T14" s="15"/>
      <c r="U14" s="15"/>
      <c r="V14" s="17"/>
      <c r="W14" s="14"/>
      <c r="X14" s="15"/>
    </row>
    <row r="15" spans="2:33">
      <c r="B15" s="147">
        <v>0.5625</v>
      </c>
      <c r="C15" s="148">
        <v>13.5</v>
      </c>
      <c r="D15" s="96">
        <v>0.60486111111111096</v>
      </c>
      <c r="E15" s="148">
        <v>15</v>
      </c>
      <c r="F15" s="140">
        <v>0.95833333333333204</v>
      </c>
      <c r="G15" s="146">
        <v>3.5</v>
      </c>
      <c r="H15" s="140">
        <v>1.125</v>
      </c>
      <c r="I15" s="146">
        <v>4</v>
      </c>
      <c r="J15" s="140">
        <v>0.58333333333333304</v>
      </c>
      <c r="K15" s="138">
        <v>0.20833333333333334</v>
      </c>
      <c r="L15" s="140">
        <v>0.58333333333333304</v>
      </c>
      <c r="M15" s="138">
        <v>0</v>
      </c>
      <c r="N15" s="138"/>
      <c r="O15" s="14"/>
      <c r="P15" s="14"/>
      <c r="Q15" s="14"/>
      <c r="R15" s="15"/>
      <c r="S15" s="15"/>
      <c r="T15" s="15"/>
      <c r="U15" s="15"/>
      <c r="V15" s="15"/>
      <c r="W15" s="17"/>
      <c r="X15" s="14"/>
      <c r="Y15" s="15"/>
    </row>
    <row r="16" spans="2:33">
      <c r="B16" s="147">
        <v>0.58333333333333304</v>
      </c>
      <c r="C16" s="148">
        <v>14</v>
      </c>
      <c r="D16" s="96">
        <v>0.625694444444444</v>
      </c>
      <c r="E16" s="148">
        <v>15.5</v>
      </c>
      <c r="F16" s="140">
        <v>0.97916666666666496</v>
      </c>
      <c r="G16" s="146">
        <v>3.5</v>
      </c>
      <c r="H16" s="141"/>
      <c r="I16" s="146">
        <v>4.5</v>
      </c>
      <c r="J16" s="140">
        <v>0.60416666666666696</v>
      </c>
      <c r="K16" s="138">
        <v>0.20833333333333334</v>
      </c>
      <c r="L16" s="140">
        <v>0.60416666666666696</v>
      </c>
      <c r="M16" s="138">
        <v>2.0833333333333332E-2</v>
      </c>
      <c r="N16" s="138"/>
      <c r="O16" s="17"/>
      <c r="P16" s="17"/>
      <c r="Q16" s="17"/>
      <c r="R16" s="14"/>
      <c r="S16" s="15"/>
      <c r="T16" s="15"/>
      <c r="U16" s="15"/>
      <c r="V16" s="15"/>
      <c r="W16" s="15"/>
      <c r="X16" s="17"/>
      <c r="Y16" s="14"/>
      <c r="Z16" s="15"/>
    </row>
    <row r="17" spans="2:33">
      <c r="B17" s="147">
        <v>0.60416666666666696</v>
      </c>
      <c r="C17" s="148">
        <v>14.5</v>
      </c>
      <c r="D17" s="96">
        <v>0.64652777777777704</v>
      </c>
      <c r="E17" s="148">
        <v>16</v>
      </c>
      <c r="F17" s="140">
        <v>0.999999999999999</v>
      </c>
      <c r="G17" s="146">
        <v>3.5</v>
      </c>
      <c r="H17" s="141"/>
      <c r="J17" s="140">
        <v>0.625</v>
      </c>
      <c r="K17" s="138">
        <v>0.25</v>
      </c>
      <c r="L17" s="140">
        <v>0.625</v>
      </c>
      <c r="M17" s="138">
        <v>0</v>
      </c>
      <c r="N17" s="138"/>
      <c r="O17" s="14"/>
      <c r="P17" s="14"/>
      <c r="Q17" s="14"/>
      <c r="R17" s="17"/>
      <c r="S17" s="14"/>
      <c r="T17" s="15"/>
      <c r="U17" s="15"/>
      <c r="V17" s="15"/>
      <c r="W17" s="15"/>
      <c r="X17" s="15"/>
      <c r="Y17" s="17"/>
      <c r="Z17" s="14"/>
      <c r="AA17" s="15"/>
    </row>
    <row r="18" spans="2:33">
      <c r="B18" s="147">
        <v>0.625</v>
      </c>
      <c r="C18" s="148">
        <v>15</v>
      </c>
      <c r="D18" s="96">
        <v>0.66736111111111096</v>
      </c>
      <c r="E18" s="148">
        <v>16.5</v>
      </c>
      <c r="F18" s="140">
        <v>1.0208333333333299</v>
      </c>
      <c r="G18" s="146">
        <v>3.5</v>
      </c>
      <c r="H18" s="141"/>
      <c r="J18" s="140">
        <v>0.64583333333333404</v>
      </c>
      <c r="K18" s="138">
        <v>0.25</v>
      </c>
      <c r="L18" s="140">
        <v>0.64583333333333404</v>
      </c>
      <c r="M18" s="138">
        <v>2.0833333333333332E-2</v>
      </c>
      <c r="N18" s="138"/>
      <c r="O18" s="15"/>
      <c r="P18" s="15"/>
      <c r="Q18" s="15"/>
      <c r="R18" s="14"/>
      <c r="S18" s="17"/>
      <c r="T18" s="14"/>
      <c r="U18" s="15"/>
      <c r="V18" s="15"/>
      <c r="W18" s="15"/>
      <c r="X18" s="15"/>
      <c r="Y18" s="15"/>
      <c r="Z18" s="17"/>
      <c r="AA18" s="14"/>
      <c r="AB18" s="15"/>
    </row>
    <row r="19" spans="2:33">
      <c r="B19" s="147">
        <v>0.64583333333333404</v>
      </c>
      <c r="C19" s="148">
        <v>15.5</v>
      </c>
      <c r="D19" s="96">
        <v>0.688194444444444</v>
      </c>
      <c r="E19" s="148">
        <v>17</v>
      </c>
      <c r="F19" s="140">
        <v>1.0416666666666701</v>
      </c>
      <c r="G19" s="146">
        <v>3.5</v>
      </c>
      <c r="H19" s="15"/>
      <c r="I19" s="15"/>
      <c r="J19" s="140">
        <v>0.66666666666666696</v>
      </c>
      <c r="K19" s="138">
        <v>0.29166666666666669</v>
      </c>
      <c r="L19" s="140">
        <v>0.66666666666666696</v>
      </c>
      <c r="M19" s="138">
        <v>0</v>
      </c>
      <c r="N19" s="138"/>
      <c r="O19" s="15"/>
      <c r="P19" s="15"/>
      <c r="Q19" s="15"/>
      <c r="R19" s="15"/>
      <c r="S19" s="14"/>
      <c r="T19" s="17"/>
      <c r="U19" s="14"/>
      <c r="V19" s="15"/>
      <c r="W19" s="15"/>
      <c r="X19" s="15"/>
      <c r="Y19" s="15"/>
      <c r="Z19" s="15"/>
      <c r="AA19" s="17"/>
      <c r="AB19" s="14"/>
      <c r="AC19" s="15"/>
      <c r="AD19" s="15"/>
      <c r="AE19" s="15"/>
    </row>
    <row r="20" spans="2:33">
      <c r="B20" s="147">
        <v>0.66666666666666696</v>
      </c>
      <c r="C20" s="148">
        <v>16</v>
      </c>
      <c r="D20" s="177">
        <v>0.70902777777777704</v>
      </c>
      <c r="E20" s="149">
        <v>17.5</v>
      </c>
      <c r="F20" s="140">
        <v>1.0625</v>
      </c>
      <c r="G20" s="146">
        <v>3.5</v>
      </c>
      <c r="J20" s="140">
        <v>0.6875</v>
      </c>
      <c r="K20" s="138">
        <v>0.29166666666666669</v>
      </c>
      <c r="L20" s="140">
        <v>0.6875</v>
      </c>
      <c r="M20" s="138">
        <v>2.0833333333333332E-2</v>
      </c>
      <c r="N20" s="138"/>
      <c r="O20" s="15"/>
      <c r="P20" s="15"/>
      <c r="Q20" s="15"/>
      <c r="R20" s="15"/>
      <c r="S20" s="15"/>
      <c r="T20" s="14"/>
      <c r="U20" s="17"/>
      <c r="V20" s="14"/>
      <c r="W20" s="15"/>
      <c r="X20" s="15"/>
      <c r="Y20" s="15"/>
      <c r="Z20" s="15"/>
      <c r="AA20" s="15"/>
      <c r="AB20" s="17"/>
      <c r="AC20" s="14"/>
      <c r="AD20" s="14"/>
      <c r="AE20" s="14"/>
      <c r="AF20" s="15"/>
    </row>
    <row r="21" spans="2:33">
      <c r="B21" s="147">
        <v>0.6875</v>
      </c>
      <c r="C21" s="148">
        <v>16.5</v>
      </c>
      <c r="D21" s="177">
        <v>0.72986111111110996</v>
      </c>
      <c r="E21" s="149">
        <v>17.5</v>
      </c>
      <c r="F21" s="140">
        <v>1.0833333333333299</v>
      </c>
      <c r="G21" s="146">
        <v>3.5</v>
      </c>
      <c r="J21" s="140">
        <v>0.70833333333333404</v>
      </c>
      <c r="K21" s="138">
        <v>0.33333333333333331</v>
      </c>
      <c r="L21" s="140">
        <v>0.70833333333333404</v>
      </c>
      <c r="M21" s="138">
        <v>0</v>
      </c>
      <c r="N21" s="138"/>
      <c r="O21" s="15"/>
      <c r="P21" s="15"/>
      <c r="Q21" s="15"/>
      <c r="R21" s="15"/>
      <c r="S21" s="15"/>
      <c r="T21" s="15"/>
      <c r="U21" s="14"/>
      <c r="V21" s="17"/>
      <c r="W21" s="14"/>
      <c r="X21" s="15"/>
      <c r="Y21" s="15"/>
      <c r="Z21" s="15"/>
      <c r="AA21" s="15"/>
      <c r="AB21" s="15"/>
      <c r="AC21" s="17"/>
      <c r="AD21" s="17"/>
      <c r="AE21" s="17"/>
      <c r="AF21" s="14"/>
      <c r="AG21" s="15"/>
    </row>
    <row r="22" spans="2:33">
      <c r="B22" s="178">
        <v>0.70833333333333404</v>
      </c>
      <c r="C22" s="149">
        <v>17</v>
      </c>
      <c r="D22" s="96">
        <v>0.750694444444444</v>
      </c>
      <c r="E22" s="148">
        <v>18</v>
      </c>
      <c r="F22" s="140">
        <v>1.1041666666666701</v>
      </c>
      <c r="G22" s="146">
        <v>3.5</v>
      </c>
      <c r="J22" s="140"/>
      <c r="K22" s="138"/>
      <c r="L22" s="138"/>
      <c r="M22" s="138"/>
      <c r="N22" s="15"/>
      <c r="O22" s="15"/>
      <c r="P22" s="15"/>
      <c r="Q22" s="15"/>
      <c r="R22" s="15"/>
      <c r="S22" s="15"/>
      <c r="T22" s="15"/>
      <c r="U22" s="15"/>
      <c r="V22" s="14"/>
      <c r="W22" s="17"/>
      <c r="X22" s="14"/>
      <c r="Y22" s="15"/>
      <c r="Z22" s="15"/>
      <c r="AA22" s="15"/>
      <c r="AB22" s="15"/>
      <c r="AC22" s="15"/>
      <c r="AD22" s="15"/>
      <c r="AE22" s="15"/>
      <c r="AF22" s="17"/>
      <c r="AG22" s="14"/>
    </row>
    <row r="23" spans="2:33">
      <c r="B23" s="178">
        <v>0.72916666666666696</v>
      </c>
      <c r="C23" s="149">
        <v>17</v>
      </c>
      <c r="D23" s="96">
        <v>0.77152777777777704</v>
      </c>
      <c r="E23" s="148">
        <v>18.5</v>
      </c>
      <c r="F23" s="140">
        <v>1.125</v>
      </c>
      <c r="G23" s="146">
        <v>3.5</v>
      </c>
      <c r="J23" s="140">
        <v>0.33333333333333331</v>
      </c>
      <c r="K23" s="138">
        <v>0.33333333333333331</v>
      </c>
      <c r="L23" s="140">
        <v>0.33333333333333331</v>
      </c>
      <c r="M23" s="138">
        <v>0</v>
      </c>
      <c r="N23" s="15"/>
      <c r="O23" s="15"/>
      <c r="P23" s="15"/>
      <c r="Q23" s="15"/>
      <c r="R23" s="15"/>
      <c r="S23" s="15"/>
      <c r="T23" s="15"/>
      <c r="U23" s="15"/>
      <c r="V23" s="14"/>
      <c r="W23" s="17"/>
      <c r="X23" s="14"/>
      <c r="Y23" s="15"/>
      <c r="Z23" s="15"/>
      <c r="AA23" s="15"/>
      <c r="AB23" s="15"/>
      <c r="AC23" s="15"/>
      <c r="AD23" s="15"/>
      <c r="AE23" s="15"/>
      <c r="AF23" s="17"/>
      <c r="AG23" s="14"/>
    </row>
    <row r="24" spans="2:33">
      <c r="B24" s="147">
        <v>0.75</v>
      </c>
      <c r="C24" s="150">
        <v>17.5</v>
      </c>
      <c r="D24" s="96">
        <v>0.79236111111110996</v>
      </c>
      <c r="E24" s="148">
        <v>19</v>
      </c>
      <c r="F24" s="141"/>
      <c r="J24" s="140">
        <v>0.35416666666666669</v>
      </c>
      <c r="K24" s="138">
        <v>0.29166666666666669</v>
      </c>
      <c r="L24" s="140">
        <v>0.35416666666666669</v>
      </c>
      <c r="M24" s="138">
        <v>2.0833333333333332E-2</v>
      </c>
      <c r="N24" s="15"/>
      <c r="O24" s="15"/>
      <c r="P24" s="15"/>
      <c r="Q24" s="15"/>
      <c r="R24" s="15"/>
      <c r="S24" s="15"/>
      <c r="T24" s="15"/>
      <c r="U24" s="15"/>
      <c r="V24" s="14"/>
      <c r="W24" s="17"/>
      <c r="X24" s="14"/>
      <c r="Y24" s="15"/>
      <c r="Z24" s="15"/>
      <c r="AA24" s="15"/>
      <c r="AB24" s="15"/>
      <c r="AC24" s="15"/>
      <c r="AD24" s="15"/>
      <c r="AE24" s="15"/>
      <c r="AF24" s="17"/>
      <c r="AG24" s="14"/>
    </row>
    <row r="25" spans="2:33">
      <c r="B25" s="147">
        <v>0.77083333333333404</v>
      </c>
      <c r="C25" s="148">
        <v>18</v>
      </c>
      <c r="D25" s="96">
        <v>0.813194444444443</v>
      </c>
      <c r="E25" s="151">
        <v>19.5</v>
      </c>
      <c r="F25" s="141"/>
      <c r="J25" s="140">
        <v>0.375</v>
      </c>
      <c r="K25" s="138">
        <v>0.29166666666666669</v>
      </c>
      <c r="L25" s="140">
        <v>0.375</v>
      </c>
      <c r="M25" s="138">
        <v>0</v>
      </c>
      <c r="N25" s="15"/>
      <c r="O25" s="15"/>
      <c r="P25" s="15"/>
      <c r="Q25" s="15"/>
      <c r="R25" s="15"/>
      <c r="S25" s="15"/>
      <c r="T25" s="15"/>
      <c r="U25" s="15"/>
      <c r="V25" s="15"/>
      <c r="W25" s="14"/>
      <c r="X25" s="17"/>
      <c r="Y25" s="14"/>
      <c r="Z25" s="15"/>
      <c r="AA25" s="15"/>
      <c r="AB25" s="15"/>
      <c r="AC25" s="15"/>
      <c r="AD25" s="15"/>
      <c r="AE25" s="17"/>
      <c r="AF25" s="14"/>
      <c r="AG25" s="15"/>
    </row>
    <row r="26" spans="2:33">
      <c r="B26" s="147">
        <v>0.79166666666666696</v>
      </c>
      <c r="C26" s="148">
        <v>18.5</v>
      </c>
      <c r="D26" s="96">
        <v>0.83402777777777704</v>
      </c>
      <c r="E26" s="151">
        <v>20</v>
      </c>
      <c r="F26" s="140"/>
      <c r="J26" s="140">
        <v>0.39583333333333298</v>
      </c>
      <c r="K26" s="138">
        <v>0.25</v>
      </c>
      <c r="L26" s="140">
        <v>0.39583333333333298</v>
      </c>
      <c r="M26" s="138">
        <v>2.0833333333333332E-2</v>
      </c>
    </row>
    <row r="27" spans="2:33">
      <c r="B27" s="147">
        <v>0.812500000000001</v>
      </c>
      <c r="C27" s="148">
        <v>19</v>
      </c>
      <c r="D27" s="96">
        <v>0.85486111111110996</v>
      </c>
      <c r="E27" s="151">
        <v>20.5</v>
      </c>
      <c r="F27" s="140"/>
      <c r="J27" s="140">
        <v>0.41666666666666702</v>
      </c>
      <c r="K27" s="138">
        <v>0.25</v>
      </c>
      <c r="L27" s="140">
        <v>0.41666666666666702</v>
      </c>
      <c r="M27" s="138">
        <v>0</v>
      </c>
    </row>
    <row r="28" spans="2:33">
      <c r="B28" s="147">
        <v>0.83333333333333404</v>
      </c>
      <c r="C28" s="151">
        <v>19.5</v>
      </c>
      <c r="D28" s="96">
        <v>0.875694444444443</v>
      </c>
      <c r="E28" s="151">
        <v>21</v>
      </c>
      <c r="F28" s="140"/>
      <c r="J28" s="140">
        <v>0.4375</v>
      </c>
      <c r="K28" s="138">
        <v>0.20833333333333334</v>
      </c>
      <c r="L28" s="140">
        <v>0.4375</v>
      </c>
      <c r="M28" s="138">
        <v>2.0833333333333332E-2</v>
      </c>
    </row>
    <row r="29" spans="2:33">
      <c r="B29" s="147">
        <v>0.85416666666666696</v>
      </c>
      <c r="C29" s="151">
        <v>20</v>
      </c>
      <c r="D29" s="96">
        <v>0.89652777777777604</v>
      </c>
      <c r="E29" s="151">
        <v>21.5</v>
      </c>
      <c r="F29" s="140"/>
      <c r="J29" s="140">
        <v>0.45833333333333298</v>
      </c>
      <c r="K29" s="138">
        <v>0.20833333333333334</v>
      </c>
      <c r="L29" s="140">
        <v>0.45833333333333298</v>
      </c>
      <c r="M29" s="138">
        <v>0</v>
      </c>
    </row>
    <row r="30" spans="2:33">
      <c r="B30" s="147">
        <v>0.875000000000001</v>
      </c>
      <c r="C30" s="151">
        <v>20.5</v>
      </c>
      <c r="D30" s="96">
        <v>0.91736111111110996</v>
      </c>
      <c r="E30" s="151">
        <v>22</v>
      </c>
      <c r="F30" s="140"/>
      <c r="J30" s="140">
        <v>0.47916666666666702</v>
      </c>
      <c r="K30" s="138">
        <v>0.20833333333333334</v>
      </c>
      <c r="L30" s="140">
        <v>0.47916666666666702</v>
      </c>
      <c r="M30" s="138">
        <v>0</v>
      </c>
    </row>
    <row r="31" spans="2:33">
      <c r="B31" s="147">
        <v>0.89583333333333404</v>
      </c>
      <c r="C31" s="151">
        <v>21</v>
      </c>
      <c r="D31" s="96">
        <v>0.938194444444443</v>
      </c>
      <c r="E31" s="151">
        <v>22.5</v>
      </c>
      <c r="F31" s="140"/>
      <c r="J31" s="140">
        <v>0.5</v>
      </c>
      <c r="K31" s="138">
        <v>0.20833333333333334</v>
      </c>
      <c r="L31" s="140">
        <v>0.5</v>
      </c>
      <c r="M31" s="138">
        <v>0</v>
      </c>
    </row>
    <row r="32" spans="2:33">
      <c r="B32" s="147">
        <v>0.91666666666666696</v>
      </c>
      <c r="C32" s="151">
        <v>21.5</v>
      </c>
      <c r="D32" s="96">
        <v>0.95902777777777604</v>
      </c>
      <c r="E32" s="151">
        <v>23</v>
      </c>
      <c r="F32" s="140"/>
      <c r="J32" s="140">
        <v>0.52083333333333304</v>
      </c>
      <c r="K32" s="138">
        <v>0.16666666666666666</v>
      </c>
      <c r="L32" s="140">
        <v>0.52083333333333304</v>
      </c>
      <c r="M32" s="138">
        <v>2.0833333333333332E-2</v>
      </c>
    </row>
    <row r="33" spans="2:13">
      <c r="B33" s="147">
        <v>0.937500000000001</v>
      </c>
      <c r="C33" s="151">
        <v>22</v>
      </c>
      <c r="D33" s="96">
        <v>0.97986111111110896</v>
      </c>
      <c r="E33" s="151">
        <v>23.5</v>
      </c>
      <c r="F33" s="141"/>
      <c r="J33" s="140">
        <v>0.54166666666666696</v>
      </c>
      <c r="K33" s="138">
        <v>0.16666666666666666</v>
      </c>
      <c r="L33" s="140">
        <v>0.54166666666666696</v>
      </c>
      <c r="M33" s="138">
        <v>0</v>
      </c>
    </row>
    <row r="34" spans="2:13">
      <c r="B34" s="147">
        <v>0.95833333333333404</v>
      </c>
      <c r="C34" s="151">
        <v>22.5</v>
      </c>
      <c r="D34" s="177">
        <v>1.0006944444444399</v>
      </c>
      <c r="E34" s="152">
        <v>24</v>
      </c>
      <c r="F34" s="141"/>
      <c r="J34" s="140">
        <v>0.5625</v>
      </c>
      <c r="K34" s="138">
        <v>0.125</v>
      </c>
      <c r="L34" s="140">
        <v>0.5625</v>
      </c>
      <c r="M34" s="138">
        <v>2.0833333333333332E-2</v>
      </c>
    </row>
    <row r="35" spans="2:13">
      <c r="B35" s="147">
        <v>0.97916666666666696</v>
      </c>
      <c r="C35" s="151">
        <v>23</v>
      </c>
      <c r="D35" s="177">
        <v>1.02152777777778</v>
      </c>
      <c r="E35" s="152">
        <v>24</v>
      </c>
      <c r="F35" s="141"/>
      <c r="J35" s="140">
        <v>0.58333333333333304</v>
      </c>
      <c r="K35" s="138">
        <v>0.125</v>
      </c>
      <c r="L35" s="140">
        <v>0.58333333333333304</v>
      </c>
      <c r="M35" s="138">
        <v>0</v>
      </c>
    </row>
    <row r="36" spans="2:13">
      <c r="B36" s="147">
        <v>1</v>
      </c>
      <c r="C36" s="151">
        <v>23.5</v>
      </c>
      <c r="D36" s="177">
        <v>1.04236111111111</v>
      </c>
      <c r="E36" s="152">
        <v>24</v>
      </c>
      <c r="F36" s="141"/>
      <c r="J36" s="140">
        <v>0.60416666666666696</v>
      </c>
      <c r="K36" s="138">
        <v>8.3333333333333329E-2</v>
      </c>
      <c r="L36" s="140">
        <v>0.60416666666666696</v>
      </c>
      <c r="M36" s="138">
        <v>2.0833333333333332E-2</v>
      </c>
    </row>
    <row r="37" spans="2:13">
      <c r="B37" s="178">
        <v>1.0208333333333299</v>
      </c>
      <c r="C37" s="152">
        <v>24</v>
      </c>
      <c r="D37" s="96">
        <v>1.0631944444444399</v>
      </c>
      <c r="E37" s="151">
        <v>24.5</v>
      </c>
      <c r="F37" s="141"/>
      <c r="J37" s="140">
        <v>0.625</v>
      </c>
      <c r="K37" s="138">
        <v>8.3333333333333329E-2</v>
      </c>
      <c r="L37" s="140">
        <v>0.625</v>
      </c>
      <c r="M37" s="138">
        <v>0</v>
      </c>
    </row>
    <row r="38" spans="2:13">
      <c r="B38" s="178">
        <v>1.0416666666666701</v>
      </c>
      <c r="C38" s="152">
        <v>24</v>
      </c>
      <c r="D38" s="96">
        <v>1.08402777777778</v>
      </c>
      <c r="E38" s="151">
        <v>25</v>
      </c>
      <c r="F38" s="141"/>
      <c r="J38" s="140">
        <v>0.64583333333333404</v>
      </c>
      <c r="K38" s="138">
        <v>4.1666666666666664E-2</v>
      </c>
      <c r="L38" s="140">
        <v>0.64583333333333404</v>
      </c>
      <c r="M38" s="138">
        <v>2.0833333333333332E-2</v>
      </c>
    </row>
    <row r="39" spans="2:13">
      <c r="B39" s="178">
        <v>1.0625</v>
      </c>
      <c r="C39" s="152">
        <v>24</v>
      </c>
      <c r="D39" s="96">
        <v>1.10486111111111</v>
      </c>
      <c r="E39" s="151">
        <v>25.5</v>
      </c>
      <c r="F39" s="141"/>
      <c r="J39" s="140">
        <v>0.66666666666666696</v>
      </c>
      <c r="K39" s="138">
        <v>4.1666666666666664E-2</v>
      </c>
      <c r="L39" s="140">
        <v>0.66666666666666696</v>
      </c>
      <c r="M39" s="138">
        <v>0</v>
      </c>
    </row>
    <row r="40" spans="2:13">
      <c r="B40" s="147">
        <v>1.0833333333333299</v>
      </c>
      <c r="C40" s="151">
        <v>24.5</v>
      </c>
      <c r="D40" s="96">
        <v>1.1256944444444399</v>
      </c>
      <c r="E40" s="151">
        <v>26</v>
      </c>
      <c r="F40" s="141"/>
      <c r="J40" s="140">
        <v>0.6875</v>
      </c>
      <c r="K40" s="138">
        <v>0</v>
      </c>
      <c r="L40" s="140">
        <v>0.6875</v>
      </c>
      <c r="M40" s="138">
        <v>2.0833333333333332E-2</v>
      </c>
    </row>
    <row r="41" spans="2:13">
      <c r="B41" s="147">
        <v>1.1041666666666701</v>
      </c>
      <c r="C41" s="151">
        <v>25</v>
      </c>
      <c r="D41" s="96">
        <v>1.14652777777778</v>
      </c>
      <c r="E41" s="151">
        <v>26</v>
      </c>
      <c r="F41" s="141"/>
      <c r="J41" s="140">
        <v>0.70833333333333404</v>
      </c>
      <c r="K41" s="138">
        <v>1</v>
      </c>
      <c r="L41" s="140">
        <v>0.70833333333333404</v>
      </c>
      <c r="M41" s="138">
        <v>0</v>
      </c>
    </row>
    <row r="42" spans="2:13">
      <c r="B42" s="147">
        <v>1.125</v>
      </c>
      <c r="C42" s="153">
        <v>25.5</v>
      </c>
      <c r="D42" s="96">
        <v>1.16736111111111</v>
      </c>
      <c r="E42" s="154">
        <v>26</v>
      </c>
      <c r="F42" s="141"/>
    </row>
  </sheetData>
  <sheetProtection selectLockedCells="1" selectUnlockedCells="1"/>
  <phoneticPr fontId="1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40"/>
  <sheetViews>
    <sheetView workbookViewId="0">
      <selection activeCell="A2" sqref="A2"/>
    </sheetView>
  </sheetViews>
  <sheetFormatPr defaultRowHeight="13.5"/>
  <sheetData>
    <row r="1" spans="1:4">
      <c r="A1" s="155" t="s">
        <v>44</v>
      </c>
      <c r="B1" s="156" t="s">
        <v>45</v>
      </c>
      <c r="C1" s="157" t="s">
        <v>13</v>
      </c>
      <c r="D1" s="158" t="s">
        <v>14</v>
      </c>
    </row>
    <row r="2" spans="1:4">
      <c r="A2" s="159">
        <v>0.33333333333333331</v>
      </c>
      <c r="B2" s="160">
        <v>0</v>
      </c>
      <c r="C2" s="160">
        <v>0</v>
      </c>
      <c r="D2" s="161">
        <v>0</v>
      </c>
    </row>
    <row r="3" spans="1:4">
      <c r="A3" s="159">
        <v>0.35416666666666669</v>
      </c>
      <c r="B3" s="160">
        <v>0.5</v>
      </c>
      <c r="C3" s="160">
        <v>0</v>
      </c>
      <c r="D3" s="161">
        <v>0</v>
      </c>
    </row>
    <row r="4" spans="1:4">
      <c r="A4" s="159">
        <v>0.375</v>
      </c>
      <c r="B4" s="160">
        <v>1</v>
      </c>
      <c r="C4" s="160">
        <v>0</v>
      </c>
      <c r="D4" s="161">
        <v>0</v>
      </c>
    </row>
    <row r="5" spans="1:4">
      <c r="A5" s="159">
        <v>0.39583333333333298</v>
      </c>
      <c r="B5" s="160">
        <v>1.5</v>
      </c>
      <c r="C5" s="160">
        <v>0</v>
      </c>
      <c r="D5" s="161">
        <v>0</v>
      </c>
    </row>
    <row r="6" spans="1:4">
      <c r="A6" s="159">
        <v>0.41666666666666702</v>
      </c>
      <c r="B6" s="160">
        <v>2</v>
      </c>
      <c r="C6" s="160">
        <v>0</v>
      </c>
      <c r="D6" s="161">
        <v>0</v>
      </c>
    </row>
    <row r="7" spans="1:4">
      <c r="A7" s="159">
        <v>0.4375</v>
      </c>
      <c r="B7" s="160">
        <v>2.5</v>
      </c>
      <c r="C7" s="160">
        <v>0</v>
      </c>
      <c r="D7" s="161">
        <v>0</v>
      </c>
    </row>
    <row r="8" spans="1:4">
      <c r="A8" s="159">
        <v>0.45833333333333298</v>
      </c>
      <c r="B8" s="160">
        <v>3</v>
      </c>
      <c r="C8" s="160">
        <v>0</v>
      </c>
      <c r="D8" s="161">
        <v>0</v>
      </c>
    </row>
    <row r="9" spans="1:4">
      <c r="A9" s="159">
        <v>0.47916666666666702</v>
      </c>
      <c r="B9" s="160">
        <v>3</v>
      </c>
      <c r="C9" s="160">
        <v>0</v>
      </c>
      <c r="D9" s="161">
        <v>0</v>
      </c>
    </row>
    <row r="10" spans="1:4">
      <c r="A10" s="159">
        <v>0.5</v>
      </c>
      <c r="B10" s="160">
        <v>3</v>
      </c>
      <c r="C10" s="160">
        <v>0</v>
      </c>
      <c r="D10" s="161">
        <v>0</v>
      </c>
    </row>
    <row r="11" spans="1:4">
      <c r="A11" s="159">
        <v>0.52083333333333304</v>
      </c>
      <c r="B11" s="160">
        <v>3.5</v>
      </c>
      <c r="C11" s="160">
        <v>0</v>
      </c>
      <c r="D11" s="161">
        <v>0</v>
      </c>
    </row>
    <row r="12" spans="1:4">
      <c r="A12" s="159">
        <v>0.54166666666666696</v>
      </c>
      <c r="B12" s="160">
        <v>4</v>
      </c>
      <c r="C12" s="160">
        <v>0</v>
      </c>
      <c r="D12" s="161">
        <v>0</v>
      </c>
    </row>
    <row r="13" spans="1:4">
      <c r="A13" s="159">
        <v>0.5625</v>
      </c>
      <c r="B13" s="160">
        <v>4.5</v>
      </c>
      <c r="C13" s="160">
        <v>0</v>
      </c>
      <c r="D13" s="161">
        <v>0</v>
      </c>
    </row>
    <row r="14" spans="1:4">
      <c r="A14" s="159">
        <v>0.58333333333333304</v>
      </c>
      <c r="B14" s="160">
        <v>5</v>
      </c>
      <c r="C14" s="160">
        <v>0</v>
      </c>
      <c r="D14" s="161">
        <v>0</v>
      </c>
    </row>
    <row r="15" spans="1:4">
      <c r="A15" s="159">
        <v>0.60416666666666696</v>
      </c>
      <c r="B15" s="160">
        <v>5.5</v>
      </c>
      <c r="C15" s="160">
        <v>0</v>
      </c>
      <c r="D15" s="161">
        <v>0</v>
      </c>
    </row>
    <row r="16" spans="1:4">
      <c r="A16" s="159">
        <v>0.625</v>
      </c>
      <c r="B16" s="160">
        <v>6</v>
      </c>
      <c r="C16" s="160">
        <v>0</v>
      </c>
      <c r="D16" s="161">
        <v>0</v>
      </c>
    </row>
    <row r="17" spans="1:4">
      <c r="A17" s="159">
        <v>0.64583333333333404</v>
      </c>
      <c r="B17" s="160">
        <v>6.5</v>
      </c>
      <c r="C17" s="160">
        <v>0</v>
      </c>
      <c r="D17" s="161">
        <v>0</v>
      </c>
    </row>
    <row r="18" spans="1:4">
      <c r="A18" s="159">
        <v>0.66666666666666696</v>
      </c>
      <c r="B18" s="160">
        <v>7</v>
      </c>
      <c r="C18" s="160">
        <v>0</v>
      </c>
      <c r="D18" s="161">
        <v>0</v>
      </c>
    </row>
    <row r="19" spans="1:4">
      <c r="A19" s="159">
        <v>0.6875</v>
      </c>
      <c r="B19" s="160">
        <v>7.5</v>
      </c>
      <c r="C19" s="160">
        <v>0</v>
      </c>
      <c r="D19" s="161">
        <v>0</v>
      </c>
    </row>
    <row r="20" spans="1:4">
      <c r="A20" s="159">
        <v>0.70833333333333404</v>
      </c>
      <c r="B20" s="162">
        <v>8</v>
      </c>
      <c r="C20" s="162">
        <v>0</v>
      </c>
      <c r="D20" s="163">
        <v>0</v>
      </c>
    </row>
    <row r="21" spans="1:4">
      <c r="A21" s="159">
        <v>0.72916666666666696</v>
      </c>
      <c r="B21" s="162">
        <v>8</v>
      </c>
      <c r="C21" s="162">
        <v>0</v>
      </c>
      <c r="D21" s="163">
        <v>0</v>
      </c>
    </row>
    <row r="22" spans="1:4">
      <c r="A22" s="159">
        <v>0.75</v>
      </c>
      <c r="B22" s="160">
        <v>8.5</v>
      </c>
      <c r="C22" s="160">
        <v>0.5</v>
      </c>
      <c r="D22" s="161">
        <v>0</v>
      </c>
    </row>
    <row r="23" spans="1:4">
      <c r="A23" s="159">
        <v>0.77083333333333404</v>
      </c>
      <c r="B23" s="160">
        <v>9</v>
      </c>
      <c r="C23" s="160">
        <v>1</v>
      </c>
      <c r="D23" s="161">
        <v>0</v>
      </c>
    </row>
    <row r="24" spans="1:4">
      <c r="A24" s="159">
        <v>0.79166666666666696</v>
      </c>
      <c r="B24" s="160">
        <v>9.5</v>
      </c>
      <c r="C24" s="160">
        <v>1.5</v>
      </c>
      <c r="D24" s="161">
        <v>0</v>
      </c>
    </row>
    <row r="25" spans="1:4">
      <c r="A25" s="159">
        <v>0.812500000000001</v>
      </c>
      <c r="B25" s="160">
        <v>10</v>
      </c>
      <c r="C25" s="160">
        <v>2</v>
      </c>
      <c r="D25" s="161">
        <v>0</v>
      </c>
    </row>
    <row r="26" spans="1:4">
      <c r="A26" s="159">
        <v>0.83333333333333404</v>
      </c>
      <c r="B26" s="160">
        <v>10.5</v>
      </c>
      <c r="C26" s="160">
        <v>2.5</v>
      </c>
      <c r="D26" s="161">
        <v>0</v>
      </c>
    </row>
    <row r="27" spans="1:4">
      <c r="A27" s="159">
        <v>0.85416666666666696</v>
      </c>
      <c r="B27" s="160">
        <v>11</v>
      </c>
      <c r="C27" s="160">
        <v>3</v>
      </c>
      <c r="D27" s="161">
        <v>0</v>
      </c>
    </row>
    <row r="28" spans="1:4">
      <c r="A28" s="159">
        <v>0.875000000000001</v>
      </c>
      <c r="B28" s="160">
        <v>11.5</v>
      </c>
      <c r="C28" s="160">
        <v>3.5</v>
      </c>
      <c r="D28" s="161">
        <v>0</v>
      </c>
    </row>
    <row r="29" spans="1:4">
      <c r="A29" s="159">
        <v>0.89583333333333404</v>
      </c>
      <c r="B29" s="160">
        <v>12</v>
      </c>
      <c r="C29" s="160">
        <v>3.5</v>
      </c>
      <c r="D29" s="161">
        <v>0.5</v>
      </c>
    </row>
    <row r="30" spans="1:4">
      <c r="A30" s="159">
        <v>0.91666666666666696</v>
      </c>
      <c r="B30" s="160">
        <v>12.5</v>
      </c>
      <c r="C30" s="160">
        <v>3.5</v>
      </c>
      <c r="D30" s="161">
        <v>1</v>
      </c>
    </row>
    <row r="31" spans="1:4">
      <c r="A31" s="159">
        <v>0.937500000000001</v>
      </c>
      <c r="B31" s="160">
        <v>13</v>
      </c>
      <c r="C31" s="160">
        <v>3.5</v>
      </c>
      <c r="D31" s="161">
        <v>1.5</v>
      </c>
    </row>
    <row r="32" spans="1:4">
      <c r="A32" s="159">
        <v>0.95833333333333404</v>
      </c>
      <c r="B32" s="160">
        <v>13.5</v>
      </c>
      <c r="C32" s="160">
        <v>3.5</v>
      </c>
      <c r="D32" s="161">
        <v>2</v>
      </c>
    </row>
    <row r="33" spans="1:4">
      <c r="A33" s="159">
        <v>0.97916666666666696</v>
      </c>
      <c r="B33" s="160">
        <v>14</v>
      </c>
      <c r="C33" s="160">
        <v>3.5</v>
      </c>
      <c r="D33" s="161">
        <v>2.5</v>
      </c>
    </row>
    <row r="34" spans="1:4">
      <c r="A34" s="159">
        <v>1</v>
      </c>
      <c r="B34" s="160">
        <v>14.5</v>
      </c>
      <c r="C34" s="160">
        <v>3.5</v>
      </c>
      <c r="D34" s="161">
        <v>3</v>
      </c>
    </row>
    <row r="35" spans="1:4">
      <c r="A35" s="159">
        <v>1.0208333333333299</v>
      </c>
      <c r="B35" s="160">
        <v>15</v>
      </c>
      <c r="C35" s="160">
        <v>3.5</v>
      </c>
      <c r="D35" s="161">
        <v>3.5</v>
      </c>
    </row>
    <row r="36" spans="1:4">
      <c r="A36" s="159">
        <v>1.0416666666666701</v>
      </c>
      <c r="B36" s="160">
        <v>15.5</v>
      </c>
      <c r="C36" s="160">
        <v>3.5</v>
      </c>
      <c r="D36" s="161">
        <v>4</v>
      </c>
    </row>
    <row r="37" spans="1:4">
      <c r="A37" s="159">
        <v>1.0625</v>
      </c>
      <c r="B37" s="160">
        <v>15.5</v>
      </c>
      <c r="C37" s="160">
        <v>3.5</v>
      </c>
      <c r="D37" s="161">
        <v>4</v>
      </c>
    </row>
    <row r="38" spans="1:4">
      <c r="A38" s="159">
        <v>1.0833333333333299</v>
      </c>
      <c r="B38" s="160">
        <v>15.5</v>
      </c>
      <c r="C38" s="160">
        <v>3.5</v>
      </c>
      <c r="D38" s="161">
        <v>4</v>
      </c>
    </row>
    <row r="39" spans="1:4">
      <c r="A39" s="159">
        <v>1.1041666666666701</v>
      </c>
      <c r="B39" s="160">
        <v>16</v>
      </c>
      <c r="C39" s="160">
        <v>3.5</v>
      </c>
      <c r="D39" s="161">
        <v>4.5</v>
      </c>
    </row>
    <row r="40" spans="1:4">
      <c r="A40" s="159">
        <v>1.125</v>
      </c>
      <c r="B40" s="164">
        <v>16.5</v>
      </c>
      <c r="C40" s="164">
        <v>3.5</v>
      </c>
      <c r="D40" s="165">
        <v>5</v>
      </c>
    </row>
  </sheetData>
  <sheetProtection selectLockedCells="1" selectUnlockedCells="1"/>
  <phoneticPr fontId="1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月報</vt:lpstr>
      <vt:lpstr>参照データ</vt:lpstr>
      <vt:lpstr>基本データ</vt:lpstr>
      <vt:lpstr>月報!Print_Area</vt:lpstr>
      <vt:lpstr>月報!Print_Titles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LSI Dung Ha</dc:creator>
  <cp:lastModifiedBy>PC-08</cp:lastModifiedBy>
  <cp:lastPrinted>2010-11-16T05:32:56Z</cp:lastPrinted>
  <dcterms:created xsi:type="dcterms:W3CDTF">2010-11-13T11:47:52Z</dcterms:created>
  <dcterms:modified xsi:type="dcterms:W3CDTF">2019-03-01T06:26:26Z</dcterms:modified>
</cp:coreProperties>
</file>