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-15" windowWidth="7680" windowHeight="8310" activeTab="2"/>
  </bookViews>
  <sheets>
    <sheet name="Cover" sheetId="4" r:id="rId1"/>
    <sheet name="Inputs" sheetId="1" r:id="rId2"/>
    <sheet name="Calculations" sheetId="2" r:id="rId3"/>
  </sheets>
  <definedNames>
    <definedName name="CashBf">Calculations!$F$12:$M$12</definedName>
    <definedName name="CashCalc">Calculations!$F$41:$M$41</definedName>
    <definedName name="CashCf">Calculations!$F$16:$M$16</definedName>
    <definedName name="CashIn">Inputs!$F$20:$M$20</definedName>
    <definedName name="CashInMonth">Calculations!$F$13:$M$13</definedName>
    <definedName name="CashInterestPaid">Calculations!$F$15:$M$15</definedName>
    <definedName name="CashInterestReceived">Calculations!$F$14:$M$14</definedName>
    <definedName name="CashOut">Inputs!$E$19</definedName>
    <definedName name="DepositBalance">Calculations!$F$19:$M$19</definedName>
    <definedName name="InterestDeposit">Calculations!$F$21:$M$21</definedName>
    <definedName name="InterestLoan">Calculations!$F$25:$M$25</definedName>
    <definedName name="InterestRateDepositIn">Inputs!$E$15</definedName>
    <definedName name="InterestRateDepositMonth">Calculations!$E$20</definedName>
    <definedName name="InterestRateLoanIn">Inputs!$E$16</definedName>
    <definedName name="InterestRateLoanMonth">Calculations!$E$24</definedName>
    <definedName name="LoanBalance">Calculations!$F$23:$M$23</definedName>
    <definedName name="ModelStartDateIn">Inputs!$E$12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</definedNames>
  <calcPr calcId="125725" iterateDelta="9.9999999999999995E-7"/>
</workbook>
</file>

<file path=xl/calcChain.xml><?xml version="1.0" encoding="utf-8"?>
<calcChain xmlns="http://schemas.openxmlformats.org/spreadsheetml/2006/main">
  <c r="E24" i="2"/>
  <c r="E20"/>
  <c r="E16"/>
  <c r="F12" s="1"/>
  <c r="G13"/>
  <c r="H13"/>
  <c r="I13"/>
  <c r="J13"/>
  <c r="K13"/>
  <c r="L13"/>
  <c r="M13"/>
  <c r="F13"/>
  <c r="E12" i="1"/>
  <c r="F7" s="1"/>
  <c r="F8" s="1"/>
  <c r="F6"/>
  <c r="G6" s="1"/>
  <c r="A1" i="2"/>
  <c r="A1" i="1"/>
  <c r="F8" i="2" l="1"/>
  <c r="G7" i="1"/>
  <c r="F23" i="2"/>
  <c r="F25" s="1"/>
  <c r="F15" s="1"/>
  <c r="F19"/>
  <c r="F21" s="1"/>
  <c r="F14" s="1"/>
  <c r="F16" s="1"/>
  <c r="G12" s="1"/>
  <c r="H6" i="1"/>
  <c r="G6" i="2"/>
  <c r="F6"/>
  <c r="F7"/>
  <c r="G23" l="1"/>
  <c r="G25" s="1"/>
  <c r="G15" s="1"/>
  <c r="G19"/>
  <c r="G21" s="1"/>
  <c r="G14" s="1"/>
  <c r="G16" s="1"/>
  <c r="H12" s="1"/>
  <c r="I6" i="1"/>
  <c r="H6" i="2"/>
  <c r="G8" i="1"/>
  <c r="G7" i="2"/>
  <c r="H23" l="1"/>
  <c r="H25" s="1"/>
  <c r="H15" s="1"/>
  <c r="H16" s="1"/>
  <c r="I12" s="1"/>
  <c r="H19"/>
  <c r="H21" s="1"/>
  <c r="H14" s="1"/>
  <c r="H7" i="1"/>
  <c r="G8" i="2"/>
  <c r="J6" i="1"/>
  <c r="I6" i="2"/>
  <c r="I23" l="1"/>
  <c r="I25" s="1"/>
  <c r="I15" s="1"/>
  <c r="I19"/>
  <c r="I21" s="1"/>
  <c r="I14" s="1"/>
  <c r="I16" s="1"/>
  <c r="J12" s="1"/>
  <c r="K6" i="1"/>
  <c r="J6" i="2"/>
  <c r="H8" i="1"/>
  <c r="H7" i="2"/>
  <c r="J23" l="1"/>
  <c r="J25" s="1"/>
  <c r="J15" s="1"/>
  <c r="J19"/>
  <c r="J21" s="1"/>
  <c r="J14" s="1"/>
  <c r="J16"/>
  <c r="K12" s="1"/>
  <c r="H8"/>
  <c r="I7" i="1"/>
  <c r="L6"/>
  <c r="K6" i="2"/>
  <c r="K23" l="1"/>
  <c r="K25" s="1"/>
  <c r="K15" s="1"/>
  <c r="K19"/>
  <c r="K21" s="1"/>
  <c r="K14" s="1"/>
  <c r="K16"/>
  <c r="L12" s="1"/>
  <c r="I8" i="1"/>
  <c r="I7" i="2"/>
  <c r="M6" i="1"/>
  <c r="M6" i="2" s="1"/>
  <c r="L6"/>
  <c r="L23" l="1"/>
  <c r="L25" s="1"/>
  <c r="L15" s="1"/>
  <c r="L16" s="1"/>
  <c r="M12" s="1"/>
  <c r="L19"/>
  <c r="L21" s="1"/>
  <c r="L14" s="1"/>
  <c r="J7" i="1"/>
  <c r="I8" i="2"/>
  <c r="M23" l="1"/>
  <c r="M25" s="1"/>
  <c r="M15" s="1"/>
  <c r="M19"/>
  <c r="M21" s="1"/>
  <c r="M14" s="1"/>
  <c r="M16"/>
  <c r="J8" i="1"/>
  <c r="J7" i="2"/>
  <c r="J8" l="1"/>
  <c r="K7" i="1"/>
  <c r="K8" l="1"/>
  <c r="K7" i="2"/>
  <c r="L7" i="1" l="1"/>
  <c r="K8" i="2"/>
  <c r="L8" i="1" l="1"/>
  <c r="L7" i="2"/>
  <c r="L8" l="1"/>
  <c r="M7" i="1"/>
  <c r="M8" l="1"/>
  <c r="M8" i="2" s="1"/>
  <c r="M7"/>
</calcChain>
</file>

<file path=xl/sharedStrings.xml><?xml version="1.0" encoding="utf-8"?>
<sst xmlns="http://schemas.openxmlformats.org/spreadsheetml/2006/main" count="78" uniqueCount="53">
  <si>
    <t>Input Assumptions</t>
  </si>
  <si>
    <t>Date Headings</t>
  </si>
  <si>
    <t>Period</t>
  </si>
  <si>
    <t>Number</t>
  </si>
  <si>
    <t>PeriodNumberIn</t>
  </si>
  <si>
    <t>Start date</t>
  </si>
  <si>
    <t>Date</t>
  </si>
  <si>
    <t>PeriodStartDateIn</t>
  </si>
  <si>
    <t>End date</t>
  </si>
  <si>
    <t>PeriodEndDateIn</t>
  </si>
  <si>
    <t>Dates for model</t>
  </si>
  <si>
    <t>ModelStartDateIn</t>
  </si>
  <si>
    <t>UNTESTED</t>
  </si>
  <si>
    <t>Private and Confidential</t>
  </si>
  <si>
    <t>Calculations</t>
  </si>
  <si>
    <t>PeriodNumber</t>
  </si>
  <si>
    <t>Start of period</t>
  </si>
  <si>
    <t>PeriodStart</t>
  </si>
  <si>
    <t>End of period</t>
  </si>
  <si>
    <t>PeriodEnd</t>
  </si>
  <si>
    <t>Template Model</t>
  </si>
  <si>
    <t>Cashflow calculation</t>
  </si>
  <si>
    <t>Interest rate (deposit)</t>
  </si>
  <si>
    <t>%</t>
  </si>
  <si>
    <t>InterestRateDepositIn</t>
  </si>
  <si>
    <t>Interest rate (loan)</t>
  </si>
  <si>
    <t>InterestRateLoanIn</t>
  </si>
  <si>
    <t>Cashflow</t>
  </si>
  <si>
    <t>£</t>
  </si>
  <si>
    <t>Cash in</t>
  </si>
  <si>
    <t>Initial investment</t>
  </si>
  <si>
    <t>CashOut</t>
  </si>
  <si>
    <t>CashIn</t>
  </si>
  <si>
    <t>Cash bf</t>
  </si>
  <si>
    <t>Interest received</t>
  </si>
  <si>
    <t>Interest paid</t>
  </si>
  <si>
    <t>Cash cf</t>
  </si>
  <si>
    <t>Interest</t>
  </si>
  <si>
    <t>Cash</t>
  </si>
  <si>
    <t>Interest rate</t>
  </si>
  <si>
    <t>Loans</t>
  </si>
  <si>
    <t>CashBf</t>
  </si>
  <si>
    <t>CashInMonth</t>
  </si>
  <si>
    <t>CashInterestReceived</t>
  </si>
  <si>
    <t>CashInterestPaid</t>
  </si>
  <si>
    <t>CashCf</t>
  </si>
  <si>
    <t>DepositBalance</t>
  </si>
  <si>
    <t>InterestRateDepositMonth</t>
  </si>
  <si>
    <t>InterestDeposit</t>
  </si>
  <si>
    <t>LoanBalance</t>
  </si>
  <si>
    <t>InterestRateLoanMonth</t>
  </si>
  <si>
    <t>InterestLoan</t>
  </si>
  <si>
    <t>Cash in for year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</si>
</sst>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164" formatCode="_-* #,##0_-;\-* #,##0_-;_-* &quot;-&quot;??_-;_-@_-"/>
    <numFmt numFmtId="165" formatCode="#,##0;\(#,##0\)"/>
    <numFmt numFmtId="166" formatCode="dd/mm/yy"/>
    <numFmt numFmtId="167" formatCode="&quot;£&quot;#,##0"/>
    <numFmt numFmtId="168" formatCode="&quot;£&quot;#,##0;\(&quot;£&quot;#,##0\)"/>
    <numFmt numFmtId="169" formatCode="&quot;£&quot;#,##0_);\(&quot;£&quot;#,##0\)"/>
    <numFmt numFmtId="170" formatCode="&quot;£&quot;#,##0.00;\(&quot;£&quot;#,##0.00\)"/>
  </numFmts>
  <fonts count="14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i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20"/>
      <color indexed="9"/>
      <name val="Arial"/>
      <family val="2"/>
    </font>
    <font>
      <b/>
      <sz val="14"/>
      <color indexed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6"/>
      </left>
      <right/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 style="thick">
        <color indexed="56"/>
      </right>
      <top/>
      <bottom style="thick">
        <color indexed="56"/>
      </bottom>
      <diagonal/>
    </border>
  </borders>
  <cellStyleXfs count="16">
    <xf numFmtId="0" fontId="0" fillId="0" borderId="0"/>
    <xf numFmtId="168" fontId="3" fillId="0" borderId="0">
      <alignment horizontal="right"/>
    </xf>
    <xf numFmtId="10" fontId="3" fillId="0" borderId="0">
      <alignment horizontal="center"/>
    </xf>
    <xf numFmtId="10" fontId="3" fillId="0" borderId="0">
      <alignment horizontal="center"/>
    </xf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2" borderId="1">
      <alignment horizontal="right"/>
    </xf>
    <xf numFmtId="166" fontId="3" fillId="2" borderId="1">
      <alignment horizontal="center"/>
    </xf>
    <xf numFmtId="165" fontId="3" fillId="2" borderId="1">
      <alignment horizontal="center"/>
    </xf>
    <xf numFmtId="10" fontId="3" fillId="2" borderId="1">
      <alignment horizontal="center"/>
    </xf>
    <xf numFmtId="165" fontId="3" fillId="0" borderId="0"/>
    <xf numFmtId="169" fontId="3" fillId="2" borderId="0" applyFont="0" applyFill="0" applyBorder="0" applyAlignment="0" applyProtection="0"/>
    <xf numFmtId="165" fontId="3" fillId="0" borderId="0" applyProtection="0"/>
    <xf numFmtId="164" fontId="6" fillId="0" borderId="0">
      <alignment horizontal="left"/>
    </xf>
    <xf numFmtId="165" fontId="5" fillId="0" borderId="0"/>
    <xf numFmtId="43" fontId="6" fillId="0" borderId="0">
      <alignment horizontal="center"/>
    </xf>
  </cellStyleXfs>
  <cellXfs count="42">
    <xf numFmtId="0" fontId="0" fillId="0" borderId="0" xfId="0"/>
    <xf numFmtId="164" fontId="2" fillId="3" borderId="0" xfId="4" applyNumberFormat="1" applyFont="1" applyFill="1" applyBorder="1"/>
    <xf numFmtId="164" fontId="2" fillId="3" borderId="0" xfId="4" quotePrefix="1" applyNumberFormat="1" applyFont="1" applyFill="1" applyBorder="1"/>
    <xf numFmtId="164" fontId="3" fillId="0" borderId="0" xfId="4" quotePrefix="1" applyNumberFormat="1" applyFont="1" applyBorder="1"/>
    <xf numFmtId="164" fontId="4" fillId="3" borderId="0" xfId="4" quotePrefix="1" applyNumberFormat="1" applyFont="1" applyFill="1" applyBorder="1"/>
    <xf numFmtId="165" fontId="5" fillId="0" borderId="0" xfId="14"/>
    <xf numFmtId="165" fontId="3" fillId="0" borderId="0" xfId="10"/>
    <xf numFmtId="164" fontId="3" fillId="0" borderId="0" xfId="4" applyNumberFormat="1" applyFont="1" applyBorder="1" applyAlignment="1">
      <alignment horizontal="center"/>
    </xf>
    <xf numFmtId="43" fontId="6" fillId="0" borderId="0" xfId="15">
      <alignment horizontal="center"/>
    </xf>
    <xf numFmtId="165" fontId="3" fillId="2" borderId="1" xfId="8">
      <alignment horizontal="center"/>
    </xf>
    <xf numFmtId="164" fontId="6" fillId="0" borderId="0" xfId="13" applyFont="1">
      <alignment horizontal="left"/>
    </xf>
    <xf numFmtId="164" fontId="3" fillId="0" borderId="0" xfId="4" applyNumberFormat="1" applyFont="1" applyBorder="1"/>
    <xf numFmtId="15" fontId="3" fillId="0" borderId="0" xfId="4" quotePrefix="1" applyNumberFormat="1" applyFont="1" applyBorder="1"/>
    <xf numFmtId="164" fontId="6" fillId="0" borderId="0" xfId="13">
      <alignment horizontal="left"/>
    </xf>
    <xf numFmtId="166" fontId="3" fillId="2" borderId="1" xfId="7">
      <alignment horizontal="center"/>
    </xf>
    <xf numFmtId="165" fontId="8" fillId="0" borderId="0" xfId="12" applyFont="1" applyProtection="1"/>
    <xf numFmtId="165" fontId="8" fillId="0" borderId="2" xfId="12" applyFont="1" applyBorder="1" applyProtection="1"/>
    <xf numFmtId="165" fontId="8" fillId="0" borderId="3" xfId="12" applyFont="1" applyBorder="1" applyProtection="1"/>
    <xf numFmtId="165" fontId="8" fillId="0" borderId="4" xfId="12" applyFont="1" applyBorder="1" applyProtection="1"/>
    <xf numFmtId="165" fontId="8" fillId="0" borderId="5" xfId="12" applyFont="1" applyBorder="1" applyProtection="1"/>
    <xf numFmtId="165" fontId="9" fillId="4" borderId="0" xfId="12" applyFont="1" applyFill="1" applyBorder="1" applyAlignment="1" applyProtection="1">
      <alignment horizontal="center"/>
    </xf>
    <xf numFmtId="165" fontId="8" fillId="0" borderId="6" xfId="12" applyFont="1" applyBorder="1" applyProtection="1"/>
    <xf numFmtId="165" fontId="8" fillId="0" borderId="0" xfId="12" applyFont="1" applyBorder="1" applyProtection="1"/>
    <xf numFmtId="165" fontId="10" fillId="0" borderId="0" xfId="12" applyFont="1" applyBorder="1" applyAlignment="1" applyProtection="1">
      <alignment horizontal="center"/>
    </xf>
    <xf numFmtId="165" fontId="11" fillId="0" borderId="0" xfId="12" applyFont="1" applyBorder="1" applyAlignment="1" applyProtection="1">
      <alignment horizontal="center"/>
    </xf>
    <xf numFmtId="165" fontId="8" fillId="0" borderId="7" xfId="12" applyFont="1" applyBorder="1" applyProtection="1"/>
    <xf numFmtId="165" fontId="8" fillId="0" borderId="8" xfId="12" applyFont="1" applyBorder="1" applyProtection="1"/>
    <xf numFmtId="165" fontId="8" fillId="0" borderId="9" xfId="12" applyFont="1" applyBorder="1" applyProtection="1"/>
    <xf numFmtId="165" fontId="7" fillId="0" borderId="0" xfId="12" applyFont="1" applyAlignment="1" applyProtection="1">
      <alignment horizontal="center"/>
    </xf>
    <xf numFmtId="164" fontId="5" fillId="0" borderId="0" xfId="4" applyNumberFormat="1" applyFont="1" applyBorder="1"/>
    <xf numFmtId="43" fontId="6" fillId="0" borderId="0" xfId="4" applyFont="1" applyBorder="1"/>
    <xf numFmtId="0" fontId="6" fillId="0" borderId="0" xfId="0" applyFont="1"/>
    <xf numFmtId="0" fontId="13" fillId="0" borderId="0" xfId="0" applyFont="1"/>
    <xf numFmtId="0" fontId="5" fillId="0" borderId="0" xfId="0" applyFont="1"/>
    <xf numFmtId="167" fontId="0" fillId="0" borderId="0" xfId="0" applyNumberFormat="1"/>
    <xf numFmtId="10" fontId="3" fillId="2" borderId="1" xfId="9">
      <alignment horizontal="center"/>
    </xf>
    <xf numFmtId="168" fontId="3" fillId="2" borderId="1" xfId="6">
      <alignment horizontal="right"/>
    </xf>
    <xf numFmtId="43" fontId="6" fillId="0" borderId="0" xfId="15" applyFont="1">
      <alignment horizontal="center"/>
    </xf>
    <xf numFmtId="168" fontId="3" fillId="0" borderId="0" xfId="1">
      <alignment horizontal="right"/>
    </xf>
    <xf numFmtId="10" fontId="0" fillId="5" borderId="0" xfId="0" applyNumberFormat="1" applyFill="1"/>
    <xf numFmtId="170" fontId="3" fillId="0" borderId="0" xfId="1" applyNumberFormat="1">
      <alignment horizontal="right"/>
    </xf>
    <xf numFmtId="165" fontId="3" fillId="0" borderId="0" xfId="10" applyFont="1"/>
  </cellXfs>
  <cellStyles count="16">
    <cellStyle name="CalcCurrency" xfId="1"/>
    <cellStyle name="CalcPercent" xfId="2"/>
    <cellStyle name="CalcText" xfId="3"/>
    <cellStyle name="Comma" xfId="4" builtinId="3"/>
    <cellStyle name="date" xfId="5"/>
    <cellStyle name="InputCurrency" xfId="6"/>
    <cellStyle name="InputDate" xfId="7"/>
    <cellStyle name="InputNumber" xfId="8"/>
    <cellStyle name="InputPercent" xfId="9"/>
    <cellStyle name="LineItem" xfId="10"/>
    <cellStyle name="Money" xfId="11"/>
    <cellStyle name="Normal" xfId="0" builtinId="0"/>
    <cellStyle name="Normal_Model with lookup functions" xfId="12"/>
    <cellStyle name="RangeName" xfId="13"/>
    <cellStyle name="SectionHeading" xfId="14"/>
    <cellStyle name="Units" xf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1"/>
  <dimension ref="B1:D27"/>
  <sheetViews>
    <sheetView showGridLines="0" showRowColHeaders="0" showZeros="0" showOutlineSymbols="0" zoomScaleNormal="100" zoomScaleSheetLayoutView="85" workbookViewId="0">
      <selection activeCell="C4" sqref="C4"/>
    </sheetView>
  </sheetViews>
  <sheetFormatPr defaultColWidth="10.28515625" defaultRowHeight="14.25"/>
  <cols>
    <col min="1" max="2" width="9.140625" style="15" customWidth="1"/>
    <col min="3" max="3" width="45.140625" style="15" customWidth="1"/>
    <col min="4" max="16384" width="10.28515625" style="15"/>
  </cols>
  <sheetData>
    <row r="1" spans="2:4" ht="24.95" customHeight="1" thickBot="1"/>
    <row r="2" spans="2:4" ht="15" thickTop="1">
      <c r="B2" s="16"/>
      <c r="C2" s="17"/>
      <c r="D2" s="18"/>
    </row>
    <row r="3" spans="2:4" ht="26.25">
      <c r="B3" s="19"/>
      <c r="C3" s="20" t="s">
        <v>20</v>
      </c>
      <c r="D3" s="21"/>
    </row>
    <row r="4" spans="2:4">
      <c r="B4" s="19"/>
      <c r="C4" s="22"/>
      <c r="D4" s="21"/>
    </row>
    <row r="5" spans="2:4">
      <c r="B5" s="19"/>
      <c r="C5" s="22"/>
      <c r="D5" s="21"/>
    </row>
    <row r="6" spans="2:4" ht="18">
      <c r="B6" s="19"/>
      <c r="C6" s="23" t="s">
        <v>12</v>
      </c>
      <c r="D6" s="21"/>
    </row>
    <row r="7" spans="2:4">
      <c r="B7" s="19"/>
      <c r="C7" s="22"/>
      <c r="D7" s="21"/>
    </row>
    <row r="8" spans="2:4">
      <c r="B8" s="19"/>
      <c r="C8" s="22"/>
      <c r="D8" s="21"/>
    </row>
    <row r="9" spans="2:4" ht="15">
      <c r="B9" s="19"/>
      <c r="C9" s="24" t="s">
        <v>13</v>
      </c>
      <c r="D9" s="21"/>
    </row>
    <row r="10" spans="2:4">
      <c r="B10" s="19"/>
      <c r="C10" s="22"/>
      <c r="D10" s="21"/>
    </row>
    <row r="11" spans="2:4" ht="15" thickBot="1">
      <c r="B11" s="25"/>
      <c r="C11" s="26"/>
      <c r="D11" s="27"/>
    </row>
    <row r="12" spans="2:4" ht="15" thickTop="1"/>
    <row r="27" spans="3:3">
      <c r="C27" s="28"/>
    </row>
  </sheetData>
  <phoneticPr fontId="7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E15" sqref="E15"/>
    </sheetView>
  </sheetViews>
  <sheetFormatPr defaultRowHeight="12.75"/>
  <cols>
    <col min="6" max="6" width="9.7109375" bestFit="1" customWidth="1"/>
  </cols>
  <sheetData>
    <row r="1" spans="1:14">
      <c r="A1" s="1" t="str">
        <f>ModelTitle</f>
        <v>Template Model</v>
      </c>
      <c r="B1" s="2"/>
      <c r="C1" s="2"/>
      <c r="D1" s="2"/>
      <c r="E1" s="2"/>
      <c r="F1" s="2"/>
      <c r="G1" s="2"/>
    </row>
    <row r="2" spans="1:14">
      <c r="A2" s="3"/>
      <c r="B2" s="3"/>
      <c r="C2" s="3"/>
      <c r="D2" s="3"/>
      <c r="E2" s="3"/>
      <c r="F2" s="3"/>
      <c r="G2" s="3"/>
    </row>
    <row r="3" spans="1:14">
      <c r="A3" s="1" t="s">
        <v>0</v>
      </c>
      <c r="B3" s="4"/>
      <c r="C3" s="4"/>
      <c r="D3" s="4"/>
      <c r="E3" s="4"/>
      <c r="F3" s="4"/>
      <c r="G3" s="4"/>
    </row>
    <row r="4" spans="1:14">
      <c r="A4" s="3"/>
      <c r="B4" s="3"/>
      <c r="C4" s="3"/>
      <c r="D4" s="3"/>
      <c r="E4" s="3"/>
      <c r="F4" s="3"/>
      <c r="G4" s="3"/>
    </row>
    <row r="5" spans="1:14">
      <c r="A5" s="5" t="s">
        <v>1</v>
      </c>
      <c r="B5" s="3"/>
      <c r="C5" s="3"/>
      <c r="D5" s="3"/>
      <c r="E5" s="3"/>
      <c r="F5" s="3"/>
      <c r="G5" s="3"/>
    </row>
    <row r="6" spans="1:14">
      <c r="A6" s="3"/>
      <c r="B6" s="6" t="s">
        <v>2</v>
      </c>
      <c r="C6" s="7"/>
      <c r="D6" s="8" t="s">
        <v>3</v>
      </c>
      <c r="E6" s="9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10" t="s">
        <v>4</v>
      </c>
    </row>
    <row r="7" spans="1:14">
      <c r="A7" s="3"/>
      <c r="B7" s="6" t="s">
        <v>5</v>
      </c>
      <c r="C7" s="3"/>
      <c r="D7" s="8" t="s">
        <v>6</v>
      </c>
      <c r="E7" s="11"/>
      <c r="F7" s="12">
        <f ca="1">EOMONTH(ModelStartDateIn,-1)+1</f>
        <v>39753</v>
      </c>
      <c r="G7" s="12">
        <f ca="1">F8+1</f>
        <v>40118</v>
      </c>
      <c r="H7" s="12">
        <f t="shared" ref="H7:M7" ca="1" si="1">G8+1</f>
        <v>40483</v>
      </c>
      <c r="I7" s="12">
        <f t="shared" ca="1" si="1"/>
        <v>40848</v>
      </c>
      <c r="J7" s="12">
        <f t="shared" ca="1" si="1"/>
        <v>41214</v>
      </c>
      <c r="K7" s="12">
        <f t="shared" ca="1" si="1"/>
        <v>41579</v>
      </c>
      <c r="L7" s="12">
        <f t="shared" ca="1" si="1"/>
        <v>41944</v>
      </c>
      <c r="M7" s="12">
        <f t="shared" ca="1" si="1"/>
        <v>42309</v>
      </c>
      <c r="N7" s="13" t="s">
        <v>7</v>
      </c>
    </row>
    <row r="8" spans="1:14">
      <c r="A8" s="3"/>
      <c r="B8" s="6" t="s">
        <v>8</v>
      </c>
      <c r="C8" s="3"/>
      <c r="D8" s="8" t="s">
        <v>6</v>
      </c>
      <c r="E8" s="11"/>
      <c r="F8" s="12">
        <f ca="1">DATE(YEAR(F7-1)+1,MONTH(F7-1),DAY(F7-1))</f>
        <v>40117</v>
      </c>
      <c r="G8" s="12">
        <f t="shared" ref="G8:L8" ca="1" si="2">DATE(YEAR(G7-1)+1,MONTH(G7-1),DAY(G7-1))</f>
        <v>40482</v>
      </c>
      <c r="H8" s="12">
        <f t="shared" ca="1" si="2"/>
        <v>40847</v>
      </c>
      <c r="I8" s="12">
        <f t="shared" ca="1" si="2"/>
        <v>41213</v>
      </c>
      <c r="J8" s="12">
        <f t="shared" ca="1" si="2"/>
        <v>41578</v>
      </c>
      <c r="K8" s="12">
        <f t="shared" ca="1" si="2"/>
        <v>41943</v>
      </c>
      <c r="L8" s="12">
        <f t="shared" ca="1" si="2"/>
        <v>42308</v>
      </c>
      <c r="M8" s="12">
        <f ca="1">DATE(YEAR(M7-1)+1,MONTH(M7-1),DAY(M7-1))</f>
        <v>42674</v>
      </c>
      <c r="N8" s="13" t="s">
        <v>9</v>
      </c>
    </row>
    <row r="11" spans="1:14">
      <c r="A11" s="5" t="s">
        <v>10</v>
      </c>
    </row>
    <row r="12" spans="1:14">
      <c r="B12" s="6" t="s">
        <v>5</v>
      </c>
      <c r="D12" s="8" t="s">
        <v>6</v>
      </c>
      <c r="E12" s="14">
        <f ca="1">NOW()</f>
        <v>39756.455190624998</v>
      </c>
      <c r="F12" s="13" t="s">
        <v>11</v>
      </c>
    </row>
    <row r="14" spans="1:14">
      <c r="A14" s="33" t="s">
        <v>21</v>
      </c>
      <c r="F14" s="34"/>
    </row>
    <row r="15" spans="1:14">
      <c r="B15" s="6" t="s">
        <v>22</v>
      </c>
      <c r="D15" s="8" t="s">
        <v>23</v>
      </c>
      <c r="E15" s="35">
        <v>0.06</v>
      </c>
      <c r="F15" s="31" t="s">
        <v>24</v>
      </c>
    </row>
    <row r="16" spans="1:14">
      <c r="B16" s="6" t="s">
        <v>25</v>
      </c>
      <c r="D16" s="8" t="s">
        <v>23</v>
      </c>
      <c r="E16" s="35">
        <v>0.08</v>
      </c>
      <c r="F16" s="31" t="s">
        <v>26</v>
      </c>
    </row>
    <row r="18" spans="1:14">
      <c r="A18" s="5" t="s">
        <v>27</v>
      </c>
    </row>
    <row r="19" spans="1:14">
      <c r="A19" s="5"/>
      <c r="B19" s="6" t="s">
        <v>30</v>
      </c>
      <c r="D19" s="8" t="s">
        <v>28</v>
      </c>
      <c r="E19" s="36">
        <v>-50000</v>
      </c>
      <c r="F19" s="13" t="s">
        <v>31</v>
      </c>
    </row>
    <row r="20" spans="1:14">
      <c r="B20" s="6" t="s">
        <v>29</v>
      </c>
      <c r="D20" s="8" t="s">
        <v>28</v>
      </c>
      <c r="F20" s="36">
        <v>10000</v>
      </c>
      <c r="G20" s="36">
        <v>10000</v>
      </c>
      <c r="H20" s="36">
        <v>10000</v>
      </c>
      <c r="I20" s="36">
        <v>10000</v>
      </c>
      <c r="J20" s="36">
        <v>10000</v>
      </c>
      <c r="K20" s="36">
        <v>10000</v>
      </c>
      <c r="L20" s="36">
        <v>10000</v>
      </c>
      <c r="M20" s="36">
        <v>10000</v>
      </c>
      <c r="N20" s="13" t="s">
        <v>32</v>
      </c>
    </row>
  </sheetData>
  <phoneticPr fontId="1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5"/>
  <sheetViews>
    <sheetView tabSelected="1"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M16" sqref="M16"/>
    </sheetView>
  </sheetViews>
  <sheetFormatPr defaultRowHeight="12.75"/>
  <cols>
    <col min="13" max="13" width="10.140625" bestFit="1" customWidth="1"/>
  </cols>
  <sheetData>
    <row r="1" spans="1:16">
      <c r="A1" s="1" t="str">
        <f>ModelTitle</f>
        <v>Template Model</v>
      </c>
      <c r="B1" s="2"/>
      <c r="C1" s="2"/>
      <c r="D1" s="2"/>
      <c r="E1" s="2"/>
      <c r="F1" s="2"/>
    </row>
    <row r="2" spans="1:16">
      <c r="A2" s="3"/>
      <c r="B2" s="3"/>
      <c r="C2" s="3"/>
      <c r="D2" s="3"/>
      <c r="E2" s="3"/>
      <c r="F2" s="3"/>
    </row>
    <row r="3" spans="1:16">
      <c r="A3" s="1" t="s">
        <v>14</v>
      </c>
      <c r="B3" s="4"/>
      <c r="C3" s="4"/>
      <c r="D3" s="4"/>
      <c r="E3" s="4"/>
      <c r="F3" s="4"/>
    </row>
    <row r="4" spans="1:16">
      <c r="A4" s="3"/>
      <c r="B4" s="3"/>
      <c r="C4" s="3"/>
      <c r="D4" s="3"/>
      <c r="E4" s="3"/>
      <c r="F4" s="3"/>
    </row>
    <row r="5" spans="1:16">
      <c r="A5" s="5" t="s">
        <v>1</v>
      </c>
      <c r="B5" s="3"/>
      <c r="C5" s="3"/>
      <c r="D5" s="3"/>
      <c r="E5" s="3"/>
      <c r="F5" s="3"/>
      <c r="G5" s="3"/>
    </row>
    <row r="6" spans="1:16">
      <c r="A6" s="29"/>
      <c r="B6" s="32" t="s">
        <v>2</v>
      </c>
      <c r="C6" s="7"/>
      <c r="D6" s="8" t="s">
        <v>3</v>
      </c>
      <c r="F6" s="3">
        <f t="shared" ref="F6:M6" si="0">PeriodNumberIn</f>
        <v>1</v>
      </c>
      <c r="G6" s="3">
        <f t="shared" si="0"/>
        <v>2</v>
      </c>
      <c r="H6" s="3">
        <f t="shared" si="0"/>
        <v>3</v>
      </c>
      <c r="I6" s="3">
        <f t="shared" si="0"/>
        <v>4</v>
      </c>
      <c r="J6" s="3">
        <f t="shared" si="0"/>
        <v>5</v>
      </c>
      <c r="K6" s="3">
        <f t="shared" si="0"/>
        <v>6</v>
      </c>
      <c r="L6" s="3">
        <f t="shared" si="0"/>
        <v>7</v>
      </c>
      <c r="M6" s="3">
        <f t="shared" si="0"/>
        <v>8</v>
      </c>
      <c r="N6" s="30" t="s">
        <v>15</v>
      </c>
      <c r="O6" s="3"/>
      <c r="P6" s="3"/>
    </row>
    <row r="7" spans="1:16">
      <c r="A7" s="3"/>
      <c r="B7" s="32" t="s">
        <v>16</v>
      </c>
      <c r="C7" s="3"/>
      <c r="D7" s="8" t="s">
        <v>3</v>
      </c>
      <c r="E7" s="3"/>
      <c r="F7" s="12">
        <f t="shared" ref="F7:M7" ca="1" si="1">PeriodStartDateIn</f>
        <v>39753</v>
      </c>
      <c r="G7" s="12">
        <f t="shared" ca="1" si="1"/>
        <v>40118</v>
      </c>
      <c r="H7" s="12">
        <f t="shared" ca="1" si="1"/>
        <v>40483</v>
      </c>
      <c r="I7" s="12">
        <f t="shared" ca="1" si="1"/>
        <v>40848</v>
      </c>
      <c r="J7" s="12">
        <f t="shared" ca="1" si="1"/>
        <v>41214</v>
      </c>
      <c r="K7" s="12">
        <f t="shared" ca="1" si="1"/>
        <v>41579</v>
      </c>
      <c r="L7" s="12">
        <f t="shared" ca="1" si="1"/>
        <v>41944</v>
      </c>
      <c r="M7" s="12">
        <f t="shared" ca="1" si="1"/>
        <v>42309</v>
      </c>
      <c r="N7" s="30" t="s">
        <v>17</v>
      </c>
      <c r="O7" s="12"/>
      <c r="P7" s="12"/>
    </row>
    <row r="8" spans="1:16">
      <c r="A8" s="3"/>
      <c r="B8" s="32" t="s">
        <v>18</v>
      </c>
      <c r="C8" s="3"/>
      <c r="D8" s="8" t="s">
        <v>6</v>
      </c>
      <c r="F8" s="12">
        <f t="shared" ref="F8:M8" ca="1" si="2">PeriodEndDateIn</f>
        <v>40117</v>
      </c>
      <c r="G8" s="12">
        <f t="shared" ca="1" si="2"/>
        <v>40482</v>
      </c>
      <c r="H8" s="12">
        <f t="shared" ca="1" si="2"/>
        <v>40847</v>
      </c>
      <c r="I8" s="12">
        <f t="shared" ca="1" si="2"/>
        <v>41213</v>
      </c>
      <c r="J8" s="12">
        <f t="shared" ca="1" si="2"/>
        <v>41578</v>
      </c>
      <c r="K8" s="12">
        <f t="shared" ca="1" si="2"/>
        <v>41943</v>
      </c>
      <c r="L8" s="12">
        <f t="shared" ca="1" si="2"/>
        <v>42308</v>
      </c>
      <c r="M8" s="12">
        <f t="shared" ca="1" si="2"/>
        <v>42674</v>
      </c>
      <c r="N8" s="30" t="s">
        <v>19</v>
      </c>
      <c r="O8" s="12"/>
      <c r="P8" s="12"/>
    </row>
    <row r="11" spans="1:16">
      <c r="A11" s="33" t="s">
        <v>27</v>
      </c>
    </row>
    <row r="12" spans="1:16">
      <c r="B12" s="6" t="s">
        <v>33</v>
      </c>
      <c r="D12" s="8" t="s">
        <v>28</v>
      </c>
      <c r="F12" s="38">
        <f>E16</f>
        <v>-50000</v>
      </c>
      <c r="G12" s="38">
        <f>F16</f>
        <v>-44000</v>
      </c>
      <c r="H12" s="38">
        <f t="shared" ref="H12:M12" si="3">G16</f>
        <v>-37520</v>
      </c>
      <c r="I12" s="38">
        <f t="shared" si="3"/>
        <v>-30521.599999999999</v>
      </c>
      <c r="J12" s="38">
        <f t="shared" si="3"/>
        <v>-22963.327999999998</v>
      </c>
      <c r="K12" s="38">
        <f t="shared" si="3"/>
        <v>-14800.394239999998</v>
      </c>
      <c r="L12" s="38">
        <f t="shared" si="3"/>
        <v>-5984.4257791999971</v>
      </c>
      <c r="M12" s="38">
        <f t="shared" si="3"/>
        <v>3536.8201584640033</v>
      </c>
      <c r="N12" s="31" t="s">
        <v>41</v>
      </c>
    </row>
    <row r="13" spans="1:16">
      <c r="A13" s="33"/>
      <c r="B13" s="41" t="s">
        <v>52</v>
      </c>
      <c r="D13" s="8" t="s">
        <v>28</v>
      </c>
      <c r="F13" s="38">
        <f t="shared" ref="F13:M13" si="4">CashIn</f>
        <v>10000</v>
      </c>
      <c r="G13" s="38">
        <f t="shared" si="4"/>
        <v>10000</v>
      </c>
      <c r="H13" s="38">
        <f t="shared" si="4"/>
        <v>10000</v>
      </c>
      <c r="I13" s="38">
        <f t="shared" si="4"/>
        <v>10000</v>
      </c>
      <c r="J13" s="38">
        <f t="shared" si="4"/>
        <v>10000</v>
      </c>
      <c r="K13" s="38">
        <f t="shared" si="4"/>
        <v>10000</v>
      </c>
      <c r="L13" s="38">
        <f t="shared" si="4"/>
        <v>10000</v>
      </c>
      <c r="M13" s="38">
        <f t="shared" si="4"/>
        <v>10000</v>
      </c>
      <c r="N13" s="31" t="s">
        <v>42</v>
      </c>
    </row>
    <row r="14" spans="1:16">
      <c r="A14" s="33"/>
      <c r="B14" s="6" t="s">
        <v>34</v>
      </c>
      <c r="D14" s="8" t="s">
        <v>28</v>
      </c>
      <c r="F14" s="38">
        <f>InterestDeposit</f>
        <v>0</v>
      </c>
      <c r="G14" s="38">
        <f t="shared" ref="G14:M14" si="5">InterestDeposit</f>
        <v>0</v>
      </c>
      <c r="H14" s="38">
        <f t="shared" si="5"/>
        <v>0</v>
      </c>
      <c r="I14" s="38">
        <f t="shared" si="5"/>
        <v>0</v>
      </c>
      <c r="J14" s="38">
        <f t="shared" si="5"/>
        <v>0</v>
      </c>
      <c r="K14" s="38">
        <f t="shared" si="5"/>
        <v>0</v>
      </c>
      <c r="L14" s="38">
        <f t="shared" si="5"/>
        <v>0</v>
      </c>
      <c r="M14" s="38">
        <f t="shared" si="5"/>
        <v>212.2092095078402</v>
      </c>
      <c r="N14" s="31" t="s">
        <v>43</v>
      </c>
    </row>
    <row r="15" spans="1:16">
      <c r="B15" s="6" t="s">
        <v>35</v>
      </c>
      <c r="D15" s="8" t="s">
        <v>28</v>
      </c>
      <c r="F15" s="38">
        <f>InterestLoan</f>
        <v>-4000</v>
      </c>
      <c r="G15" s="38">
        <f t="shared" ref="G15:M15" si="6">InterestLoan</f>
        <v>-3520</v>
      </c>
      <c r="H15" s="38">
        <f t="shared" si="6"/>
        <v>-3001.6</v>
      </c>
      <c r="I15" s="38">
        <f t="shared" si="6"/>
        <v>-2441.7280000000001</v>
      </c>
      <c r="J15" s="38">
        <f t="shared" si="6"/>
        <v>-1837.0662399999999</v>
      </c>
      <c r="K15" s="38">
        <f t="shared" si="6"/>
        <v>-1184.0315391999998</v>
      </c>
      <c r="L15" s="38">
        <f t="shared" si="6"/>
        <v>-478.75406233599978</v>
      </c>
      <c r="M15" s="38">
        <f t="shared" si="6"/>
        <v>0</v>
      </c>
      <c r="N15" s="31" t="s">
        <v>44</v>
      </c>
    </row>
    <row r="16" spans="1:16">
      <c r="B16" s="6" t="s">
        <v>36</v>
      </c>
      <c r="D16" s="8" t="s">
        <v>28</v>
      </c>
      <c r="E16" s="38">
        <f>CashOut</f>
        <v>-50000</v>
      </c>
      <c r="F16" s="38">
        <f>CashBf+CashInMonth+CashInterestReceived+CashInterestPaid</f>
        <v>-44000</v>
      </c>
      <c r="G16" s="38">
        <f t="shared" ref="G16:M16" si="7">CashBf+CashInMonth+CashInterestReceived+CashInterestPaid</f>
        <v>-37520</v>
      </c>
      <c r="H16" s="38">
        <f t="shared" si="7"/>
        <v>-30521.599999999999</v>
      </c>
      <c r="I16" s="38">
        <f t="shared" si="7"/>
        <v>-22963.327999999998</v>
      </c>
      <c r="J16" s="38">
        <f t="shared" si="7"/>
        <v>-14800.394239999998</v>
      </c>
      <c r="K16" s="38">
        <f t="shared" si="7"/>
        <v>-5984.4257791999971</v>
      </c>
      <c r="L16" s="38">
        <f t="shared" si="7"/>
        <v>3536.8201584640033</v>
      </c>
      <c r="M16" s="40">
        <f t="shared" si="7"/>
        <v>13749.029367971843</v>
      </c>
      <c r="N16" s="31" t="s">
        <v>45</v>
      </c>
    </row>
    <row r="17" spans="1:14">
      <c r="B17" s="6"/>
      <c r="D17" s="8"/>
      <c r="F17" s="38"/>
      <c r="G17" s="38"/>
      <c r="H17" s="38"/>
      <c r="I17" s="38"/>
      <c r="J17" s="38"/>
      <c r="K17" s="38"/>
      <c r="L17" s="38"/>
      <c r="M17" s="38"/>
    </row>
    <row r="18" spans="1:14">
      <c r="A18" s="33" t="s">
        <v>37</v>
      </c>
      <c r="B18" s="6"/>
      <c r="D18" s="8"/>
      <c r="F18" s="38"/>
      <c r="G18" s="38"/>
      <c r="H18" s="38"/>
      <c r="I18" s="38"/>
      <c r="J18" s="38"/>
      <c r="K18" s="38"/>
      <c r="L18" s="38"/>
      <c r="M18" s="38"/>
    </row>
    <row r="19" spans="1:14">
      <c r="B19" s="6" t="s">
        <v>38</v>
      </c>
      <c r="D19" s="8" t="s">
        <v>28</v>
      </c>
      <c r="F19" s="38">
        <f>MAX(0,+CashBf)</f>
        <v>0</v>
      </c>
      <c r="G19" s="38">
        <f t="shared" ref="G19:M19" si="8">MAX(0,+CashBf)</f>
        <v>0</v>
      </c>
      <c r="H19" s="38">
        <f t="shared" si="8"/>
        <v>0</v>
      </c>
      <c r="I19" s="38">
        <f t="shared" si="8"/>
        <v>0</v>
      </c>
      <c r="J19" s="38">
        <f t="shared" si="8"/>
        <v>0</v>
      </c>
      <c r="K19" s="38">
        <f t="shared" si="8"/>
        <v>0</v>
      </c>
      <c r="L19" s="38">
        <f t="shared" si="8"/>
        <v>0</v>
      </c>
      <c r="M19" s="38">
        <f t="shared" si="8"/>
        <v>3536.8201584640033</v>
      </c>
      <c r="N19" s="31" t="s">
        <v>46</v>
      </c>
    </row>
    <row r="20" spans="1:14">
      <c r="B20" s="6" t="s">
        <v>39</v>
      </c>
      <c r="D20" s="8" t="s">
        <v>23</v>
      </c>
      <c r="E20" s="39">
        <f>InterestRateDepositIn</f>
        <v>0.06</v>
      </c>
      <c r="F20" s="13" t="s">
        <v>47</v>
      </c>
      <c r="G20" s="38"/>
      <c r="H20" s="38"/>
      <c r="I20" s="38"/>
      <c r="J20" s="38"/>
      <c r="K20" s="38"/>
      <c r="L20" s="38"/>
      <c r="M20" s="38"/>
    </row>
    <row r="21" spans="1:14">
      <c r="B21" s="6" t="s">
        <v>34</v>
      </c>
      <c r="D21" s="37" t="s">
        <v>28</v>
      </c>
      <c r="F21" s="38">
        <f>DepositBalance*InterestRateDepositMonth</f>
        <v>0</v>
      </c>
      <c r="G21" s="38">
        <f t="shared" ref="G21:M21" si="9">DepositBalance*InterestRateDepositMonth</f>
        <v>0</v>
      </c>
      <c r="H21" s="38">
        <f t="shared" si="9"/>
        <v>0</v>
      </c>
      <c r="I21" s="38">
        <f t="shared" si="9"/>
        <v>0</v>
      </c>
      <c r="J21" s="38">
        <f t="shared" si="9"/>
        <v>0</v>
      </c>
      <c r="K21" s="38">
        <f t="shared" si="9"/>
        <v>0</v>
      </c>
      <c r="L21" s="38">
        <f t="shared" si="9"/>
        <v>0</v>
      </c>
      <c r="M21" s="38">
        <f t="shared" si="9"/>
        <v>212.2092095078402</v>
      </c>
      <c r="N21" s="31" t="s">
        <v>48</v>
      </c>
    </row>
    <row r="22" spans="1:14">
      <c r="B22" s="6"/>
      <c r="D22" s="8"/>
      <c r="F22" s="38"/>
      <c r="G22" s="38"/>
      <c r="H22" s="38"/>
      <c r="I22" s="38"/>
      <c r="J22" s="38"/>
      <c r="K22" s="38"/>
      <c r="L22" s="38"/>
      <c r="M22" s="38"/>
    </row>
    <row r="23" spans="1:14">
      <c r="B23" s="6" t="s">
        <v>40</v>
      </c>
      <c r="D23" s="8" t="s">
        <v>28</v>
      </c>
      <c r="F23" s="38">
        <f>MIN(+CashBf,0)</f>
        <v>-50000</v>
      </c>
      <c r="G23" s="38">
        <f t="shared" ref="G23:M23" si="10">MIN(+CashBf,0)</f>
        <v>-44000</v>
      </c>
      <c r="H23" s="38">
        <f t="shared" si="10"/>
        <v>-37520</v>
      </c>
      <c r="I23" s="38">
        <f t="shared" si="10"/>
        <v>-30521.599999999999</v>
      </c>
      <c r="J23" s="38">
        <f t="shared" si="10"/>
        <v>-22963.327999999998</v>
      </c>
      <c r="K23" s="38">
        <f t="shared" si="10"/>
        <v>-14800.394239999998</v>
      </c>
      <c r="L23" s="38">
        <f t="shared" si="10"/>
        <v>-5984.4257791999971</v>
      </c>
      <c r="M23" s="38">
        <f t="shared" si="10"/>
        <v>0</v>
      </c>
      <c r="N23" s="31" t="s">
        <v>49</v>
      </c>
    </row>
    <row r="24" spans="1:14">
      <c r="B24" s="6" t="s">
        <v>39</v>
      </c>
      <c r="D24" s="8" t="s">
        <v>23</v>
      </c>
      <c r="E24" s="39">
        <f>InterestRateLoanIn</f>
        <v>0.08</v>
      </c>
      <c r="F24" s="13" t="s">
        <v>50</v>
      </c>
      <c r="G24" s="38"/>
      <c r="H24" s="38"/>
      <c r="I24" s="38"/>
      <c r="J24" s="38"/>
      <c r="K24" s="38"/>
      <c r="L24" s="38"/>
      <c r="M24" s="38"/>
    </row>
    <row r="25" spans="1:14">
      <c r="B25" s="6" t="s">
        <v>35</v>
      </c>
      <c r="D25" s="37" t="s">
        <v>28</v>
      </c>
      <c r="F25" s="38">
        <f>LoanBalance*InterestRateLoanMonth</f>
        <v>-4000</v>
      </c>
      <c r="G25" s="38">
        <f t="shared" ref="G25:M25" si="11">LoanBalance*InterestRateLoanMonth</f>
        <v>-3520</v>
      </c>
      <c r="H25" s="38">
        <f t="shared" si="11"/>
        <v>-3001.6</v>
      </c>
      <c r="I25" s="38">
        <f t="shared" si="11"/>
        <v>-2441.7280000000001</v>
      </c>
      <c r="J25" s="38">
        <f t="shared" si="11"/>
        <v>-1837.0662399999999</v>
      </c>
      <c r="K25" s="38">
        <f t="shared" si="11"/>
        <v>-1184.0315391999998</v>
      </c>
      <c r="L25" s="38">
        <f t="shared" si="11"/>
        <v>-478.75406233599978</v>
      </c>
      <c r="M25" s="38">
        <f t="shared" si="11"/>
        <v>0</v>
      </c>
      <c r="N25" s="31" t="s">
        <v>51</v>
      </c>
    </row>
  </sheetData>
  <phoneticPr fontId="1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Cover</vt:lpstr>
      <vt:lpstr>Inputs</vt:lpstr>
      <vt:lpstr>Calculations</vt:lpstr>
      <vt:lpstr>CashBf</vt:lpstr>
      <vt:lpstr>CashCalc</vt:lpstr>
      <vt:lpstr>CashCf</vt:lpstr>
      <vt:lpstr>CashIn</vt:lpstr>
      <vt:lpstr>CashInMonth</vt:lpstr>
      <vt:lpstr>CashInterestPaid</vt:lpstr>
      <vt:lpstr>CashInterestReceived</vt:lpstr>
      <vt:lpstr>CashOut</vt:lpstr>
      <vt:lpstr>DepositBalance</vt:lpstr>
      <vt:lpstr>InterestDeposit</vt:lpstr>
      <vt:lpstr>InterestLoan</vt:lpstr>
      <vt:lpstr>InterestRateDepositIn</vt:lpstr>
      <vt:lpstr>InterestRateDepositMonth</vt:lpstr>
      <vt:lpstr>InterestRateLoanIn</vt:lpstr>
      <vt:lpstr>InterestRateLoanMonth</vt:lpstr>
      <vt:lpstr>LoanBalance</vt:lpstr>
      <vt:lpstr>ModelStartDateIn</vt:lpstr>
      <vt:lpstr>ModelTitle</vt:lpstr>
      <vt:lpstr>PeriodEndDateIn</vt:lpstr>
      <vt:lpstr>PeriodNumberIn</vt:lpstr>
      <vt:lpstr>PeriodStartDateIn</vt:lpstr>
    </vt:vector>
  </TitlesOfParts>
  <Company>Wise Owl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Andy.Brown</dc:creator>
  <cp:lastModifiedBy>Andy.Brown</cp:lastModifiedBy>
  <dcterms:created xsi:type="dcterms:W3CDTF">2006-08-08T13:10:25Z</dcterms:created>
  <dcterms:modified xsi:type="dcterms:W3CDTF">2008-11-04T10:55:31Z</dcterms:modified>
</cp:coreProperties>
</file>