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\htdocs\lara\app\Http\Controllers\"/>
    </mc:Choice>
  </mc:AlternateContent>
  <bookViews>
    <workbookView xWindow="-450" yWindow="7035" windowWidth="10320" windowHeight="1110" activeTab="3"/>
  </bookViews>
  <sheets>
    <sheet name="TC7.1" sheetId="22" r:id="rId1"/>
    <sheet name="Sheet3" sheetId="28" r:id="rId2"/>
    <sheet name="T7.2(CS2)" sheetId="25" r:id="rId3"/>
    <sheet name="T7.0" sheetId="15" r:id="rId4"/>
    <sheet name="Sheet1" sheetId="26" r:id="rId5"/>
    <sheet name="A7.1" sheetId="17" r:id="rId6"/>
    <sheet name="L7.1" sheetId="24" r:id="rId7"/>
    <sheet name="V7.1" sheetId="18" r:id="rId8"/>
    <sheet name="TB" sheetId="20" r:id="rId9"/>
    <sheet name="In" sheetId="19" r:id="rId10"/>
    <sheet name="Theo dõi" sheetId="23" r:id="rId11"/>
    <sheet name="Sheet2" sheetId="27" r:id="rId12"/>
  </sheets>
  <calcPr calcId="152511"/>
  <fileRecoveryPr repairLoad="1"/>
</workbook>
</file>

<file path=xl/calcChain.xml><?xml version="1.0" encoding="utf-8"?>
<calcChain xmlns="http://schemas.openxmlformats.org/spreadsheetml/2006/main">
  <c r="W22" i="15" l="1"/>
  <c r="CB18" i="17" l="1"/>
  <c r="BC18" i="17"/>
  <c r="BY11" i="25" l="1"/>
  <c r="BY12" i="25"/>
  <c r="BY13" i="25"/>
  <c r="BY14" i="25"/>
  <c r="BY15" i="25"/>
  <c r="BY16" i="25"/>
  <c r="BY17" i="25"/>
  <c r="BY18" i="25"/>
  <c r="BY19" i="25"/>
  <c r="BY20" i="25"/>
  <c r="BY21" i="25"/>
  <c r="BY22" i="25"/>
  <c r="BY23" i="25"/>
  <c r="BY24" i="25"/>
  <c r="BY25" i="25"/>
  <c r="BY26" i="25"/>
  <c r="BY27" i="25"/>
  <c r="BY28" i="25"/>
  <c r="BY29" i="25"/>
  <c r="BY30" i="25"/>
  <c r="BX11" i="25"/>
  <c r="BX12" i="25"/>
  <c r="BX13" i="25"/>
  <c r="BX14" i="25"/>
  <c r="BX15" i="25"/>
  <c r="BX16" i="25"/>
  <c r="BX17" i="25"/>
  <c r="BX18" i="25"/>
  <c r="BX19" i="25"/>
  <c r="BX20" i="25"/>
  <c r="BX21" i="25"/>
  <c r="BX22" i="25"/>
  <c r="BX23" i="25"/>
  <c r="BX24" i="25"/>
  <c r="BX25" i="25"/>
  <c r="BX26" i="25"/>
  <c r="BX27" i="25"/>
  <c r="BX28" i="25"/>
  <c r="BX29" i="25"/>
  <c r="BX30" i="25"/>
  <c r="BW11" i="25"/>
  <c r="BW12" i="25"/>
  <c r="BW13" i="25"/>
  <c r="BW14" i="25"/>
  <c r="BW15" i="25"/>
  <c r="BW16" i="25"/>
  <c r="BW17" i="25"/>
  <c r="BW18" i="25"/>
  <c r="BW19" i="25"/>
  <c r="BW20" i="25"/>
  <c r="BW21" i="25"/>
  <c r="BW22" i="25"/>
  <c r="BW23" i="25"/>
  <c r="BW24" i="25"/>
  <c r="BW25" i="25"/>
  <c r="BW26" i="25"/>
  <c r="BW27" i="25"/>
  <c r="BW28" i="25"/>
  <c r="BW29" i="25"/>
  <c r="BW30" i="25"/>
  <c r="AR11" i="25"/>
  <c r="AR12" i="25"/>
  <c r="AR13" i="25"/>
  <c r="AR14" i="25"/>
  <c r="AR15" i="25"/>
  <c r="AR16" i="25"/>
  <c r="AR17" i="25"/>
  <c r="AR18" i="25"/>
  <c r="AR19" i="25"/>
  <c r="AR20" i="25"/>
  <c r="AR21" i="25"/>
  <c r="AR22" i="25"/>
  <c r="AR23" i="25"/>
  <c r="AR24" i="25"/>
  <c r="AR25" i="25"/>
  <c r="AR26" i="25"/>
  <c r="AR27" i="25"/>
  <c r="AR28" i="25"/>
  <c r="AR29" i="25"/>
  <c r="AR30" i="25"/>
  <c r="AQ11" i="25"/>
  <c r="AQ12" i="25"/>
  <c r="AQ13" i="25"/>
  <c r="AQ14" i="25"/>
  <c r="AQ15" i="25"/>
  <c r="AQ16" i="25"/>
  <c r="AQ17" i="25"/>
  <c r="AQ18" i="25"/>
  <c r="AQ19" i="25"/>
  <c r="AQ20" i="25"/>
  <c r="AQ21" i="25"/>
  <c r="AQ22" i="25"/>
  <c r="AQ23" i="25"/>
  <c r="AQ24" i="25"/>
  <c r="AQ25" i="25"/>
  <c r="AQ26" i="25"/>
  <c r="AQ27" i="25"/>
  <c r="AQ28" i="25"/>
  <c r="AQ29" i="25"/>
  <c r="AQ30" i="25"/>
  <c r="AP11" i="25"/>
  <c r="AP12" i="25"/>
  <c r="AP13" i="25"/>
  <c r="AP14" i="25"/>
  <c r="AP15" i="25"/>
  <c r="AP16" i="25"/>
  <c r="AP17" i="25"/>
  <c r="AP18" i="25"/>
  <c r="AP19" i="25"/>
  <c r="AP20" i="25"/>
  <c r="AP21" i="25"/>
  <c r="AP22" i="25"/>
  <c r="AP23" i="25"/>
  <c r="AP24" i="25"/>
  <c r="AP25" i="25"/>
  <c r="AP26" i="25"/>
  <c r="AP27" i="25"/>
  <c r="AP28" i="25"/>
  <c r="AP29" i="25"/>
  <c r="AP30" i="25"/>
  <c r="AP10" i="25"/>
  <c r="BW33" i="25"/>
  <c r="AP33" i="25"/>
  <c r="BV32" i="25"/>
  <c r="BU32" i="25"/>
  <c r="BT32" i="25"/>
  <c r="BS32" i="25"/>
  <c r="BR32" i="25"/>
  <c r="BQ32" i="25"/>
  <c r="BP32" i="25"/>
  <c r="BO32" i="25"/>
  <c r="BN32" i="25"/>
  <c r="BM32" i="25"/>
  <c r="BL32" i="25"/>
  <c r="BK32" i="25"/>
  <c r="AO32" i="25"/>
  <c r="AN32" i="25"/>
  <c r="AM32" i="25"/>
  <c r="AK32" i="25"/>
  <c r="AJ32" i="25"/>
  <c r="AI32" i="25"/>
  <c r="AH32" i="25"/>
  <c r="AG32" i="25"/>
  <c r="AF32" i="25"/>
  <c r="AE32" i="25"/>
  <c r="AD32" i="25"/>
  <c r="AC32" i="25"/>
  <c r="D32" i="25"/>
  <c r="BV31" i="25"/>
  <c r="BU31" i="25"/>
  <c r="BT31" i="25"/>
  <c r="BS31" i="25"/>
  <c r="BR31" i="25"/>
  <c r="BQ31" i="25"/>
  <c r="BP31" i="25"/>
  <c r="BO31" i="25"/>
  <c r="BN31" i="25"/>
  <c r="BM31" i="25"/>
  <c r="BL31" i="25"/>
  <c r="BK31" i="25"/>
  <c r="BF31" i="25"/>
  <c r="AO31" i="25"/>
  <c r="AN31" i="25"/>
  <c r="AM31" i="25"/>
  <c r="AK31" i="25"/>
  <c r="AJ31" i="25"/>
  <c r="AI31" i="25"/>
  <c r="AH31" i="25"/>
  <c r="AG31" i="25"/>
  <c r="AF31" i="25"/>
  <c r="AE31" i="25"/>
  <c r="AD31" i="25"/>
  <c r="AC31" i="25"/>
  <c r="X31" i="25"/>
  <c r="BA30" i="25"/>
  <c r="S30" i="25"/>
  <c r="W30" i="25" s="1"/>
  <c r="Y30" i="25" s="1"/>
  <c r="BD30" i="25" s="1"/>
  <c r="BA29" i="25"/>
  <c r="S29" i="25"/>
  <c r="W29" i="25" s="1"/>
  <c r="Y29" i="25" s="1"/>
  <c r="BD29" i="25" s="1"/>
  <c r="BA28" i="25"/>
  <c r="S28" i="25"/>
  <c r="W28" i="25" s="1"/>
  <c r="Y28" i="25" s="1"/>
  <c r="BD28" i="25" s="1"/>
  <c r="BA27" i="25"/>
  <c r="S27" i="25"/>
  <c r="W27" i="25" s="1"/>
  <c r="Y27" i="25" s="1"/>
  <c r="BD27" i="25" s="1"/>
  <c r="BA26" i="25"/>
  <c r="S26" i="25"/>
  <c r="W26" i="25" s="1"/>
  <c r="Y26" i="25" s="1"/>
  <c r="BD26" i="25" s="1"/>
  <c r="BA25" i="25"/>
  <c r="S25" i="25"/>
  <c r="W25" i="25" s="1"/>
  <c r="Y25" i="25" s="1"/>
  <c r="BD25" i="25" s="1"/>
  <c r="BD24" i="25"/>
  <c r="BA24" i="25"/>
  <c r="BA22" i="25"/>
  <c r="S22" i="25"/>
  <c r="W22" i="25" s="1"/>
  <c r="Y22" i="25" s="1"/>
  <c r="BD22" i="25" s="1"/>
  <c r="BA20" i="25"/>
  <c r="S20" i="25"/>
  <c r="W20" i="25" s="1"/>
  <c r="Y20" i="25" s="1"/>
  <c r="BD20" i="25" s="1"/>
  <c r="BA18" i="25"/>
  <c r="S18" i="25"/>
  <c r="W18" i="25" s="1"/>
  <c r="Y18" i="25" s="1"/>
  <c r="BD18" i="25" s="1"/>
  <c r="BA17" i="25"/>
  <c r="S17" i="25"/>
  <c r="W17" i="25" s="1"/>
  <c r="Y17" i="25" s="1"/>
  <c r="BD17" i="25" s="1"/>
  <c r="BA16" i="25"/>
  <c r="BE16" i="25" s="1"/>
  <c r="BG16" i="25" s="1"/>
  <c r="BA15" i="25"/>
  <c r="S15" i="25"/>
  <c r="W15" i="25" s="1"/>
  <c r="Y15" i="25" s="1"/>
  <c r="BD15" i="25" s="1"/>
  <c r="BA14" i="25"/>
  <c r="S14" i="25"/>
  <c r="W14" i="25" s="1"/>
  <c r="Y14" i="25" s="1"/>
  <c r="BD14" i="25" s="1"/>
  <c r="BA13" i="25"/>
  <c r="S13" i="25"/>
  <c r="W13" i="25" s="1"/>
  <c r="Y13" i="25" s="1"/>
  <c r="BD13" i="25" s="1"/>
  <c r="BA12" i="25"/>
  <c r="S12" i="25"/>
  <c r="W12" i="25" s="1"/>
  <c r="Y12" i="25" s="1"/>
  <c r="BD12" i="25" s="1"/>
  <c r="BA11" i="25"/>
  <c r="S11" i="25"/>
  <c r="W11" i="25" s="1"/>
  <c r="Y11" i="25" s="1"/>
  <c r="BD11" i="25" s="1"/>
  <c r="BY10" i="25"/>
  <c r="BX10" i="25"/>
  <c r="BX31" i="25" s="1"/>
  <c r="BW10" i="25"/>
  <c r="BA10" i="25"/>
  <c r="AR10" i="25"/>
  <c r="AQ10" i="25"/>
  <c r="S10" i="25"/>
  <c r="BM9" i="25"/>
  <c r="BL9" i="25"/>
  <c r="BK9" i="25"/>
  <c r="AE9" i="25"/>
  <c r="AD9" i="25"/>
  <c r="AC9" i="25"/>
  <c r="B2" i="25"/>
  <c r="BA31" i="25" l="1"/>
  <c r="AP31" i="25"/>
  <c r="AP34" i="25" s="1"/>
  <c r="AR31" i="25"/>
  <c r="BW31" i="25"/>
  <c r="BW34" i="25" s="1"/>
  <c r="BY31" i="25"/>
  <c r="BE24" i="25"/>
  <c r="BG24" i="25" s="1"/>
  <c r="AQ31" i="25"/>
  <c r="BE11" i="25"/>
  <c r="BG11" i="25" s="1"/>
  <c r="BE13" i="25"/>
  <c r="BG13" i="25" s="1"/>
  <c r="BE15" i="25"/>
  <c r="BG15" i="25" s="1"/>
  <c r="BE26" i="25"/>
  <c r="BG26" i="25" s="1"/>
  <c r="BE28" i="25"/>
  <c r="BG28" i="25" s="1"/>
  <c r="BE29" i="25"/>
  <c r="BG29" i="25" s="1"/>
  <c r="BE30" i="25"/>
  <c r="BG30" i="25" s="1"/>
  <c r="S31" i="25"/>
  <c r="W10" i="25"/>
  <c r="Y10" i="25" s="1"/>
  <c r="BE12" i="25"/>
  <c r="BG12" i="25" s="1"/>
  <c r="BE14" i="25"/>
  <c r="BG14" i="25" s="1"/>
  <c r="BE17" i="25"/>
  <c r="BG17" i="25" s="1"/>
  <c r="BE18" i="25"/>
  <c r="BG18" i="25" s="1"/>
  <c r="BE20" i="25"/>
  <c r="BG20" i="25" s="1"/>
  <c r="BE22" i="25"/>
  <c r="BG22" i="25" s="1"/>
  <c r="BE25" i="25"/>
  <c r="BG25" i="25" s="1"/>
  <c r="BE27" i="25"/>
  <c r="BG27" i="25" s="1"/>
  <c r="BC12" i="22"/>
  <c r="BC14" i="22"/>
  <c r="BC15" i="22"/>
  <c r="BC17" i="22"/>
  <c r="BC19" i="22"/>
  <c r="BC20" i="22"/>
  <c r="AZ14" i="22"/>
  <c r="BD14" i="22" s="1"/>
  <c r="BF14" i="22" s="1"/>
  <c r="AZ15" i="22"/>
  <c r="BD15" i="22" s="1"/>
  <c r="BF15" i="22" s="1"/>
  <c r="AZ16" i="22"/>
  <c r="AZ17" i="22"/>
  <c r="BD17" i="22" s="1"/>
  <c r="BF17" i="22" s="1"/>
  <c r="AZ18" i="22"/>
  <c r="AZ19" i="22"/>
  <c r="BD19" i="22" s="1"/>
  <c r="BF19" i="22" s="1"/>
  <c r="AZ20" i="22"/>
  <c r="BD20" i="22" s="1"/>
  <c r="BF20" i="22" s="1"/>
  <c r="AZ21" i="22"/>
  <c r="Y31" i="25" l="1"/>
  <c r="BD10" i="25"/>
  <c r="BE10" i="25" s="1"/>
  <c r="BG10" i="25" s="1"/>
  <c r="AZ11" i="22"/>
  <c r="AZ12" i="22"/>
  <c r="BD12" i="22" s="1"/>
  <c r="BF12" i="22" s="1"/>
  <c r="AZ13" i="22"/>
  <c r="BG31" i="25" l="1"/>
  <c r="CB11" i="22"/>
  <c r="CB12" i="22"/>
  <c r="CB13" i="22"/>
  <c r="CB14" i="22"/>
  <c r="CB15" i="22"/>
  <c r="BW11" i="22"/>
  <c r="BW12" i="22"/>
  <c r="BW13" i="22"/>
  <c r="BW14" i="22"/>
  <c r="BW15" i="22"/>
  <c r="BW16" i="22"/>
  <c r="BW17" i="22"/>
  <c r="BW18" i="22"/>
  <c r="BW19" i="22"/>
  <c r="BW20" i="22"/>
  <c r="BW21" i="22"/>
  <c r="BW22" i="22"/>
  <c r="BW23" i="22"/>
  <c r="BW24" i="22"/>
  <c r="BW25" i="22"/>
  <c r="BW26" i="22"/>
  <c r="BW27" i="22"/>
  <c r="BW28" i="22"/>
  <c r="BW29" i="22"/>
  <c r="BW30" i="22"/>
  <c r="BW31" i="22"/>
  <c r="BW32" i="22"/>
  <c r="BW33" i="22"/>
  <c r="BV11" i="22"/>
  <c r="BV12" i="22"/>
  <c r="BV13" i="22"/>
  <c r="BV14" i="22"/>
  <c r="BV15" i="22"/>
  <c r="BV16" i="22"/>
  <c r="BV17" i="22"/>
  <c r="BV18" i="22"/>
  <c r="BV19" i="22"/>
  <c r="BV20" i="22"/>
  <c r="BV10" i="22"/>
  <c r="BV21" i="22"/>
  <c r="BV22" i="22"/>
  <c r="BV23" i="22"/>
  <c r="BV24" i="22"/>
  <c r="BV25" i="22"/>
  <c r="BV26" i="22"/>
  <c r="BV27" i="22"/>
  <c r="BV28" i="22"/>
  <c r="BU11" i="22"/>
  <c r="BU12" i="22"/>
  <c r="BU13" i="22"/>
  <c r="BU14" i="22"/>
  <c r="BU15" i="22"/>
  <c r="BU16" i="22"/>
  <c r="BU17" i="22"/>
  <c r="BU18" i="22"/>
  <c r="BU19" i="22"/>
  <c r="BU20" i="22"/>
  <c r="BU21" i="22"/>
  <c r="BU22" i="22"/>
  <c r="BU23" i="22"/>
  <c r="BU24" i="22"/>
  <c r="BU25" i="22"/>
  <c r="BU26" i="22"/>
  <c r="BU27" i="22"/>
  <c r="BU28" i="22"/>
  <c r="BU29" i="22"/>
  <c r="CV11" i="17" l="1"/>
  <c r="CV12" i="17"/>
  <c r="CV13" i="17"/>
  <c r="CV14" i="17"/>
  <c r="CV15" i="17"/>
  <c r="CV16" i="17"/>
  <c r="CV17" i="17"/>
  <c r="CV19" i="17"/>
  <c r="CV18" i="17"/>
  <c r="CV20" i="17"/>
  <c r="CV21" i="17"/>
  <c r="CV22" i="17"/>
  <c r="CV23" i="17"/>
  <c r="CV24" i="17"/>
  <c r="CV25" i="17"/>
  <c r="CV26" i="17"/>
  <c r="CV27" i="17"/>
  <c r="CV28" i="17"/>
  <c r="CV29" i="17"/>
  <c r="CV30" i="17"/>
  <c r="CV31" i="17"/>
  <c r="CV10" i="17"/>
  <c r="CZ11" i="22"/>
  <c r="CZ13" i="22"/>
  <c r="CZ14" i="22"/>
  <c r="CZ16" i="22"/>
  <c r="CZ17" i="22"/>
  <c r="CZ18" i="22"/>
  <c r="CZ19" i="22"/>
  <c r="CZ21" i="22"/>
  <c r="CZ22" i="22"/>
  <c r="CZ23" i="22"/>
  <c r="CZ24" i="22"/>
  <c r="CZ25" i="22"/>
  <c r="CZ26" i="22"/>
  <c r="CZ12" i="22"/>
  <c r="CZ29" i="22"/>
  <c r="CZ27" i="22"/>
  <c r="CZ28" i="22"/>
  <c r="CZ30" i="22"/>
  <c r="CZ31" i="22"/>
  <c r="CZ32" i="22"/>
  <c r="CZ33" i="22"/>
  <c r="CZ15" i="22"/>
  <c r="CZ20" i="22"/>
  <c r="CY11" i="22"/>
  <c r="CY13" i="22"/>
  <c r="CY14" i="22"/>
  <c r="CY16" i="22"/>
  <c r="CY17" i="22"/>
  <c r="CY18" i="22"/>
  <c r="CY19" i="22"/>
  <c r="CY21" i="22"/>
  <c r="CY22" i="22"/>
  <c r="CY23" i="22"/>
  <c r="CY24" i="22"/>
  <c r="CY25" i="22"/>
  <c r="CY26" i="22"/>
  <c r="CY12" i="22"/>
  <c r="CY29" i="22"/>
  <c r="CY27" i="22"/>
  <c r="CY28" i="22"/>
  <c r="CY30" i="22"/>
  <c r="CY31" i="22"/>
  <c r="CY32" i="22"/>
  <c r="CY33" i="22"/>
  <c r="CY15" i="22"/>
  <c r="CY20" i="22"/>
  <c r="CX11" i="22"/>
  <c r="CX13" i="22"/>
  <c r="CX14" i="22"/>
  <c r="CX16" i="22"/>
  <c r="CX17" i="22"/>
  <c r="CX18" i="22"/>
  <c r="CX19" i="22"/>
  <c r="CX21" i="22"/>
  <c r="CX22" i="22"/>
  <c r="CX23" i="22"/>
  <c r="CX24" i="22"/>
  <c r="CX25" i="22"/>
  <c r="CX26" i="22"/>
  <c r="CX12" i="22"/>
  <c r="CX29" i="22"/>
  <c r="CX27" i="22"/>
  <c r="CX28" i="22"/>
  <c r="CX30" i="22"/>
  <c r="CX31" i="22"/>
  <c r="CX32" i="22"/>
  <c r="CX33" i="22"/>
  <c r="CX15" i="22"/>
  <c r="CX20" i="22"/>
  <c r="CZ10" i="22"/>
  <c r="CY10" i="22"/>
  <c r="CX10" i="22"/>
  <c r="CV32" i="17" l="1"/>
  <c r="BC24" i="15"/>
  <c r="AZ24" i="15"/>
  <c r="BD24" i="15" l="1"/>
  <c r="BF24" i="15" s="1"/>
  <c r="BQ35" i="18"/>
  <c r="BP34" i="18"/>
  <c r="BO34" i="18"/>
  <c r="BN34" i="18"/>
  <c r="BM34" i="18"/>
  <c r="BL34" i="18"/>
  <c r="BJ34" i="18"/>
  <c r="BP33" i="18"/>
  <c r="BO33" i="18"/>
  <c r="BN33" i="18"/>
  <c r="BM33" i="18"/>
  <c r="BL33" i="18"/>
  <c r="BK33" i="18"/>
  <c r="BJ33" i="18"/>
  <c r="BE33" i="18"/>
  <c r="BS32" i="18"/>
  <c r="BR32" i="18"/>
  <c r="BQ32" i="18"/>
  <c r="AZ32" i="18"/>
  <c r="BD32" i="18" s="1"/>
  <c r="BF32" i="18" s="1"/>
  <c r="CC32" i="18" s="1"/>
  <c r="BS31" i="18"/>
  <c r="BR31" i="18"/>
  <c r="BQ31" i="18"/>
  <c r="AZ31" i="18"/>
  <c r="BD31" i="18" s="1"/>
  <c r="BF31" i="18" s="1"/>
  <c r="CC31" i="18" s="1"/>
  <c r="BS30" i="18"/>
  <c r="BR30" i="18"/>
  <c r="BQ30" i="18"/>
  <c r="AZ30" i="18"/>
  <c r="BD30" i="18" s="1"/>
  <c r="BF30" i="18" s="1"/>
  <c r="CC30" i="18" s="1"/>
  <c r="BS29" i="18"/>
  <c r="BR29" i="18"/>
  <c r="BQ29" i="18"/>
  <c r="AZ29" i="18"/>
  <c r="BD29" i="18" s="1"/>
  <c r="BF29" i="18" s="1"/>
  <c r="CC29" i="18" s="1"/>
  <c r="BS28" i="18"/>
  <c r="BR28" i="18"/>
  <c r="BQ28" i="18"/>
  <c r="AZ28" i="18"/>
  <c r="BD28" i="18" s="1"/>
  <c r="BF28" i="18" s="1"/>
  <c r="CC28" i="18" s="1"/>
  <c r="BS27" i="18"/>
  <c r="BR27" i="18"/>
  <c r="BQ27" i="18"/>
  <c r="AZ27" i="18"/>
  <c r="BD27" i="18" s="1"/>
  <c r="BF27" i="18" s="1"/>
  <c r="CC27" i="18" s="1"/>
  <c r="BS26" i="18"/>
  <c r="BR26" i="18"/>
  <c r="BQ26" i="18"/>
  <c r="AZ26" i="18"/>
  <c r="BD26" i="18" s="1"/>
  <c r="BF26" i="18" s="1"/>
  <c r="CC26" i="18" s="1"/>
  <c r="BS25" i="18"/>
  <c r="BR25" i="18"/>
  <c r="BQ25" i="18"/>
  <c r="AZ25" i="18"/>
  <c r="BD25" i="18" s="1"/>
  <c r="BF25" i="18" s="1"/>
  <c r="CC25" i="18" s="1"/>
  <c r="BS24" i="18"/>
  <c r="BR24" i="18"/>
  <c r="BQ24" i="18"/>
  <c r="AZ24" i="18"/>
  <c r="BD24" i="18" s="1"/>
  <c r="BF24" i="18" s="1"/>
  <c r="CC24" i="18" s="1"/>
  <c r="BS23" i="18"/>
  <c r="BR23" i="18"/>
  <c r="BQ23" i="18"/>
  <c r="AZ23" i="18"/>
  <c r="BD23" i="18" s="1"/>
  <c r="BF23" i="18" s="1"/>
  <c r="CC23" i="18" s="1"/>
  <c r="BS22" i="18"/>
  <c r="BR22" i="18"/>
  <c r="BQ22" i="18"/>
  <c r="AZ22" i="18"/>
  <c r="BD22" i="18" s="1"/>
  <c r="BF22" i="18" s="1"/>
  <c r="CC22" i="18" s="1"/>
  <c r="BS21" i="18"/>
  <c r="BR21" i="18"/>
  <c r="BQ21" i="18"/>
  <c r="AZ21" i="18"/>
  <c r="BD21" i="18" s="1"/>
  <c r="BF21" i="18" s="1"/>
  <c r="CC21" i="18" s="1"/>
  <c r="BS19" i="18"/>
  <c r="BR19" i="18"/>
  <c r="BQ19" i="18"/>
  <c r="AZ19" i="18"/>
  <c r="BD19" i="18" s="1"/>
  <c r="BF19" i="18" s="1"/>
  <c r="CC19" i="18" s="1"/>
  <c r="BS18" i="18"/>
  <c r="BR18" i="18"/>
  <c r="BQ18" i="18"/>
  <c r="AZ18" i="18"/>
  <c r="BD18" i="18" s="1"/>
  <c r="BF18" i="18" s="1"/>
  <c r="CC18" i="18" s="1"/>
  <c r="BS17" i="18"/>
  <c r="BR17" i="18"/>
  <c r="BQ17" i="18"/>
  <c r="AZ17" i="18"/>
  <c r="BD17" i="18" s="1"/>
  <c r="BF17" i="18" s="1"/>
  <c r="CC17" i="18" s="1"/>
  <c r="BS16" i="18"/>
  <c r="BR16" i="18"/>
  <c r="BQ16" i="18"/>
  <c r="AZ16" i="18"/>
  <c r="BD16" i="18" s="1"/>
  <c r="BF16" i="18" s="1"/>
  <c r="CC16" i="18" s="1"/>
  <c r="BS15" i="18"/>
  <c r="BR15" i="18"/>
  <c r="BQ15" i="18"/>
  <c r="AZ15" i="18"/>
  <c r="BD15" i="18" s="1"/>
  <c r="BF15" i="18" s="1"/>
  <c r="CC15" i="18" s="1"/>
  <c r="BS14" i="18"/>
  <c r="BR14" i="18"/>
  <c r="BQ14" i="18"/>
  <c r="AZ14" i="18"/>
  <c r="BD14" i="18" s="1"/>
  <c r="BF14" i="18" s="1"/>
  <c r="CC14" i="18" s="1"/>
  <c r="BS13" i="18"/>
  <c r="BR13" i="18"/>
  <c r="BQ13" i="18"/>
  <c r="AZ13" i="18"/>
  <c r="BD13" i="18" s="1"/>
  <c r="BF13" i="18" s="1"/>
  <c r="CC13" i="18" s="1"/>
  <c r="BS12" i="18"/>
  <c r="BR12" i="18"/>
  <c r="BQ12" i="18"/>
  <c r="AZ12" i="18"/>
  <c r="BD12" i="18" s="1"/>
  <c r="BF12" i="18" s="1"/>
  <c r="CC12" i="18" s="1"/>
  <c r="BS20" i="18"/>
  <c r="BR20" i="18"/>
  <c r="BQ20" i="18"/>
  <c r="AZ20" i="18"/>
  <c r="BD20" i="18" s="1"/>
  <c r="BF20" i="18" s="1"/>
  <c r="CC20" i="18" s="1"/>
  <c r="BS11" i="18"/>
  <c r="BR11" i="18"/>
  <c r="BQ11" i="18"/>
  <c r="AZ11" i="18"/>
  <c r="BD11" i="18" s="1"/>
  <c r="BF11" i="18" s="1"/>
  <c r="CC11" i="18" s="1"/>
  <c r="BS10" i="18"/>
  <c r="BS33" i="18" s="1"/>
  <c r="BR10" i="18"/>
  <c r="BQ10" i="18"/>
  <c r="BQ33" i="18" s="1"/>
  <c r="BQ36" i="18" s="1"/>
  <c r="AZ10" i="18"/>
  <c r="BD10" i="18" s="1"/>
  <c r="BF10" i="18" s="1"/>
  <c r="BO9" i="18"/>
  <c r="BN9" i="18" s="1"/>
  <c r="BM9" i="18" s="1"/>
  <c r="BR33" i="18" l="1"/>
  <c r="BF33" i="18"/>
  <c r="CC10" i="18"/>
  <c r="AZ33" i="18"/>
  <c r="AZ18" i="17"/>
  <c r="BD18" i="17" s="1"/>
  <c r="BF18" i="17" s="1"/>
  <c r="CE18" i="17" s="1"/>
  <c r="CF18" i="17" s="1"/>
  <c r="CH18" i="17" s="1"/>
  <c r="CE23" i="15" l="1"/>
  <c r="CB23" i="15"/>
  <c r="BX24" i="15"/>
  <c r="BX21" i="15"/>
  <c r="BX23" i="15"/>
  <c r="BW24" i="15"/>
  <c r="BW21" i="15"/>
  <c r="BW23" i="15"/>
  <c r="BV24" i="15"/>
  <c r="BV21" i="15"/>
  <c r="BV23" i="15"/>
  <c r="CF23" i="15" l="1"/>
  <c r="CH23" i="15" s="1"/>
  <c r="CE12" i="22"/>
  <c r="CF12" i="22" s="1"/>
  <c r="CH12" i="22" s="1"/>
  <c r="AD33" i="18"/>
  <c r="AE33" i="18"/>
  <c r="AF33" i="18"/>
  <c r="AG33" i="18"/>
  <c r="AH33" i="18"/>
  <c r="AI33" i="18"/>
  <c r="CU10" i="18" l="1"/>
  <c r="CU11" i="18"/>
  <c r="CU19" i="18"/>
  <c r="CU20" i="18"/>
  <c r="CU12" i="18"/>
  <c r="CU14" i="18"/>
  <c r="CU15" i="18"/>
  <c r="CU16" i="18"/>
  <c r="CU17" i="18"/>
  <c r="CU18" i="18"/>
  <c r="CU21" i="18"/>
  <c r="CU22" i="18"/>
  <c r="CU23" i="18"/>
  <c r="CU24" i="18"/>
  <c r="CU25" i="18"/>
  <c r="CU26" i="18"/>
  <c r="CU27" i="18"/>
  <c r="CU28" i="18"/>
  <c r="CU29" i="18"/>
  <c r="CU30" i="18"/>
  <c r="CU31" i="18"/>
  <c r="CU32" i="18"/>
  <c r="CU13" i="18"/>
  <c r="CT10" i="18"/>
  <c r="CT11" i="18"/>
  <c r="CT19" i="18"/>
  <c r="CT20" i="18"/>
  <c r="CT12" i="18"/>
  <c r="CT14" i="18"/>
  <c r="CT15" i="18"/>
  <c r="CT16" i="18"/>
  <c r="CT17" i="18"/>
  <c r="CT18" i="18"/>
  <c r="CT21" i="18"/>
  <c r="CT22" i="18"/>
  <c r="CT23" i="18"/>
  <c r="CT24" i="18"/>
  <c r="CT25" i="18"/>
  <c r="CT26" i="18"/>
  <c r="CT27" i="18"/>
  <c r="CT28" i="18"/>
  <c r="CT29" i="18"/>
  <c r="CT30" i="18"/>
  <c r="CT31" i="18"/>
  <c r="CT32" i="18"/>
  <c r="CT13" i="18"/>
  <c r="CK34" i="18"/>
  <c r="CL34" i="18"/>
  <c r="CM34" i="18"/>
  <c r="CN34" i="18"/>
  <c r="CO34" i="18"/>
  <c r="CP34" i="18"/>
  <c r="CQ34" i="18"/>
  <c r="CR34" i="18"/>
  <c r="CK33" i="18"/>
  <c r="CL33" i="18"/>
  <c r="CM33" i="18"/>
  <c r="CN33" i="18"/>
  <c r="CO33" i="18"/>
  <c r="CP33" i="18"/>
  <c r="CQ33" i="18"/>
  <c r="CR33" i="18"/>
  <c r="CS10" i="18"/>
  <c r="CS11" i="18"/>
  <c r="CS19" i="18"/>
  <c r="CS20" i="18"/>
  <c r="CS12" i="18"/>
  <c r="CS14" i="18"/>
  <c r="CS15" i="18"/>
  <c r="CS16" i="18"/>
  <c r="CS17" i="18"/>
  <c r="CS18" i="18"/>
  <c r="CS21" i="18"/>
  <c r="CS22" i="18"/>
  <c r="CS23" i="18"/>
  <c r="CS24" i="18"/>
  <c r="CS25" i="18"/>
  <c r="CS26" i="18"/>
  <c r="CS27" i="18"/>
  <c r="CS28" i="18"/>
  <c r="CS29" i="18"/>
  <c r="CS30" i="18"/>
  <c r="CS31" i="18"/>
  <c r="CS32" i="18"/>
  <c r="CS13" i="18"/>
  <c r="BZ14" i="18"/>
  <c r="BZ15" i="18"/>
  <c r="BZ16" i="18"/>
  <c r="BZ17" i="18"/>
  <c r="BZ18" i="18"/>
  <c r="BZ21" i="18"/>
  <c r="BZ22" i="18"/>
  <c r="BZ23" i="18"/>
  <c r="BZ24" i="18"/>
  <c r="BZ10" i="18"/>
  <c r="BZ11" i="18"/>
  <c r="BZ19" i="18"/>
  <c r="BZ20" i="18"/>
  <c r="BZ12" i="18"/>
  <c r="BZ13" i="18"/>
  <c r="CK9" i="18"/>
  <c r="CL9" i="18" s="1"/>
  <c r="CM9" i="18" s="1"/>
  <c r="CN9" i="18" s="1"/>
  <c r="CY11" i="15"/>
  <c r="CY12" i="15"/>
  <c r="CY13" i="15"/>
  <c r="CY14" i="15"/>
  <c r="CY15" i="15"/>
  <c r="CY16" i="15"/>
  <c r="CY17" i="15"/>
  <c r="CY18" i="15"/>
  <c r="CY20" i="15"/>
  <c r="CY28" i="15"/>
  <c r="CY22" i="15"/>
  <c r="CY24" i="15"/>
  <c r="CY21" i="15"/>
  <c r="CY25" i="15"/>
  <c r="CY26" i="15"/>
  <c r="CY27" i="15"/>
  <c r="CY29" i="15"/>
  <c r="CY30" i="15"/>
  <c r="CU11" i="17"/>
  <c r="CU12" i="17"/>
  <c r="CU13" i="17"/>
  <c r="CU14" i="17"/>
  <c r="CU15" i="17"/>
  <c r="CU16" i="17"/>
  <c r="CU17" i="17"/>
  <c r="CU19" i="17"/>
  <c r="CU20" i="17"/>
  <c r="CU21" i="17"/>
  <c r="CU22" i="17"/>
  <c r="CU23" i="17"/>
  <c r="CU24" i="17"/>
  <c r="CU25" i="17"/>
  <c r="CU26" i="17"/>
  <c r="CU27" i="17"/>
  <c r="CU28" i="17"/>
  <c r="CU29" i="17"/>
  <c r="CU30" i="17"/>
  <c r="CU31" i="17"/>
  <c r="CU10" i="17"/>
  <c r="CM33" i="17"/>
  <c r="CN33" i="17"/>
  <c r="CO33" i="17"/>
  <c r="CP33" i="17"/>
  <c r="CQ33" i="17"/>
  <c r="CR33" i="17"/>
  <c r="CS33" i="17"/>
  <c r="CT11" i="17"/>
  <c r="CT12" i="17"/>
  <c r="CT13" i="17"/>
  <c r="CT14" i="17"/>
  <c r="CT15" i="17"/>
  <c r="CT16" i="17"/>
  <c r="CT17" i="17"/>
  <c r="CT19" i="17"/>
  <c r="CT20" i="17"/>
  <c r="CT21" i="17"/>
  <c r="CT22" i="17"/>
  <c r="CT23" i="17"/>
  <c r="CT24" i="17"/>
  <c r="CT25" i="17"/>
  <c r="CT26" i="17"/>
  <c r="CT27" i="17"/>
  <c r="CT28" i="17"/>
  <c r="CT29" i="17"/>
  <c r="CT30" i="17"/>
  <c r="CT31" i="17"/>
  <c r="CT10" i="17"/>
  <c r="CB11" i="17"/>
  <c r="CB12" i="17"/>
  <c r="CB13" i="17"/>
  <c r="CB14" i="17"/>
  <c r="CB15" i="17"/>
  <c r="CB16" i="17"/>
  <c r="CB17" i="17"/>
  <c r="CB19" i="17"/>
  <c r="CB20" i="17"/>
  <c r="CB21" i="17"/>
  <c r="CB22" i="17"/>
  <c r="CB23" i="17"/>
  <c r="CB24" i="17"/>
  <c r="CB25" i="17"/>
  <c r="CB26" i="17"/>
  <c r="CB27" i="17"/>
  <c r="CB28" i="17"/>
  <c r="CB29" i="17"/>
  <c r="CB30" i="17"/>
  <c r="CB31" i="17"/>
  <c r="CB10" i="17"/>
  <c r="BF20" i="17"/>
  <c r="CB16" i="22"/>
  <c r="CB17" i="22"/>
  <c r="CB18" i="22"/>
  <c r="CB19" i="22"/>
  <c r="CB21" i="22"/>
  <c r="CB22" i="22"/>
  <c r="CB23" i="22"/>
  <c r="CB24" i="22"/>
  <c r="CB25" i="22"/>
  <c r="CB26" i="22"/>
  <c r="CB29" i="22"/>
  <c r="CB27" i="22"/>
  <c r="CB28" i="22"/>
  <c r="CB30" i="22"/>
  <c r="CB31" i="22"/>
  <c r="CB32" i="22"/>
  <c r="CB33" i="22"/>
  <c r="CB20" i="22"/>
  <c r="CB10" i="22"/>
  <c r="CB11" i="15"/>
  <c r="CB12" i="15"/>
  <c r="CB13" i="15"/>
  <c r="CB14" i="15"/>
  <c r="CB15" i="15"/>
  <c r="CB16" i="15"/>
  <c r="CB17" i="15"/>
  <c r="CB18" i="15"/>
  <c r="CB20" i="15"/>
  <c r="CB28" i="15"/>
  <c r="CB22" i="15"/>
  <c r="CB24" i="15"/>
  <c r="CB21" i="15"/>
  <c r="CB25" i="15"/>
  <c r="CB26" i="15"/>
  <c r="CB27" i="15"/>
  <c r="CB29" i="15"/>
  <c r="CB30" i="15"/>
  <c r="CB10" i="15"/>
  <c r="CX11" i="15"/>
  <c r="CX12" i="15"/>
  <c r="CX13" i="15"/>
  <c r="CX14" i="15"/>
  <c r="CX15" i="15"/>
  <c r="CX16" i="15"/>
  <c r="CX17" i="15"/>
  <c r="CX18" i="15"/>
  <c r="CX20" i="15"/>
  <c r="CX28" i="15"/>
  <c r="CX22" i="15"/>
  <c r="CX24" i="15"/>
  <c r="CX21" i="15"/>
  <c r="CX25" i="15"/>
  <c r="CX26" i="15"/>
  <c r="CX27" i="15"/>
  <c r="CX29" i="15"/>
  <c r="CX30" i="15"/>
  <c r="CU32" i="17" l="1"/>
  <c r="CT33" i="17"/>
  <c r="CE20" i="17"/>
  <c r="CF20" i="17" s="1"/>
  <c r="CH20" i="17" s="1"/>
  <c r="CE25" i="17"/>
  <c r="CF25" i="17" s="1"/>
  <c r="CH25" i="17" s="1"/>
  <c r="CE26" i="17"/>
  <c r="CF26" i="17" s="1"/>
  <c r="CH26" i="17" s="1"/>
  <c r="CE27" i="17"/>
  <c r="CF27" i="17" s="1"/>
  <c r="CH27" i="17" s="1"/>
  <c r="CE28" i="17"/>
  <c r="CF28" i="17" s="1"/>
  <c r="CH28" i="17" s="1"/>
  <c r="CE29" i="17"/>
  <c r="CF29" i="17" s="1"/>
  <c r="CH29" i="17" s="1"/>
  <c r="CE30" i="17"/>
  <c r="CF30" i="17" s="1"/>
  <c r="CH30" i="17" s="1"/>
  <c r="CE31" i="17"/>
  <c r="CF31" i="17" s="1"/>
  <c r="CH31" i="17" s="1"/>
  <c r="CE24" i="15"/>
  <c r="CF24" i="15" s="1"/>
  <c r="CH24" i="15" s="1"/>
  <c r="CE21" i="15"/>
  <c r="CF21" i="15" s="1"/>
  <c r="CH21" i="15" s="1"/>
  <c r="CP32" i="15"/>
  <c r="CQ32" i="15"/>
  <c r="CR32" i="15"/>
  <c r="CS32" i="15"/>
  <c r="CT32" i="15"/>
  <c r="CU32" i="15"/>
  <c r="CV32" i="15"/>
  <c r="CW32" i="15"/>
  <c r="CP31" i="15"/>
  <c r="CQ31" i="15"/>
  <c r="CR31" i="15"/>
  <c r="CS31" i="15"/>
  <c r="CT31" i="15"/>
  <c r="CU31" i="15"/>
  <c r="CV31" i="15"/>
  <c r="CW31" i="15"/>
  <c r="CE31" i="22"/>
  <c r="CF31" i="22" s="1"/>
  <c r="CH31" i="22" s="1"/>
  <c r="CE15" i="22"/>
  <c r="CF15" i="22" s="1"/>
  <c r="CH15" i="22" s="1"/>
  <c r="CE20" i="22"/>
  <c r="CF20" i="22" s="1"/>
  <c r="CH20" i="22" s="1"/>
  <c r="CP35" i="22"/>
  <c r="CQ35" i="22"/>
  <c r="CR35" i="22"/>
  <c r="CS35" i="22"/>
  <c r="CT35" i="22"/>
  <c r="CU35" i="22"/>
  <c r="CV35" i="22"/>
  <c r="CW35" i="22"/>
  <c r="CP34" i="22"/>
  <c r="CQ34" i="22"/>
  <c r="CR34" i="22"/>
  <c r="CS34" i="22"/>
  <c r="CT34" i="22"/>
  <c r="CU34" i="22"/>
  <c r="CV34" i="22"/>
  <c r="CW34" i="22"/>
  <c r="CS35" i="18" l="1"/>
  <c r="CJ34" i="18"/>
  <c r="CJ33" i="18"/>
  <c r="CE33" i="18"/>
  <c r="BZ32" i="18"/>
  <c r="CD32" i="18" s="1"/>
  <c r="CF32" i="18" s="1"/>
  <c r="BZ31" i="18"/>
  <c r="CD31" i="18" s="1"/>
  <c r="CF31" i="18" s="1"/>
  <c r="BZ30" i="18"/>
  <c r="CD30" i="18" s="1"/>
  <c r="CF30" i="18" s="1"/>
  <c r="BZ29" i="18"/>
  <c r="CD29" i="18" s="1"/>
  <c r="CF29" i="18" s="1"/>
  <c r="BZ28" i="18"/>
  <c r="CD28" i="18" s="1"/>
  <c r="CF28" i="18" s="1"/>
  <c r="BZ27" i="18"/>
  <c r="CD27" i="18" s="1"/>
  <c r="CF27" i="18" s="1"/>
  <c r="BZ26" i="18"/>
  <c r="CD26" i="18" s="1"/>
  <c r="CF26" i="18" s="1"/>
  <c r="BZ25" i="18"/>
  <c r="CD25" i="18" s="1"/>
  <c r="CF25" i="18" s="1"/>
  <c r="CD24" i="18"/>
  <c r="CF24" i="18" s="1"/>
  <c r="CD23" i="18"/>
  <c r="CF23" i="18" s="1"/>
  <c r="CD22" i="18"/>
  <c r="CF22" i="18" s="1"/>
  <c r="CD21" i="18"/>
  <c r="CF21" i="18" s="1"/>
  <c r="CD18" i="18"/>
  <c r="CF18" i="18" s="1"/>
  <c r="CD17" i="18"/>
  <c r="CF17" i="18" s="1"/>
  <c r="CD16" i="18"/>
  <c r="CF16" i="18" s="1"/>
  <c r="CD15" i="18"/>
  <c r="CF15" i="18" s="1"/>
  <c r="CD14" i="18"/>
  <c r="CF14" i="18" s="1"/>
  <c r="CD12" i="18"/>
  <c r="CF12" i="18" s="1"/>
  <c r="CD20" i="18"/>
  <c r="CF20" i="18" s="1"/>
  <c r="CD19" i="18"/>
  <c r="CF19" i="18" s="1"/>
  <c r="CD11" i="18"/>
  <c r="CF11" i="18" s="1"/>
  <c r="CD10" i="18"/>
  <c r="CF10" i="18" s="1"/>
  <c r="CU33" i="18"/>
  <c r="CS33" i="18"/>
  <c r="CQ9" i="18"/>
  <c r="CP9" i="18" s="1"/>
  <c r="CT34" i="17"/>
  <c r="CL33" i="17"/>
  <c r="CS32" i="17"/>
  <c r="CR32" i="17"/>
  <c r="CQ32" i="17"/>
  <c r="CP32" i="17"/>
  <c r="CO32" i="17"/>
  <c r="CN32" i="17"/>
  <c r="CM32" i="17"/>
  <c r="CL32" i="17"/>
  <c r="CG32" i="17"/>
  <c r="CT32" i="17"/>
  <c r="CT35" i="17" s="1"/>
  <c r="CB32" i="17"/>
  <c r="CX33" i="15"/>
  <c r="CO32" i="15"/>
  <c r="CN32" i="15"/>
  <c r="CM32" i="15"/>
  <c r="CL32" i="15"/>
  <c r="CO31" i="15"/>
  <c r="CN31" i="15"/>
  <c r="CM31" i="15"/>
  <c r="CL31" i="15"/>
  <c r="CZ30" i="15"/>
  <c r="CZ29" i="15"/>
  <c r="CZ27" i="15"/>
  <c r="CZ26" i="15"/>
  <c r="CZ25" i="15"/>
  <c r="CZ22" i="15"/>
  <c r="CZ28" i="15"/>
  <c r="CZ20" i="15"/>
  <c r="CZ18" i="15"/>
  <c r="CZ17" i="15"/>
  <c r="CZ16" i="15"/>
  <c r="CZ15" i="15"/>
  <c r="CZ14" i="15"/>
  <c r="CZ13" i="15"/>
  <c r="CZ12" i="15"/>
  <c r="CZ11" i="15"/>
  <c r="CZ10" i="15"/>
  <c r="CY10" i="15"/>
  <c r="CX10" i="15"/>
  <c r="CN9" i="15"/>
  <c r="CM9" i="15"/>
  <c r="CL9" i="15"/>
  <c r="CX36" i="22"/>
  <c r="CO35" i="22"/>
  <c r="CN35" i="22"/>
  <c r="CM35" i="22"/>
  <c r="CL35" i="22"/>
  <c r="CO34" i="22"/>
  <c r="CN34" i="22"/>
  <c r="CM34" i="22"/>
  <c r="CL34" i="22"/>
  <c r="CY34" i="22"/>
  <c r="CN9" i="22"/>
  <c r="CM9" i="22"/>
  <c r="CL9" i="22"/>
  <c r="CS36" i="18" l="1"/>
  <c r="BZ33" i="18"/>
  <c r="CD13" i="18"/>
  <c r="CF13" i="18" s="1"/>
  <c r="CF33" i="18" s="1"/>
  <c r="CT33" i="18"/>
  <c r="CB31" i="15"/>
  <c r="CY31" i="15"/>
  <c r="CX31" i="15"/>
  <c r="CX34" i="15" s="1"/>
  <c r="CZ31" i="15"/>
  <c r="CX34" i="22"/>
  <c r="CX37" i="22" s="1"/>
  <c r="CZ34" i="22"/>
  <c r="CB34" i="22"/>
  <c r="AZ25" i="15"/>
  <c r="AZ26" i="15"/>
  <c r="BK32" i="17" l="1"/>
  <c r="BL32" i="17"/>
  <c r="BM32" i="17"/>
  <c r="BN32" i="17"/>
  <c r="BO32" i="17"/>
  <c r="BP32" i="17"/>
  <c r="BQ32" i="17"/>
  <c r="BR32" i="17"/>
  <c r="AZ27" i="22" l="1"/>
  <c r="CE14" i="22"/>
  <c r="CF14" i="22" s="1"/>
  <c r="CH14" i="22" s="1"/>
  <c r="CE17" i="22"/>
  <c r="CF17" i="22" s="1"/>
  <c r="CH17" i="22" s="1"/>
  <c r="BV16" i="15" l="1"/>
  <c r="BW16" i="15"/>
  <c r="BX16" i="15"/>
  <c r="CE19" i="22" l="1"/>
  <c r="CF19" i="22" s="1"/>
  <c r="CH19" i="22" s="1"/>
  <c r="AZ16" i="15"/>
  <c r="BD16" i="15" s="1"/>
  <c r="BF16" i="15" s="1"/>
  <c r="CE16" i="15" s="1"/>
  <c r="CF16" i="15" s="1"/>
  <c r="CH16" i="15" s="1"/>
  <c r="Z5" i="15" l="1"/>
  <c r="AZ29" i="22"/>
  <c r="AZ22" i="22"/>
  <c r="AZ23" i="22"/>
  <c r="AZ24" i="22"/>
  <c r="AZ25" i="22"/>
  <c r="AZ26" i="22"/>
  <c r="AZ32" i="22"/>
  <c r="AZ28" i="22"/>
  <c r="AZ30" i="22"/>
  <c r="AZ31" i="22"/>
  <c r="AZ33" i="22"/>
  <c r="AZ10" i="22"/>
  <c r="S10" i="22"/>
  <c r="W10" i="22" s="1"/>
  <c r="Y10" i="22" s="1"/>
  <c r="S29" i="22"/>
  <c r="W29" i="22" s="1"/>
  <c r="Y29" i="22" s="1"/>
  <c r="S16" i="22"/>
  <c r="W16" i="22" s="1"/>
  <c r="Y16" i="22" s="1"/>
  <c r="BC16" i="22" s="1"/>
  <c r="BD16" i="22" s="1"/>
  <c r="BF16" i="22" s="1"/>
  <c r="S18" i="22"/>
  <c r="W18" i="22" s="1"/>
  <c r="Y18" i="22" s="1"/>
  <c r="BC18" i="22" s="1"/>
  <c r="BD18" i="22" s="1"/>
  <c r="BF18" i="22" s="1"/>
  <c r="S21" i="22"/>
  <c r="W21" i="22" s="1"/>
  <c r="Y21" i="22" s="1"/>
  <c r="S22" i="22"/>
  <c r="W22" i="22" s="1"/>
  <c r="Y22" i="22" s="1"/>
  <c r="S23" i="22"/>
  <c r="W23" i="22" s="1"/>
  <c r="Y23" i="22" s="1"/>
  <c r="S24" i="22"/>
  <c r="W24" i="22" s="1"/>
  <c r="Y24" i="22" s="1"/>
  <c r="S25" i="22"/>
  <c r="W25" i="22" s="1"/>
  <c r="Y25" i="22" s="1"/>
  <c r="S26" i="22"/>
  <c r="W26" i="22" s="1"/>
  <c r="Y26" i="22" s="1"/>
  <c r="S11" i="22"/>
  <c r="W11" i="22" s="1"/>
  <c r="Y11" i="22" s="1"/>
  <c r="BC11" i="22" s="1"/>
  <c r="BD11" i="22" s="1"/>
  <c r="BF11" i="22" s="1"/>
  <c r="S13" i="22"/>
  <c r="W13" i="22" s="1"/>
  <c r="Y13" i="22" s="1"/>
  <c r="BC13" i="22" s="1"/>
  <c r="BD13" i="22" s="1"/>
  <c r="BF13" i="22" s="1"/>
  <c r="S32" i="22"/>
  <c r="W32" i="22" s="1"/>
  <c r="Y32" i="22" s="1"/>
  <c r="AT10" i="22"/>
  <c r="AT29" i="22"/>
  <c r="AT16" i="22"/>
  <c r="AT18" i="22"/>
  <c r="AT21" i="22"/>
  <c r="AT22" i="22"/>
  <c r="AT23" i="22"/>
  <c r="AT24" i="22"/>
  <c r="AT25" i="22"/>
  <c r="AT26" i="22"/>
  <c r="AT11" i="22"/>
  <c r="AT13" i="22"/>
  <c r="AT32" i="22"/>
  <c r="AT28" i="22"/>
  <c r="AT30" i="22"/>
  <c r="AT31" i="22"/>
  <c r="AT33" i="22"/>
  <c r="AU10" i="22"/>
  <c r="AU29" i="22"/>
  <c r="AU16" i="22"/>
  <c r="AU18" i="22"/>
  <c r="AU21" i="22"/>
  <c r="AU22" i="22"/>
  <c r="AU23" i="22"/>
  <c r="AU24" i="22"/>
  <c r="AU25" i="22"/>
  <c r="AU26" i="22"/>
  <c r="AU11" i="22"/>
  <c r="AU13" i="22"/>
  <c r="AU32" i="22"/>
  <c r="AU28" i="22"/>
  <c r="AU30" i="22"/>
  <c r="AU31" i="22"/>
  <c r="AU33" i="22"/>
  <c r="AV10" i="22"/>
  <c r="AV29" i="22"/>
  <c r="AV16" i="22"/>
  <c r="AV18" i="22"/>
  <c r="AV21" i="22"/>
  <c r="AV22" i="22"/>
  <c r="AV23" i="22"/>
  <c r="AV24" i="22"/>
  <c r="AV25" i="22"/>
  <c r="AV26" i="22"/>
  <c r="AV11" i="22"/>
  <c r="AV13" i="22"/>
  <c r="AV32" i="22"/>
  <c r="AV28" i="22"/>
  <c r="AV30" i="22"/>
  <c r="AV31" i="22"/>
  <c r="AV33" i="22"/>
  <c r="CE11" i="22" l="1"/>
  <c r="CF11" i="22" s="1"/>
  <c r="CH11" i="22" s="1"/>
  <c r="BS10" i="17"/>
  <c r="BT10" i="17"/>
  <c r="BU10" i="17"/>
  <c r="BS11" i="17"/>
  <c r="BT11" i="17"/>
  <c r="BU11" i="17"/>
  <c r="BS12" i="17"/>
  <c r="BT12" i="17"/>
  <c r="BU12" i="17"/>
  <c r="BS13" i="17"/>
  <c r="BT13" i="17"/>
  <c r="BU13" i="17"/>
  <c r="BS14" i="17"/>
  <c r="BT14" i="17"/>
  <c r="BU14" i="17"/>
  <c r="BS22" i="17"/>
  <c r="BT22" i="17"/>
  <c r="BU22" i="17"/>
  <c r="BS23" i="17"/>
  <c r="BT23" i="17"/>
  <c r="BU23" i="17"/>
  <c r="BS15" i="17"/>
  <c r="BT15" i="17"/>
  <c r="BU15" i="17"/>
  <c r="BS16" i="17"/>
  <c r="BT16" i="17"/>
  <c r="BU16" i="17"/>
  <c r="BS17" i="17"/>
  <c r="BT17" i="17"/>
  <c r="BU17" i="17"/>
  <c r="BS19" i="17"/>
  <c r="BT19" i="17"/>
  <c r="BU19" i="17"/>
  <c r="BS20" i="17"/>
  <c r="BT20" i="17"/>
  <c r="BU20" i="17"/>
  <c r="BS24" i="17"/>
  <c r="BT24" i="17"/>
  <c r="BU24" i="17"/>
  <c r="BS25" i="17"/>
  <c r="BT25" i="17"/>
  <c r="BU25" i="17"/>
  <c r="BS26" i="17"/>
  <c r="BT26" i="17"/>
  <c r="BU26" i="17"/>
  <c r="BS27" i="17"/>
  <c r="BT27" i="17"/>
  <c r="BU27" i="17"/>
  <c r="BS28" i="17"/>
  <c r="BT28" i="17"/>
  <c r="BU28" i="17"/>
  <c r="BS29" i="17"/>
  <c r="BT29" i="17"/>
  <c r="BU29" i="17"/>
  <c r="BS30" i="17"/>
  <c r="BT30" i="17"/>
  <c r="BU30" i="17"/>
  <c r="BS31" i="17"/>
  <c r="BT31" i="17"/>
  <c r="BU31" i="17"/>
  <c r="BU21" i="17"/>
  <c r="BT21" i="17"/>
  <c r="BS21" i="17"/>
  <c r="BT32" i="17" l="1"/>
  <c r="BU32" i="17"/>
  <c r="BS32" i="17"/>
  <c r="BW10" i="22"/>
  <c r="BV29" i="22"/>
  <c r="BV32" i="22"/>
  <c r="BV30" i="22"/>
  <c r="BV31" i="22"/>
  <c r="BV33" i="22"/>
  <c r="BU10" i="22"/>
  <c r="BU32" i="22"/>
  <c r="BU30" i="22"/>
  <c r="BU31" i="22"/>
  <c r="BU33" i="22"/>
  <c r="BM35" i="22" l="1"/>
  <c r="BN35" i="22"/>
  <c r="BO35" i="22"/>
  <c r="BP35" i="22"/>
  <c r="BQ35" i="22"/>
  <c r="BR35" i="22"/>
  <c r="BS35" i="22"/>
  <c r="BT35" i="22"/>
  <c r="BM34" i="22"/>
  <c r="BN34" i="22"/>
  <c r="BO34" i="22"/>
  <c r="BP34" i="22"/>
  <c r="BQ34" i="22"/>
  <c r="BR34" i="22"/>
  <c r="BS34" i="22"/>
  <c r="BT34" i="22"/>
  <c r="S14" i="24" l="1"/>
  <c r="S13" i="24"/>
  <c r="S12" i="24"/>
  <c r="S11" i="24"/>
  <c r="S10" i="24"/>
  <c r="AE9" i="24"/>
  <c r="BS34" i="17"/>
  <c r="BS35" i="17" s="1"/>
  <c r="BR33" i="17"/>
  <c r="BQ33" i="17"/>
  <c r="BP33" i="17"/>
  <c r="BO33" i="17"/>
  <c r="BN33" i="17"/>
  <c r="BM33" i="17"/>
  <c r="BL33" i="17"/>
  <c r="BJ33" i="17"/>
  <c r="BJ32" i="17"/>
  <c r="BE32" i="17"/>
  <c r="BD24" i="17"/>
  <c r="BF24" i="17" s="1"/>
  <c r="CE24" i="17" s="1"/>
  <c r="CF24" i="17" s="1"/>
  <c r="CH24" i="17" s="1"/>
  <c r="AZ19" i="17"/>
  <c r="AZ17" i="17"/>
  <c r="AZ16" i="17"/>
  <c r="AZ15" i="17"/>
  <c r="AZ23" i="17"/>
  <c r="AZ22" i="17"/>
  <c r="AZ14" i="17"/>
  <c r="AZ13" i="17"/>
  <c r="AZ12" i="17"/>
  <c r="AZ11" i="17"/>
  <c r="AZ10" i="17"/>
  <c r="AZ21" i="17"/>
  <c r="BQ9" i="17"/>
  <c r="BP9" i="17" s="1"/>
  <c r="BO9" i="17" s="1"/>
  <c r="BN9" i="17" s="1"/>
  <c r="BX10" i="15"/>
  <c r="BX11" i="15"/>
  <c r="BX12" i="15"/>
  <c r="BX13" i="15"/>
  <c r="BX14" i="15"/>
  <c r="BX15" i="15"/>
  <c r="BX17" i="15"/>
  <c r="BX18" i="15"/>
  <c r="BX20" i="15"/>
  <c r="BX28" i="15"/>
  <c r="BX22" i="15"/>
  <c r="BX25" i="15"/>
  <c r="BX26" i="15"/>
  <c r="BX27" i="15"/>
  <c r="BX29" i="15"/>
  <c r="BX30" i="15"/>
  <c r="BW10" i="15"/>
  <c r="BW11" i="15"/>
  <c r="BW12" i="15"/>
  <c r="BW13" i="15"/>
  <c r="BW14" i="15"/>
  <c r="BW15" i="15"/>
  <c r="BW17" i="15"/>
  <c r="BW18" i="15"/>
  <c r="BW20" i="15"/>
  <c r="BW28" i="15"/>
  <c r="BW22" i="15"/>
  <c r="BW25" i="15"/>
  <c r="BW26" i="15"/>
  <c r="BW27" i="15"/>
  <c r="BW29" i="15"/>
  <c r="BW30" i="15"/>
  <c r="BV10" i="15"/>
  <c r="BV11" i="15"/>
  <c r="BV12" i="15"/>
  <c r="BV13" i="15"/>
  <c r="BV14" i="15"/>
  <c r="BV15" i="15"/>
  <c r="BV17" i="15"/>
  <c r="BV18" i="15"/>
  <c r="BV20" i="15"/>
  <c r="BV28" i="15"/>
  <c r="BV22" i="15"/>
  <c r="BV25" i="15"/>
  <c r="BV26" i="15"/>
  <c r="BV27" i="15"/>
  <c r="BV29" i="15"/>
  <c r="BV30" i="15"/>
  <c r="AZ11" i="15"/>
  <c r="AZ12" i="15"/>
  <c r="AZ13" i="15"/>
  <c r="AZ14" i="15"/>
  <c r="AZ15" i="15"/>
  <c r="AZ17" i="15"/>
  <c r="AZ18" i="15"/>
  <c r="AZ20" i="15"/>
  <c r="AZ28" i="15"/>
  <c r="AZ22" i="15"/>
  <c r="AZ10" i="15"/>
  <c r="BV33" i="15"/>
  <c r="BU32" i="15"/>
  <c r="BT32" i="15"/>
  <c r="BS32" i="15"/>
  <c r="BR32" i="15"/>
  <c r="BQ32" i="15"/>
  <c r="BP32" i="15"/>
  <c r="BO32" i="15"/>
  <c r="BN32" i="15"/>
  <c r="BM32" i="15"/>
  <c r="BL32" i="15"/>
  <c r="BK32" i="15"/>
  <c r="BJ32" i="15"/>
  <c r="BU31" i="15"/>
  <c r="BT31" i="15"/>
  <c r="BS31" i="15"/>
  <c r="BR31" i="15"/>
  <c r="BQ31" i="15"/>
  <c r="BP31" i="15"/>
  <c r="BO31" i="15"/>
  <c r="BN31" i="15"/>
  <c r="BM31" i="15"/>
  <c r="BL31" i="15"/>
  <c r="BK31" i="15"/>
  <c r="BJ31" i="15"/>
  <c r="BE31" i="15"/>
  <c r="AZ30" i="15"/>
  <c r="AZ29" i="15"/>
  <c r="AZ27" i="15"/>
  <c r="BT9" i="15"/>
  <c r="BS9" i="15" s="1"/>
  <c r="BR9" i="15" s="1"/>
  <c r="BP9" i="15"/>
  <c r="BO9" i="15" s="1"/>
  <c r="BN9" i="15" s="1"/>
  <c r="BL9" i="15"/>
  <c r="BK9" i="15"/>
  <c r="BJ9" i="15"/>
  <c r="AZ32" i="17" l="1"/>
  <c r="BX31" i="15"/>
  <c r="BV31" i="15"/>
  <c r="BV34" i="15" s="1"/>
  <c r="AZ31" i="15"/>
  <c r="BW31" i="15"/>
  <c r="BC10" i="22"/>
  <c r="BD10" i="22" s="1"/>
  <c r="BF10" i="22" s="1"/>
  <c r="CE10" i="22" s="1"/>
  <c r="CF10" i="22" s="1"/>
  <c r="CH10" i="22" s="1"/>
  <c r="BC31" i="22"/>
  <c r="BU36" i="22"/>
  <c r="BL35" i="22"/>
  <c r="BK35" i="22"/>
  <c r="BJ35" i="22"/>
  <c r="BL34" i="22"/>
  <c r="BK34" i="22"/>
  <c r="BJ34" i="22"/>
  <c r="BW34" i="22"/>
  <c r="BL9" i="22"/>
  <c r="BK9" i="22"/>
  <c r="BJ9" i="22"/>
  <c r="CE13" i="22" l="1"/>
  <c r="CF13" i="22" s="1"/>
  <c r="CH13" i="22" s="1"/>
  <c r="BV34" i="22"/>
  <c r="BU34" i="22"/>
  <c r="BU37" i="22" s="1"/>
  <c r="AZ34" i="22"/>
  <c r="S11" i="17" l="1"/>
  <c r="W11" i="17" s="1"/>
  <c r="Y11" i="17" s="1"/>
  <c r="BC11" i="17" s="1"/>
  <c r="BD11" i="17" s="1"/>
  <c r="BF11" i="17" s="1"/>
  <c r="CE11" i="17" s="1"/>
  <c r="CF11" i="17" s="1"/>
  <c r="CH11" i="17" s="1"/>
  <c r="S11" i="15" l="1"/>
  <c r="BC32" i="22" l="1"/>
  <c r="BD32" i="22" s="1"/>
  <c r="BF32" i="22" s="1"/>
  <c r="CE32" i="22" s="1"/>
  <c r="CF32" i="22" s="1"/>
  <c r="CH32" i="22" s="1"/>
  <c r="AL35" i="24" l="1"/>
  <c r="AK34" i="24"/>
  <c r="AJ34" i="24"/>
  <c r="AI34" i="24"/>
  <c r="AH34" i="24"/>
  <c r="AG34" i="24"/>
  <c r="AF34" i="24"/>
  <c r="AE34" i="24"/>
  <c r="AC34" i="24"/>
  <c r="AK33" i="24"/>
  <c r="AJ33" i="24"/>
  <c r="AI33" i="24"/>
  <c r="AH33" i="24"/>
  <c r="AG33" i="24"/>
  <c r="AF33" i="24"/>
  <c r="AE33" i="24"/>
  <c r="AC33" i="24"/>
  <c r="X33" i="24"/>
  <c r="D33" i="24"/>
  <c r="AN32" i="24"/>
  <c r="AM32" i="24"/>
  <c r="AL32" i="24"/>
  <c r="S32" i="24"/>
  <c r="W32" i="24" s="1"/>
  <c r="Y32" i="24" s="1"/>
  <c r="AN31" i="24"/>
  <c r="AM31" i="24"/>
  <c r="AL31" i="24"/>
  <c r="S31" i="24"/>
  <c r="W31" i="24" s="1"/>
  <c r="Y31" i="24" s="1"/>
  <c r="AN30" i="24"/>
  <c r="AM30" i="24"/>
  <c r="AL30" i="24"/>
  <c r="S30" i="24"/>
  <c r="W30" i="24" s="1"/>
  <c r="Y30" i="24" s="1"/>
  <c r="AN29" i="24"/>
  <c r="AM29" i="24"/>
  <c r="AL29" i="24"/>
  <c r="S29" i="24"/>
  <c r="W29" i="24" s="1"/>
  <c r="Y29" i="24" s="1"/>
  <c r="AN28" i="24"/>
  <c r="AM28" i="24"/>
  <c r="AL28" i="24"/>
  <c r="S28" i="24"/>
  <c r="W28" i="24" s="1"/>
  <c r="Y28" i="24" s="1"/>
  <c r="AN27" i="24"/>
  <c r="AM27" i="24"/>
  <c r="AL27" i="24"/>
  <c r="S27" i="24"/>
  <c r="W27" i="24" s="1"/>
  <c r="Y27" i="24" s="1"/>
  <c r="AN26" i="24"/>
  <c r="AM26" i="24"/>
  <c r="AL26" i="24"/>
  <c r="S26" i="24"/>
  <c r="W26" i="24" s="1"/>
  <c r="Y26" i="24" s="1"/>
  <c r="AN25" i="24"/>
  <c r="AM25" i="24"/>
  <c r="AL25" i="24"/>
  <c r="S25" i="24"/>
  <c r="W25" i="24" s="1"/>
  <c r="Y25" i="24" s="1"/>
  <c r="AN24" i="24"/>
  <c r="AM24" i="24"/>
  <c r="AL24" i="24"/>
  <c r="S24" i="24"/>
  <c r="W24" i="24" s="1"/>
  <c r="Y24" i="24" s="1"/>
  <c r="AN23" i="24"/>
  <c r="AM23" i="24"/>
  <c r="AL23" i="24"/>
  <c r="S23" i="24"/>
  <c r="W23" i="24" s="1"/>
  <c r="Y23" i="24" s="1"/>
  <c r="AN22" i="24"/>
  <c r="AM22" i="24"/>
  <c r="AL22" i="24"/>
  <c r="S22" i="24"/>
  <c r="W22" i="24" s="1"/>
  <c r="Y22" i="24" s="1"/>
  <c r="AN21" i="24"/>
  <c r="AM21" i="24"/>
  <c r="AL21" i="24"/>
  <c r="S21" i="24"/>
  <c r="W21" i="24" s="1"/>
  <c r="Y21" i="24" s="1"/>
  <c r="AN20" i="24"/>
  <c r="AM20" i="24"/>
  <c r="AL20" i="24"/>
  <c r="S20" i="24"/>
  <c r="W20" i="24" s="1"/>
  <c r="Y20" i="24" s="1"/>
  <c r="AN19" i="24"/>
  <c r="AM19" i="24"/>
  <c r="AL19" i="24"/>
  <c r="S19" i="24"/>
  <c r="W19" i="24" s="1"/>
  <c r="Y19" i="24" s="1"/>
  <c r="AN18" i="24"/>
  <c r="AM18" i="24"/>
  <c r="AL18" i="24"/>
  <c r="S18" i="24"/>
  <c r="W18" i="24" s="1"/>
  <c r="Y18" i="24" s="1"/>
  <c r="AN17" i="24"/>
  <c r="AM17" i="24"/>
  <c r="AL17" i="24"/>
  <c r="S17" i="24"/>
  <c r="W17" i="24" s="1"/>
  <c r="Y17" i="24" s="1"/>
  <c r="AN16" i="24"/>
  <c r="AM16" i="24"/>
  <c r="AL16" i="24"/>
  <c r="S16" i="24"/>
  <c r="W16" i="24" s="1"/>
  <c r="Y16" i="24" s="1"/>
  <c r="AN15" i="24"/>
  <c r="AM15" i="24"/>
  <c r="AL15" i="24"/>
  <c r="S15" i="24"/>
  <c r="W15" i="24" s="1"/>
  <c r="Y15" i="24" s="1"/>
  <c r="AN14" i="24"/>
  <c r="AM14" i="24"/>
  <c r="AL14" i="24"/>
  <c r="AN13" i="24"/>
  <c r="AM13" i="24"/>
  <c r="AL13" i="24"/>
  <c r="AN12" i="24"/>
  <c r="AM12" i="24"/>
  <c r="AL12" i="24"/>
  <c r="AN11" i="24"/>
  <c r="AM11" i="24"/>
  <c r="AL11" i="24"/>
  <c r="AN10" i="24"/>
  <c r="AM10" i="24"/>
  <c r="AM33" i="24" s="1"/>
  <c r="AL10" i="24"/>
  <c r="AL33" i="24" s="1"/>
  <c r="AL36" i="24" s="1"/>
  <c r="S33" i="24"/>
  <c r="AJ9" i="24"/>
  <c r="AI9" i="24" s="1"/>
  <c r="AH9" i="24" s="1"/>
  <c r="B2" i="24"/>
  <c r="AN33" i="24" l="1"/>
  <c r="Y33" i="24"/>
  <c r="CE18" i="22"/>
  <c r="CF18" i="22" s="1"/>
  <c r="CH18" i="22" s="1"/>
  <c r="AJ35" i="22" l="1"/>
  <c r="AK35" i="22"/>
  <c r="AL35" i="22"/>
  <c r="AM35" i="22"/>
  <c r="AN35" i="22"/>
  <c r="AO35" i="22"/>
  <c r="AP35" i="22"/>
  <c r="AQ35" i="22"/>
  <c r="AR35" i="22"/>
  <c r="AS35" i="22"/>
  <c r="AP34" i="22"/>
  <c r="AQ34" i="22"/>
  <c r="AR34" i="22"/>
  <c r="AS34" i="22"/>
  <c r="AL34" i="22"/>
  <c r="AM34" i="22"/>
  <c r="AN34" i="22"/>
  <c r="AO34" i="22"/>
  <c r="AO14" i="15" l="1"/>
  <c r="AP14" i="15"/>
  <c r="AQ14" i="15"/>
  <c r="S38" i="23" l="1"/>
  <c r="S37" i="23"/>
  <c r="S36" i="23"/>
  <c r="S35" i="23"/>
  <c r="S34" i="23"/>
  <c r="S33" i="23"/>
  <c r="S32" i="23"/>
  <c r="S31" i="23"/>
  <c r="S30" i="23"/>
  <c r="S29" i="23"/>
  <c r="S28" i="23"/>
  <c r="S27" i="23"/>
  <c r="S26" i="23"/>
  <c r="S25" i="23"/>
  <c r="S24" i="23"/>
  <c r="S23" i="23"/>
  <c r="S22" i="23"/>
  <c r="S21" i="23"/>
  <c r="S20" i="23"/>
  <c r="S19" i="23"/>
  <c r="S18" i="23"/>
  <c r="S17" i="23"/>
  <c r="S16" i="23"/>
  <c r="S15" i="23"/>
  <c r="S14" i="23"/>
  <c r="S13" i="23"/>
  <c r="S12" i="23"/>
  <c r="S11" i="23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S4" i="19"/>
  <c r="S3" i="19"/>
  <c r="H2" i="19"/>
  <c r="G2" i="19"/>
  <c r="F2" i="19"/>
  <c r="A1" i="19"/>
  <c r="I14" i="20"/>
  <c r="I13" i="20"/>
  <c r="I12" i="20"/>
  <c r="I9" i="20"/>
  <c r="G8" i="20"/>
  <c r="A6" i="20"/>
  <c r="AJ35" i="18"/>
  <c r="AI34" i="18"/>
  <c r="AH34" i="18"/>
  <c r="AG34" i="18"/>
  <c r="AF34" i="18"/>
  <c r="AE34" i="18"/>
  <c r="AC34" i="18"/>
  <c r="AC33" i="18"/>
  <c r="X33" i="18"/>
  <c r="D33" i="18"/>
  <c r="AL32" i="18"/>
  <c r="AK32" i="18"/>
  <c r="AJ32" i="18"/>
  <c r="S32" i="18"/>
  <c r="W32" i="18" s="1"/>
  <c r="Y32" i="18" s="1"/>
  <c r="AL31" i="18"/>
  <c r="AK31" i="18"/>
  <c r="AJ31" i="18"/>
  <c r="S31" i="18"/>
  <c r="W31" i="18" s="1"/>
  <c r="Y31" i="18" s="1"/>
  <c r="AL30" i="18"/>
  <c r="AK30" i="18"/>
  <c r="AJ30" i="18"/>
  <c r="S30" i="18"/>
  <c r="W30" i="18" s="1"/>
  <c r="Y30" i="18" s="1"/>
  <c r="AL29" i="18"/>
  <c r="AK29" i="18"/>
  <c r="AJ29" i="18"/>
  <c r="S29" i="18"/>
  <c r="W29" i="18" s="1"/>
  <c r="Y29" i="18" s="1"/>
  <c r="AL28" i="18"/>
  <c r="AK28" i="18"/>
  <c r="AJ28" i="18"/>
  <c r="S28" i="18"/>
  <c r="W28" i="18" s="1"/>
  <c r="Y28" i="18" s="1"/>
  <c r="AL27" i="18"/>
  <c r="AK27" i="18"/>
  <c r="AJ27" i="18"/>
  <c r="S27" i="18"/>
  <c r="W27" i="18" s="1"/>
  <c r="Y27" i="18" s="1"/>
  <c r="AL26" i="18"/>
  <c r="AK26" i="18"/>
  <c r="AJ26" i="18"/>
  <c r="S26" i="18"/>
  <c r="W26" i="18" s="1"/>
  <c r="Y26" i="18" s="1"/>
  <c r="AL25" i="18"/>
  <c r="AK25" i="18"/>
  <c r="AJ25" i="18"/>
  <c r="S25" i="18"/>
  <c r="W25" i="18" s="1"/>
  <c r="Y25" i="18" s="1"/>
  <c r="AL24" i="18"/>
  <c r="AK24" i="18"/>
  <c r="AJ24" i="18"/>
  <c r="S24" i="18"/>
  <c r="W24" i="18" s="1"/>
  <c r="Y24" i="18" s="1"/>
  <c r="AL23" i="18"/>
  <c r="AK23" i="18"/>
  <c r="AJ23" i="18"/>
  <c r="S23" i="18"/>
  <c r="W23" i="18" s="1"/>
  <c r="Y23" i="18" s="1"/>
  <c r="AL22" i="18"/>
  <c r="AK22" i="18"/>
  <c r="AJ22" i="18"/>
  <c r="S22" i="18"/>
  <c r="W22" i="18" s="1"/>
  <c r="Y22" i="18" s="1"/>
  <c r="AL18" i="18"/>
  <c r="AK18" i="18"/>
  <c r="AJ18" i="18"/>
  <c r="S18" i="18"/>
  <c r="W18" i="18" s="1"/>
  <c r="Y18" i="18" s="1"/>
  <c r="AL13" i="18"/>
  <c r="AK13" i="18"/>
  <c r="AJ13" i="18"/>
  <c r="S13" i="18"/>
  <c r="W13" i="18" s="1"/>
  <c r="Y13" i="18" s="1"/>
  <c r="AL20" i="18"/>
  <c r="AK20" i="18"/>
  <c r="AJ20" i="18"/>
  <c r="S20" i="18"/>
  <c r="W20" i="18" s="1"/>
  <c r="Y20" i="18" s="1"/>
  <c r="AL16" i="18"/>
  <c r="AK16" i="18"/>
  <c r="AJ16" i="18"/>
  <c r="S16" i="18"/>
  <c r="W16" i="18" s="1"/>
  <c r="Y16" i="18" s="1"/>
  <c r="AL10" i="18"/>
  <c r="AK10" i="18"/>
  <c r="AJ10" i="18"/>
  <c r="S10" i="18"/>
  <c r="W10" i="18" s="1"/>
  <c r="Y10" i="18" s="1"/>
  <c r="AL15" i="18"/>
  <c r="AK15" i="18"/>
  <c r="AJ15" i="18"/>
  <c r="S15" i="18"/>
  <c r="W15" i="18" s="1"/>
  <c r="Y15" i="18" s="1"/>
  <c r="AL11" i="18"/>
  <c r="AK11" i="18"/>
  <c r="AJ11" i="18"/>
  <c r="S11" i="18"/>
  <c r="W11" i="18" s="1"/>
  <c r="Y11" i="18" s="1"/>
  <c r="AL21" i="18"/>
  <c r="AK21" i="18"/>
  <c r="AJ21" i="18"/>
  <c r="S21" i="18"/>
  <c r="W21" i="18" s="1"/>
  <c r="Y21" i="18" s="1"/>
  <c r="AL12" i="18"/>
  <c r="AK12" i="18"/>
  <c r="AJ12" i="18"/>
  <c r="S12" i="18"/>
  <c r="W12" i="18" s="1"/>
  <c r="Y12" i="18" s="1"/>
  <c r="AL19" i="18"/>
  <c r="AK19" i="18"/>
  <c r="AJ19" i="18"/>
  <c r="S19" i="18"/>
  <c r="W19" i="18" s="1"/>
  <c r="Y19" i="18" s="1"/>
  <c r="AL17" i="18"/>
  <c r="AK17" i="18"/>
  <c r="AJ17" i="18"/>
  <c r="S17" i="18"/>
  <c r="W17" i="18" s="1"/>
  <c r="Y17" i="18" s="1"/>
  <c r="AL14" i="18"/>
  <c r="AL33" i="18" s="1"/>
  <c r="AK14" i="18"/>
  <c r="AJ14" i="18"/>
  <c r="AJ33" i="18" s="1"/>
  <c r="S14" i="18"/>
  <c r="AH9" i="18"/>
  <c r="AG9" i="18" s="1"/>
  <c r="AF9" i="18" s="1"/>
  <c r="B2" i="18"/>
  <c r="AQ34" i="17"/>
  <c r="AP33" i="17"/>
  <c r="AO33" i="17"/>
  <c r="AN33" i="17"/>
  <c r="AM33" i="17"/>
  <c r="AL33" i="17"/>
  <c r="AK33" i="17"/>
  <c r="AJ33" i="17"/>
  <c r="AI33" i="17"/>
  <c r="AP32" i="17"/>
  <c r="AO32" i="17"/>
  <c r="AN32" i="17"/>
  <c r="AM32" i="17"/>
  <c r="AL32" i="17"/>
  <c r="AK32" i="17"/>
  <c r="AJ32" i="17"/>
  <c r="AI32" i="17"/>
  <c r="X32" i="17"/>
  <c r="D32" i="17"/>
  <c r="AS31" i="17"/>
  <c r="AR31" i="17"/>
  <c r="AQ31" i="17"/>
  <c r="AS30" i="17"/>
  <c r="AR30" i="17"/>
  <c r="AQ30" i="17"/>
  <c r="AS29" i="17"/>
  <c r="AR29" i="17"/>
  <c r="AQ29" i="17"/>
  <c r="AS28" i="17"/>
  <c r="AR28" i="17"/>
  <c r="AQ28" i="17"/>
  <c r="AS27" i="17"/>
  <c r="AR27" i="17"/>
  <c r="AQ27" i="17"/>
  <c r="AS26" i="17"/>
  <c r="AR26" i="17"/>
  <c r="AQ26" i="17"/>
  <c r="AS25" i="17"/>
  <c r="AR25" i="17"/>
  <c r="AQ25" i="17"/>
  <c r="AS11" i="17"/>
  <c r="AR11" i="17"/>
  <c r="AQ11" i="17"/>
  <c r="AS15" i="17"/>
  <c r="AR15" i="17"/>
  <c r="AQ15" i="17"/>
  <c r="S15" i="17"/>
  <c r="W15" i="17" s="1"/>
  <c r="Y15" i="17" s="1"/>
  <c r="BC15" i="17" s="1"/>
  <c r="BD15" i="17" s="1"/>
  <c r="BF15" i="17" s="1"/>
  <c r="CE15" i="17" s="1"/>
  <c r="CF15" i="17" s="1"/>
  <c r="CH15" i="17" s="1"/>
  <c r="AS19" i="17"/>
  <c r="AR19" i="17"/>
  <c r="AQ19" i="17"/>
  <c r="S19" i="17"/>
  <c r="W19" i="17" s="1"/>
  <c r="Y19" i="17" s="1"/>
  <c r="BC19" i="17" s="1"/>
  <c r="BD19" i="17" s="1"/>
  <c r="BF19" i="17" s="1"/>
  <c r="CE19" i="17" s="1"/>
  <c r="CF19" i="17" s="1"/>
  <c r="CH19" i="17" s="1"/>
  <c r="AS24" i="17"/>
  <c r="AR24" i="17"/>
  <c r="AQ24" i="17"/>
  <c r="W24" i="17"/>
  <c r="Y24" i="17" s="1"/>
  <c r="AS17" i="17"/>
  <c r="AR17" i="17"/>
  <c r="AQ17" i="17"/>
  <c r="S17" i="17"/>
  <c r="W17" i="17" s="1"/>
  <c r="Y17" i="17" s="1"/>
  <c r="BC17" i="17" s="1"/>
  <c r="BD17" i="17" s="1"/>
  <c r="BF17" i="17" s="1"/>
  <c r="CE17" i="17" s="1"/>
  <c r="CF17" i="17" s="1"/>
  <c r="CH17" i="17" s="1"/>
  <c r="AS16" i="17"/>
  <c r="AR16" i="17"/>
  <c r="AQ16" i="17"/>
  <c r="S16" i="17"/>
  <c r="W16" i="17" s="1"/>
  <c r="Y16" i="17" s="1"/>
  <c r="BC16" i="17" s="1"/>
  <c r="BD16" i="17" s="1"/>
  <c r="BF16" i="17" s="1"/>
  <c r="CE16" i="17" s="1"/>
  <c r="CF16" i="17" s="1"/>
  <c r="CH16" i="17" s="1"/>
  <c r="AS23" i="17"/>
  <c r="AR23" i="17"/>
  <c r="AQ23" i="17"/>
  <c r="S23" i="17"/>
  <c r="W23" i="17" s="1"/>
  <c r="Y23" i="17" s="1"/>
  <c r="BC23" i="17" s="1"/>
  <c r="BD23" i="17" s="1"/>
  <c r="BF23" i="17" s="1"/>
  <c r="CE23" i="17" s="1"/>
  <c r="CF23" i="17" s="1"/>
  <c r="CH23" i="17" s="1"/>
  <c r="AS22" i="17"/>
  <c r="AR22" i="17"/>
  <c r="AQ22" i="17"/>
  <c r="S22" i="17"/>
  <c r="W22" i="17" s="1"/>
  <c r="Y22" i="17" s="1"/>
  <c r="BC22" i="17" s="1"/>
  <c r="BD22" i="17" s="1"/>
  <c r="BF22" i="17" s="1"/>
  <c r="CE22" i="17" s="1"/>
  <c r="CF22" i="17" s="1"/>
  <c r="CH22" i="17" s="1"/>
  <c r="AS14" i="17"/>
  <c r="AR14" i="17"/>
  <c r="AQ14" i="17"/>
  <c r="S14" i="17"/>
  <c r="W14" i="17" s="1"/>
  <c r="Y14" i="17" s="1"/>
  <c r="BC14" i="17" s="1"/>
  <c r="BD14" i="17" s="1"/>
  <c r="BF14" i="17" s="1"/>
  <c r="CE14" i="17" s="1"/>
  <c r="CF14" i="17" s="1"/>
  <c r="CH14" i="17" s="1"/>
  <c r="AS13" i="17"/>
  <c r="AR13" i="17"/>
  <c r="AQ13" i="17"/>
  <c r="S13" i="17"/>
  <c r="W13" i="17" s="1"/>
  <c r="Y13" i="17" s="1"/>
  <c r="BC13" i="17" s="1"/>
  <c r="BD13" i="17" s="1"/>
  <c r="BF13" i="17" s="1"/>
  <c r="CE13" i="17" s="1"/>
  <c r="CF13" i="17" s="1"/>
  <c r="CH13" i="17" s="1"/>
  <c r="AS12" i="17"/>
  <c r="AR12" i="17"/>
  <c r="AQ12" i="17"/>
  <c r="S12" i="17"/>
  <c r="W12" i="17" s="1"/>
  <c r="Y12" i="17" s="1"/>
  <c r="BC12" i="17" s="1"/>
  <c r="BD12" i="17" s="1"/>
  <c r="BF12" i="17" s="1"/>
  <c r="CE12" i="17" s="1"/>
  <c r="CF12" i="17" s="1"/>
  <c r="CH12" i="17" s="1"/>
  <c r="AS10" i="17"/>
  <c r="AR10" i="17"/>
  <c r="AQ10" i="17"/>
  <c r="S10" i="17"/>
  <c r="W10" i="17" s="1"/>
  <c r="Y10" i="17" s="1"/>
  <c r="BC10" i="17" s="1"/>
  <c r="BD10" i="17" s="1"/>
  <c r="BF10" i="17" s="1"/>
  <c r="CE10" i="17" s="1"/>
  <c r="CF10" i="17" s="1"/>
  <c r="CH10" i="17" s="1"/>
  <c r="AS21" i="17"/>
  <c r="AR21" i="17"/>
  <c r="AQ21" i="17"/>
  <c r="S21" i="17"/>
  <c r="W21" i="17" s="1"/>
  <c r="Y21" i="17" s="1"/>
  <c r="BC21" i="17" s="1"/>
  <c r="BD21" i="17" s="1"/>
  <c r="BF21" i="17" s="1"/>
  <c r="CE21" i="17" s="1"/>
  <c r="CF21" i="17" s="1"/>
  <c r="CH21" i="17" s="1"/>
  <c r="AS20" i="17"/>
  <c r="AR20" i="17"/>
  <c r="AQ20" i="17"/>
  <c r="AO9" i="17"/>
  <c r="AN9" i="17" s="1"/>
  <c r="AM9" i="17" s="1"/>
  <c r="AL9" i="17" s="1"/>
  <c r="B2" i="17"/>
  <c r="AO33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X31" i="15"/>
  <c r="D32" i="15"/>
  <c r="W11" i="15"/>
  <c r="Y11" i="15" s="1"/>
  <c r="BC11" i="15" s="1"/>
  <c r="BD11" i="15" s="1"/>
  <c r="BF11" i="15" s="1"/>
  <c r="CE11" i="15" s="1"/>
  <c r="CF11" i="15" s="1"/>
  <c r="CH11" i="15" s="1"/>
  <c r="AQ27" i="15"/>
  <c r="AP27" i="15"/>
  <c r="AO27" i="15"/>
  <c r="S27" i="15"/>
  <c r="W27" i="15" s="1"/>
  <c r="Y27" i="15" s="1"/>
  <c r="BC27" i="15" s="1"/>
  <c r="BD27" i="15" s="1"/>
  <c r="BF27" i="15" s="1"/>
  <c r="CE27" i="15" s="1"/>
  <c r="CF27" i="15" s="1"/>
  <c r="CH27" i="15" s="1"/>
  <c r="AQ26" i="15"/>
  <c r="AP26" i="15"/>
  <c r="AO26" i="15"/>
  <c r="S26" i="15"/>
  <c r="W26" i="15" s="1"/>
  <c r="Y26" i="15" s="1"/>
  <c r="BC26" i="15" s="1"/>
  <c r="BD26" i="15" s="1"/>
  <c r="BF26" i="15" s="1"/>
  <c r="CE26" i="15" s="1"/>
  <c r="CF26" i="15" s="1"/>
  <c r="CH26" i="15" s="1"/>
  <c r="AQ25" i="15"/>
  <c r="AP25" i="15"/>
  <c r="AO25" i="15"/>
  <c r="S25" i="15"/>
  <c r="W25" i="15" s="1"/>
  <c r="Y25" i="15" s="1"/>
  <c r="BC25" i="15" s="1"/>
  <c r="BD25" i="15" s="1"/>
  <c r="BF25" i="15" s="1"/>
  <c r="CE25" i="15" s="1"/>
  <c r="CF25" i="15" s="1"/>
  <c r="CH25" i="15" s="1"/>
  <c r="AQ30" i="15"/>
  <c r="AP30" i="15"/>
  <c r="AO30" i="15"/>
  <c r="S30" i="15"/>
  <c r="W30" i="15" s="1"/>
  <c r="Y30" i="15" s="1"/>
  <c r="BC30" i="15" s="1"/>
  <c r="BD30" i="15" s="1"/>
  <c r="BF30" i="15" s="1"/>
  <c r="CE30" i="15" s="1"/>
  <c r="CF30" i="15" s="1"/>
  <c r="CH30" i="15" s="1"/>
  <c r="AQ29" i="15"/>
  <c r="AP29" i="15"/>
  <c r="AO29" i="15"/>
  <c r="S29" i="15"/>
  <c r="W29" i="15" s="1"/>
  <c r="Y29" i="15" s="1"/>
  <c r="BC29" i="15" s="1"/>
  <c r="BD29" i="15" s="1"/>
  <c r="BF29" i="15" s="1"/>
  <c r="CE29" i="15" s="1"/>
  <c r="CF29" i="15" s="1"/>
  <c r="CH29" i="15" s="1"/>
  <c r="AQ22" i="15"/>
  <c r="AP22" i="15"/>
  <c r="AO22" i="15"/>
  <c r="S22" i="15"/>
  <c r="Y22" i="15" s="1"/>
  <c r="BC22" i="15" s="1"/>
  <c r="BD22" i="15" s="1"/>
  <c r="BF22" i="15" s="1"/>
  <c r="CE22" i="15" s="1"/>
  <c r="CF22" i="15" s="1"/>
  <c r="CH22" i="15" s="1"/>
  <c r="AQ28" i="15"/>
  <c r="AP28" i="15"/>
  <c r="AO28" i="15"/>
  <c r="S28" i="15"/>
  <c r="W28" i="15" s="1"/>
  <c r="Y28" i="15" s="1"/>
  <c r="BC28" i="15" s="1"/>
  <c r="BD28" i="15" s="1"/>
  <c r="BF28" i="15" s="1"/>
  <c r="CE28" i="15" s="1"/>
  <c r="CF28" i="15" s="1"/>
  <c r="CH28" i="15" s="1"/>
  <c r="AQ20" i="15"/>
  <c r="AP20" i="15"/>
  <c r="AO20" i="15"/>
  <c r="S20" i="15"/>
  <c r="W20" i="15" s="1"/>
  <c r="Y20" i="15" s="1"/>
  <c r="BC20" i="15" s="1"/>
  <c r="BD20" i="15" s="1"/>
  <c r="BF20" i="15" s="1"/>
  <c r="CE20" i="15" s="1"/>
  <c r="CF20" i="15" s="1"/>
  <c r="CH20" i="15" s="1"/>
  <c r="AQ18" i="15"/>
  <c r="AP18" i="15"/>
  <c r="AO18" i="15"/>
  <c r="S18" i="15"/>
  <c r="W18" i="15" s="1"/>
  <c r="Y18" i="15" s="1"/>
  <c r="BC18" i="15" s="1"/>
  <c r="BD18" i="15" s="1"/>
  <c r="BF18" i="15" s="1"/>
  <c r="CE18" i="15" s="1"/>
  <c r="CF18" i="15" s="1"/>
  <c r="CH18" i="15" s="1"/>
  <c r="AQ17" i="15"/>
  <c r="AP17" i="15"/>
  <c r="AO17" i="15"/>
  <c r="S17" i="15"/>
  <c r="AQ15" i="15"/>
  <c r="AP15" i="15"/>
  <c r="AO15" i="15"/>
  <c r="S15" i="15"/>
  <c r="W15" i="15" s="1"/>
  <c r="Y15" i="15" s="1"/>
  <c r="BC15" i="15" s="1"/>
  <c r="BD15" i="15" s="1"/>
  <c r="BF15" i="15" s="1"/>
  <c r="CE15" i="15" s="1"/>
  <c r="CF15" i="15" s="1"/>
  <c r="CH15" i="15" s="1"/>
  <c r="S14" i="15"/>
  <c r="W14" i="15" s="1"/>
  <c r="Y14" i="15" s="1"/>
  <c r="BC14" i="15" s="1"/>
  <c r="BD14" i="15" s="1"/>
  <c r="BF14" i="15" s="1"/>
  <c r="CE14" i="15" s="1"/>
  <c r="CF14" i="15" s="1"/>
  <c r="CH14" i="15" s="1"/>
  <c r="AQ13" i="15"/>
  <c r="AP13" i="15"/>
  <c r="AO13" i="15"/>
  <c r="S13" i="15"/>
  <c r="W13" i="15" s="1"/>
  <c r="Y13" i="15" s="1"/>
  <c r="BC13" i="15" s="1"/>
  <c r="BD13" i="15" s="1"/>
  <c r="BF13" i="15" s="1"/>
  <c r="CE13" i="15" s="1"/>
  <c r="CF13" i="15" s="1"/>
  <c r="CH13" i="15" s="1"/>
  <c r="AQ12" i="15"/>
  <c r="AP12" i="15"/>
  <c r="AO12" i="15"/>
  <c r="S12" i="15"/>
  <c r="W12" i="15" s="1"/>
  <c r="Y12" i="15" s="1"/>
  <c r="BC12" i="15" s="1"/>
  <c r="BD12" i="15" s="1"/>
  <c r="BF12" i="15" s="1"/>
  <c r="CE12" i="15" s="1"/>
  <c r="CF12" i="15" s="1"/>
  <c r="CH12" i="15" s="1"/>
  <c r="AQ10" i="15"/>
  <c r="AP10" i="15"/>
  <c r="AO10" i="15"/>
  <c r="S10" i="15"/>
  <c r="W10" i="15" s="1"/>
  <c r="Y10" i="15" s="1"/>
  <c r="BC10" i="15" s="1"/>
  <c r="BD10" i="15" s="1"/>
  <c r="BF10" i="15" s="1"/>
  <c r="CE10" i="15" s="1"/>
  <c r="CF10" i="15" s="1"/>
  <c r="CH10" i="15" s="1"/>
  <c r="AM9" i="15"/>
  <c r="AL9" i="15" s="1"/>
  <c r="AK9" i="15" s="1"/>
  <c r="AI9" i="15"/>
  <c r="AH9" i="15" s="1"/>
  <c r="AG9" i="15" s="1"/>
  <c r="AE9" i="15"/>
  <c r="AD9" i="15"/>
  <c r="AC9" i="15"/>
  <c r="B2" i="15"/>
  <c r="AT36" i="22"/>
  <c r="AI35" i="22"/>
  <c r="AH35" i="22"/>
  <c r="AG35" i="22"/>
  <c r="AF35" i="22"/>
  <c r="AE35" i="22"/>
  <c r="AD35" i="22"/>
  <c r="AC35" i="22"/>
  <c r="AK34" i="22"/>
  <c r="AJ34" i="22"/>
  <c r="AI34" i="22"/>
  <c r="AH34" i="22"/>
  <c r="AG34" i="22"/>
  <c r="AF34" i="22"/>
  <c r="AE34" i="22"/>
  <c r="AD34" i="22"/>
  <c r="AC34" i="22"/>
  <c r="X34" i="22"/>
  <c r="D34" i="22"/>
  <c r="S28" i="22"/>
  <c r="W28" i="22" s="1"/>
  <c r="Y28" i="22" s="1"/>
  <c r="BC28" i="22" s="1"/>
  <c r="BD28" i="22" s="1"/>
  <c r="BF28" i="22" s="1"/>
  <c r="CE28" i="22" s="1"/>
  <c r="CF28" i="22" s="1"/>
  <c r="CH28" i="22" s="1"/>
  <c r="BC24" i="22"/>
  <c r="BD24" i="22" s="1"/>
  <c r="BF24" i="22" s="1"/>
  <c r="CE24" i="22" s="1"/>
  <c r="CF24" i="22" s="1"/>
  <c r="CH24" i="22" s="1"/>
  <c r="BC21" i="22"/>
  <c r="S33" i="22"/>
  <c r="S30" i="22"/>
  <c r="W30" i="22" s="1"/>
  <c r="Y30" i="22" s="1"/>
  <c r="BC30" i="22" s="1"/>
  <c r="BD30" i="22" s="1"/>
  <c r="BF30" i="22" s="1"/>
  <c r="CE30" i="22" s="1"/>
  <c r="CF30" i="22" s="1"/>
  <c r="CH30" i="22" s="1"/>
  <c r="BC26" i="22"/>
  <c r="BD26" i="22" s="1"/>
  <c r="BF26" i="22" s="1"/>
  <c r="CE26" i="22" s="1"/>
  <c r="CF26" i="22" s="1"/>
  <c r="CH26" i="22" s="1"/>
  <c r="BC25" i="22"/>
  <c r="BD25" i="22" s="1"/>
  <c r="BF25" i="22" s="1"/>
  <c r="CE25" i="22" s="1"/>
  <c r="CF25" i="22" s="1"/>
  <c r="CH25" i="22" s="1"/>
  <c r="BC23" i="22"/>
  <c r="BD23" i="22" s="1"/>
  <c r="BF23" i="22" s="1"/>
  <c r="CE23" i="22" s="1"/>
  <c r="CF23" i="22" s="1"/>
  <c r="CH23" i="22" s="1"/>
  <c r="CE16" i="22"/>
  <c r="CF16" i="22" s="1"/>
  <c r="CH16" i="22" s="1"/>
  <c r="BC29" i="22"/>
  <c r="BD29" i="22" s="1"/>
  <c r="BF29" i="22" s="1"/>
  <c r="CE29" i="22" s="1"/>
  <c r="CF29" i="22" s="1"/>
  <c r="CH29" i="22" s="1"/>
  <c r="AV27" i="22"/>
  <c r="AU27" i="22"/>
  <c r="AT27" i="22"/>
  <c r="S27" i="22"/>
  <c r="W27" i="22" s="1"/>
  <c r="Y27" i="22" s="1"/>
  <c r="BC27" i="22" s="1"/>
  <c r="BD27" i="22" s="1"/>
  <c r="BF27" i="22" s="1"/>
  <c r="CE27" i="22" s="1"/>
  <c r="CF27" i="22" s="1"/>
  <c r="CH27" i="22" s="1"/>
  <c r="AE9" i="22"/>
  <c r="AD9" i="22"/>
  <c r="AC9" i="22"/>
  <c r="B2" i="22"/>
  <c r="F3" i="19"/>
  <c r="BD21" i="22" l="1"/>
  <c r="BF21" i="22" s="1"/>
  <c r="CE21" i="22" s="1"/>
  <c r="CF21" i="22" s="1"/>
  <c r="CH21" i="22" s="1"/>
  <c r="CH32" i="17"/>
  <c r="W17" i="15"/>
  <c r="Y17" i="15" s="1"/>
  <c r="BC17" i="15" s="1"/>
  <c r="BD17" i="15" s="1"/>
  <c r="BF17" i="15" s="1"/>
  <c r="CE17" i="15" s="1"/>
  <c r="CF17" i="15" s="1"/>
  <c r="CH17" i="15" s="1"/>
  <c r="BF32" i="17"/>
  <c r="BC22" i="22"/>
  <c r="S33" i="18"/>
  <c r="AJ36" i="18"/>
  <c r="W14" i="18"/>
  <c r="Y14" i="18" s="1"/>
  <c r="Y33" i="18" s="1"/>
  <c r="AK33" i="18"/>
  <c r="S32" i="17"/>
  <c r="S31" i="15"/>
  <c r="AP31" i="15"/>
  <c r="S34" i="22"/>
  <c r="AU34" i="22"/>
  <c r="AT34" i="22"/>
  <c r="AT37" i="22" s="1"/>
  <c r="AV34" i="22"/>
  <c r="Y32" i="17"/>
  <c r="AR32" i="17"/>
  <c r="AQ32" i="17"/>
  <c r="AQ35" i="17" s="1"/>
  <c r="AS32" i="17"/>
  <c r="AO31" i="15"/>
  <c r="AO34" i="15" s="1"/>
  <c r="AQ31" i="15"/>
  <c r="W33" i="22"/>
  <c r="Y33" i="22" s="1"/>
  <c r="BD22" i="22" l="1"/>
  <c r="BF22" i="22" s="1"/>
  <c r="CE22" i="22" s="1"/>
  <c r="CF22" i="22" s="1"/>
  <c r="CH22" i="22" s="1"/>
  <c r="CH34" i="22" s="1"/>
  <c r="BF31" i="15"/>
  <c r="Y31" i="15"/>
  <c r="Y34" i="22"/>
  <c r="BC33" i="22"/>
  <c r="BD33" i="22" s="1"/>
  <c r="BF33" i="22" s="1"/>
  <c r="CE33" i="22" s="1"/>
  <c r="CF33" i="22" s="1"/>
  <c r="CH33" i="22" s="1"/>
  <c r="BF34" i="22" l="1"/>
  <c r="H9" i="19"/>
  <c r="F17" i="19"/>
  <c r="Q3" i="20"/>
  <c r="B17" i="19"/>
  <c r="D3" i="19"/>
  <c r="H17" i="19"/>
  <c r="E9" i="19"/>
  <c r="E3" i="23"/>
  <c r="Q16" i="20"/>
  <c r="M11" i="19"/>
  <c r="Q19" i="20"/>
  <c r="B27" i="23"/>
  <c r="B27" i="19"/>
  <c r="Q15" i="20"/>
  <c r="E3" i="19"/>
  <c r="J25" i="19"/>
  <c r="Q1" i="20"/>
  <c r="G6" i="19"/>
  <c r="E12" i="19"/>
  <c r="D11" i="19"/>
  <c r="C29" i="23"/>
  <c r="C24" i="19"/>
  <c r="F9" i="19"/>
  <c r="C15" i="23"/>
  <c r="H19" i="19"/>
  <c r="G27" i="19"/>
  <c r="B13" i="19"/>
  <c r="M26" i="19"/>
  <c r="M8" i="19"/>
  <c r="Q24" i="20"/>
  <c r="G23" i="19"/>
  <c r="B16" i="19"/>
  <c r="F18" i="19"/>
  <c r="C11" i="23"/>
  <c r="E11" i="19"/>
  <c r="E20" i="19"/>
  <c r="D12" i="19"/>
  <c r="B12" i="19"/>
  <c r="E8" i="19"/>
  <c r="J10" i="19"/>
  <c r="D5" i="19"/>
  <c r="B18" i="23"/>
  <c r="H11" i="19"/>
  <c r="C16" i="19"/>
  <c r="B26" i="23"/>
  <c r="G9" i="19"/>
  <c r="C14" i="23"/>
  <c r="C20" i="23"/>
  <c r="C12" i="20"/>
  <c r="J23" i="19"/>
  <c r="M25" i="19"/>
  <c r="D25" i="19"/>
  <c r="H10" i="19"/>
  <c r="B16" i="23"/>
  <c r="D13" i="19"/>
  <c r="G25" i="19"/>
  <c r="B15" i="23"/>
  <c r="D9" i="19"/>
  <c r="Q17" i="20"/>
  <c r="M7" i="19"/>
  <c r="D26" i="19"/>
  <c r="E5" i="19"/>
  <c r="C21" i="19"/>
  <c r="J15" i="19"/>
  <c r="B11" i="23"/>
  <c r="C8" i="19"/>
  <c r="F16" i="19"/>
  <c r="Q9" i="20"/>
  <c r="G26" i="19"/>
  <c r="B17" i="23"/>
  <c r="B24" i="23"/>
  <c r="E14" i="19"/>
  <c r="B25" i="23"/>
  <c r="M5" i="19"/>
  <c r="M24" i="19"/>
  <c r="Q25" i="20"/>
  <c r="G18" i="19"/>
  <c r="C12" i="19"/>
  <c r="J21" i="19"/>
  <c r="F10" i="19"/>
  <c r="C9" i="19"/>
  <c r="G7" i="19"/>
  <c r="G13" i="19"/>
  <c r="M12" i="19"/>
  <c r="B7" i="19"/>
  <c r="C27" i="19"/>
  <c r="E6" i="19"/>
  <c r="B24" i="19"/>
  <c r="E10" i="19"/>
  <c r="Q4" i="20"/>
  <c r="J17" i="19"/>
  <c r="B6" i="19"/>
  <c r="R8" i="19"/>
  <c r="C26" i="19"/>
  <c r="C23" i="23"/>
  <c r="M6" i="19"/>
  <c r="J5" i="19"/>
  <c r="C16" i="23"/>
  <c r="C13" i="19"/>
  <c r="C15" i="19"/>
  <c r="C18" i="23"/>
  <c r="B30" i="23"/>
  <c r="J19" i="19"/>
  <c r="G19" i="19"/>
  <c r="H22" i="19"/>
  <c r="M21" i="19"/>
  <c r="E18" i="19"/>
  <c r="J18" i="19"/>
  <c r="M16" i="19"/>
  <c r="G16" i="19"/>
  <c r="M9" i="19"/>
  <c r="J4" i="19"/>
  <c r="C26" i="23"/>
  <c r="B8" i="19"/>
  <c r="D17" i="19"/>
  <c r="H27" i="19"/>
  <c r="G17" i="19"/>
  <c r="F26" i="19"/>
  <c r="D15" i="19"/>
  <c r="G12" i="19"/>
  <c r="B14" i="23"/>
  <c r="D24" i="19"/>
  <c r="H8" i="19"/>
  <c r="Q20" i="20"/>
  <c r="H25" i="19"/>
  <c r="M14" i="19"/>
  <c r="D20" i="19"/>
  <c r="Q8" i="20"/>
  <c r="H18" i="19"/>
  <c r="Q5" i="20"/>
  <c r="F22" i="19"/>
  <c r="C17" i="19"/>
  <c r="D10" i="19"/>
  <c r="F14" i="19"/>
  <c r="B21" i="19"/>
  <c r="C5" i="19"/>
  <c r="G11" i="19"/>
  <c r="B21" i="23"/>
  <c r="B10" i="19"/>
  <c r="Q18" i="20"/>
  <c r="C24" i="23"/>
  <c r="F4" i="19"/>
  <c r="G4" i="19"/>
  <c r="D7" i="19"/>
  <c r="C18" i="19"/>
  <c r="E21" i="19"/>
  <c r="J6" i="19"/>
  <c r="H7" i="19"/>
  <c r="E27" i="19"/>
  <c r="M17" i="19"/>
  <c r="J20" i="19"/>
  <c r="Q14" i="20"/>
  <c r="G15" i="19"/>
  <c r="H15" i="19"/>
  <c r="B22" i="19"/>
  <c r="E22" i="19"/>
  <c r="G20" i="19"/>
  <c r="B18" i="19"/>
  <c r="C30" i="23"/>
  <c r="Q10" i="20"/>
  <c r="D23" i="19"/>
  <c r="E15" i="19"/>
  <c r="H21" i="19"/>
  <c r="C6" i="19"/>
  <c r="F24" i="19"/>
  <c r="E24" i="19"/>
  <c r="C22" i="23"/>
  <c r="B23" i="19"/>
  <c r="E25" i="19"/>
  <c r="H14" i="19"/>
  <c r="J24" i="19"/>
  <c r="M23" i="19"/>
  <c r="Q11" i="20"/>
  <c r="C28" i="23"/>
  <c r="B22" i="23"/>
  <c r="F25" i="19"/>
  <c r="J3" i="19"/>
  <c r="M4" i="19"/>
  <c r="E13" i="19"/>
  <c r="B15" i="19"/>
  <c r="J14" i="19"/>
  <c r="F15" i="19"/>
  <c r="J11" i="19"/>
  <c r="E17" i="19"/>
  <c r="C23" i="19"/>
  <c r="C12" i="23"/>
  <c r="B13" i="23"/>
  <c r="F6" i="19"/>
  <c r="B19" i="19"/>
  <c r="J27" i="19"/>
  <c r="Q23" i="20"/>
  <c r="J12" i="19"/>
  <c r="C21" i="23"/>
  <c r="F7" i="19"/>
  <c r="G10" i="19"/>
  <c r="M19" i="19"/>
  <c r="C22" i="19"/>
  <c r="F13" i="19"/>
  <c r="E4" i="19"/>
  <c r="C19" i="19"/>
  <c r="Q22" i="20"/>
  <c r="J26" i="19"/>
  <c r="B20" i="19"/>
  <c r="B19" i="23"/>
  <c r="B9" i="19"/>
  <c r="H13" i="19"/>
  <c r="B20" i="23"/>
  <c r="M15" i="19"/>
  <c r="G21" i="19"/>
  <c r="B28" i="23"/>
  <c r="C4" i="19"/>
  <c r="D22" i="19"/>
  <c r="G3" i="19"/>
  <c r="B29" i="23"/>
  <c r="E19" i="19"/>
  <c r="C13" i="23"/>
  <c r="F8" i="19"/>
  <c r="M20" i="19"/>
  <c r="Q12" i="20"/>
  <c r="D27" i="19"/>
  <c r="H24" i="19"/>
  <c r="H26" i="19"/>
  <c r="C3" i="19"/>
  <c r="B25" i="19"/>
  <c r="C25" i="23"/>
  <c r="D4" i="19"/>
  <c r="E26" i="19"/>
  <c r="B14" i="19"/>
  <c r="H16" i="19"/>
  <c r="Q13" i="20"/>
  <c r="F19" i="19"/>
  <c r="F20" i="19"/>
  <c r="C10" i="19"/>
  <c r="M10" i="19"/>
  <c r="H20" i="19"/>
  <c r="F21" i="19"/>
  <c r="M3" i="19"/>
  <c r="J13" i="19"/>
  <c r="C3" i="23"/>
  <c r="J22" i="19"/>
  <c r="C13" i="20"/>
  <c r="D19" i="19"/>
  <c r="B5" i="19"/>
  <c r="C19" i="23"/>
  <c r="C27" i="23"/>
  <c r="C11" i="19"/>
  <c r="B4" i="19"/>
  <c r="B11" i="19"/>
  <c r="M13" i="19"/>
  <c r="B3" i="19"/>
  <c r="F27" i="19"/>
  <c r="G22" i="19"/>
  <c r="G5" i="19"/>
  <c r="J16" i="19"/>
  <c r="C7" i="19"/>
  <c r="Q21" i="20"/>
  <c r="M18" i="19"/>
  <c r="M27" i="19"/>
  <c r="B12" i="23"/>
  <c r="H6" i="19"/>
  <c r="Q6" i="20"/>
  <c r="D6" i="19"/>
  <c r="J8" i="19"/>
  <c r="F12" i="19"/>
  <c r="C4" i="23"/>
  <c r="D16" i="19"/>
  <c r="D8" i="19"/>
  <c r="H23" i="19"/>
  <c r="F5" i="19"/>
  <c r="E23" i="19"/>
  <c r="D18" i="19"/>
  <c r="H12" i="19"/>
  <c r="F23" i="19"/>
  <c r="D21" i="19"/>
  <c r="B26" i="19"/>
  <c r="Q2" i="20"/>
  <c r="J9" i="19"/>
  <c r="G8" i="19"/>
  <c r="G24" i="19"/>
  <c r="D14" i="19"/>
  <c r="E16" i="19"/>
  <c r="E7" i="19"/>
  <c r="M22" i="19"/>
  <c r="C20" i="19"/>
  <c r="C17" i="23"/>
  <c r="B23" i="23"/>
  <c r="C25" i="19"/>
  <c r="G14" i="19"/>
  <c r="Q7" i="20"/>
  <c r="F11" i="19"/>
  <c r="C14" i="19"/>
  <c r="J7" i="19"/>
  <c r="I11" i="19" l="1"/>
  <c r="K11" i="19" s="1"/>
  <c r="I23" i="19"/>
  <c r="K23" i="19" s="1"/>
  <c r="I5" i="19"/>
  <c r="K5" i="19" s="1"/>
  <c r="I12" i="19"/>
  <c r="K12" i="19" s="1"/>
  <c r="I27" i="19"/>
  <c r="K27" i="19" s="1"/>
  <c r="I21" i="19"/>
  <c r="K21" i="19" s="1"/>
  <c r="I20" i="19"/>
  <c r="K20" i="19" s="1"/>
  <c r="I19" i="19"/>
  <c r="K19" i="19" s="1"/>
  <c r="I8" i="19"/>
  <c r="K8" i="19" s="1"/>
  <c r="I3" i="19"/>
  <c r="K3" i="19" s="1"/>
  <c r="P16" i="19"/>
  <c r="I13" i="19"/>
  <c r="K13" i="19" s="1"/>
  <c r="I7" i="19"/>
  <c r="K7" i="19" s="1"/>
  <c r="I6" i="19"/>
  <c r="K6" i="19" s="1"/>
  <c r="I15" i="19"/>
  <c r="K15" i="19" s="1"/>
  <c r="I25" i="19"/>
  <c r="K25" i="19" s="1"/>
  <c r="I24" i="19"/>
  <c r="K24" i="19" s="1"/>
  <c r="I4" i="19"/>
  <c r="K4" i="19" s="1"/>
  <c r="I14" i="19"/>
  <c r="K14" i="19" s="1"/>
  <c r="I22" i="19"/>
  <c r="K22" i="19" s="1"/>
  <c r="I26" i="19"/>
  <c r="K26" i="19" s="1"/>
  <c r="I10" i="19"/>
  <c r="K10" i="19" s="1"/>
  <c r="I16" i="19"/>
  <c r="K16" i="19" s="1"/>
  <c r="I18" i="19"/>
  <c r="K18" i="19" s="1"/>
  <c r="I9" i="19"/>
  <c r="K9" i="19" s="1"/>
  <c r="M1" i="20"/>
  <c r="I17" i="19"/>
  <c r="K17" i="19" s="1"/>
  <c r="G9" i="20"/>
  <c r="G12" i="20"/>
  <c r="H16" i="20"/>
  <c r="D13" i="20"/>
  <c r="G13" i="20"/>
  <c r="D12" i="20"/>
  <c r="F12" i="20" l="1"/>
  <c r="H12" i="20" s="1"/>
  <c r="H15" i="20" s="1"/>
  <c r="H17" i="20" s="1"/>
  <c r="F13" i="20"/>
  <c r="H13" i="20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14/08 hs học đủ 4 buổi nhứo tính học phí.</t>
        </r>
      </text>
    </comment>
    <comment ref="BB10" authorId="0" shapeId="0">
      <text>
        <r>
          <rPr>
            <b/>
            <sz val="9"/>
            <color indexed="81"/>
            <rFont val="Tahoma"/>
            <family val="2"/>
          </rPr>
          <t>Lâm: học 2 buổi 3 tiếng 350k/1 buổi, 2 buổi 2 tiếng 250k/1 buổi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SINH HỌC BỔ TRỢ T7.0 ĐÃ TÍNH HP 3 BUỔI BỔ TRỢ 1.050.000 BÊN T7.0
</t>
        </r>
      </text>
    </comment>
    <comment ref="BB11" authorId="0" shapeId="0">
      <text>
        <r>
          <rPr>
            <b/>
            <sz val="9"/>
            <color indexed="81"/>
            <rFont val="Tahoma"/>
            <family val="2"/>
          </rPr>
          <t>Học phí 3 buổi học phụ đạo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Học TC7.1 + A7.1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Lâm: học 2 buổi 3 tiếng 350k/1 buổi, 2 buổi 2 tiếng 250k/1 buổi.
26-27/07 học 2h-Thảo dạy. 6/8 học 3h-Thảo dạy. 13/8 học 3h-Linh dạy</t>
        </r>
      </text>
    </comment>
    <comment ref="BB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phí một buổi phụ đạo</t>
        </r>
      </text>
    </comment>
    <comment ref="BB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27/07 yến được HB 500K trừ trước 250k vào tháng 8-9</t>
        </r>
      </text>
    </comment>
    <comment ref="CD16" authorId="0" shapeId="0">
      <text>
        <r>
          <rPr>
            <b/>
            <sz val="9"/>
            <color indexed="81"/>
            <rFont val="Tahoma"/>
            <family val="2"/>
          </rPr>
          <t>HB</t>
        </r>
      </text>
    </comment>
    <comment ref="BB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 buổi học phụ đạo</t>
        </r>
      </text>
    </comment>
    <comment ref="BB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27/07 YẾN HS được HB 500K trừ trước 250k vào tháng 8-9
</t>
        </r>
      </text>
    </comment>
    <comment ref="CD21" authorId="0" shapeId="0">
      <text>
        <r>
          <rPr>
            <b/>
            <sz val="9"/>
            <color indexed="81"/>
            <rFont val="Tahoma"/>
            <family val="2"/>
          </rPr>
          <t>HB</t>
        </r>
      </text>
    </comment>
    <comment ref="AQ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24/07 yến học sinh xin nghỉ xếp lịch bù vào tối thứ 2 hoặc thứ 3 ngày 25/07
</t>
        </r>
      </text>
    </comment>
    <comment ref="BB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ĐƯỢC HB 1000000 TRỪ TRƯỚC 500000 TRONG 2 THÁNG 8,9</t>
        </r>
      </text>
    </comment>
    <comment ref="CD22" authorId="0" shapeId="0">
      <text>
        <r>
          <rPr>
            <sz val="9"/>
            <color indexed="81"/>
            <rFont val="Tahoma"/>
            <family val="2"/>
          </rPr>
          <t xml:space="preserve">HB
</t>
        </r>
      </text>
    </comment>
    <comment ref="AN23" authorId="0" shapeId="0">
      <text>
        <r>
          <rPr>
            <b/>
            <sz val="9"/>
            <color indexed="81"/>
            <rFont val="Tahoma"/>
            <family val="2"/>
          </rPr>
          <t>Trung 7/7:</t>
        </r>
        <r>
          <rPr>
            <sz val="9"/>
            <color indexed="81"/>
            <rFont val="Tahoma"/>
            <family val="2"/>
          </rPr>
          <t xml:space="preserve">
PH đăng ký học bù, sắp xếp sau ngày 14/7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Trung (28/6):</t>
        </r>
        <r>
          <rPr>
            <sz val="9"/>
            <color indexed="81"/>
            <rFont val="Tahoma"/>
            <family val="2"/>
          </rPr>
          <t xml:space="preserve">
học phí 1 buổi học lớp T7.0 ngày 21/6</t>
        </r>
      </text>
    </comment>
    <comment ref="AQ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24/07 yến phụ huynh xin nghỉ học bù vào tối thứ 3 ( 6-8h tối  ngày 26/07)</t>
        </r>
      </text>
    </comment>
    <comment ref="BB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27/07 YẾN HS ĐK 1000000 HB TRỪ TRƯỚC 500K VÀO THÁNG 8-9
</t>
        </r>
      </text>
    </comment>
    <comment ref="CD26" authorId="0" shapeId="0">
      <text>
        <r>
          <rPr>
            <sz val="9"/>
            <color indexed="81"/>
            <rFont val="Tahoma"/>
            <family val="2"/>
          </rPr>
          <t xml:space="preserve">HB
</t>
        </r>
      </text>
    </comment>
    <comment ref="AK27" authorId="0" shapeId="0">
      <text>
        <r>
          <rPr>
            <b/>
            <sz val="9"/>
            <color indexed="81"/>
            <rFont val="Tahoma"/>
            <family val="2"/>
          </rPr>
          <t xml:space="preserve">Trung:
Mẹ xin phép đi nghỉ mát
</t>
        </r>
      </text>
    </comment>
    <comment ref="AS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29/07 yến phụ huynh xin cho con nghỉ ko học đk buổi bù nào
</t>
        </r>
      </text>
    </comment>
    <comment ref="BB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27/07 YẾN HS ĐK HB 1000000 TRỪ TRƯỚC 500K VÀO THÁNG 8-9
</t>
        </r>
      </text>
    </comment>
    <comment ref="CD29" authorId="0" shapeId="0">
      <text>
        <r>
          <rPr>
            <b/>
            <sz val="9"/>
            <color indexed="81"/>
            <rFont val="Tahoma"/>
            <family val="2"/>
          </rPr>
          <t>HB</t>
        </r>
      </text>
    </comment>
    <comment ref="AG33" authorId="0" shapeId="0">
      <text>
        <r>
          <rPr>
            <b/>
            <sz val="9"/>
            <color indexed="81"/>
            <rFont val="Tahoma"/>
            <family val="2"/>
          </rPr>
          <t xml:space="preserve">Trung
Học sinh này bị trùng lịch học, học ngày 29 sau đó nghỉ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14/08 hs học đủ 4 buổi nhứo tính học phí.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SINH HỌC BỔ TRỢ T7.0 ĐÃ TÍNH HP 3 BUỔI BỔ TRỢ 1.050.000 BÊN T7.0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Học TC7.1 + A7.1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Z5" authorId="0" shapeId="0">
      <text>
        <r>
          <rPr>
            <b/>
            <sz val="9"/>
            <color indexed="81"/>
            <rFont val="Tahoma"/>
            <family val="2"/>
          </rPr>
          <t>Trung (28/6):</t>
        </r>
        <r>
          <rPr>
            <sz val="9"/>
            <color indexed="81"/>
            <rFont val="Tahoma"/>
            <family val="2"/>
          </rPr>
          <t xml:space="preserve">
Trung làm học phí cho học sinh này, đã đi học buổi 21/6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Trung (28/6):</t>
        </r>
        <r>
          <rPr>
            <sz val="9"/>
            <color indexed="81"/>
            <rFont val="Tahoma"/>
            <family val="2"/>
          </rPr>
          <t xml:space="preserve">
Trung làm học phí cho học sinh này, đã đi học buổi 21/6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 xml:space="preserve">11/07 Lâm: PH yêu cầu học bù chiều T5
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Trung 4/7 đã gọi, PH bận ko đưa hs đi học được 
</t>
        </r>
      </text>
    </comment>
    <comment ref="BM13" authorId="0" shapeId="0">
      <text>
        <r>
          <rPr>
            <b/>
            <sz val="9"/>
            <color indexed="81"/>
            <rFont val="Tahoma"/>
            <family val="2"/>
          </rPr>
          <t>Xin về ca thầy Thắng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 xml:space="preserve">Trung </t>
        </r>
        <r>
          <rPr>
            <sz val="9"/>
            <color indexed="81"/>
            <rFont val="Tahoma"/>
            <family val="2"/>
          </rPr>
          <t xml:space="preserve">
Nguyệt Hà đang học lớp T11.1 tại trung tâm, bảo ghi lại số này (số của Hà) để liên lạc cho tiện
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đang học tc7.1 nhưng bị trùng ca Hình học phí đã tính bên TC7.1 CHỈ ĐIỂM DANH CA HÌNH KHÔNG CHẤM CÔNG CHO THẦY THẮNG </t>
        </r>
      </text>
    </comment>
    <comment ref="T22" authorId="0" shapeId="0">
      <text>
        <r>
          <rPr>
            <sz val="9"/>
            <color indexed="81"/>
            <rFont val="Tahoma"/>
            <family val="2"/>
          </rPr>
          <t xml:space="preserve">
30/6 Trung sửa từ 100 về 50
Tính học phí và điểm danh ca cô Thảo =&gt;&gt; tính lương cho cô Thảo </t>
        </r>
      </text>
    </comment>
    <comment ref="AI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thầy Thắng dạy 2 ca nên miễn HP 100%
</t>
        </r>
      </text>
    </comment>
    <comment ref="BA22" authorId="0" shapeId="0">
      <text>
        <r>
          <rPr>
            <sz val="9"/>
            <color indexed="81"/>
            <rFont val="Tahoma"/>
            <family val="2"/>
          </rPr>
          <t xml:space="preserve">
30/6 Trung sửa từ 100 về 50
Tính học phí và điểm danh ca cô Thảo =&gt;&gt; tính lương cho cô Thảo 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3 môn TVA</t>
        </r>
      </text>
    </comment>
    <comment ref="BG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3 môn TVA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 xml:space="preserve">30/6 Trung sửa từ 100 về 50
Tính học phí và điểm danh ca cô Thảo =&gt;&gt; tính lương cho cô Thảo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Thầy thắng dạy 2 ca nên miễn học phí 1005
</t>
        </r>
      </text>
    </comment>
    <comment ref="BA28" authorId="0" shapeId="0">
      <text>
        <r>
          <rPr>
            <b/>
            <sz val="9"/>
            <color indexed="81"/>
            <rFont val="Tahoma"/>
            <family val="2"/>
          </rPr>
          <t xml:space="preserve">30/6 Trung sửa từ 100 về 50
Tính học phí và điểm danh ca cô Thảo =&gt;&gt; tính lương cho cô Thảo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29" authorId="0" shapeId="0">
      <text>
        <r>
          <rPr>
            <b/>
            <sz val="9"/>
            <color indexed="81"/>
            <rFont val="Tahoma"/>
            <family val="2"/>
          </rPr>
          <t xml:space="preserve">06/07 Lâm: 0903667766 ko phải sđt của PH em Thanh Thảo
</t>
        </r>
      </text>
    </comment>
    <comment ref="AK30" authorId="0" shapeId="0">
      <text>
        <r>
          <rPr>
            <b/>
            <sz val="9"/>
            <color indexed="81"/>
            <rFont val="Tahoma"/>
            <family val="2"/>
          </rPr>
          <t>06/07 Lâm: chưa gọi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CD10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học T7.0 + A7.1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Mẹ Lê Thị Quỳnh 0983659869</t>
        </r>
      </text>
    </comment>
    <comment ref="CD11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Học TC7.1 + A7.1
</t>
        </r>
      </text>
    </comment>
    <comment ref="CD12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D13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BM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4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D15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AP16" authorId="0" shapeId="0">
      <text>
        <r>
          <rPr>
            <b/>
            <sz val="9"/>
            <color indexed="81"/>
            <rFont val="Tahoma"/>
            <family val="2"/>
          </rPr>
          <t xml:space="preserve">29/07 Lâm: PH cho con đi nghỉ mát
</t>
        </r>
      </text>
    </comment>
    <comment ref="CD16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AO17" authorId="0" shapeId="0">
      <text>
        <r>
          <rPr>
            <b/>
            <sz val="9"/>
            <color indexed="81"/>
            <rFont val="Tahoma"/>
            <family val="2"/>
          </rPr>
          <t xml:space="preserve">22/07 Lâm: PH xin nghỉ cho con đi khám bệnh
</t>
        </r>
      </text>
    </comment>
    <comment ref="BO17" authorId="0" shapeId="0">
      <text>
        <r>
          <rPr>
            <b/>
            <sz val="9"/>
            <color indexed="81"/>
            <rFont val="Tahoma"/>
            <family val="2"/>
          </rPr>
          <t>HS ốm sốt PH gọi điện xin nghỉ</t>
        </r>
      </text>
    </comment>
    <comment ref="CD17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D18" authorId="0" shapeId="0">
      <text>
        <r>
          <rPr>
            <b/>
            <sz val="9"/>
            <color indexed="81"/>
            <rFont val="Tahoma"/>
            <family val="2"/>
          </rPr>
          <t xml:space="preserve">Tiền 1 buổi nghỉ lễ ngày 02/09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 xml:space="preserve">Học TC7.1 + A7.1
</t>
        </r>
      </text>
    </comment>
    <comment ref="CD19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 xml:space="preserve">học sinh hoàn lại học pphí do không theo học nữa
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 xml:space="preserve">22/07 Lâm: xin nghỉ vì lý do gia đình, ko cần học bù
</t>
        </r>
      </text>
    </comment>
    <comment ref="AM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 xml:space="preserve">Trung </t>
        </r>
        <r>
          <rPr>
            <sz val="9"/>
            <color indexed="81"/>
            <rFont val="Tahoma"/>
            <family val="2"/>
          </rPr>
          <t xml:space="preserve">
Nguyệt Hà đang học lớp T11.1 tại trung tâm, bảo ghi lại số này (số của Hà) để liên lạc cho tiện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đang học tc7.1 nhưng bị trùng ca Hình học phí đã tính bên TC7.1 CHỈ ĐIỂM DANH CA HÌNH KHÔNG CHẤM CÔNG CHO THẦY THẮNG </t>
        </r>
      </text>
    </comment>
  </commentList>
</comments>
</file>

<file path=xl/sharedStrings.xml><?xml version="1.0" encoding="utf-8"?>
<sst xmlns="http://schemas.openxmlformats.org/spreadsheetml/2006/main" count="2272" uniqueCount="634">
  <si>
    <t>Stt</t>
  </si>
  <si>
    <t>Họ và tên</t>
  </si>
  <si>
    <t>Ngày sinh</t>
  </si>
  <si>
    <t>T10</t>
  </si>
  <si>
    <t>Sĩ số học sinh</t>
  </si>
  <si>
    <t>Trường</t>
  </si>
  <si>
    <t>Học Phí</t>
  </si>
  <si>
    <t>Anh</t>
  </si>
  <si>
    <t>Họ đệm</t>
  </si>
  <si>
    <t>Tên</t>
  </si>
  <si>
    <t>Lớp</t>
  </si>
  <si>
    <t>Trường lớp hiện tại</t>
  </si>
  <si>
    <t>Điện thoại</t>
  </si>
  <si>
    <t>Email</t>
  </si>
  <si>
    <t>Ghi chú</t>
  </si>
  <si>
    <t>Ngày vào học</t>
  </si>
  <si>
    <t>Phụ huynh Học sinh</t>
  </si>
  <si>
    <t>Ghi chú:</t>
  </si>
  <si>
    <t>- X: có mặt</t>
  </si>
  <si>
    <t>- KP: nghỉ không phép</t>
  </si>
  <si>
    <t>- P: nghỉ có phép</t>
  </si>
  <si>
    <t>X=</t>
  </si>
  <si>
    <t>P=</t>
  </si>
  <si>
    <t>đ/ ca</t>
  </si>
  <si>
    <t>ca/ buổi</t>
  </si>
  <si>
    <t>X</t>
  </si>
  <si>
    <t>Linh</t>
  </si>
  <si>
    <t>KP</t>
  </si>
  <si>
    <t>Giảng Võ</t>
  </si>
  <si>
    <t>P</t>
  </si>
  <si>
    <t>Giảm</t>
  </si>
  <si>
    <t>Số dư
kỳ trước</t>
  </si>
  <si>
    <t>Cần đóng</t>
  </si>
  <si>
    <t>Đã đóng</t>
  </si>
  <si>
    <t>Ghi chú
Ngày nộp tiền</t>
  </si>
  <si>
    <t>HP (%)</t>
  </si>
  <si>
    <t>Số dư
Kỳ này</t>
  </si>
  <si>
    <r>
      <t xml:space="preserve">Số </t>
    </r>
    <r>
      <rPr>
        <b/>
        <sz val="11"/>
        <color rgb="FFFF0000"/>
        <rFont val="Calibri (Body)"/>
      </rPr>
      <t>CA</t>
    </r>
    <r>
      <rPr>
        <b/>
        <sz val="11"/>
        <color theme="1"/>
        <rFont val="Calibri"/>
        <family val="2"/>
        <scheme val="minor"/>
      </rPr>
      <t xml:space="preserve"> học</t>
    </r>
  </si>
  <si>
    <t>Tổng kết</t>
  </si>
  <si>
    <t>Ca=</t>
  </si>
  <si>
    <t>TB=</t>
  </si>
  <si>
    <t>Chi phí</t>
  </si>
  <si>
    <t>khác</t>
  </si>
  <si>
    <t>- 0: vắng mặt (MHP)</t>
  </si>
  <si>
    <t>Phạm</t>
  </si>
  <si>
    <t>Hữu</t>
  </si>
  <si>
    <t>0912308689</t>
  </si>
  <si>
    <t>Nguyễn Như Ngọc</t>
  </si>
  <si>
    <t>Tiến</t>
  </si>
  <si>
    <t>0904183780</t>
  </si>
  <si>
    <t>Ngô Thu</t>
  </si>
  <si>
    <t>Nguyễn Ngọc</t>
  </si>
  <si>
    <t>Diệp</t>
  </si>
  <si>
    <t>0903221379</t>
  </si>
  <si>
    <t>0983227708</t>
  </si>
  <si>
    <t>Miễn học phí  - TT (con c Yến)</t>
  </si>
  <si>
    <t>- 1: có mặt (MHP-GV)</t>
  </si>
  <si>
    <t>- X: có mặt (MHP-TT)</t>
  </si>
  <si>
    <t>Lê Hồng</t>
  </si>
  <si>
    <t>Ngô Sĩ Liên</t>
  </si>
  <si>
    <t>0904566577</t>
  </si>
  <si>
    <t xml:space="preserve">Lê Trung </t>
  </si>
  <si>
    <t>Đức</t>
  </si>
  <si>
    <t>Đoàn Thị Điểm</t>
  </si>
  <si>
    <t>Ng Thị Thanh</t>
  </si>
  <si>
    <t>0982996242</t>
  </si>
  <si>
    <t>Nguyễn Quang</t>
  </si>
  <si>
    <t>Bình</t>
  </si>
  <si>
    <t>Acimes</t>
  </si>
  <si>
    <t>chị Lê thị Xuân</t>
  </si>
  <si>
    <t>0989270977</t>
  </si>
  <si>
    <t>Nguyễn Khánh</t>
  </si>
  <si>
    <t>chị Vũ Thị Thu Hoài</t>
  </si>
  <si>
    <t>0904871239</t>
  </si>
  <si>
    <t>THCS Đoàn Thị Điểm</t>
  </si>
  <si>
    <t>Nguyễn Thị Thanh</t>
  </si>
  <si>
    <t>THCS Ngô Sĩ Liên</t>
  </si>
  <si>
    <t>Nguyễn Thị Mỹ Dung</t>
  </si>
  <si>
    <t xml:space="preserve">Hoàng Đông </t>
  </si>
  <si>
    <t>Vũ Trần Hoàng</t>
  </si>
  <si>
    <t>Long</t>
  </si>
  <si>
    <t>Marie Curie</t>
  </si>
  <si>
    <t>0912622929</t>
  </si>
  <si>
    <t>pdiemquynh@yahoo.com</t>
  </si>
  <si>
    <t>Học phí</t>
  </si>
  <si>
    <t>Dư nợ 
kỳ trước</t>
  </si>
  <si>
    <t>Tổng</t>
  </si>
  <si>
    <t>Ngày nộp tiền học</t>
  </si>
  <si>
    <t>Hàng</t>
  </si>
  <si>
    <t>Col1</t>
  </si>
  <si>
    <t>Col2</t>
  </si>
  <si>
    <t>Col3</t>
  </si>
  <si>
    <t>by</t>
  </si>
  <si>
    <t>Miễn giảm</t>
  </si>
  <si>
    <t>Dư kỳ trước</t>
  </si>
  <si>
    <t>TRUNG TÂM BỒI DƯỠNG VĂN HÓA A-STAR</t>
  </si>
  <si>
    <t>THIẾT LẬP</t>
  </si>
  <si>
    <t>Địa chỉ: Nhà B8, ngõ 23 Đỗ Quang (hoặc đi hết ngõ 55 Đỗ Quang)</t>
  </si>
  <si>
    <t>Website: www.astar.edu.vn • Email: info@astar.edu.vn</t>
  </si>
  <si>
    <t>Học phí tháng</t>
  </si>
  <si>
    <t>Điện thoại: 04.3568.1888 • Di động: 091.635.5518</t>
  </si>
  <si>
    <t>Ngày thông báo</t>
  </si>
  <si>
    <t>Họ và tên:</t>
  </si>
  <si>
    <t>Ngày sinh:</t>
  </si>
  <si>
    <t>Lớp:</t>
  </si>
  <si>
    <t>e</t>
  </si>
  <si>
    <t>STT</t>
  </si>
  <si>
    <t>Nội dung</t>
  </si>
  <si>
    <t>Đơn giá</t>
  </si>
  <si>
    <t>Số lượng</t>
  </si>
  <si>
    <t>Thành tiền</t>
  </si>
  <si>
    <t>Đơn giá 1</t>
  </si>
  <si>
    <t>ca học</t>
  </si>
  <si>
    <t>Số lượng 1</t>
  </si>
  <si>
    <t>Miễn giảm 1</t>
  </si>
  <si>
    <t>Ghi chú 1</t>
  </si>
  <si>
    <t>TẠM TÍNH</t>
  </si>
  <si>
    <t>Đơn giá 2</t>
  </si>
  <si>
    <t>Số tiền thiếu (-)/ thừa (+) kỳ trước</t>
  </si>
  <si>
    <t>Số lượng 2</t>
  </si>
  <si>
    <t>TỔNG SỐ TIỀN PHẢI NỘP</t>
  </si>
  <si>
    <t>Miễn giảm 2</t>
  </si>
  <si>
    <t>Ghi chú 2</t>
  </si>
  <si>
    <t>Đơn giá 3</t>
  </si>
  <si>
    <t xml:space="preserve">- Số tài khoản: </t>
  </si>
  <si>
    <t>190 2249 525 6868</t>
  </si>
  <si>
    <t>Số lượng 3</t>
  </si>
  <si>
    <t xml:space="preserve">- Chủ tài khoản: </t>
  </si>
  <si>
    <t>Nguyễn Thị Thanh Thúy</t>
  </si>
  <si>
    <t>Miễn giảm 3</t>
  </si>
  <si>
    <t xml:space="preserve">- Ngân hàng: </t>
  </si>
  <si>
    <t>Techcombank, Chi nhánh Ba Đình.</t>
  </si>
  <si>
    <t>Ghi chú 3</t>
  </si>
  <si>
    <t xml:space="preserve">- Nội dung chuyển tiền: </t>
  </si>
  <si>
    <t>Kỳ trước</t>
  </si>
  <si>
    <t>Ghi chú 4</t>
  </si>
  <si>
    <t xml:space="preserve">Ngô Nhật </t>
  </si>
  <si>
    <t>Ngôi sao</t>
  </si>
  <si>
    <t>Lê Thị Nga</t>
  </si>
  <si>
    <t>0989657246</t>
  </si>
  <si>
    <t>ngatom04@yahoo.com</t>
  </si>
  <si>
    <t>Võ Việt</t>
  </si>
  <si>
    <t>An</t>
  </si>
  <si>
    <t>Ngô Sỹ Liên</t>
  </si>
  <si>
    <t>Võ Anh Tú</t>
  </si>
  <si>
    <t>0912721739</t>
  </si>
  <si>
    <t>tuva1968@gmail.com</t>
  </si>
  <si>
    <t>daithanh16@gmail.com</t>
  </si>
  <si>
    <t>hoaivu1983@gmail.com</t>
  </si>
  <si>
    <t>locan168@gmail.com</t>
  </si>
  <si>
    <t>Huy</t>
  </si>
  <si>
    <t xml:space="preserve">Phạm Duy </t>
  </si>
  <si>
    <t>Hải</t>
  </si>
  <si>
    <t xml:space="preserve">Lê Hương </t>
  </si>
  <si>
    <t>Giang</t>
  </si>
  <si>
    <t>0982559471</t>
  </si>
  <si>
    <t>0903432005</t>
  </si>
  <si>
    <t>Quách Mạnh</t>
  </si>
  <si>
    <t>0904534888</t>
  </si>
  <si>
    <t>0911075995</t>
  </si>
  <si>
    <t>C.Mai Anh</t>
  </si>
  <si>
    <t>0913543981</t>
  </si>
  <si>
    <t>LỚP TC7.1</t>
  </si>
  <si>
    <t>Thầy Nguyễn Đắc Thắng - Nguyễn Quyết Thắng</t>
  </si>
  <si>
    <t>Nguyễn Nhật</t>
  </si>
  <si>
    <t>Nam</t>
  </si>
  <si>
    <t xml:space="preserve">Văn Đức </t>
  </si>
  <si>
    <t>Thiện</t>
  </si>
  <si>
    <t xml:space="preserve">Vũ Quốc </t>
  </si>
  <si>
    <t xml:space="preserve">Tô Nguyễn Hoàng </t>
  </si>
  <si>
    <t>01253286699</t>
  </si>
  <si>
    <t xml:space="preserve">Trần Thùy Dương </t>
  </si>
  <si>
    <t xml:space="preserve">Nguyễn Tri Phương </t>
  </si>
  <si>
    <t>LỚP A7.1</t>
  </si>
  <si>
    <t xml:space="preserve">CÔ PHẠM BÍCH HỒNG </t>
  </si>
  <si>
    <t xml:space="preserve">Thi đầu vào ngày 14/6 Trung </t>
  </si>
  <si>
    <t>Lê Đàm</t>
  </si>
  <si>
    <t>Minh</t>
  </si>
  <si>
    <t xml:space="preserve">Lê Đức </t>
  </si>
  <si>
    <t>C.HÀ</t>
  </si>
  <si>
    <t>0916011486</t>
  </si>
  <si>
    <t>C. Hương</t>
  </si>
  <si>
    <t>0903453323</t>
  </si>
  <si>
    <t>Nguyễn Thành</t>
  </si>
  <si>
    <t xml:space="preserve">Đỗ Khánh </t>
  </si>
  <si>
    <t>0904771776</t>
  </si>
  <si>
    <t>0903422608</t>
  </si>
  <si>
    <t>Trịnh Đức</t>
  </si>
  <si>
    <t>Đinh Trường Lâm</t>
  </si>
  <si>
    <t>0936321505</t>
  </si>
  <si>
    <t>7a2</t>
  </si>
  <si>
    <t>Dịch Vọng Hậu</t>
  </si>
  <si>
    <t>Lê Hương Giang</t>
  </si>
  <si>
    <t>THỨ 6, TỪ 18H00 - 20H00</t>
  </si>
  <si>
    <t>Thi</t>
  </si>
  <si>
    <t xml:space="preserve">Nguyễn Hải </t>
  </si>
  <si>
    <t>0988077178</t>
  </si>
  <si>
    <t>LỚP V7.1</t>
  </si>
  <si>
    <t>0912469988</t>
  </si>
  <si>
    <t>0988856655</t>
  </si>
  <si>
    <t>0915599929</t>
  </si>
  <si>
    <t>Điểm đầu vào</t>
  </si>
  <si>
    <t>Thứ 3, từ 17h00 - 20h15</t>
  </si>
  <si>
    <t>LỚP T7.0</t>
  </si>
  <si>
    <t>Nguyễn Thị Châu</t>
  </si>
  <si>
    <t>C quỳnh</t>
  </si>
  <si>
    <t>BẢNG KIỂM DIỆN VÀ THEO DỌI TÌNH HÌNH HỌC TẬP</t>
  </si>
  <si>
    <t>Together, we shine</t>
  </si>
  <si>
    <t>Ngày</t>
  </si>
  <si>
    <t>Nội dung bài học</t>
  </si>
  <si>
    <t>Bài tập về nhà</t>
  </si>
  <si>
    <t>Điểm danh</t>
  </si>
  <si>
    <t>BTVN</t>
  </si>
  <si>
    <t>Điểm</t>
  </si>
  <si>
    <t>Nhận xét buổi học</t>
  </si>
  <si>
    <r>
      <rPr>
        <b/>
        <i/>
        <sz val="11"/>
        <color theme="1"/>
        <rFont val="Times New Roman"/>
        <family val="1"/>
      </rPr>
      <t xml:space="preserve">Điểm danh: </t>
    </r>
    <r>
      <rPr>
        <sz val="11"/>
        <color theme="1"/>
        <rFont val="Times New Roman"/>
        <family val="1"/>
      </rPr>
      <t xml:space="preserve">x - có mặt; 0 - vắng mặt             </t>
    </r>
    <r>
      <rPr>
        <b/>
        <i/>
        <sz val="11"/>
        <color theme="1"/>
        <rFont val="Times New Roman"/>
        <family val="1"/>
      </rPr>
      <t>BTVN:</t>
    </r>
    <r>
      <rPr>
        <sz val="11"/>
        <color theme="1"/>
        <rFont val="Times New Roman"/>
        <family val="1"/>
      </rPr>
      <t xml:space="preserve"> số bài làm/ tổng số bài</t>
    </r>
  </si>
  <si>
    <t>Trung</t>
  </si>
  <si>
    <t>0989977595</t>
  </si>
  <si>
    <t>Thiềm Thanh</t>
  </si>
  <si>
    <t>0903667766</t>
  </si>
  <si>
    <t>Archimedes Academy</t>
  </si>
  <si>
    <t>vanducthien1@gmail.com</t>
  </si>
  <si>
    <t>Nguyễn Hải Bình</t>
  </si>
  <si>
    <t>Nguyễn Thanh Huyền</t>
  </si>
  <si>
    <t>Huyenthm@gmail.com</t>
  </si>
  <si>
    <t>binhnh@vnpt.vn</t>
  </si>
  <si>
    <t>0903418324</t>
  </si>
  <si>
    <t>vinschool</t>
  </si>
  <si>
    <t>Tô Hải Âu</t>
  </si>
  <si>
    <t>ĐIỂM DANH T6-T7</t>
  </si>
  <si>
    <t>Tháng 6</t>
  </si>
  <si>
    <t>Tháng 7</t>
  </si>
  <si>
    <t>x</t>
  </si>
  <si>
    <t>trùng lịch học</t>
  </si>
  <si>
    <t>0968384466</t>
  </si>
  <si>
    <t>Lương Thế Vinh CS1</t>
  </si>
  <si>
    <t>Trần Thị Thanh Hương</t>
  </si>
  <si>
    <t>Huongcapa81@yahoo.com</t>
  </si>
  <si>
    <t>Trung Hòa</t>
  </si>
  <si>
    <t xml:space="preserve">Nguyễn Lê </t>
  </si>
  <si>
    <t>Lê Ngọc diệp</t>
  </si>
  <si>
    <t>leengocdiep@yahoo.com.vn</t>
  </si>
  <si>
    <t>Đàm Đức</t>
  </si>
  <si>
    <t xml:space="preserve">Vũ Nguyệt </t>
  </si>
  <si>
    <t>T6</t>
  </si>
  <si>
    <t>T7</t>
  </si>
  <si>
    <t>Tháng 06</t>
  </si>
  <si>
    <t>Tháng 07</t>
  </si>
  <si>
    <t>kp</t>
  </si>
  <si>
    <t>Trần Thành</t>
  </si>
  <si>
    <t>Trần Văn Độ</t>
  </si>
  <si>
    <t>sonhaivnco@gmail.com</t>
  </si>
  <si>
    <t>A7.1</t>
  </si>
  <si>
    <t>THU HỌC PHÍ T6-T7</t>
  </si>
  <si>
    <t>7A5</t>
  </si>
  <si>
    <t>Nguyễn Tri Phương</t>
  </si>
  <si>
    <t>Trần Thùy Dương</t>
  </si>
  <si>
    <t>7C2</t>
  </si>
  <si>
    <t>Achimedes Academy</t>
  </si>
  <si>
    <t>Vietcombank, Chi nhánh Thành Công.</t>
  </si>
  <si>
    <t>Lưu ý: Các trường hợp nghỉ không phép TT không hoàn trả học phí (Nghỉ có phép: PH gọi điện xin phép TT/GV trước giờ học, TT sẽ sắp xếp buổi học bù)</t>
  </si>
  <si>
    <t xml:space="preserve">Phạm </t>
  </si>
  <si>
    <t>01649668786</t>
  </si>
  <si>
    <t>Nguyễn Trường Tộ</t>
  </si>
  <si>
    <t>Nguyễn Thị Thanh Tịnh</t>
  </si>
  <si>
    <t>Thanhtinh1075@gmail.com</t>
  </si>
  <si>
    <t>sonss2001@gmail.com</t>
  </si>
  <si>
    <t>Tạ Đức</t>
  </si>
  <si>
    <t>đã xếp lớp kiểm tra đầu vào</t>
  </si>
  <si>
    <t>0983013488</t>
  </si>
  <si>
    <t>Nguyễn Thị Phấn</t>
  </si>
  <si>
    <t>phannt711@gmail.com</t>
  </si>
  <si>
    <t>THCS Khương Thượng</t>
  </si>
  <si>
    <t>THU HỌC PHÍ T6-7</t>
  </si>
  <si>
    <t>Chuyển từ T7.0 sang</t>
  </si>
  <si>
    <t>ZDuyên</t>
  </si>
  <si>
    <t>ZMinh</t>
  </si>
  <si>
    <t>Bị trùng lịch, bh có lớp mới liên hệ ngay</t>
  </si>
  <si>
    <t>ZQuang</t>
  </si>
  <si>
    <t xml:space="preserve">Đỗ Hiểu </t>
  </si>
  <si>
    <t>Phan Đình Giót</t>
  </si>
  <si>
    <t>Nguyễn Kim Chi</t>
  </si>
  <si>
    <t>0942296086</t>
  </si>
  <si>
    <t>nguyenkimchius@gmail.com</t>
  </si>
  <si>
    <t>01667785592</t>
  </si>
  <si>
    <t>0936235220</t>
  </si>
  <si>
    <t>quynhchile@gmail.com</t>
  </si>
  <si>
    <t>Thái Thinh</t>
  </si>
  <si>
    <t>Phạm Duy</t>
  </si>
  <si>
    <t>Lương Thế Vinh</t>
  </si>
  <si>
    <t>phamhuu1104@gmail.com</t>
  </si>
  <si>
    <t>Chu Văn An</t>
  </si>
  <si>
    <t>Trần Thanh Thúy</t>
  </si>
  <si>
    <t>0904583005</t>
  </si>
  <si>
    <t>huycoi30@gmail.com</t>
  </si>
  <si>
    <t>thanhnguyen2000@gmail.com</t>
  </si>
  <si>
    <t>Em Mai/Nguyễn Thanh Hoàn</t>
  </si>
  <si>
    <t>0904642000/0913225205(Hoàn)</t>
  </si>
  <si>
    <t>0904101909 / 01272068899</t>
  </si>
  <si>
    <t>phamanh2004@gmail.com</t>
  </si>
  <si>
    <t>Ams</t>
  </si>
  <si>
    <t>Cao Hải Yến</t>
  </si>
  <si>
    <t>0975211675</t>
  </si>
  <si>
    <t>01676316668</t>
  </si>
  <si>
    <t>Nguyễn Ngọc Lân</t>
  </si>
  <si>
    <t xml:space="preserve">Trần Thành </t>
  </si>
  <si>
    <t>0915342723</t>
  </si>
  <si>
    <t>Nguyễn Tú Anh</t>
  </si>
  <si>
    <t>28/6 Trung: Lớp 6, muốn học chương trình lớp 7, Trung xếp cho học 1 thời gian</t>
  </si>
  <si>
    <t xml:space="preserve">Nguyễn Trung </t>
  </si>
  <si>
    <t>Mỹ Đình</t>
  </si>
  <si>
    <t xml:space="preserve">Đào Ngọc Ánh </t>
  </si>
  <si>
    <t>0986986446</t>
  </si>
  <si>
    <t>Đỗ Hiểu</t>
  </si>
  <si>
    <t>ĐIỂM DANH T6 - T7</t>
  </si>
  <si>
    <t>28/6 Yến</t>
  </si>
  <si>
    <t>THẦY NGUYỄN ĐẮC THẮNG - CÔ CẤN THU THẢO</t>
  </si>
  <si>
    <t>Miễn học phí  - cháu A.Thắng</t>
  </si>
  <si>
    <t>30/06 Lâm</t>
  </si>
  <si>
    <t>30/6 yến</t>
  </si>
  <si>
    <t>0911552004</t>
  </si>
  <si>
    <t>03/07 yến</t>
  </si>
  <si>
    <t>Ngân</t>
  </si>
  <si>
    <t xml:space="preserve">  </t>
  </si>
  <si>
    <r>
      <t xml:space="preserve">Số </t>
    </r>
    <r>
      <rPr>
        <b/>
        <sz val="11"/>
        <color rgb="FFFF0000"/>
        <rFont val="Times New Roman"/>
        <family val="1"/>
      </rPr>
      <t>CA</t>
    </r>
    <r>
      <rPr>
        <b/>
        <sz val="11"/>
        <color theme="1"/>
        <rFont val="Times New Roman"/>
        <family val="1"/>
      </rPr>
      <t xml:space="preserve"> học</t>
    </r>
  </si>
  <si>
    <t xml:space="preserve">3/7 đã đi học lại được, bắt đầu học từ 3/7 luôn </t>
  </si>
  <si>
    <t xml:space="preserve">Đào Thúy Hồng </t>
  </si>
  <si>
    <t>daothuyhong79@gmail.com</t>
  </si>
  <si>
    <t>7T1</t>
  </si>
  <si>
    <t xml:space="preserve">3/7 Trung </t>
  </si>
  <si>
    <t>01683945285</t>
  </si>
  <si>
    <t>Hoàng Tùng</t>
  </si>
  <si>
    <t>0986922267</t>
  </si>
  <si>
    <t>Lâm đk học, kiểm tra đầu vào 04/07</t>
  </si>
  <si>
    <t>ZKiên</t>
  </si>
  <si>
    <t>ZKhánh</t>
  </si>
  <si>
    <t>Tiếp nhận 26/6, học cả TVA, XIN NGHỈ TIẾNG ANH HẾT THÁNG 7 04/07 YẾN</t>
  </si>
  <si>
    <t>Trung nhận đăng ký và kiểm tra ngày 27/6, 04/07 XIN NGHỈ HẲN YẾN</t>
  </si>
  <si>
    <t>Tiếp nhận 26/6 học cả TVA 7, 04/07 XIN NGHỈ HẲN YẾN</t>
  </si>
  <si>
    <t>04510 0035 2572</t>
  </si>
  <si>
    <t>0913279211</t>
  </si>
  <si>
    <t>Vũ Nguyệt Hà lớp T11.1</t>
  </si>
  <si>
    <t>Đống Đa</t>
  </si>
  <si>
    <t xml:space="preserve">5/7 Trung </t>
  </si>
  <si>
    <t>05/07 Lâm</t>
  </si>
  <si>
    <t>0989055845</t>
  </si>
  <si>
    <t>đi trại hè hết tháng 7 mới học ( yến 04/07)</t>
  </si>
  <si>
    <t>ZĐức</t>
  </si>
  <si>
    <t>ZAnh</t>
  </si>
  <si>
    <t>06/07 Lâm: đã chuyển sang T7.0</t>
  </si>
  <si>
    <t>ZThảo</t>
  </si>
  <si>
    <t>ZAn</t>
  </si>
  <si>
    <t>07/07 Lâm: Trùng lịch học</t>
  </si>
  <si>
    <t>ZTrung</t>
  </si>
  <si>
    <t>Nguyễn Văn</t>
  </si>
  <si>
    <t>Nguyễn Trãi</t>
  </si>
  <si>
    <t>Nguyễn Văn Vinh</t>
  </si>
  <si>
    <t>0903221189</t>
  </si>
  <si>
    <t>huyanh.phuong@yahô.com.vn</t>
  </si>
  <si>
    <t>Thanh Liệt</t>
  </si>
  <si>
    <t>Ngô Ngọc Trọng</t>
  </si>
  <si>
    <t>08/07 Lâm: Trùng lịch học ở trường</t>
  </si>
  <si>
    <t>Trùng lịch học</t>
  </si>
  <si>
    <t>Hoàng Trần Phương</t>
  </si>
  <si>
    <t>tunghoang@vietnamairlines.com</t>
  </si>
  <si>
    <t>Văn Đức</t>
  </si>
  <si>
    <t>Em Mai</t>
  </si>
  <si>
    <t>0904642000</t>
  </si>
  <si>
    <t>C. Hải Bình</t>
  </si>
  <si>
    <t>c, quỳnh</t>
  </si>
  <si>
    <t>LỚP L7.1</t>
  </si>
  <si>
    <t>Thứ 5, từ 18H00 - 20h00</t>
  </si>
  <si>
    <t>Cô Phạm Vũ Bích Hằng</t>
  </si>
  <si>
    <t>T8</t>
  </si>
  <si>
    <t>T9</t>
  </si>
  <si>
    <t>07/07 Lâm : ko phải sđt của PH e Thanh Thảo ( 09/07 YẾN đã kiểm tra lại ghi danh và bài kiểmt tra học sinh đều ko thấy đúng số)</t>
  </si>
  <si>
    <t>quynhntt1@prep.com.vn</t>
  </si>
  <si>
    <t>nntrong@gmail.com</t>
  </si>
  <si>
    <t>07/07 trung</t>
  </si>
  <si>
    <t>haiau.to5@gmail.com</t>
  </si>
  <si>
    <t>huyanh.phuong@yahoo.com.vn</t>
  </si>
  <si>
    <t>Phạm Minh</t>
  </si>
  <si>
    <t>0937978668</t>
  </si>
  <si>
    <t>tuyenhuyen427@gmail.com</t>
  </si>
  <si>
    <t>Nguyễn Thị Huyền</t>
  </si>
  <si>
    <t>11/07 kiểm tra đầu vào</t>
  </si>
  <si>
    <t>12/07 lâm</t>
  </si>
  <si>
    <t>haitoauth@gmail.com/ 8đ</t>
  </si>
  <si>
    <t>kiểm tra đầu vào 7,25đ</t>
  </si>
  <si>
    <t>huongcapa81@yahoo.com</t>
  </si>
  <si>
    <t>Khánh</t>
  </si>
  <si>
    <t xml:space="preserve">15/6 Trung </t>
  </si>
  <si>
    <t>Lê Quý Đôn</t>
  </si>
  <si>
    <t>dieulinhams@gmail.com</t>
  </si>
  <si>
    <t>Lê Lợi</t>
  </si>
  <si>
    <t>Nguyễn Minh Ngọc</t>
  </si>
  <si>
    <t>bong_xinh2012@yahoo.com</t>
  </si>
  <si>
    <t>19/07 Lâm</t>
  </si>
  <si>
    <t xml:space="preserve">11/07 yến phụ huynh báo thứ 3 ngày 12/07 con đi học được sẽ đến, còn ko đến thì sẽ </t>
  </si>
  <si>
    <t>20/07 Lâm (CK ngày 08/07)</t>
  </si>
  <si>
    <t>11/07 Lâm</t>
  </si>
  <si>
    <t>15/07 Lâm</t>
  </si>
  <si>
    <t>01/07 Lâm</t>
  </si>
  <si>
    <t>08/07 Lâm</t>
  </si>
  <si>
    <t>Trịnh Ngọc Hiển</t>
  </si>
  <si>
    <t>0903276084</t>
  </si>
  <si>
    <t>22/07 Lâm: PH đk qua điện thoai, học cả T+A</t>
  </si>
  <si>
    <t>p</t>
  </si>
  <si>
    <t>danthuy72@gmail.com</t>
  </si>
  <si>
    <t>27/089/2004</t>
  </si>
  <si>
    <t>Lý Thái Tổ</t>
  </si>
  <si>
    <t>bangtaiviethq@gmail.com</t>
  </si>
  <si>
    <t>22/07 yến</t>
  </si>
  <si>
    <t>Nguyễn Dương Nam</t>
  </si>
  <si>
    <t>0902158668</t>
  </si>
  <si>
    <t>tuanhbui@gmail.com</t>
  </si>
  <si>
    <t>Bùi Tú Anh</t>
  </si>
  <si>
    <t>24/07 yến</t>
  </si>
  <si>
    <t>Nguyễn Việt</t>
  </si>
  <si>
    <t>0915506096</t>
  </si>
  <si>
    <t>Nhân Chính</t>
  </si>
  <si>
    <t>Vũ thị Kim Oanh</t>
  </si>
  <si>
    <t>nbinh27rhm@gmail.com</t>
  </si>
  <si>
    <t>27/09/2004</t>
  </si>
  <si>
    <t>0904106676</t>
  </si>
  <si>
    <t>THU HỌC PHÍ T8-9</t>
  </si>
  <si>
    <t>ĐIỂM DANH T8-T9</t>
  </si>
  <si>
    <t>Tháng 8</t>
  </si>
  <si>
    <t>8,9/2016</t>
  </si>
  <si>
    <t>AZ4</t>
  </si>
  <si>
    <t>THU HỌC PHÍ T8-T9</t>
  </si>
  <si>
    <t>Tháng 08</t>
  </si>
  <si>
    <t>Tháng 09</t>
  </si>
  <si>
    <t>ĐIỂM DANH T8 - T9</t>
  </si>
  <si>
    <t>T08</t>
  </si>
  <si>
    <t>T09</t>
  </si>
  <si>
    <t>THU HỌC PHÍ T08-T09</t>
  </si>
  <si>
    <t xml:space="preserve">zHiếu </t>
  </si>
  <si>
    <t>21/07 Lâm: nhà xa đi học về HS kêu mệt nên PH đang xem xét lại, 28/07 yến khi nào cơ sở mới mở báo cho ph</t>
  </si>
  <si>
    <t>ax</t>
  </si>
  <si>
    <t>az4</t>
  </si>
  <si>
    <t>ay</t>
  </si>
  <si>
    <t>ba</t>
  </si>
  <si>
    <t>bc</t>
  </si>
  <si>
    <t>AX</t>
  </si>
  <si>
    <t>AY</t>
  </si>
  <si>
    <t>BA</t>
  </si>
  <si>
    <t>BC</t>
  </si>
  <si>
    <t>0904154488( SĐT bố)</t>
  </si>
  <si>
    <t>ZKhiêm</t>
  </si>
  <si>
    <t>29/07 Lâm: PH xin nghỉ hẳn</t>
  </si>
  <si>
    <r>
      <t>đề nghị ghi rõ "</t>
    </r>
    <r>
      <rPr>
        <b/>
        <sz val="8"/>
        <color theme="1"/>
        <rFont val="Times New Roman"/>
        <family val="1"/>
      </rPr>
      <t>Học phí T8+9/2016, &lt;họ tên học sinh&gt;, &lt;lớp&gt;</t>
    </r>
    <r>
      <rPr>
        <sz val="8"/>
        <color theme="1"/>
        <rFont val="Times New Roman"/>
        <family val="1"/>
      </rPr>
      <t>".</t>
    </r>
  </si>
  <si>
    <t>Đỗ Nam</t>
  </si>
  <si>
    <t>0913505555</t>
  </si>
  <si>
    <t>31/07 YẾN</t>
  </si>
  <si>
    <t>31/07 yến</t>
  </si>
  <si>
    <t xml:space="preserve">Đỗ Nam </t>
  </si>
  <si>
    <t>0945466669</t>
  </si>
  <si>
    <t>donamkhanh18042004@gmail.com</t>
  </si>
  <si>
    <t>Nguyễn Thu Giang</t>
  </si>
  <si>
    <t>thugiangnguyen@yahoo.com</t>
  </si>
  <si>
    <t>CN 14h - 17h15</t>
  </si>
  <si>
    <t>Nguyễn Hoàng Khánh</t>
  </si>
  <si>
    <t>Hoàng Thanh Nhàn</t>
  </si>
  <si>
    <t>0902282326</t>
  </si>
  <si>
    <t>hoangnhan.bca@gmail.com</t>
  </si>
  <si>
    <t>01/08 Lâm: PH gọi ko học Lý nữa</t>
  </si>
  <si>
    <t>0888800900</t>
  </si>
  <si>
    <t>Tháng9</t>
  </si>
  <si>
    <t>Trịnh Yến</t>
  </si>
  <si>
    <t>02/08 Lâm</t>
  </si>
  <si>
    <t>03/08 KO ĐI HỌC NỮA</t>
  </si>
  <si>
    <t>03/08 THUÊ BAO</t>
  </si>
  <si>
    <t>03/08 KO NGHE MÁY</t>
  </si>
  <si>
    <t xml:space="preserve">Phạm Gia </t>
  </si>
  <si>
    <t>Tùng</t>
  </si>
  <si>
    <t>Láng Thượng</t>
  </si>
  <si>
    <t>Phạm Ngọc Sơn</t>
  </si>
  <si>
    <t>Hiển</t>
  </si>
  <si>
    <t>Cầu Giấy</t>
  </si>
  <si>
    <t>7A2</t>
  </si>
  <si>
    <t>Đào Khánh Vân</t>
  </si>
  <si>
    <t>0913926266</t>
  </si>
  <si>
    <t>khanhvandao@abbott.com</t>
  </si>
  <si>
    <t>04/08 Lâm: Trùng lịch học PH xem xét đổi sang lớp tối thứ 3</t>
  </si>
  <si>
    <t>0947388898</t>
  </si>
  <si>
    <t>04/08 Lâm</t>
  </si>
  <si>
    <t>Nguyễn Thị Hoài Hương</t>
  </si>
  <si>
    <t>0912550506</t>
  </si>
  <si>
    <t>Nghỉ lễ: 02/09</t>
  </si>
  <si>
    <t>Cô Phan Hằng.</t>
  </si>
  <si>
    <t>Thứ 2, từ 18h00 - 20h00</t>
  </si>
  <si>
    <t>05/08 yến</t>
  </si>
  <si>
    <t>zAnh</t>
  </si>
  <si>
    <t>zLinh</t>
  </si>
  <si>
    <t>Vũ Hương</t>
  </si>
  <si>
    <t>Nguyễn Tất Thành</t>
  </si>
  <si>
    <t>07/08 yến</t>
  </si>
  <si>
    <t>bị trùng lịch, học nửa ca đại bên TC7.1, học nửa ca hình bên T7.0</t>
  </si>
  <si>
    <t>zCường</t>
  </si>
  <si>
    <t>09/08 Yến: con đang học Toán T7.0, Môn Văn chờ ổn định ở trường mới học</t>
  </si>
  <si>
    <t>09/08  con học được tối thứ 2</t>
  </si>
  <si>
    <t>09/08 Yến:Con bị trùng lịch học tối thứ 2, 3</t>
  </si>
  <si>
    <t>Đặng Châu</t>
  </si>
  <si>
    <t xml:space="preserve">Đỗ Hiếu </t>
  </si>
  <si>
    <t>Nguyễn Minh</t>
  </si>
  <si>
    <t>zMinh</t>
  </si>
  <si>
    <t>9/8 Yến</t>
  </si>
  <si>
    <t>10/08 Lâm CK</t>
  </si>
  <si>
    <t>08/08 Lâm CK</t>
  </si>
  <si>
    <t>12/08 yến</t>
  </si>
  <si>
    <t>zHữu</t>
  </si>
  <si>
    <t>12/08 phụ huynh cho con đi học vào thứ 2</t>
  </si>
  <si>
    <t>13/08 hà</t>
  </si>
  <si>
    <t>HỌC  7, CN</t>
  </si>
  <si>
    <t>14/08 yến</t>
  </si>
  <si>
    <t>14/08 YẾN</t>
  </si>
  <si>
    <t>15/08 Lâm</t>
  </si>
  <si>
    <t>zTuấn</t>
  </si>
  <si>
    <t>15/08 con đã theo học lớp khác rồi</t>
  </si>
  <si>
    <t>14/08 Yến: con bị trùng lịch văn không học được tối thứ 2</t>
  </si>
  <si>
    <t>zĐức</t>
  </si>
  <si>
    <t xml:space="preserve">14/08 Yến: không nghe máy, đang theo học T7.0 </t>
  </si>
  <si>
    <t>zLong</t>
  </si>
  <si>
    <t>15/08 yến: Con học được vào tối thứ 2 phụ huynh xin nghỉ buổi 15/08. sang tuần sẽ cho con học</t>
  </si>
  <si>
    <t>09/08 con học được vào tối thứ 2, 15/08 phụ huynh quên lịch hẹn sang tuần học</t>
  </si>
  <si>
    <t>0'942296086</t>
  </si>
  <si>
    <t>haibarakhanh@gmail.com</t>
  </si>
  <si>
    <t>7a3</t>
  </si>
  <si>
    <t>ngoclan108hhtvp@gmail.com</t>
  </si>
  <si>
    <t>thuyduong72@gmail.com</t>
  </si>
  <si>
    <t>nguyethalinh@gmail.com</t>
  </si>
  <si>
    <t>dung.ltmy@gmail.com</t>
  </si>
  <si>
    <t>16/08 Lâm CK</t>
  </si>
  <si>
    <t>16/08 Lâm</t>
  </si>
  <si>
    <t xml:space="preserve">Ngô Thu </t>
  </si>
  <si>
    <t>19/08 Lâm CK</t>
  </si>
  <si>
    <t>20/08 yến ck</t>
  </si>
  <si>
    <t>THU HỌC PHÍ T10-11</t>
  </si>
  <si>
    <t>ĐIỂM DANH T10-T11</t>
  </si>
  <si>
    <t>Tháng 10</t>
  </si>
  <si>
    <t>Tháng 11</t>
  </si>
  <si>
    <t>T11</t>
  </si>
  <si>
    <t>THU HỌC PHÍ T10-T11</t>
  </si>
  <si>
    <t>ĐIỂM DANH T10 - T11</t>
  </si>
  <si>
    <t>THÁNG 10</t>
  </si>
  <si>
    <t>THÁNG 11</t>
  </si>
  <si>
    <t>0982216068</t>
  </si>
  <si>
    <t>THCS Phan Đình Gíót</t>
  </si>
  <si>
    <t>22/08 Lâm: PH nói con đang trùng lịch chưa bố trí đc</t>
  </si>
  <si>
    <t>ZPhong</t>
  </si>
  <si>
    <t>22/08 Lâm: PH xin nghỉ học cả Toán + Văn vì thời gian chưa cho phép</t>
  </si>
  <si>
    <t>22/08 Lâm CK</t>
  </si>
  <si>
    <t>7Q2</t>
  </si>
  <si>
    <t>zBình</t>
  </si>
  <si>
    <t>22/08 con học thử 1 buổi nhưng con nói cô dạy không hay , con thấy không bằng cô dạy ở trường con nên con xin nghỉ</t>
  </si>
  <si>
    <t>Trương Vĩnh</t>
  </si>
  <si>
    <t>Xuân</t>
  </si>
  <si>
    <t>Chị Thủy</t>
  </si>
  <si>
    <t>0888596996</t>
  </si>
  <si>
    <t xml:space="preserve">Lê Đàm </t>
  </si>
  <si>
    <t>Duyên</t>
  </si>
  <si>
    <t>Đàm Thu Hà</t>
  </si>
  <si>
    <t>damhaquanhoa@gmail.com</t>
  </si>
  <si>
    <t>23/08 Lâm</t>
  </si>
  <si>
    <t>Chị là Trà My học A10.1</t>
  </si>
  <si>
    <t>24/08 hà</t>
  </si>
  <si>
    <t>26/08 Lâm</t>
  </si>
  <si>
    <t xml:space="preserve">Vũ Như </t>
  </si>
  <si>
    <t>Ngọc</t>
  </si>
  <si>
    <t xml:space="preserve"> </t>
  </si>
  <si>
    <t>Học phí T8/2016</t>
  </si>
  <si>
    <t>Học phí T9/2016</t>
  </si>
  <si>
    <t>29 tháng 08 năm 2016</t>
  </si>
  <si>
    <r>
      <t xml:space="preserve">Đề nghị CMHS nộp tiền Học phí cho con trước </t>
    </r>
    <r>
      <rPr>
        <b/>
        <sz val="8"/>
        <color theme="1"/>
        <rFont val="Times New Roman"/>
        <family val="1"/>
      </rPr>
      <t>ngày 05/09/2016</t>
    </r>
    <r>
      <rPr>
        <sz val="8"/>
        <color theme="1"/>
        <rFont val="Times New Roman"/>
        <family val="1"/>
      </rPr>
      <t xml:space="preserve"> tại VP Trung tâm hoặc chuyển khoản.</t>
    </r>
  </si>
  <si>
    <t>Phạm Gia Tùng</t>
  </si>
  <si>
    <t>30/08 hà</t>
  </si>
  <si>
    <t>Chuyển lại lớp TC7.1</t>
  </si>
  <si>
    <t>31/08 Lâm</t>
  </si>
  <si>
    <t>Phạm Trần Nhật</t>
  </si>
  <si>
    <t>Hà</t>
  </si>
  <si>
    <t>7B</t>
  </si>
  <si>
    <t>Trần Hồng Nhung</t>
  </si>
  <si>
    <t>redrosethn@yahoo.com</t>
  </si>
  <si>
    <t>Chu văn an</t>
  </si>
  <si>
    <t>vũ tùng anh</t>
  </si>
  <si>
    <t>0987056672</t>
  </si>
  <si>
    <t>Phạm Ngọc Diệu</t>
  </si>
  <si>
    <t>Lương Thị Dần</t>
  </si>
  <si>
    <t>huongmagna@gmail.com</t>
  </si>
  <si>
    <t>Nguyễn Hồng</t>
  </si>
  <si>
    <t>0912528824</t>
  </si>
  <si>
    <t>7M2</t>
  </si>
  <si>
    <t>Ngô Quỳnh Thu</t>
  </si>
  <si>
    <t>quynhthungo@gmail.com</t>
  </si>
  <si>
    <t>04/09 Thùy</t>
  </si>
  <si>
    <t>04/09  Thùy</t>
  </si>
  <si>
    <t>zTiến</t>
  </si>
  <si>
    <t xml:space="preserve">                                                  </t>
  </si>
  <si>
    <t>05/09 Thùy</t>
  </si>
  <si>
    <t>vntuanh@yahoo.fr</t>
  </si>
  <si>
    <t>doankimchi1978@yahoo.com.vn</t>
  </si>
  <si>
    <t>Nguyễn Thu</t>
  </si>
  <si>
    <t>Trần Thị Hòa</t>
  </si>
  <si>
    <t>0903428771</t>
  </si>
  <si>
    <t>ngocsont@yahoo.com</t>
  </si>
  <si>
    <t>LỚP T7.2</t>
  </si>
  <si>
    <t>trandieuhuong1976@gmail.com</t>
  </si>
  <si>
    <t>Thứ 6 từ 17h45 - 21h00</t>
  </si>
  <si>
    <t>0988842767</t>
  </si>
  <si>
    <t>hoaihuongchuyensp@gmail.com</t>
  </si>
  <si>
    <t>0988084888; 0989290395 (Đt bố)</t>
  </si>
  <si>
    <t>90000</t>
  </si>
  <si>
    <t>12/08 yến+009/09 HÀ 90K SÁCH</t>
  </si>
  <si>
    <t>29/07 Yến+ 09/09 HÀ SÁCH</t>
  </si>
  <si>
    <t>Đỗ Linh</t>
  </si>
  <si>
    <t>THCS Chu Văn An</t>
  </si>
  <si>
    <t>Phạm Thanh Loan</t>
  </si>
  <si>
    <t>0977768888</t>
  </si>
  <si>
    <t>lanhthiennhu16112411@gmail.com</t>
  </si>
  <si>
    <t xml:space="preserve">Nguyễn Đăng </t>
  </si>
  <si>
    <t>Vinschool</t>
  </si>
  <si>
    <t>Nguyễn Lan Hương</t>
  </si>
  <si>
    <t>0912266929</t>
  </si>
  <si>
    <t>huong2978@yahoo.com</t>
  </si>
  <si>
    <t>Con chị Dung trung tâm</t>
  </si>
  <si>
    <t>10/09 yến</t>
  </si>
  <si>
    <t>T7.2</t>
  </si>
  <si>
    <t>zThảo</t>
  </si>
  <si>
    <t>con ko sắp xếp được lịch khi nào xếp được sẽ báo lại</t>
  </si>
  <si>
    <t>ZLinh</t>
  </si>
  <si>
    <t>12/09 Lâm: xin nghỉ vì trùng lịch, ở CS2 cũng ko học đc vì ko ai đưa đón</t>
  </si>
  <si>
    <t>T7.0</t>
  </si>
  <si>
    <t>TC7.1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</si>
</sst>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\ &quot;₫&quot;_-;\-* #,##0\ &quot;₫&quot;_-;_-* &quot;-&quot;\ &quot;₫&quot;_-;_-@_-"/>
    <numFmt numFmtId="165" formatCode="_-* #,##0\ _₫_-;\-* #,##0\ _₫_-;_-* &quot;-&quot;\ _₫_-;_-@_-"/>
    <numFmt numFmtId="166" formatCode="_-* #,##0.00\ &quot;₫&quot;_-;\-* #,##0.00\ &quot;₫&quot;_-;_-* &quot;-&quot;??\ &quot;₫&quot;_-;_-@_-"/>
    <numFmt numFmtId="167" formatCode="_-&quot;$&quot;* #,##0.00_-;\-&quot;$&quot;* #,##0.00_-;_-&quot;$&quot;* &quot;-&quot;??_-;_-@_-"/>
    <numFmt numFmtId="168" formatCode="_(* #,##0_);_(* \(#,##0\);_(* &quot;-&quot;??_);_(@_)"/>
    <numFmt numFmtId="169" formatCode="[$-1010000]dd/mm/yyyy;@"/>
    <numFmt numFmtId="170" formatCode="dd"/>
    <numFmt numFmtId="171" formatCode="[$-1010000]d/m/yyyy;@"/>
  </numFmts>
  <fonts count="9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</font>
    <font>
      <u/>
      <sz val="11"/>
      <color rgb="FFFF0000"/>
      <name val="Calibri"/>
      <family val="2"/>
    </font>
    <font>
      <sz val="10"/>
      <name val="Arial"/>
      <family val="2"/>
    </font>
    <font>
      <b/>
      <sz val="11"/>
      <color rgb="FFFF0000"/>
      <name val="Calibri (Body)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u/>
      <sz val="8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u/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i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u/>
      <sz val="11"/>
      <color rgb="FF0000FF"/>
      <name val="Times New Roman"/>
      <family val="1"/>
    </font>
    <font>
      <sz val="11"/>
      <color rgb="FF0000FF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sz val="11"/>
      <color theme="0" tint="-0.499984740745262"/>
      <name val="Calibri"/>
      <family val="2"/>
    </font>
    <font>
      <u/>
      <sz val="11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u/>
      <sz val="10"/>
      <color theme="0" tint="-0.499984740745262"/>
      <name val="Arial"/>
      <family val="2"/>
    </font>
    <font>
      <u/>
      <sz val="12"/>
      <color theme="0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14"/>
      <color theme="0" tint="-0.499984740745262"/>
      <name val="Arial"/>
      <family val="2"/>
    </font>
    <font>
      <sz val="14"/>
      <color theme="0" tint="-0.499984740745262"/>
      <name val="Calibri"/>
      <family val="2"/>
      <scheme val="minor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sz val="11"/>
      <color theme="0" tint="-0.499984740745262"/>
      <name val="Calibri"/>
      <family val="2"/>
    </font>
    <font>
      <u/>
      <sz val="11"/>
      <color theme="0" tint="-0.499984740745262"/>
      <name val="Calibri"/>
      <family val="2"/>
    </font>
    <font>
      <u/>
      <sz val="10"/>
      <color theme="1"/>
      <name val="Arial"/>
      <family val="2"/>
    </font>
    <font>
      <u/>
      <sz val="11"/>
      <color theme="1"/>
      <name val="Times New Roman"/>
      <family val="1"/>
    </font>
    <font>
      <u/>
      <sz val="11"/>
      <color theme="0" tint="-0.499984740745262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2"/>
      <color rgb="FF0000FF"/>
      <name val="Times New Roman"/>
      <family val="1"/>
    </font>
    <font>
      <sz val="12"/>
      <color rgb="FFFF0000"/>
      <name val="Times New Roman"/>
      <family val="1"/>
    </font>
    <font>
      <u/>
      <sz val="12"/>
      <color rgb="FFFF0000"/>
      <name val="Times New Roman"/>
      <family val="1"/>
    </font>
    <font>
      <sz val="12"/>
      <color theme="0" tint="-0.499984740745262"/>
      <name val="Times New Roman"/>
      <family val="1"/>
    </font>
    <font>
      <b/>
      <sz val="12"/>
      <color theme="0" tint="-0.499984740745262"/>
      <name val="Times New Roman"/>
      <family val="1"/>
    </font>
    <font>
      <u/>
      <sz val="12"/>
      <color theme="0" tint="-0.499984740745262"/>
      <name val="Times New Roman"/>
      <family val="1"/>
    </font>
    <font>
      <b/>
      <sz val="12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747">
    <xf numFmtId="0" fontId="0" fillId="0" borderId="0" xfId="0"/>
    <xf numFmtId="0" fontId="0" fillId="3" borderId="0" xfId="0" applyFill="1" applyAlignment="1" applyProtection="1">
      <alignment horizontal="center"/>
    </xf>
    <xf numFmtId="0" fontId="0" fillId="3" borderId="0" xfId="0" applyFill="1" applyProtection="1"/>
    <xf numFmtId="0" fontId="0" fillId="3" borderId="0" xfId="0" applyFont="1" applyFill="1" applyAlignment="1" applyProtection="1">
      <alignment horizontal="center"/>
    </xf>
    <xf numFmtId="0" fontId="0" fillId="3" borderId="0" xfId="0" applyFont="1" applyFill="1" applyProtection="1"/>
    <xf numFmtId="0" fontId="1" fillId="3" borderId="0" xfId="0" quotePrefix="1" applyFont="1" applyFill="1" applyAlignment="1" applyProtection="1">
      <alignment horizontal="center" vertical="center"/>
    </xf>
    <xf numFmtId="0" fontId="0" fillId="3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1" fillId="3" borderId="0" xfId="0" applyFont="1" applyFill="1" applyProtection="1"/>
    <xf numFmtId="0" fontId="4" fillId="3" borderId="0" xfId="0" applyFont="1" applyFill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0" xfId="0" applyFill="1" applyBorder="1" applyProtection="1"/>
    <xf numFmtId="0" fontId="0" fillId="3" borderId="0" xfId="0" applyFont="1" applyFill="1" applyBorder="1" applyProtection="1"/>
    <xf numFmtId="0" fontId="1" fillId="3" borderId="0" xfId="0" applyFont="1" applyFill="1" applyBorder="1" applyAlignment="1" applyProtection="1">
      <alignment horizontal="center" vertical="center"/>
    </xf>
    <xf numFmtId="170" fontId="1" fillId="3" borderId="0" xfId="0" applyNumberFormat="1" applyFont="1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9" fillId="3" borderId="0" xfId="0" quotePrefix="1" applyFont="1" applyFill="1" applyBorder="1" applyProtection="1"/>
    <xf numFmtId="0" fontId="9" fillId="3" borderId="0" xfId="0" quotePrefix="1" applyFont="1" applyFill="1" applyBorder="1" applyAlignment="1" applyProtection="1"/>
    <xf numFmtId="0" fontId="9" fillId="3" borderId="0" xfId="0" applyFont="1" applyFill="1" applyBorder="1" applyAlignment="1" applyProtection="1"/>
    <xf numFmtId="0" fontId="10" fillId="3" borderId="0" xfId="0" applyFont="1" applyFill="1" applyBorder="1" applyAlignment="1" applyProtection="1"/>
    <xf numFmtId="0" fontId="0" fillId="5" borderId="1" xfId="0" applyFill="1" applyBorder="1" applyAlignment="1" applyProtection="1">
      <alignment horizontal="center" vertical="center"/>
    </xf>
    <xf numFmtId="0" fontId="1" fillId="5" borderId="1" xfId="0" applyFont="1" applyFill="1" applyBorder="1" applyProtection="1"/>
    <xf numFmtId="0" fontId="0" fillId="5" borderId="1" xfId="0" applyFill="1" applyBorder="1" applyProtection="1"/>
    <xf numFmtId="170" fontId="1" fillId="5" borderId="1" xfId="0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170" fontId="1" fillId="5" borderId="2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right"/>
    </xf>
    <xf numFmtId="0" fontId="0" fillId="5" borderId="1" xfId="0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right" vertical="center"/>
    </xf>
    <xf numFmtId="0" fontId="0" fillId="3" borderId="0" xfId="0" applyFill="1" applyAlignment="1" applyProtection="1">
      <alignment horizontal="center" vertical="center"/>
    </xf>
    <xf numFmtId="0" fontId="0" fillId="3" borderId="0" xfId="0" applyFont="1" applyFill="1" applyAlignment="1" applyProtection="1">
      <alignment horizontal="center" vertical="center"/>
    </xf>
    <xf numFmtId="49" fontId="1" fillId="3" borderId="0" xfId="0" applyNumberFormat="1" applyFont="1" applyFill="1" applyAlignment="1" applyProtection="1">
      <alignment horizontal="right" vertical="center"/>
    </xf>
    <xf numFmtId="49" fontId="0" fillId="3" borderId="0" xfId="0" applyNumberFormat="1" applyFont="1" applyFill="1" applyAlignment="1" applyProtection="1">
      <alignment horizontal="right"/>
    </xf>
    <xf numFmtId="49" fontId="1" fillId="5" borderId="1" xfId="0" applyNumberFormat="1" applyFont="1" applyFill="1" applyBorder="1" applyAlignment="1" applyProtection="1">
      <alignment horizontal="right"/>
    </xf>
    <xf numFmtId="49" fontId="0" fillId="5" borderId="1" xfId="0" applyNumberFormat="1" applyFill="1" applyBorder="1" applyAlignment="1" applyProtection="1">
      <alignment horizontal="right"/>
    </xf>
    <xf numFmtId="49" fontId="0" fillId="3" borderId="0" xfId="0" applyNumberFormat="1" applyFill="1" applyAlignment="1" applyProtection="1">
      <alignment horizontal="right"/>
    </xf>
    <xf numFmtId="0" fontId="0" fillId="3" borderId="0" xfId="0" applyFill="1" applyAlignment="1" applyProtection="1">
      <alignment horizontal="right"/>
    </xf>
    <xf numFmtId="0" fontId="0" fillId="3" borderId="0" xfId="0" applyFont="1" applyFill="1" applyAlignment="1" applyProtection="1">
      <alignment horizontal="right"/>
    </xf>
    <xf numFmtId="0" fontId="0" fillId="5" borderId="1" xfId="0" applyFill="1" applyBorder="1" applyAlignment="1" applyProtection="1">
      <alignment horizontal="right"/>
    </xf>
    <xf numFmtId="14" fontId="1" fillId="5" borderId="1" xfId="0" applyNumberFormat="1" applyFont="1" applyFill="1" applyBorder="1" applyAlignment="1" applyProtection="1">
      <alignment horizontal="center" vertical="center"/>
    </xf>
    <xf numFmtId="165" fontId="0" fillId="5" borderId="1" xfId="5" applyFont="1" applyFill="1" applyBorder="1" applyProtection="1"/>
    <xf numFmtId="165" fontId="1" fillId="5" borderId="1" xfId="0" applyNumberFormat="1" applyFont="1" applyFill="1" applyBorder="1" applyProtection="1"/>
    <xf numFmtId="0" fontId="1" fillId="3" borderId="0" xfId="0" applyFont="1" applyFill="1" applyAlignment="1" applyProtection="1">
      <alignment vertical="center"/>
    </xf>
    <xf numFmtId="14" fontId="0" fillId="3" borderId="0" xfId="0" applyNumberForma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left" vertical="center"/>
    </xf>
    <xf numFmtId="9" fontId="0" fillId="3" borderId="0" xfId="7" applyFont="1" applyFill="1" applyProtection="1"/>
    <xf numFmtId="9" fontId="1" fillId="5" borderId="8" xfId="7" applyFont="1" applyFill="1" applyBorder="1" applyAlignment="1" applyProtection="1">
      <alignment horizontal="center" vertical="center"/>
    </xf>
    <xf numFmtId="9" fontId="1" fillId="5" borderId="3" xfId="7" applyFont="1" applyFill="1" applyBorder="1" applyAlignment="1" applyProtection="1">
      <alignment horizontal="center" vertical="center"/>
    </xf>
    <xf numFmtId="9" fontId="0" fillId="5" borderId="1" xfId="7" applyFont="1" applyFill="1" applyBorder="1" applyProtection="1"/>
    <xf numFmtId="9" fontId="1" fillId="5" borderId="1" xfId="7" applyFont="1" applyFill="1" applyBorder="1" applyProtection="1"/>
    <xf numFmtId="165" fontId="1" fillId="5" borderId="1" xfId="5" applyFont="1" applyFill="1" applyBorder="1" applyProtection="1"/>
    <xf numFmtId="165" fontId="1" fillId="3" borderId="1" xfId="0" applyNumberFormat="1" applyFont="1" applyFill="1" applyBorder="1" applyAlignment="1" applyProtection="1">
      <alignment horizontal="center" vertical="center"/>
    </xf>
    <xf numFmtId="165" fontId="0" fillId="6" borderId="1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 applyProtection="1">
      <alignment horizontal="right" vertical="center"/>
    </xf>
    <xf numFmtId="0" fontId="0" fillId="3" borderId="0" xfId="0" applyFill="1" applyBorder="1" applyAlignment="1" applyProtection="1">
      <alignment horizontal="right" vertical="center"/>
    </xf>
    <xf numFmtId="0" fontId="0" fillId="3" borderId="0" xfId="0" applyFill="1" applyBorder="1" applyAlignment="1" applyProtection="1">
      <alignment horizontal="right"/>
    </xf>
    <xf numFmtId="0" fontId="1" fillId="3" borderId="1" xfId="0" applyFont="1" applyFill="1" applyBorder="1" applyAlignment="1" applyProtection="1">
      <alignment horizontal="center"/>
    </xf>
    <xf numFmtId="0" fontId="10" fillId="3" borderId="1" xfId="0" applyFont="1" applyFill="1" applyBorder="1" applyAlignment="1" applyProtection="1"/>
    <xf numFmtId="165" fontId="1" fillId="3" borderId="1" xfId="0" applyNumberFormat="1" applyFont="1" applyFill="1" applyBorder="1" applyProtection="1"/>
    <xf numFmtId="0" fontId="1" fillId="5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0" fillId="0" borderId="1" xfId="0" applyFill="1" applyBorder="1" applyProtection="1">
      <protection locked="0"/>
    </xf>
    <xf numFmtId="165" fontId="0" fillId="0" borderId="1" xfId="5" applyFont="1" applyFill="1" applyBorder="1" applyProtection="1">
      <protection locked="0"/>
    </xf>
    <xf numFmtId="14" fontId="13" fillId="0" borderId="1" xfId="5" applyNumberFormat="1" applyFont="1" applyFill="1" applyBorder="1" applyProtection="1">
      <protection locked="0"/>
    </xf>
    <xf numFmtId="165" fontId="13" fillId="0" borderId="1" xfId="5" applyFont="1" applyFill="1" applyBorder="1" applyProtection="1">
      <protection locked="0"/>
    </xf>
    <xf numFmtId="9" fontId="13" fillId="0" borderId="1" xfId="7" applyFont="1" applyFill="1" applyBorder="1" applyProtection="1">
      <protection locked="0"/>
    </xf>
    <xf numFmtId="9" fontId="0" fillId="3" borderId="0" xfId="7" applyFont="1" applyFill="1" applyAlignment="1" applyProtection="1">
      <alignment horizontal="center"/>
    </xf>
    <xf numFmtId="9" fontId="13" fillId="0" borderId="1" xfId="7" applyFont="1" applyFill="1" applyBorder="1" applyAlignment="1" applyProtection="1">
      <alignment horizontal="center"/>
      <protection locked="0"/>
    </xf>
    <xf numFmtId="9" fontId="1" fillId="5" borderId="1" xfId="7" applyFont="1" applyFill="1" applyBorder="1" applyAlignment="1" applyProtection="1">
      <alignment horizontal="center"/>
    </xf>
    <xf numFmtId="9" fontId="0" fillId="5" borderId="1" xfId="7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left"/>
    </xf>
    <xf numFmtId="9" fontId="0" fillId="3" borderId="0" xfId="7" applyFont="1" applyFill="1" applyAlignment="1" applyProtection="1">
      <alignment horizontal="left"/>
    </xf>
    <xf numFmtId="170" fontId="1" fillId="5" borderId="1" xfId="0" applyNumberFormat="1" applyFont="1" applyFill="1" applyBorder="1" applyAlignment="1" applyProtection="1">
      <alignment horizontal="center" vertical="center"/>
      <protection locked="0"/>
    </xf>
    <xf numFmtId="170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left"/>
      <protection locked="0"/>
    </xf>
    <xf numFmtId="0" fontId="1" fillId="3" borderId="0" xfId="0" applyFont="1" applyFill="1" applyAlignment="1" applyProtection="1">
      <alignment vertical="center"/>
      <protection locked="0"/>
    </xf>
    <xf numFmtId="3" fontId="1" fillId="4" borderId="0" xfId="5" applyNumberFormat="1" applyFont="1" applyFill="1" applyBorder="1" applyProtection="1">
      <protection locked="0"/>
    </xf>
    <xf numFmtId="0" fontId="1" fillId="3" borderId="0" xfId="0" applyFont="1" applyFill="1" applyProtection="1">
      <protection locked="0"/>
    </xf>
    <xf numFmtId="0" fontId="9" fillId="3" borderId="0" xfId="0" quotePrefix="1" applyFont="1" applyFill="1" applyProtecti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3" fontId="0" fillId="0" borderId="0" xfId="0" applyNumberFormat="1"/>
    <xf numFmtId="0" fontId="1" fillId="5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" fontId="1" fillId="0" borderId="1" xfId="5" applyNumberFormat="1" applyFont="1" applyBorder="1" applyAlignment="1">
      <alignment horizontal="center"/>
    </xf>
    <xf numFmtId="165" fontId="1" fillId="0" borderId="1" xfId="5" applyFont="1" applyBorder="1"/>
    <xf numFmtId="165" fontId="1" fillId="0" borderId="1" xfId="0" applyNumberFormat="1" applyFont="1" applyBorder="1"/>
    <xf numFmtId="14" fontId="0" fillId="0" borderId="1" xfId="0" applyNumberFormat="1" applyBorder="1"/>
    <xf numFmtId="9" fontId="1" fillId="0" borderId="1" xfId="7" applyFont="1" applyBorder="1"/>
    <xf numFmtId="0" fontId="0" fillId="4" borderId="0" xfId="0" applyFill="1"/>
    <xf numFmtId="165" fontId="0" fillId="0" borderId="0" xfId="5" applyFont="1" applyFill="1"/>
    <xf numFmtId="165" fontId="0" fillId="0" borderId="0" xfId="5" applyFont="1"/>
    <xf numFmtId="165" fontId="0" fillId="0" borderId="0" xfId="0" applyNumberFormat="1"/>
    <xf numFmtId="0" fontId="22" fillId="0" borderId="0" xfId="0" applyFont="1"/>
    <xf numFmtId="0" fontId="24" fillId="0" borderId="0" xfId="0" applyFont="1"/>
    <xf numFmtId="0" fontId="22" fillId="0" borderId="0" xfId="1" applyFont="1" applyAlignment="1">
      <alignment vertical="center"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6" fillId="0" borderId="0" xfId="0" applyFont="1" applyAlignment="1"/>
    <xf numFmtId="49" fontId="22" fillId="4" borderId="0" xfId="0" applyNumberFormat="1" applyFont="1" applyFill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2" fillId="4" borderId="0" xfId="0" applyFont="1" applyFill="1"/>
    <xf numFmtId="0" fontId="28" fillId="0" borderId="0" xfId="0" applyFont="1" applyAlignment="1">
      <alignment vertical="center"/>
    </xf>
    <xf numFmtId="0" fontId="29" fillId="0" borderId="0" xfId="0" applyFont="1"/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right"/>
    </xf>
    <xf numFmtId="14" fontId="26" fillId="0" borderId="0" xfId="0" applyNumberFormat="1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65" fontId="22" fillId="0" borderId="1" xfId="0" applyNumberFormat="1" applyFont="1" applyBorder="1" applyAlignment="1">
      <alignment vertical="center"/>
    </xf>
    <xf numFmtId="9" fontId="22" fillId="0" borderId="1" xfId="7" applyFont="1" applyBorder="1" applyAlignment="1">
      <alignment horizontal="center" vertical="center"/>
    </xf>
    <xf numFmtId="164" fontId="22" fillId="0" borderId="1" xfId="8" applyFont="1" applyBorder="1" applyAlignment="1">
      <alignment vertical="center"/>
    </xf>
    <xf numFmtId="0" fontId="30" fillId="0" borderId="1" xfId="0" applyNumberFormat="1" applyFont="1" applyBorder="1" applyAlignment="1">
      <alignment vertical="center" wrapText="1"/>
    </xf>
    <xf numFmtId="164" fontId="25" fillId="0" borderId="1" xfId="8" applyFont="1" applyBorder="1" applyAlignment="1">
      <alignment vertical="center"/>
    </xf>
    <xf numFmtId="164" fontId="31" fillId="5" borderId="1" xfId="8" applyFont="1" applyFill="1" applyBorder="1" applyAlignment="1">
      <alignment vertical="center"/>
    </xf>
    <xf numFmtId="0" fontId="30" fillId="0" borderId="1" xfId="0" applyNumberFormat="1" applyFont="1" applyBorder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quotePrefix="1" applyFont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/>
    <xf numFmtId="0" fontId="1" fillId="3" borderId="0" xfId="0" applyFont="1" applyFill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1" fillId="5" borderId="1" xfId="0" applyFont="1" applyFill="1" applyBorder="1" applyAlignment="1" applyProtection="1">
      <alignment horizontal="center" vertical="center"/>
    </xf>
    <xf numFmtId="0" fontId="35" fillId="3" borderId="0" xfId="0" applyFont="1" applyFill="1" applyAlignment="1" applyProtection="1">
      <alignment horizontal="right" vertical="center"/>
    </xf>
    <xf numFmtId="0" fontId="36" fillId="3" borderId="0" xfId="0" applyFont="1" applyFill="1" applyAlignment="1" applyProtection="1">
      <alignment horizontal="right"/>
    </xf>
    <xf numFmtId="170" fontId="35" fillId="5" borderId="2" xfId="0" applyNumberFormat="1" applyFont="1" applyFill="1" applyBorder="1" applyAlignment="1" applyProtection="1">
      <alignment horizontal="center" vertical="center"/>
    </xf>
    <xf numFmtId="0" fontId="35" fillId="5" borderId="1" xfId="0" applyFont="1" applyFill="1" applyBorder="1" applyAlignment="1" applyProtection="1">
      <alignment horizontal="right"/>
    </xf>
    <xf numFmtId="0" fontId="36" fillId="5" borderId="1" xfId="0" applyFont="1" applyFill="1" applyBorder="1" applyAlignment="1" applyProtection="1">
      <alignment horizontal="right"/>
    </xf>
    <xf numFmtId="0" fontId="2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5" fillId="5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9" borderId="0" xfId="0" applyFont="1" applyFill="1"/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5" fillId="0" borderId="0" xfId="0" applyFont="1" applyBorder="1" applyAlignment="1">
      <alignment vertical="top" wrapText="1"/>
    </xf>
    <xf numFmtId="0" fontId="22" fillId="0" borderId="0" xfId="0" applyFont="1" applyAlignment="1">
      <alignment horizontal="left" vertical="top"/>
    </xf>
    <xf numFmtId="0" fontId="0" fillId="5" borderId="1" xfId="0" applyFill="1" applyBorder="1" applyAlignment="1" applyProtection="1">
      <alignment horizontal="center" vertical="center"/>
      <protection locked="0"/>
    </xf>
    <xf numFmtId="0" fontId="22" fillId="0" borderId="0" xfId="0" applyFont="1" applyBorder="1" applyAlignment="1">
      <alignment vertical="center"/>
    </xf>
    <xf numFmtId="0" fontId="33" fillId="0" borderId="9" xfId="0" quotePrefix="1" applyFont="1" applyBorder="1" applyAlignment="1">
      <alignment vertical="center"/>
    </xf>
    <xf numFmtId="0" fontId="32" fillId="0" borderId="0" xfId="0" quotePrefix="1" applyFont="1" applyBorder="1" applyAlignment="1">
      <alignment vertical="center"/>
    </xf>
    <xf numFmtId="0" fontId="47" fillId="0" borderId="0" xfId="0" applyFont="1" applyAlignment="1">
      <alignment vertical="center"/>
    </xf>
    <xf numFmtId="0" fontId="0" fillId="0" borderId="0" xfId="0" applyFill="1" applyProtection="1"/>
    <xf numFmtId="165" fontId="13" fillId="9" borderId="1" xfId="5" applyFont="1" applyFill="1" applyBorder="1" applyProtection="1"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25" fillId="3" borderId="0" xfId="0" applyFont="1" applyFill="1" applyAlignment="1" applyProtection="1">
      <alignment horizontal="center" vertical="center"/>
    </xf>
    <xf numFmtId="49" fontId="25" fillId="3" borderId="0" xfId="0" applyNumberFormat="1" applyFont="1" applyFill="1" applyAlignment="1" applyProtection="1">
      <alignment horizontal="center" vertical="center"/>
    </xf>
    <xf numFmtId="0" fontId="22" fillId="3" borderId="0" xfId="0" applyFont="1" applyFill="1" applyAlignment="1" applyProtection="1">
      <alignment horizontal="center"/>
    </xf>
    <xf numFmtId="0" fontId="25" fillId="3" borderId="0" xfId="0" quotePrefix="1" applyFont="1" applyFill="1" applyAlignment="1" applyProtection="1">
      <alignment horizontal="center" vertical="center"/>
    </xf>
    <xf numFmtId="0" fontId="25" fillId="3" borderId="0" xfId="0" applyFont="1" applyFill="1" applyAlignment="1" applyProtection="1">
      <alignment horizontal="center" vertical="center"/>
    </xf>
    <xf numFmtId="0" fontId="22" fillId="3" borderId="0" xfId="0" applyFont="1" applyFill="1" applyAlignment="1" applyProtection="1">
      <alignment horizontal="center" vertical="center"/>
    </xf>
    <xf numFmtId="49" fontId="22" fillId="3" borderId="0" xfId="0" applyNumberFormat="1" applyFont="1" applyFill="1" applyAlignment="1" applyProtection="1">
      <alignment horizontal="center"/>
    </xf>
    <xf numFmtId="0" fontId="25" fillId="5" borderId="4" xfId="0" applyFont="1" applyFill="1" applyBorder="1" applyAlignment="1" applyProtection="1">
      <alignment horizontal="center"/>
    </xf>
    <xf numFmtId="0" fontId="25" fillId="5" borderId="4" xfId="0" applyFont="1" applyFill="1" applyBorder="1" applyAlignment="1" applyProtection="1">
      <alignment horizontal="center"/>
    </xf>
    <xf numFmtId="170" fontId="25" fillId="5" borderId="2" xfId="0" applyNumberFormat="1" applyFont="1" applyFill="1" applyBorder="1" applyAlignment="1" applyProtection="1">
      <alignment horizontal="center" vertical="center"/>
    </xf>
    <xf numFmtId="14" fontId="51" fillId="3" borderId="1" xfId="0" applyNumberFormat="1" applyFont="1" applyFill="1" applyBorder="1" applyAlignment="1" applyProtection="1">
      <alignment horizontal="center"/>
      <protection locked="0"/>
    </xf>
    <xf numFmtId="0" fontId="22" fillId="3" borderId="1" xfId="0" applyFont="1" applyFill="1" applyBorder="1" applyAlignment="1" applyProtection="1">
      <alignment horizontal="center" vertical="center"/>
      <protection locked="0"/>
    </xf>
    <xf numFmtId="0" fontId="25" fillId="5" borderId="1" xfId="0" applyFont="1" applyFill="1" applyBorder="1" applyAlignment="1" applyProtection="1">
      <alignment horizontal="center" vertical="center"/>
    </xf>
    <xf numFmtId="49" fontId="25" fillId="5" borderId="1" xfId="0" applyNumberFormat="1" applyFont="1" applyFill="1" applyBorder="1" applyAlignment="1" applyProtection="1">
      <alignment horizontal="center"/>
    </xf>
    <xf numFmtId="0" fontId="25" fillId="5" borderId="1" xfId="0" applyFont="1" applyFill="1" applyBorder="1" applyAlignment="1" applyProtection="1">
      <alignment horizontal="center"/>
    </xf>
    <xf numFmtId="0" fontId="22" fillId="5" borderId="1" xfId="0" applyFont="1" applyFill="1" applyBorder="1" applyAlignment="1" applyProtection="1">
      <alignment horizontal="center" vertical="center"/>
    </xf>
    <xf numFmtId="49" fontId="22" fillId="5" borderId="1" xfId="0" applyNumberFormat="1" applyFont="1" applyFill="1" applyBorder="1" applyAlignment="1" applyProtection="1">
      <alignment horizontal="center"/>
    </xf>
    <xf numFmtId="0" fontId="22" fillId="5" borderId="1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35" fillId="3" borderId="0" xfId="0" applyFont="1" applyFill="1" applyAlignment="1" applyProtection="1">
      <alignment horizontal="center" vertical="center"/>
    </xf>
    <xf numFmtId="0" fontId="36" fillId="3" borderId="0" xfId="0" applyFont="1" applyFill="1" applyAlignment="1" applyProtection="1">
      <alignment horizontal="center"/>
    </xf>
    <xf numFmtId="0" fontId="35" fillId="5" borderId="1" xfId="0" applyFont="1" applyFill="1" applyBorder="1" applyAlignment="1" applyProtection="1">
      <alignment horizontal="center"/>
    </xf>
    <xf numFmtId="0" fontId="36" fillId="5" borderId="1" xfId="0" applyFont="1" applyFill="1" applyBorder="1" applyAlignment="1" applyProtection="1">
      <alignment horizontal="center"/>
    </xf>
    <xf numFmtId="49" fontId="1" fillId="3" borderId="0" xfId="0" applyNumberFormat="1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horizontal="center"/>
    </xf>
    <xf numFmtId="49" fontId="1" fillId="5" borderId="1" xfId="0" applyNumberFormat="1" applyFont="1" applyFill="1" applyBorder="1" applyAlignment="1" applyProtection="1">
      <alignment horizontal="center"/>
    </xf>
    <xf numFmtId="49" fontId="0" fillId="5" borderId="1" xfId="0" applyNumberFormat="1" applyFill="1" applyBorder="1" applyAlignment="1" applyProtection="1">
      <alignment horizontal="center"/>
    </xf>
    <xf numFmtId="49" fontId="0" fillId="3" borderId="0" xfId="0" applyNumberFormat="1" applyFill="1" applyAlignment="1" applyProtection="1">
      <alignment horizontal="center"/>
    </xf>
    <xf numFmtId="0" fontId="25" fillId="3" borderId="0" xfId="0" applyFont="1" applyFill="1" applyAlignment="1" applyProtection="1">
      <alignment horizontal="left"/>
      <protection locked="0"/>
    </xf>
    <xf numFmtId="49" fontId="25" fillId="3" borderId="0" xfId="0" applyNumberFormat="1" applyFont="1" applyFill="1" applyAlignment="1" applyProtection="1">
      <alignment horizontal="right" vertical="center"/>
    </xf>
    <xf numFmtId="0" fontId="25" fillId="3" borderId="0" xfId="0" applyFont="1" applyFill="1" applyAlignment="1" applyProtection="1">
      <alignment horizontal="right" vertical="center"/>
    </xf>
    <xf numFmtId="0" fontId="22" fillId="3" borderId="0" xfId="0" applyFont="1" applyFill="1" applyProtection="1"/>
    <xf numFmtId="9" fontId="22" fillId="3" borderId="0" xfId="7" applyFont="1" applyFill="1" applyAlignment="1" applyProtection="1">
      <alignment horizontal="center"/>
    </xf>
    <xf numFmtId="9" fontId="22" fillId="3" borderId="0" xfId="7" applyFont="1" applyFill="1" applyProtection="1"/>
    <xf numFmtId="0" fontId="22" fillId="3" borderId="0" xfId="0" applyFont="1" applyFill="1" applyBorder="1" applyProtection="1"/>
    <xf numFmtId="0" fontId="25" fillId="3" borderId="0" xfId="0" applyFont="1" applyFill="1" applyAlignment="1" applyProtection="1">
      <alignment vertical="center"/>
      <protection locked="0"/>
    </xf>
    <xf numFmtId="0" fontId="25" fillId="3" borderId="0" xfId="0" applyFont="1" applyFill="1" applyAlignment="1" applyProtection="1">
      <alignment vertical="center"/>
    </xf>
    <xf numFmtId="0" fontId="22" fillId="3" borderId="0" xfId="0" applyFont="1" applyFill="1" applyAlignment="1" applyProtection="1">
      <alignment horizontal="right"/>
    </xf>
    <xf numFmtId="3" fontId="25" fillId="4" borderId="0" xfId="5" applyNumberFormat="1" applyFont="1" applyFill="1" applyBorder="1" applyProtection="1">
      <protection locked="0"/>
    </xf>
    <xf numFmtId="0" fontId="22" fillId="3" borderId="0" xfId="0" applyFont="1" applyFill="1" applyBorder="1" applyAlignment="1" applyProtection="1">
      <alignment horizontal="left"/>
    </xf>
    <xf numFmtId="0" fontId="27" fillId="3" borderId="0" xfId="0" applyFont="1" applyFill="1" applyBorder="1" applyAlignment="1" applyProtection="1"/>
    <xf numFmtId="0" fontId="29" fillId="3" borderId="0" xfId="0" quotePrefix="1" applyFont="1" applyFill="1" applyBorder="1" applyAlignment="1" applyProtection="1"/>
    <xf numFmtId="0" fontId="25" fillId="3" borderId="0" xfId="0" applyFont="1" applyFill="1" applyProtection="1">
      <protection locked="0"/>
    </xf>
    <xf numFmtId="9" fontId="22" fillId="3" borderId="0" xfId="7" applyFont="1" applyFill="1" applyAlignment="1" applyProtection="1">
      <alignment horizontal="left"/>
    </xf>
    <xf numFmtId="0" fontId="29" fillId="3" borderId="0" xfId="0" quotePrefix="1" applyFont="1" applyFill="1" applyBorder="1" applyProtection="1"/>
    <xf numFmtId="0" fontId="54" fillId="3" borderId="0" xfId="0" applyFont="1" applyFill="1" applyAlignment="1" applyProtection="1">
      <alignment horizontal="left" vertical="center"/>
    </xf>
    <xf numFmtId="49" fontId="22" fillId="3" borderId="0" xfId="0" applyNumberFormat="1" applyFont="1" applyFill="1" applyAlignment="1" applyProtection="1">
      <alignment horizontal="right"/>
    </xf>
    <xf numFmtId="0" fontId="25" fillId="3" borderId="0" xfId="0" applyFont="1" applyFill="1" applyProtection="1"/>
    <xf numFmtId="9" fontId="25" fillId="5" borderId="8" xfId="7" applyFont="1" applyFill="1" applyBorder="1" applyAlignment="1" applyProtection="1">
      <alignment horizontal="center" vertical="center"/>
    </xf>
    <xf numFmtId="0" fontId="25" fillId="3" borderId="0" xfId="0" applyFont="1" applyFill="1" applyBorder="1" applyAlignment="1" applyProtection="1">
      <alignment horizontal="center" vertical="center"/>
    </xf>
    <xf numFmtId="170" fontId="25" fillId="5" borderId="1" xfId="0" applyNumberFormat="1" applyFont="1" applyFill="1" applyBorder="1" applyAlignment="1" applyProtection="1">
      <alignment horizontal="center" vertical="center"/>
    </xf>
    <xf numFmtId="14" fontId="25" fillId="5" borderId="1" xfId="0" applyNumberFormat="1" applyFont="1" applyFill="1" applyBorder="1" applyAlignment="1" applyProtection="1">
      <alignment horizontal="center" vertical="center"/>
    </xf>
    <xf numFmtId="9" fontId="25" fillId="5" borderId="3" xfId="7" applyFont="1" applyFill="1" applyBorder="1" applyAlignment="1" applyProtection="1">
      <alignment horizontal="center" vertical="center"/>
    </xf>
    <xf numFmtId="170" fontId="25" fillId="3" borderId="0" xfId="0" applyNumberFormat="1" applyFont="1" applyFill="1" applyBorder="1" applyAlignment="1" applyProtection="1">
      <alignment horizontal="center" vertical="center"/>
    </xf>
    <xf numFmtId="170" fontId="25" fillId="5" borderId="1" xfId="0" applyNumberFormat="1" applyFont="1" applyFill="1" applyBorder="1" applyAlignment="1" applyProtection="1">
      <alignment horizontal="center" vertical="center"/>
      <protection locked="0"/>
    </xf>
    <xf numFmtId="170" fontId="25" fillId="4" borderId="1" xfId="0" applyNumberFormat="1" applyFont="1" applyFill="1" applyBorder="1" applyAlignment="1" applyProtection="1">
      <alignment horizontal="center" vertical="center"/>
      <protection locked="0"/>
    </xf>
    <xf numFmtId="0" fontId="22" fillId="2" borderId="1" xfId="0" applyFont="1" applyFill="1" applyBorder="1" applyAlignment="1" applyProtection="1">
      <alignment horizontal="center"/>
    </xf>
    <xf numFmtId="0" fontId="50" fillId="0" borderId="1" xfId="0" applyFont="1" applyFill="1" applyBorder="1" applyAlignment="1" applyProtection="1">
      <alignment horizontal="left"/>
      <protection locked="0"/>
    </xf>
    <xf numFmtId="0" fontId="22" fillId="0" borderId="1" xfId="0" applyFont="1" applyFill="1" applyBorder="1" applyProtection="1">
      <protection locked="0"/>
    </xf>
    <xf numFmtId="0" fontId="22" fillId="0" borderId="1" xfId="0" applyFont="1" applyFill="1" applyBorder="1" applyAlignment="1" applyProtection="1">
      <alignment horizontal="center" vertical="center"/>
      <protection locked="0"/>
    </xf>
    <xf numFmtId="0" fontId="22" fillId="0" borderId="1" xfId="0" applyFont="1" applyFill="1" applyBorder="1" applyAlignment="1" applyProtection="1">
      <alignment horizontal="center"/>
      <protection locked="0"/>
    </xf>
    <xf numFmtId="165" fontId="22" fillId="5" borderId="1" xfId="5" applyFont="1" applyFill="1" applyBorder="1" applyProtection="1"/>
    <xf numFmtId="9" fontId="51" fillId="0" borderId="1" xfId="7" applyFont="1" applyFill="1" applyBorder="1" applyAlignment="1" applyProtection="1">
      <alignment horizontal="center"/>
      <protection locked="0"/>
    </xf>
    <xf numFmtId="9" fontId="51" fillId="0" borderId="1" xfId="7" applyFont="1" applyFill="1" applyBorder="1" applyProtection="1">
      <protection locked="0"/>
    </xf>
    <xf numFmtId="165" fontId="22" fillId="0" borderId="1" xfId="5" applyFont="1" applyFill="1" applyBorder="1" applyProtection="1">
      <protection locked="0"/>
    </xf>
    <xf numFmtId="165" fontId="51" fillId="0" borderId="1" xfId="5" applyFont="1" applyFill="1" applyBorder="1" applyProtection="1">
      <protection locked="0"/>
    </xf>
    <xf numFmtId="0" fontId="22" fillId="3" borderId="0" xfId="0" applyFont="1" applyFill="1" applyBorder="1" applyAlignment="1" applyProtection="1">
      <alignment horizontal="center" vertical="center"/>
    </xf>
    <xf numFmtId="165" fontId="22" fillId="6" borderId="1" xfId="0" applyNumberFormat="1" applyFont="1" applyFill="1" applyBorder="1" applyAlignment="1" applyProtection="1">
      <alignment horizontal="center" vertical="center"/>
    </xf>
    <xf numFmtId="14" fontId="51" fillId="0" borderId="1" xfId="5" applyNumberFormat="1" applyFont="1" applyFill="1" applyBorder="1" applyProtection="1">
      <protection locked="0"/>
    </xf>
    <xf numFmtId="0" fontId="50" fillId="5" borderId="1" xfId="0" applyFont="1" applyFill="1" applyBorder="1" applyAlignment="1" applyProtection="1">
      <protection locked="0"/>
    </xf>
    <xf numFmtId="0" fontId="56" fillId="5" borderId="1" xfId="0" applyFont="1" applyFill="1" applyBorder="1" applyAlignment="1" applyProtection="1">
      <protection locked="0"/>
    </xf>
    <xf numFmtId="0" fontId="50" fillId="0" borderId="1" xfId="0" applyFont="1" applyFill="1" applyBorder="1" applyAlignment="1" applyProtection="1">
      <alignment horizontal="center"/>
      <protection locked="0"/>
    </xf>
    <xf numFmtId="0" fontId="50" fillId="0" borderId="1" xfId="0" applyFont="1" applyFill="1" applyBorder="1" applyProtection="1">
      <protection locked="0"/>
    </xf>
    <xf numFmtId="0" fontId="50" fillId="0" borderId="1" xfId="0" applyFont="1" applyFill="1" applyBorder="1" applyAlignment="1" applyProtection="1">
      <alignment horizontal="right"/>
      <protection locked="0"/>
    </xf>
    <xf numFmtId="168" fontId="51" fillId="3" borderId="1" xfId="0" applyNumberFormat="1" applyFont="1" applyFill="1" applyBorder="1" applyProtection="1">
      <protection locked="0"/>
    </xf>
    <xf numFmtId="14" fontId="51" fillId="3" borderId="1" xfId="0" applyNumberFormat="1" applyFont="1" applyFill="1" applyBorder="1" applyAlignment="1" applyProtection="1">
      <protection locked="0"/>
    </xf>
    <xf numFmtId="14" fontId="22" fillId="3" borderId="0" xfId="0" applyNumberFormat="1" applyFont="1" applyFill="1" applyBorder="1" applyAlignment="1" applyProtection="1">
      <alignment horizontal="center" vertical="center"/>
    </xf>
    <xf numFmtId="0" fontId="59" fillId="5" borderId="1" xfId="0" applyFont="1" applyFill="1" applyBorder="1" applyAlignment="1" applyProtection="1">
      <protection locked="0"/>
    </xf>
    <xf numFmtId="0" fontId="60" fillId="5" borderId="1" xfId="0" applyFont="1" applyFill="1" applyBorder="1" applyAlignment="1" applyProtection="1">
      <protection locked="0"/>
    </xf>
    <xf numFmtId="14" fontId="59" fillId="0" borderId="1" xfId="0" applyNumberFormat="1" applyFont="1" applyFill="1" applyBorder="1" applyAlignment="1" applyProtection="1">
      <alignment horizontal="center" vertical="center"/>
      <protection locked="0"/>
    </xf>
    <xf numFmtId="49" fontId="59" fillId="0" borderId="1" xfId="0" quotePrefix="1" applyNumberFormat="1" applyFont="1" applyFill="1" applyBorder="1" applyAlignment="1" applyProtection="1">
      <alignment horizontal="right"/>
      <protection locked="0"/>
    </xf>
    <xf numFmtId="0" fontId="53" fillId="0" borderId="1" xfId="6" applyFont="1" applyFill="1" applyBorder="1" applyAlignment="1" applyProtection="1">
      <alignment horizontal="right"/>
      <protection locked="0"/>
    </xf>
    <xf numFmtId="0" fontId="50" fillId="0" borderId="1" xfId="0" quotePrefix="1" applyFont="1" applyFill="1" applyBorder="1" applyAlignment="1" applyProtection="1">
      <alignment horizontal="right"/>
      <protection locked="0"/>
    </xf>
    <xf numFmtId="14" fontId="50" fillId="0" borderId="1" xfId="0" applyNumberFormat="1" applyFont="1" applyFill="1" applyBorder="1" applyAlignment="1" applyProtection="1">
      <alignment horizontal="center" vertical="center"/>
      <protection locked="0"/>
    </xf>
    <xf numFmtId="49" fontId="50" fillId="0" borderId="1" xfId="0" quotePrefix="1" applyNumberFormat="1" applyFont="1" applyFill="1" applyBorder="1" applyAlignment="1" applyProtection="1">
      <alignment horizontal="right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49" fontId="22" fillId="5" borderId="1" xfId="0" applyNumberFormat="1" applyFont="1" applyFill="1" applyBorder="1" applyProtection="1">
      <protection locked="0"/>
    </xf>
    <xf numFmtId="169" fontId="22" fillId="0" borderId="1" xfId="0" applyNumberFormat="1" applyFont="1" applyFill="1" applyBorder="1" applyAlignment="1" applyProtection="1">
      <alignment horizontal="center" vertical="center"/>
      <protection locked="0"/>
    </xf>
    <xf numFmtId="49" fontId="22" fillId="0" borderId="1" xfId="0" applyNumberFormat="1" applyFont="1" applyFill="1" applyBorder="1" applyAlignment="1" applyProtection="1">
      <alignment horizontal="right"/>
      <protection locked="0"/>
    </xf>
    <xf numFmtId="169" fontId="22" fillId="0" borderId="1" xfId="0" applyNumberFormat="1" applyFont="1" applyFill="1" applyBorder="1" applyAlignment="1" applyProtection="1">
      <alignment horizontal="right"/>
      <protection locked="0"/>
    </xf>
    <xf numFmtId="168" fontId="22" fillId="0" borderId="1" xfId="4" applyNumberFormat="1" applyFont="1" applyFill="1" applyBorder="1" applyAlignment="1" applyProtection="1">
      <alignment horizontal="center"/>
      <protection locked="0"/>
    </xf>
    <xf numFmtId="168" fontId="22" fillId="0" borderId="1" xfId="4" applyNumberFormat="1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Alignment="1" applyProtection="1">
      <alignment horizontal="right"/>
      <protection locked="0"/>
    </xf>
    <xf numFmtId="0" fontId="25" fillId="5" borderId="1" xfId="0" applyFont="1" applyFill="1" applyBorder="1" applyAlignment="1" applyProtection="1">
      <alignment horizontal="right"/>
    </xf>
    <xf numFmtId="49" fontId="25" fillId="5" borderId="1" xfId="0" applyNumberFormat="1" applyFont="1" applyFill="1" applyBorder="1" applyAlignment="1" applyProtection="1">
      <alignment horizontal="right"/>
    </xf>
    <xf numFmtId="0" fontId="25" fillId="5" borderId="1" xfId="0" applyFont="1" applyFill="1" applyBorder="1" applyProtection="1"/>
    <xf numFmtId="165" fontId="25" fillId="5" borderId="1" xfId="5" applyFont="1" applyFill="1" applyBorder="1" applyProtection="1"/>
    <xf numFmtId="9" fontId="25" fillId="5" borderId="1" xfId="7" applyFont="1" applyFill="1" applyBorder="1" applyAlignment="1" applyProtection="1">
      <alignment horizontal="center"/>
    </xf>
    <xf numFmtId="9" fontId="25" fillId="5" borderId="1" xfId="7" applyFont="1" applyFill="1" applyBorder="1" applyProtection="1"/>
    <xf numFmtId="165" fontId="25" fillId="5" borderId="1" xfId="0" applyNumberFormat="1" applyFont="1" applyFill="1" applyBorder="1" applyProtection="1"/>
    <xf numFmtId="0" fontId="22" fillId="3" borderId="0" xfId="0" applyFont="1" applyFill="1" applyBorder="1" applyAlignment="1" applyProtection="1">
      <alignment horizontal="right" vertical="center"/>
    </xf>
    <xf numFmtId="165" fontId="25" fillId="3" borderId="1" xfId="0" applyNumberFormat="1" applyFont="1" applyFill="1" applyBorder="1" applyAlignment="1" applyProtection="1">
      <alignment horizontal="center" vertical="center"/>
    </xf>
    <xf numFmtId="0" fontId="22" fillId="5" borderId="1" xfId="0" applyFont="1" applyFill="1" applyBorder="1" applyProtection="1"/>
    <xf numFmtId="49" fontId="22" fillId="5" borderId="1" xfId="0" applyNumberFormat="1" applyFont="1" applyFill="1" applyBorder="1" applyAlignment="1" applyProtection="1">
      <alignment horizontal="right"/>
    </xf>
    <xf numFmtId="0" fontId="22" fillId="5" borderId="1" xfId="0" applyFont="1" applyFill="1" applyBorder="1" applyAlignment="1" applyProtection="1">
      <alignment horizontal="right"/>
    </xf>
    <xf numFmtId="9" fontId="22" fillId="5" borderId="1" xfId="7" applyFont="1" applyFill="1" applyBorder="1" applyAlignment="1" applyProtection="1">
      <alignment horizontal="center"/>
    </xf>
    <xf numFmtId="9" fontId="22" fillId="5" borderId="1" xfId="7" applyFont="1" applyFill="1" applyBorder="1" applyProtection="1"/>
    <xf numFmtId="0" fontId="22" fillId="3" borderId="1" xfId="0" applyFont="1" applyFill="1" applyBorder="1" applyAlignment="1" applyProtection="1">
      <alignment horizontal="center" vertical="center"/>
    </xf>
    <xf numFmtId="0" fontId="22" fillId="3" borderId="0" xfId="0" applyFont="1" applyFill="1" applyBorder="1" applyAlignment="1" applyProtection="1">
      <alignment horizontal="right"/>
    </xf>
    <xf numFmtId="0" fontId="22" fillId="3" borderId="1" xfId="0" applyFont="1" applyFill="1" applyBorder="1" applyProtection="1"/>
    <xf numFmtId="0" fontId="25" fillId="3" borderId="1" xfId="0" applyFont="1" applyFill="1" applyBorder="1" applyAlignment="1" applyProtection="1">
      <alignment horizontal="center"/>
    </xf>
    <xf numFmtId="0" fontId="27" fillId="3" borderId="1" xfId="0" applyFont="1" applyFill="1" applyBorder="1" applyAlignment="1" applyProtection="1"/>
    <xf numFmtId="165" fontId="25" fillId="3" borderId="1" xfId="0" applyNumberFormat="1" applyFont="1" applyFill="1" applyBorder="1" applyProtection="1"/>
    <xf numFmtId="0" fontId="29" fillId="3" borderId="0" xfId="0" applyFont="1" applyFill="1" applyBorder="1" applyAlignment="1" applyProtection="1"/>
    <xf numFmtId="0" fontId="25" fillId="3" borderId="0" xfId="0" applyFont="1" applyFill="1" applyBorder="1" applyAlignment="1" applyProtection="1">
      <alignment vertical="center"/>
    </xf>
    <xf numFmtId="0" fontId="50" fillId="8" borderId="1" xfId="0" applyFont="1" applyFill="1" applyBorder="1"/>
    <xf numFmtId="0" fontId="34" fillId="0" borderId="9" xfId="0" quotePrefix="1" applyFont="1" applyBorder="1" applyAlignment="1">
      <alignment vertical="center"/>
    </xf>
    <xf numFmtId="0" fontId="1" fillId="5" borderId="1" xfId="0" applyFont="1" applyFill="1" applyBorder="1" applyAlignment="1" applyProtection="1">
      <alignment horizontal="center" vertical="center"/>
    </xf>
    <xf numFmtId="0" fontId="13" fillId="3" borderId="0" xfId="0" applyFont="1" applyFill="1" applyProtection="1"/>
    <xf numFmtId="0" fontId="22" fillId="8" borderId="1" xfId="0" applyFont="1" applyFill="1" applyBorder="1" applyAlignment="1" applyProtection="1">
      <alignment vertical="center"/>
      <protection locked="0"/>
    </xf>
    <xf numFmtId="0" fontId="25" fillId="8" borderId="1" xfId="0" applyFont="1" applyFill="1" applyBorder="1" applyAlignment="1" applyProtection="1">
      <alignment vertical="center"/>
      <protection locked="0"/>
    </xf>
    <xf numFmtId="0" fontId="22" fillId="8" borderId="1" xfId="0" applyFont="1" applyFill="1" applyBorder="1" applyAlignment="1" applyProtection="1">
      <alignment horizontal="left"/>
      <protection locked="0"/>
    </xf>
    <xf numFmtId="49" fontId="22" fillId="8" borderId="1" xfId="0" applyNumberFormat="1" applyFont="1" applyFill="1" applyBorder="1" applyAlignment="1" applyProtection="1">
      <alignment horizontal="left"/>
      <protection locked="0"/>
    </xf>
    <xf numFmtId="0" fontId="53" fillId="8" borderId="1" xfId="6" applyFont="1" applyFill="1" applyBorder="1" applyAlignment="1" applyProtection="1">
      <alignment horizontal="left"/>
      <protection locked="0"/>
    </xf>
    <xf numFmtId="0" fontId="50" fillId="8" borderId="1" xfId="0" applyFont="1" applyFill="1" applyBorder="1" applyAlignment="1" applyProtection="1">
      <alignment horizontal="left"/>
      <protection locked="0"/>
    </xf>
    <xf numFmtId="0" fontId="22" fillId="8" borderId="1" xfId="0" applyFont="1" applyFill="1" applyBorder="1" applyAlignment="1" applyProtection="1">
      <alignment horizontal="left" vertical="center" wrapText="1"/>
      <protection locked="0"/>
    </xf>
    <xf numFmtId="0" fontId="50" fillId="8" borderId="1" xfId="0" quotePrefix="1" applyFont="1" applyFill="1" applyBorder="1" applyAlignment="1" applyProtection="1">
      <alignment horizontal="left"/>
      <protection locked="0"/>
    </xf>
    <xf numFmtId="0" fontId="50" fillId="8" borderId="1" xfId="0" applyFont="1" applyFill="1" applyBorder="1" applyAlignment="1" applyProtection="1">
      <alignment horizontal="left" wrapText="1"/>
      <protection locked="0"/>
    </xf>
    <xf numFmtId="14" fontId="51" fillId="8" borderId="1" xfId="0" applyNumberFormat="1" applyFont="1" applyFill="1" applyBorder="1" applyAlignment="1" applyProtection="1">
      <alignment horizontal="left"/>
      <protection locked="0"/>
    </xf>
    <xf numFmtId="168" fontId="51" fillId="8" borderId="1" xfId="0" applyNumberFormat="1" applyFont="1" applyFill="1" applyBorder="1" applyAlignment="1" applyProtection="1">
      <alignment horizontal="left"/>
      <protection locked="0"/>
    </xf>
    <xf numFmtId="0" fontId="22" fillId="8" borderId="1" xfId="0" applyFont="1" applyFill="1" applyBorder="1" applyAlignment="1" applyProtection="1">
      <alignment vertical="center" wrapText="1"/>
      <protection locked="0"/>
    </xf>
    <xf numFmtId="0" fontId="25" fillId="8" borderId="1" xfId="0" applyFont="1" applyFill="1" applyBorder="1" applyAlignment="1" applyProtection="1">
      <alignment vertical="center" wrapText="1"/>
      <protection locked="0"/>
    </xf>
    <xf numFmtId="0" fontId="22" fillId="8" borderId="1" xfId="0" applyFont="1" applyFill="1" applyBorder="1" applyAlignment="1" applyProtection="1">
      <alignment horizontal="left" vertical="center"/>
      <protection locked="0"/>
    </xf>
    <xf numFmtId="14" fontId="22" fillId="8" borderId="1" xfId="0" applyNumberFormat="1" applyFont="1" applyFill="1" applyBorder="1" applyAlignment="1" applyProtection="1">
      <alignment horizontal="left"/>
      <protection locked="0"/>
    </xf>
    <xf numFmtId="0" fontId="22" fillId="8" borderId="1" xfId="0" quotePrefix="1" applyFont="1" applyFill="1" applyBorder="1" applyAlignment="1" applyProtection="1">
      <alignment horizontal="left" vertical="center"/>
      <protection locked="0"/>
    </xf>
    <xf numFmtId="0" fontId="53" fillId="8" borderId="1" xfId="6" applyFont="1" applyFill="1" applyBorder="1" applyAlignment="1" applyProtection="1">
      <alignment horizontal="left" wrapText="1"/>
      <protection locked="0"/>
    </xf>
    <xf numFmtId="0" fontId="50" fillId="8" borderId="1" xfId="0" applyFont="1" applyFill="1" applyBorder="1" applyAlignment="1" applyProtection="1">
      <protection locked="0"/>
    </xf>
    <xf numFmtId="0" fontId="56" fillId="8" borderId="1" xfId="0" applyFont="1" applyFill="1" applyBorder="1" applyAlignment="1" applyProtection="1">
      <protection locked="0"/>
    </xf>
    <xf numFmtId="14" fontId="51" fillId="8" borderId="1" xfId="6" applyNumberFormat="1" applyFont="1" applyFill="1" applyBorder="1" applyAlignment="1" applyProtection="1">
      <alignment horizontal="left"/>
      <protection locked="0"/>
    </xf>
    <xf numFmtId="0" fontId="50" fillId="8" borderId="1" xfId="0" quotePrefix="1" applyFont="1" applyFill="1" applyBorder="1" applyAlignment="1">
      <alignment horizontal="left"/>
    </xf>
    <xf numFmtId="0" fontId="22" fillId="8" borderId="3" xfId="0" applyFont="1" applyFill="1" applyBorder="1" applyAlignment="1" applyProtection="1">
      <alignment horizontal="left" vertical="center" wrapText="1"/>
      <protection locked="0"/>
    </xf>
    <xf numFmtId="0" fontId="22" fillId="8" borderId="3" xfId="0" quotePrefix="1" applyFont="1" applyFill="1" applyBorder="1" applyAlignment="1" applyProtection="1">
      <alignment horizontal="left" vertical="center"/>
      <protection locked="0"/>
    </xf>
    <xf numFmtId="0" fontId="57" fillId="8" borderId="1" xfId="0" applyFont="1" applyFill="1" applyBorder="1" applyAlignment="1" applyProtection="1">
      <alignment horizontal="left" wrapText="1"/>
      <protection locked="0"/>
    </xf>
    <xf numFmtId="14" fontId="50" fillId="8" borderId="1" xfId="0" applyNumberFormat="1" applyFont="1" applyFill="1" applyBorder="1" applyAlignment="1" applyProtection="1">
      <alignment horizontal="left"/>
      <protection locked="0"/>
    </xf>
    <xf numFmtId="14" fontId="50" fillId="8" borderId="1" xfId="0" applyNumberFormat="1" applyFont="1" applyFill="1" applyBorder="1" applyAlignment="1" applyProtection="1">
      <alignment horizontal="center"/>
      <protection locked="0"/>
    </xf>
    <xf numFmtId="0" fontId="50" fillId="8" borderId="1" xfId="0" applyFont="1" applyFill="1" applyBorder="1" applyAlignment="1" applyProtection="1">
      <alignment horizontal="center"/>
      <protection locked="0"/>
    </xf>
    <xf numFmtId="0" fontId="58" fillId="8" borderId="1" xfId="0" applyFont="1" applyFill="1" applyBorder="1" applyAlignment="1" applyProtection="1">
      <alignment horizontal="center"/>
      <protection locked="0"/>
    </xf>
    <xf numFmtId="0" fontId="50" fillId="8" borderId="1" xfId="0" applyFont="1" applyFill="1" applyBorder="1" applyProtection="1">
      <protection locked="0"/>
    </xf>
    <xf numFmtId="0" fontId="50" fillId="8" borderId="1" xfId="0" applyFont="1" applyFill="1" applyBorder="1" applyAlignment="1" applyProtection="1">
      <alignment horizontal="right"/>
      <protection locked="0"/>
    </xf>
    <xf numFmtId="14" fontId="52" fillId="8" borderId="1" xfId="6" applyNumberFormat="1" applyFont="1" applyFill="1" applyBorder="1" applyAlignment="1" applyProtection="1">
      <alignment horizontal="left"/>
      <protection locked="0"/>
    </xf>
    <xf numFmtId="168" fontId="51" fillId="8" borderId="1" xfId="0" applyNumberFormat="1" applyFont="1" applyFill="1" applyBorder="1" applyProtection="1">
      <protection locked="0"/>
    </xf>
    <xf numFmtId="14" fontId="51" fillId="8" borderId="1" xfId="0" applyNumberFormat="1" applyFont="1" applyFill="1" applyBorder="1" applyAlignment="1" applyProtection="1">
      <protection locked="0"/>
    </xf>
    <xf numFmtId="14" fontId="52" fillId="8" borderId="1" xfId="6" applyNumberFormat="1" applyFont="1" applyFill="1" applyBorder="1" applyAlignment="1" applyProtection="1">
      <protection locked="0"/>
    </xf>
    <xf numFmtId="14" fontId="51" fillId="8" borderId="1" xfId="0" applyNumberFormat="1" applyFont="1" applyFill="1" applyBorder="1" applyAlignment="1" applyProtection="1">
      <alignment horizontal="right"/>
      <protection locked="0"/>
    </xf>
    <xf numFmtId="0" fontId="22" fillId="8" borderId="1" xfId="0" applyFont="1" applyFill="1" applyBorder="1" applyAlignment="1" applyProtection="1">
      <alignment horizontal="center"/>
      <protection locked="0"/>
    </xf>
    <xf numFmtId="14" fontId="51" fillId="8" borderId="1" xfId="0" applyNumberFormat="1" applyFont="1" applyFill="1" applyBorder="1" applyAlignment="1" applyProtection="1">
      <alignment horizontal="center"/>
      <protection locked="0"/>
    </xf>
    <xf numFmtId="0" fontId="51" fillId="8" borderId="1" xfId="0" applyFont="1" applyFill="1" applyBorder="1" applyAlignment="1" applyProtection="1">
      <protection locked="0"/>
    </xf>
    <xf numFmtId="0" fontId="55" fillId="8" borderId="1" xfId="0" applyFont="1" applyFill="1" applyBorder="1" applyAlignment="1" applyProtection="1">
      <protection locked="0"/>
    </xf>
    <xf numFmtId="0" fontId="51" fillId="8" borderId="1" xfId="0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 applyProtection="1">
      <protection locked="0"/>
    </xf>
    <xf numFmtId="0" fontId="14" fillId="8" borderId="1" xfId="0" applyFont="1" applyFill="1" applyBorder="1" applyAlignment="1" applyProtection="1">
      <protection locked="0"/>
    </xf>
    <xf numFmtId="0" fontId="22" fillId="8" borderId="1" xfId="0" quotePrefix="1" applyFont="1" applyFill="1" applyBorder="1" applyAlignment="1">
      <alignment horizontal="left"/>
    </xf>
    <xf numFmtId="0" fontId="22" fillId="8" borderId="1" xfId="0" applyFont="1" applyFill="1" applyBorder="1" applyAlignment="1">
      <alignment horizontal="left"/>
    </xf>
    <xf numFmtId="3" fontId="50" fillId="8" borderId="1" xfId="0" quotePrefix="1" applyNumberFormat="1" applyFont="1" applyFill="1" applyBorder="1" applyAlignment="1">
      <alignment horizontal="left"/>
    </xf>
    <xf numFmtId="0" fontId="5" fillId="8" borderId="1" xfId="6" applyFill="1" applyBorder="1" applyAlignment="1" applyProtection="1">
      <alignment horizontal="left"/>
      <protection locked="0"/>
    </xf>
    <xf numFmtId="0" fontId="0" fillId="8" borderId="1" xfId="0" applyFont="1" applyFill="1" applyBorder="1" applyAlignment="1" applyProtection="1">
      <alignment vertical="center"/>
      <protection locked="0"/>
    </xf>
    <xf numFmtId="0" fontId="1" fillId="8" borderId="1" xfId="0" applyFont="1" applyFill="1" applyBorder="1" applyAlignment="1" applyProtection="1">
      <alignment vertical="center"/>
      <protection locked="0"/>
    </xf>
    <xf numFmtId="49" fontId="6" fillId="8" borderId="1" xfId="0" applyNumberFormat="1" applyFont="1" applyFill="1" applyBorder="1" applyProtection="1">
      <protection locked="0"/>
    </xf>
    <xf numFmtId="169" fontId="22" fillId="8" borderId="1" xfId="0" applyNumberFormat="1" applyFont="1" applyFill="1" applyBorder="1" applyAlignment="1" applyProtection="1">
      <alignment horizontal="left" vertical="center"/>
      <protection locked="0"/>
    </xf>
    <xf numFmtId="49" fontId="22" fillId="8" borderId="1" xfId="0" quotePrefix="1" applyNumberFormat="1" applyFont="1" applyFill="1" applyBorder="1" applyAlignment="1" applyProtection="1">
      <alignment horizontal="left"/>
      <protection locked="0"/>
    </xf>
    <xf numFmtId="169" fontId="53" fillId="8" borderId="1" xfId="6" applyNumberFormat="1" applyFont="1" applyFill="1" applyBorder="1" applyAlignment="1" applyProtection="1">
      <alignment horizontal="left"/>
      <protection locked="0"/>
    </xf>
    <xf numFmtId="168" fontId="22" fillId="8" borderId="1" xfId="4" quotePrefix="1" applyNumberFormat="1" applyFont="1" applyFill="1" applyBorder="1" applyAlignment="1" applyProtection="1">
      <alignment horizontal="left"/>
      <protection locked="0"/>
    </xf>
    <xf numFmtId="169" fontId="22" fillId="8" borderId="1" xfId="0" applyNumberFormat="1" applyFont="1" applyFill="1" applyBorder="1" applyAlignment="1" applyProtection="1">
      <alignment horizontal="left"/>
      <protection locked="0"/>
    </xf>
    <xf numFmtId="49" fontId="61" fillId="8" borderId="1" xfId="0" applyNumberFormat="1" applyFont="1" applyFill="1" applyBorder="1" applyProtection="1">
      <protection locked="0"/>
    </xf>
    <xf numFmtId="169" fontId="59" fillId="8" borderId="1" xfId="0" applyNumberFormat="1" applyFont="1" applyFill="1" applyBorder="1" applyAlignment="1" applyProtection="1">
      <alignment horizontal="left" vertical="center"/>
      <protection locked="0"/>
    </xf>
    <xf numFmtId="49" fontId="59" fillId="8" borderId="1" xfId="0" applyNumberFormat="1" applyFont="1" applyFill="1" applyBorder="1" applyAlignment="1" applyProtection="1">
      <alignment horizontal="left"/>
      <protection locked="0"/>
    </xf>
    <xf numFmtId="169" fontId="59" fillId="8" borderId="1" xfId="0" applyNumberFormat="1" applyFont="1" applyFill="1" applyBorder="1" applyAlignment="1" applyProtection="1">
      <alignment horizontal="left"/>
      <protection locked="0"/>
    </xf>
    <xf numFmtId="0" fontId="59" fillId="8" borderId="1" xfId="0" applyFont="1" applyFill="1" applyBorder="1" applyAlignment="1" applyProtection="1">
      <alignment horizontal="left"/>
      <protection locked="0"/>
    </xf>
    <xf numFmtId="168" fontId="59" fillId="8" borderId="1" xfId="4" quotePrefix="1" applyNumberFormat="1" applyFont="1" applyFill="1" applyBorder="1" applyAlignment="1" applyProtection="1">
      <alignment horizontal="left"/>
      <protection locked="0"/>
    </xf>
    <xf numFmtId="0" fontId="62" fillId="8" borderId="1" xfId="6" applyFont="1" applyFill="1" applyBorder="1" applyAlignment="1" applyProtection="1">
      <alignment horizontal="left"/>
      <protection locked="0"/>
    </xf>
    <xf numFmtId="14" fontId="59" fillId="8" borderId="1" xfId="0" applyNumberFormat="1" applyFont="1" applyFill="1" applyBorder="1" applyAlignment="1" applyProtection="1">
      <alignment horizontal="left"/>
      <protection locked="0"/>
    </xf>
    <xf numFmtId="168" fontId="59" fillId="8" borderId="1" xfId="0" applyNumberFormat="1" applyFont="1" applyFill="1" applyBorder="1" applyAlignment="1" applyProtection="1">
      <alignment horizontal="left"/>
      <protection locked="0"/>
    </xf>
    <xf numFmtId="0" fontId="63" fillId="8" borderId="1" xfId="0" applyFont="1" applyFill="1" applyBorder="1" applyAlignment="1" applyProtection="1">
      <alignment vertical="center"/>
      <protection locked="0"/>
    </xf>
    <xf numFmtId="0" fontId="64" fillId="8" borderId="1" xfId="0" applyFont="1" applyFill="1" applyBorder="1" applyAlignment="1" applyProtection="1">
      <alignment vertical="center"/>
      <protection locked="0"/>
    </xf>
    <xf numFmtId="0" fontId="59" fillId="8" borderId="1" xfId="0" applyFont="1" applyFill="1" applyBorder="1" applyAlignment="1" applyProtection="1">
      <alignment horizontal="left" vertical="center"/>
      <protection locked="0"/>
    </xf>
    <xf numFmtId="0" fontId="59" fillId="8" borderId="1" xfId="0" quotePrefix="1" applyFont="1" applyFill="1" applyBorder="1" applyAlignment="1" applyProtection="1">
      <alignment horizontal="left"/>
      <protection locked="0"/>
    </xf>
    <xf numFmtId="0" fontId="59" fillId="8" borderId="1" xfId="0" applyFont="1" applyFill="1" applyBorder="1" applyAlignment="1" applyProtection="1">
      <alignment horizontal="left" wrapText="1"/>
      <protection locked="0"/>
    </xf>
    <xf numFmtId="0" fontId="63" fillId="8" borderId="1" xfId="0" applyFont="1" applyFill="1" applyBorder="1" applyAlignment="1" applyProtection="1">
      <protection locked="0"/>
    </xf>
    <xf numFmtId="0" fontId="64" fillId="8" borderId="1" xfId="0" applyFont="1" applyFill="1" applyBorder="1" applyAlignment="1" applyProtection="1">
      <protection locked="0"/>
    </xf>
    <xf numFmtId="0" fontId="59" fillId="8" borderId="1" xfId="0" applyFont="1" applyFill="1" applyBorder="1" applyAlignment="1">
      <alignment horizontal="left"/>
    </xf>
    <xf numFmtId="3" fontId="59" fillId="8" borderId="1" xfId="0" quotePrefix="1" applyNumberFormat="1" applyFont="1" applyFill="1" applyBorder="1" applyAlignment="1">
      <alignment horizontal="left"/>
    </xf>
    <xf numFmtId="49" fontId="46" fillId="8" borderId="1" xfId="0" applyNumberFormat="1" applyFont="1" applyFill="1" applyBorder="1" applyProtection="1">
      <protection locked="0"/>
    </xf>
    <xf numFmtId="0" fontId="39" fillId="8" borderId="1" xfId="0" applyFont="1" applyFill="1" applyBorder="1" applyAlignment="1" applyProtection="1">
      <protection locked="0"/>
    </xf>
    <xf numFmtId="0" fontId="40" fillId="8" borderId="1" xfId="0" applyFont="1" applyFill="1" applyBorder="1" applyAlignment="1" applyProtection="1">
      <protection locked="0"/>
    </xf>
    <xf numFmtId="14" fontId="39" fillId="8" borderId="1" xfId="0" applyNumberFormat="1" applyFont="1" applyFill="1" applyBorder="1" applyAlignment="1" applyProtection="1">
      <alignment horizontal="left"/>
      <protection locked="0"/>
    </xf>
    <xf numFmtId="0" fontId="39" fillId="8" borderId="1" xfId="0" quotePrefix="1" applyFont="1" applyFill="1" applyBorder="1" applyAlignment="1" applyProtection="1">
      <alignment horizontal="left"/>
      <protection locked="0"/>
    </xf>
    <xf numFmtId="0" fontId="39" fillId="8" borderId="1" xfId="0" applyFont="1" applyFill="1" applyBorder="1" applyAlignment="1" applyProtection="1">
      <alignment horizontal="left"/>
      <protection locked="0"/>
    </xf>
    <xf numFmtId="0" fontId="39" fillId="8" borderId="1" xfId="0" applyFont="1" applyFill="1" applyBorder="1" applyAlignment="1">
      <alignment horizontal="left"/>
    </xf>
    <xf numFmtId="0" fontId="39" fillId="8" borderId="1" xfId="0" quotePrefix="1" applyFont="1" applyFill="1" applyBorder="1" applyAlignment="1">
      <alignment horizontal="left"/>
    </xf>
    <xf numFmtId="0" fontId="42" fillId="8" borderId="1" xfId="6" applyFont="1" applyFill="1" applyBorder="1" applyAlignment="1" applyProtection="1">
      <alignment horizontal="left"/>
      <protection locked="0"/>
    </xf>
    <xf numFmtId="14" fontId="43" fillId="8" borderId="1" xfId="6" applyNumberFormat="1" applyFont="1" applyFill="1" applyBorder="1" applyAlignment="1" applyProtection="1">
      <alignment horizontal="left"/>
      <protection locked="0"/>
    </xf>
    <xf numFmtId="168" fontId="44" fillId="8" borderId="1" xfId="0" applyNumberFormat="1" applyFont="1" applyFill="1" applyBorder="1" applyAlignment="1" applyProtection="1">
      <alignment horizontal="left"/>
      <protection locked="0"/>
    </xf>
    <xf numFmtId="0" fontId="2" fillId="8" borderId="1" xfId="0" applyFont="1" applyFill="1" applyBorder="1" applyAlignment="1" applyProtection="1">
      <alignment vertical="center"/>
      <protection locked="0"/>
    </xf>
    <xf numFmtId="0" fontId="45" fillId="8" borderId="1" xfId="0" applyFont="1" applyFill="1" applyBorder="1" applyAlignment="1" applyProtection="1">
      <alignment vertical="center"/>
      <protection locked="0"/>
    </xf>
    <xf numFmtId="14" fontId="2" fillId="8" borderId="1" xfId="0" applyNumberFormat="1" applyFont="1" applyFill="1" applyBorder="1" applyAlignment="1" applyProtection="1">
      <alignment horizontal="left"/>
      <protection locked="0"/>
    </xf>
    <xf numFmtId="49" fontId="2" fillId="8" borderId="1" xfId="0" quotePrefix="1" applyNumberFormat="1" applyFont="1" applyFill="1" applyBorder="1" applyAlignment="1" applyProtection="1">
      <alignment horizontal="left"/>
      <protection locked="0"/>
    </xf>
    <xf numFmtId="0" fontId="39" fillId="10" borderId="1" xfId="0" applyFont="1" applyFill="1" applyBorder="1" applyAlignment="1" applyProtection="1">
      <alignment horizontal="left"/>
      <protection locked="0"/>
    </xf>
    <xf numFmtId="0" fontId="2" fillId="8" borderId="1" xfId="0" applyFont="1" applyFill="1" applyBorder="1" applyAlignment="1" applyProtection="1">
      <alignment horizontal="left" vertical="center"/>
      <protection locked="0"/>
    </xf>
    <xf numFmtId="14" fontId="44" fillId="8" borderId="1" xfId="0" applyNumberFormat="1" applyFont="1" applyFill="1" applyBorder="1" applyAlignment="1" applyProtection="1">
      <alignment horizontal="left"/>
      <protection locked="0"/>
    </xf>
    <xf numFmtId="14" fontId="39" fillId="8" borderId="1" xfId="0" quotePrefix="1" applyNumberFormat="1" applyFont="1" applyFill="1" applyBorder="1" applyAlignment="1">
      <alignment horizontal="left"/>
    </xf>
    <xf numFmtId="49" fontId="2" fillId="8" borderId="1" xfId="0" applyNumberFormat="1" applyFont="1" applyFill="1" applyBorder="1" applyAlignment="1" applyProtection="1">
      <alignment horizontal="left"/>
      <protection locked="0"/>
    </xf>
    <xf numFmtId="0" fontId="2" fillId="8" borderId="1" xfId="0" applyFont="1" applyFill="1" applyBorder="1" applyAlignment="1" applyProtection="1">
      <alignment horizontal="left"/>
      <protection locked="0"/>
    </xf>
    <xf numFmtId="14" fontId="39" fillId="8" borderId="1" xfId="0" applyNumberFormat="1" applyFont="1" applyFill="1" applyBorder="1" applyAlignment="1" applyProtection="1">
      <alignment horizontal="left" vertical="center"/>
      <protection locked="0"/>
    </xf>
    <xf numFmtId="49" fontId="39" fillId="8" borderId="1" xfId="0" quotePrefix="1" applyNumberFormat="1" applyFont="1" applyFill="1" applyBorder="1" applyAlignment="1" applyProtection="1">
      <alignment horizontal="left"/>
      <protection locked="0"/>
    </xf>
    <xf numFmtId="0" fontId="41" fillId="8" borderId="1" xfId="0" applyFont="1" applyFill="1" applyBorder="1" applyAlignment="1" applyProtection="1">
      <alignment horizontal="left"/>
      <protection locked="0"/>
    </xf>
    <xf numFmtId="49" fontId="2" fillId="8" borderId="1" xfId="0" applyNumberFormat="1" applyFont="1" applyFill="1" applyBorder="1" applyProtection="1">
      <protection locked="0"/>
    </xf>
    <xf numFmtId="49" fontId="45" fillId="8" borderId="1" xfId="0" applyNumberFormat="1" applyFont="1" applyFill="1" applyBorder="1" applyProtection="1">
      <protection locked="0"/>
    </xf>
    <xf numFmtId="14" fontId="2" fillId="8" borderId="1" xfId="0" applyNumberFormat="1" applyFont="1" applyFill="1" applyBorder="1" applyAlignment="1" applyProtection="1">
      <alignment horizontal="left" vertical="center"/>
      <protection locked="0"/>
    </xf>
    <xf numFmtId="169" fontId="2" fillId="8" borderId="1" xfId="0" applyNumberFormat="1" applyFont="1" applyFill="1" applyBorder="1" applyAlignment="1" applyProtection="1">
      <alignment horizontal="left"/>
      <protection locked="0"/>
    </xf>
    <xf numFmtId="168" fontId="2" fillId="8" borderId="1" xfId="4" applyNumberFormat="1" applyFont="1" applyFill="1" applyBorder="1" applyAlignment="1" applyProtection="1">
      <alignment horizontal="left"/>
      <protection locked="0"/>
    </xf>
    <xf numFmtId="168" fontId="2" fillId="8" borderId="1" xfId="4" quotePrefix="1" applyNumberFormat="1" applyFont="1" applyFill="1" applyBorder="1" applyAlignment="1" applyProtection="1">
      <alignment horizontal="left"/>
      <protection locked="0"/>
    </xf>
    <xf numFmtId="0" fontId="2" fillId="8" borderId="1" xfId="0" quotePrefix="1" applyFont="1" applyFill="1" applyBorder="1" applyAlignment="1" applyProtection="1">
      <alignment horizontal="left" vertical="center"/>
      <protection locked="0"/>
    </xf>
    <xf numFmtId="171" fontId="2" fillId="8" borderId="1" xfId="0" applyNumberFormat="1" applyFont="1" applyFill="1" applyBorder="1" applyAlignment="1" applyProtection="1">
      <alignment horizontal="left"/>
      <protection locked="0"/>
    </xf>
    <xf numFmtId="0" fontId="65" fillId="8" borderId="1" xfId="0" applyFont="1" applyFill="1" applyBorder="1" applyAlignment="1" applyProtection="1">
      <protection locked="0"/>
    </xf>
    <xf numFmtId="0" fontId="66" fillId="8" borderId="1" xfId="0" applyFont="1" applyFill="1" applyBorder="1" applyAlignment="1" applyProtection="1">
      <protection locked="0"/>
    </xf>
    <xf numFmtId="14" fontId="65" fillId="8" borderId="1" xfId="0" quotePrefix="1" applyNumberFormat="1" applyFont="1" applyFill="1" applyBorder="1" applyAlignment="1">
      <alignment horizontal="left"/>
    </xf>
    <xf numFmtId="0" fontId="65" fillId="8" borderId="1" xfId="0" applyFont="1" applyFill="1" applyBorder="1" applyAlignment="1" applyProtection="1">
      <alignment horizontal="left"/>
      <protection locked="0"/>
    </xf>
    <xf numFmtId="0" fontId="65" fillId="8" borderId="1" xfId="0" applyFont="1" applyFill="1" applyBorder="1" applyAlignment="1">
      <alignment horizontal="left"/>
    </xf>
    <xf numFmtId="0" fontId="65" fillId="8" borderId="1" xfId="0" quotePrefix="1" applyFont="1" applyFill="1" applyBorder="1" applyAlignment="1">
      <alignment horizontal="left"/>
    </xf>
    <xf numFmtId="0" fontId="67" fillId="8" borderId="1" xfId="6" applyFont="1" applyFill="1" applyBorder="1" applyAlignment="1" applyProtection="1">
      <alignment horizontal="left"/>
      <protection locked="0"/>
    </xf>
    <xf numFmtId="14" fontId="65" fillId="8" borderId="1" xfId="0" applyNumberFormat="1" applyFont="1" applyFill="1" applyBorder="1" applyAlignment="1" applyProtection="1">
      <alignment horizontal="left"/>
      <protection locked="0"/>
    </xf>
    <xf numFmtId="168" fontId="65" fillId="8" borderId="1" xfId="0" applyNumberFormat="1" applyFont="1" applyFill="1" applyBorder="1" applyAlignment="1" applyProtection="1">
      <alignment horizontal="left"/>
      <protection locked="0"/>
    </xf>
    <xf numFmtId="0" fontId="65" fillId="8" borderId="1" xfId="0" quotePrefix="1" applyFont="1" applyFill="1" applyBorder="1" applyAlignment="1" applyProtection="1">
      <alignment horizontal="left"/>
      <protection locked="0"/>
    </xf>
    <xf numFmtId="0" fontId="68" fillId="8" borderId="1" xfId="6" applyFont="1" applyFill="1" applyBorder="1" applyAlignment="1" applyProtection="1">
      <alignment horizontal="left"/>
      <protection locked="0"/>
    </xf>
    <xf numFmtId="14" fontId="68" fillId="8" borderId="1" xfId="6" applyNumberFormat="1" applyFont="1" applyFill="1" applyBorder="1" applyAlignment="1" applyProtection="1">
      <alignment horizontal="left"/>
      <protection locked="0"/>
    </xf>
    <xf numFmtId="14" fontId="65" fillId="8" borderId="1" xfId="0" applyNumberFormat="1" applyFont="1" applyFill="1" applyBorder="1" applyAlignment="1" applyProtection="1">
      <alignment horizontal="left" vertical="center"/>
      <protection locked="0"/>
    </xf>
    <xf numFmtId="49" fontId="65" fillId="8" borderId="1" xfId="0" quotePrefix="1" applyNumberFormat="1" applyFont="1" applyFill="1" applyBorder="1" applyAlignment="1" applyProtection="1">
      <alignment horizontal="left"/>
      <protection locked="0"/>
    </xf>
    <xf numFmtId="0" fontId="25" fillId="3" borderId="0" xfId="0" applyFont="1" applyFill="1" applyAlignment="1" applyProtection="1">
      <alignment horizontal="center" vertical="center"/>
    </xf>
    <xf numFmtId="0" fontId="25" fillId="5" borderId="1" xfId="0" applyFont="1" applyFill="1" applyBorder="1" applyAlignment="1" applyProtection="1">
      <alignment horizontal="center"/>
    </xf>
    <xf numFmtId="0" fontId="25" fillId="5" borderId="4" xfId="0" applyFont="1" applyFill="1" applyBorder="1" applyAlignment="1" applyProtection="1">
      <alignment horizontal="center"/>
    </xf>
    <xf numFmtId="0" fontId="25" fillId="5" borderId="1" xfId="0" applyFont="1" applyFill="1" applyBorder="1" applyAlignment="1" applyProtection="1">
      <alignment horizontal="center" vertical="center"/>
    </xf>
    <xf numFmtId="0" fontId="1" fillId="8" borderId="4" xfId="0" applyFont="1" applyFill="1" applyBorder="1" applyAlignment="1" applyProtection="1">
      <alignment horizontal="center"/>
    </xf>
    <xf numFmtId="170" fontId="1" fillId="8" borderId="2" xfId="0" applyNumberFormat="1" applyFont="1" applyFill="1" applyBorder="1" applyAlignment="1" applyProtection="1">
      <alignment horizontal="center" vertical="center"/>
    </xf>
    <xf numFmtId="170" fontId="35" fillId="8" borderId="2" xfId="0" applyNumberFormat="1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1" fillId="8" borderId="1" xfId="0" applyFont="1" applyFill="1" applyBorder="1"/>
    <xf numFmtId="0" fontId="14" fillId="8" borderId="1" xfId="0" applyFont="1" applyFill="1" applyBorder="1"/>
    <xf numFmtId="0" fontId="7" fillId="8" borderId="1" xfId="0" applyFont="1" applyFill="1" applyBorder="1" applyAlignment="1" applyProtection="1">
      <protection locked="0"/>
    </xf>
    <xf numFmtId="0" fontId="16" fillId="8" borderId="1" xfId="0" applyFont="1" applyFill="1" applyBorder="1" applyAlignment="1" applyProtection="1">
      <protection locked="0"/>
    </xf>
    <xf numFmtId="0" fontId="69" fillId="8" borderId="1" xfId="0" applyFont="1" applyFill="1" applyBorder="1" applyAlignment="1" applyProtection="1">
      <protection locked="0"/>
    </xf>
    <xf numFmtId="0" fontId="70" fillId="8" borderId="1" xfId="0" applyFont="1" applyFill="1" applyBorder="1" applyAlignment="1" applyProtection="1">
      <protection locked="0"/>
    </xf>
    <xf numFmtId="0" fontId="69" fillId="8" borderId="1" xfId="0" applyFont="1" applyFill="1" applyBorder="1" applyAlignment="1" applyProtection="1">
      <alignment horizontal="left"/>
      <protection locked="0"/>
    </xf>
    <xf numFmtId="0" fontId="63" fillId="8" borderId="1" xfId="0" applyFont="1" applyFill="1" applyBorder="1" applyAlignment="1" applyProtection="1">
      <alignment horizontal="left"/>
      <protection locked="0"/>
    </xf>
    <xf numFmtId="0" fontId="71" fillId="8" borderId="1" xfId="0" quotePrefix="1" applyFont="1" applyFill="1" applyBorder="1" applyAlignment="1" applyProtection="1">
      <alignment horizontal="left"/>
      <protection locked="0"/>
    </xf>
    <xf numFmtId="0" fontId="61" fillId="8" borderId="1" xfId="0" applyFont="1" applyFill="1" applyBorder="1" applyAlignment="1" applyProtection="1">
      <alignment horizontal="left" wrapText="1"/>
      <protection locked="0"/>
    </xf>
    <xf numFmtId="14" fontId="61" fillId="8" borderId="1" xfId="0" applyNumberFormat="1" applyFont="1" applyFill="1" applyBorder="1" applyAlignment="1" applyProtection="1">
      <alignment horizontal="left"/>
      <protection locked="0"/>
    </xf>
    <xf numFmtId="168" fontId="61" fillId="8" borderId="1" xfId="0" applyNumberFormat="1" applyFont="1" applyFill="1" applyBorder="1" applyAlignment="1" applyProtection="1">
      <alignment horizontal="left"/>
      <protection locked="0"/>
    </xf>
    <xf numFmtId="14" fontId="63" fillId="8" borderId="1" xfId="0" applyNumberFormat="1" applyFont="1" applyFill="1" applyBorder="1" applyAlignment="1" applyProtection="1">
      <alignment horizontal="left"/>
      <protection locked="0"/>
    </xf>
    <xf numFmtId="0" fontId="72" fillId="8" borderId="1" xfId="0" quotePrefix="1" applyFont="1" applyFill="1" applyBorder="1" applyAlignment="1" applyProtection="1">
      <alignment horizontal="left"/>
      <protection locked="0"/>
    </xf>
    <xf numFmtId="0" fontId="61" fillId="8" borderId="1" xfId="0" applyFont="1" applyFill="1" applyBorder="1" applyAlignment="1" applyProtection="1">
      <alignment horizontal="left"/>
      <protection locked="0"/>
    </xf>
    <xf numFmtId="0" fontId="7" fillId="8" borderId="1" xfId="0" applyFont="1" applyFill="1" applyBorder="1" applyAlignment="1" applyProtection="1">
      <alignment horizontal="center"/>
      <protection locked="0"/>
    </xf>
    <xf numFmtId="14" fontId="15" fillId="8" borderId="1" xfId="0" applyNumberFormat="1" applyFont="1" applyFill="1" applyBorder="1" applyAlignment="1" applyProtection="1">
      <alignment horizontal="center"/>
      <protection locked="0"/>
    </xf>
    <xf numFmtId="168" fontId="15" fillId="8" borderId="1" xfId="0" applyNumberFormat="1" applyFont="1" applyFill="1" applyBorder="1" applyAlignment="1" applyProtection="1">
      <alignment horizontal="center"/>
      <protection locked="0"/>
    </xf>
    <xf numFmtId="169" fontId="6" fillId="8" borderId="1" xfId="0" applyNumberFormat="1" applyFont="1" applyFill="1" applyBorder="1" applyAlignment="1" applyProtection="1">
      <alignment horizontal="center" vertical="center"/>
      <protection locked="0"/>
    </xf>
    <xf numFmtId="49" fontId="6" fillId="8" borderId="1" xfId="0" applyNumberFormat="1" applyFont="1" applyFill="1" applyBorder="1" applyAlignment="1" applyProtection="1">
      <alignment horizontal="center"/>
      <protection locked="0"/>
    </xf>
    <xf numFmtId="169" fontId="6" fillId="8" borderId="1" xfId="0" applyNumberFormat="1" applyFont="1" applyFill="1" applyBorder="1" applyAlignment="1" applyProtection="1">
      <alignment horizontal="center"/>
      <protection locked="0"/>
    </xf>
    <xf numFmtId="0" fontId="6" fillId="8" borderId="1" xfId="0" applyFont="1" applyFill="1" applyBorder="1" applyAlignment="1" applyProtection="1">
      <alignment horizontal="center"/>
      <protection locked="0"/>
    </xf>
    <xf numFmtId="168" fontId="6" fillId="8" borderId="1" xfId="4" applyNumberFormat="1" applyFont="1" applyFill="1" applyBorder="1" applyAlignment="1" applyProtection="1">
      <alignment horizontal="center"/>
      <protection locked="0"/>
    </xf>
    <xf numFmtId="168" fontId="38" fillId="8" borderId="1" xfId="4" applyNumberFormat="1" applyFont="1" applyFill="1" applyBorder="1" applyAlignment="1" applyProtection="1">
      <alignment horizontal="center"/>
      <protection locked="0"/>
    </xf>
    <xf numFmtId="14" fontId="11" fillId="8" borderId="1" xfId="0" applyNumberFormat="1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>
      <alignment horizontal="center"/>
    </xf>
    <xf numFmtId="3" fontId="37" fillId="8" borderId="1" xfId="0" quotePrefix="1" applyNumberFormat="1" applyFont="1" applyFill="1" applyBorder="1" applyAlignment="1">
      <alignment horizontal="center"/>
    </xf>
    <xf numFmtId="14" fontId="17" fillId="8" borderId="1" xfId="6" applyNumberFormat="1" applyFont="1" applyFill="1" applyBorder="1" applyAlignment="1" applyProtection="1">
      <alignment horizontal="center"/>
      <protection locked="0"/>
    </xf>
    <xf numFmtId="168" fontId="38" fillId="8" borderId="1" xfId="4" quotePrefix="1" applyNumberFormat="1" applyFont="1" applyFill="1" applyBorder="1" applyAlignment="1" applyProtection="1">
      <alignment horizontal="center"/>
      <protection locked="0"/>
    </xf>
    <xf numFmtId="0" fontId="5" fillId="8" borderId="1" xfId="6" applyFill="1" applyBorder="1" applyAlignment="1" applyProtection="1">
      <alignment horizontal="center"/>
      <protection locked="0"/>
    </xf>
    <xf numFmtId="0" fontId="22" fillId="3" borderId="1" xfId="0" applyFont="1" applyFill="1" applyBorder="1" applyAlignment="1" applyProtection="1">
      <alignment horizontal="center"/>
    </xf>
    <xf numFmtId="169" fontId="5" fillId="8" borderId="1" xfId="6" applyNumberFormat="1" applyFill="1" applyBorder="1" applyAlignment="1" applyProtection="1">
      <alignment horizontal="left"/>
      <protection locked="0"/>
    </xf>
    <xf numFmtId="0" fontId="5" fillId="4" borderId="1" xfId="6" applyFill="1" applyBorder="1" applyAlignment="1" applyProtection="1">
      <alignment horizontal="left"/>
      <protection locked="0"/>
    </xf>
    <xf numFmtId="0" fontId="53" fillId="4" borderId="1" xfId="6" applyFont="1" applyFill="1" applyBorder="1" applyAlignment="1" applyProtection="1">
      <alignment horizontal="left"/>
      <protection locked="0"/>
    </xf>
    <xf numFmtId="0" fontId="5" fillId="4" borderId="1" xfId="6" applyFill="1" applyBorder="1" applyAlignment="1" applyProtection="1">
      <alignment horizontal="left" wrapText="1"/>
      <protection locked="0"/>
    </xf>
    <xf numFmtId="0" fontId="42" fillId="4" borderId="1" xfId="6" applyFont="1" applyFill="1" applyBorder="1" applyAlignment="1" applyProtection="1">
      <alignment horizontal="left"/>
      <protection locked="0"/>
    </xf>
    <xf numFmtId="49" fontId="44" fillId="8" borderId="1" xfId="0" applyNumberFormat="1" applyFont="1" applyFill="1" applyBorder="1" applyProtection="1">
      <protection locked="0"/>
    </xf>
    <xf numFmtId="14" fontId="11" fillId="8" borderId="1" xfId="0" applyNumberFormat="1" applyFont="1" applyFill="1" applyBorder="1" applyAlignment="1" applyProtection="1">
      <protection locked="0"/>
    </xf>
    <xf numFmtId="0" fontId="11" fillId="8" borderId="1" xfId="0" quotePrefix="1" applyFont="1" applyFill="1" applyBorder="1" applyAlignment="1" applyProtection="1">
      <protection locked="0"/>
    </xf>
    <xf numFmtId="14" fontId="15" fillId="8" borderId="1" xfId="0" applyNumberFormat="1" applyFont="1" applyFill="1" applyBorder="1" applyAlignment="1" applyProtection="1">
      <protection locked="0"/>
    </xf>
    <xf numFmtId="168" fontId="15" fillId="8" borderId="1" xfId="0" applyNumberFormat="1" applyFont="1" applyFill="1" applyBorder="1" applyAlignment="1" applyProtection="1">
      <protection locked="0"/>
    </xf>
    <xf numFmtId="14" fontId="15" fillId="8" borderId="1" xfId="6" applyNumberFormat="1" applyFont="1" applyFill="1" applyBorder="1" applyAlignment="1" applyProtection="1">
      <protection locked="0"/>
    </xf>
    <xf numFmtId="14" fontId="7" fillId="8" borderId="1" xfId="0" applyNumberFormat="1" applyFont="1" applyFill="1" applyBorder="1" applyAlignment="1" applyProtection="1">
      <alignment vertical="center"/>
      <protection locked="0"/>
    </xf>
    <xf numFmtId="49" fontId="7" fillId="8" borderId="1" xfId="0" quotePrefix="1" applyNumberFormat="1" applyFont="1" applyFill="1" applyBorder="1" applyAlignment="1" applyProtection="1">
      <protection locked="0"/>
    </xf>
    <xf numFmtId="0" fontId="8" fillId="8" borderId="1" xfId="6" applyFont="1" applyFill="1" applyBorder="1" applyAlignment="1" applyProtection="1">
      <protection locked="0"/>
    </xf>
    <xf numFmtId="14" fontId="15" fillId="8" borderId="0" xfId="0" applyNumberFormat="1" applyFont="1" applyFill="1" applyBorder="1" applyAlignment="1" applyProtection="1">
      <protection locked="0"/>
    </xf>
    <xf numFmtId="14" fontId="7" fillId="8" borderId="1" xfId="6" applyNumberFormat="1" applyFont="1" applyFill="1" applyBorder="1" applyAlignment="1" applyProtection="1">
      <protection locked="0"/>
    </xf>
    <xf numFmtId="168" fontId="7" fillId="8" borderId="1" xfId="0" applyNumberFormat="1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protection locked="0"/>
    </xf>
    <xf numFmtId="169" fontId="6" fillId="8" borderId="1" xfId="0" applyNumberFormat="1" applyFont="1" applyFill="1" applyBorder="1" applyAlignment="1" applyProtection="1">
      <alignment vertical="center"/>
      <protection locked="0"/>
    </xf>
    <xf numFmtId="49" fontId="6" fillId="8" borderId="1" xfId="0" applyNumberFormat="1" applyFont="1" applyFill="1" applyBorder="1" applyAlignment="1" applyProtection="1">
      <protection locked="0"/>
    </xf>
    <xf numFmtId="169" fontId="6" fillId="8" borderId="1" xfId="0" applyNumberFormat="1" applyFont="1" applyFill="1" applyBorder="1" applyAlignment="1" applyProtection="1">
      <protection locked="0"/>
    </xf>
    <xf numFmtId="168" fontId="6" fillId="8" borderId="1" xfId="4" applyNumberFormat="1" applyFont="1" applyFill="1" applyBorder="1" applyAlignment="1" applyProtection="1">
      <protection locked="0"/>
    </xf>
    <xf numFmtId="0" fontId="0" fillId="8" borderId="1" xfId="0" applyFont="1" applyFill="1" applyBorder="1" applyAlignment="1" applyProtection="1">
      <protection locked="0"/>
    </xf>
    <xf numFmtId="0" fontId="73" fillId="4" borderId="1" xfId="6" applyFont="1" applyFill="1" applyBorder="1" applyAlignment="1" applyProtection="1">
      <protection locked="0"/>
    </xf>
    <xf numFmtId="0" fontId="7" fillId="8" borderId="1" xfId="0" quotePrefix="1" applyFont="1" applyFill="1" applyBorder="1" applyAlignment="1" applyProtection="1">
      <protection locked="0"/>
    </xf>
    <xf numFmtId="0" fontId="74" fillId="8" borderId="1" xfId="0" applyFont="1" applyFill="1" applyBorder="1" applyAlignment="1" applyProtection="1">
      <protection locked="0"/>
    </xf>
    <xf numFmtId="0" fontId="74" fillId="8" borderId="1" xfId="0" quotePrefix="1" applyFont="1" applyFill="1" applyBorder="1" applyAlignment="1" applyProtection="1">
      <protection locked="0"/>
    </xf>
    <xf numFmtId="0" fontId="75" fillId="4" borderId="1" xfId="6" applyFont="1" applyFill="1" applyBorder="1" applyAlignment="1" applyProtection="1">
      <protection locked="0"/>
    </xf>
    <xf numFmtId="168" fontId="6" fillId="8" borderId="1" xfId="4" quotePrefix="1" applyNumberFormat="1" applyFont="1" applyFill="1" applyBorder="1" applyAlignment="1" applyProtection="1">
      <protection locked="0"/>
    </xf>
    <xf numFmtId="0" fontId="1" fillId="5" borderId="1" xfId="0" applyFont="1" applyFill="1" applyBorder="1" applyAlignment="1" applyProtection="1">
      <alignment horizontal="center" vertical="center"/>
    </xf>
    <xf numFmtId="49" fontId="2" fillId="8" borderId="1" xfId="0" quotePrefix="1" applyNumberFormat="1" applyFont="1" applyFill="1" applyBorder="1" applyProtection="1">
      <protection locked="0"/>
    </xf>
    <xf numFmtId="49" fontId="76" fillId="8" borderId="1" xfId="0" applyNumberFormat="1" applyFont="1" applyFill="1" applyBorder="1" applyProtection="1">
      <protection locked="0"/>
    </xf>
    <xf numFmtId="3" fontId="39" fillId="8" borderId="1" xfId="0" quotePrefix="1" applyNumberFormat="1" applyFont="1" applyFill="1" applyBorder="1" applyAlignment="1">
      <alignment horizontal="left"/>
    </xf>
    <xf numFmtId="0" fontId="50" fillId="8" borderId="1" xfId="0" applyFont="1" applyFill="1" applyBorder="1" applyAlignment="1"/>
    <xf numFmtId="168" fontId="22" fillId="8" borderId="1" xfId="4" applyNumberFormat="1" applyFont="1" applyFill="1" applyBorder="1" applyAlignment="1" applyProtection="1">
      <protection locked="0"/>
    </xf>
    <xf numFmtId="168" fontId="59" fillId="8" borderId="1" xfId="4" applyNumberFormat="1" applyFont="1" applyFill="1" applyBorder="1" applyAlignment="1" applyProtection="1">
      <protection locked="0"/>
    </xf>
    <xf numFmtId="0" fontId="59" fillId="8" borderId="1" xfId="0" applyFont="1" applyFill="1" applyBorder="1" applyAlignment="1" applyProtection="1">
      <alignment vertical="center"/>
      <protection locked="0"/>
    </xf>
    <xf numFmtId="1" fontId="13" fillId="0" borderId="1" xfId="7" applyNumberFormat="1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 vertical="center"/>
    </xf>
    <xf numFmtId="0" fontId="25" fillId="5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165" fontId="63" fillId="3" borderId="1" xfId="5" applyFont="1" applyFill="1" applyBorder="1" applyProtection="1">
      <protection locked="0"/>
    </xf>
    <xf numFmtId="165" fontId="13" fillId="3" borderId="1" xfId="5" applyFont="1" applyFill="1" applyBorder="1" applyProtection="1">
      <protection locked="0"/>
    </xf>
    <xf numFmtId="0" fontId="63" fillId="8" borderId="1" xfId="0" applyFont="1" applyFill="1" applyBorder="1"/>
    <xf numFmtId="0" fontId="64" fillId="8" borderId="1" xfId="0" applyFont="1" applyFill="1" applyBorder="1"/>
    <xf numFmtId="0" fontId="61" fillId="8" borderId="1" xfId="0" applyFont="1" applyFill="1" applyBorder="1" applyAlignment="1" applyProtection="1">
      <protection locked="0"/>
    </xf>
    <xf numFmtId="0" fontId="63" fillId="8" borderId="1" xfId="0" applyFont="1" applyFill="1" applyBorder="1" applyAlignment="1"/>
    <xf numFmtId="3" fontId="63" fillId="8" borderId="1" xfId="0" quotePrefix="1" applyNumberFormat="1" applyFont="1" applyFill="1" applyBorder="1" applyAlignment="1"/>
    <xf numFmtId="0" fontId="63" fillId="4" borderId="1" xfId="0" applyFont="1" applyFill="1" applyBorder="1" applyAlignment="1" applyProtection="1">
      <protection locked="0"/>
    </xf>
    <xf numFmtId="14" fontId="77" fillId="8" borderId="1" xfId="6" applyNumberFormat="1" applyFont="1" applyFill="1" applyBorder="1" applyAlignment="1" applyProtection="1">
      <protection locked="0"/>
    </xf>
    <xf numFmtId="168" fontId="61" fillId="8" borderId="1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170" fontId="1" fillId="5" borderId="0" xfId="0" applyNumberFormat="1" applyFont="1" applyFill="1" applyBorder="1" applyAlignment="1" applyProtection="1">
      <alignment horizontal="center" vertical="center"/>
    </xf>
    <xf numFmtId="165" fontId="0" fillId="6" borderId="0" xfId="0" applyNumberFormat="1" applyFill="1" applyBorder="1" applyAlignment="1" applyProtection="1">
      <alignment horizontal="center" vertical="center"/>
    </xf>
    <xf numFmtId="165" fontId="1" fillId="3" borderId="0" xfId="0" applyNumberFormat="1" applyFont="1" applyFill="1" applyBorder="1" applyAlignment="1" applyProtection="1">
      <alignment horizontal="center" vertical="center"/>
    </xf>
    <xf numFmtId="0" fontId="5" fillId="8" borderId="1" xfId="6" applyFill="1" applyBorder="1" applyAlignment="1" applyProtection="1">
      <alignment horizontal="left" wrapText="1"/>
      <protection locked="0"/>
    </xf>
    <xf numFmtId="0" fontId="0" fillId="11" borderId="1" xfId="0" applyFont="1" applyFill="1" applyBorder="1" applyAlignment="1" applyProtection="1">
      <alignment vertical="center"/>
      <protection locked="0"/>
    </xf>
    <xf numFmtId="0" fontId="1" fillId="11" borderId="1" xfId="0" applyFont="1" applyFill="1" applyBorder="1" applyAlignment="1" applyProtection="1">
      <alignment vertical="center"/>
      <protection locked="0"/>
    </xf>
    <xf numFmtId="9" fontId="13" fillId="0" borderId="0" xfId="7" applyFont="1" applyFill="1" applyBorder="1" applyAlignment="1" applyProtection="1">
      <alignment horizontal="center" vertical="center"/>
      <protection locked="0"/>
    </xf>
    <xf numFmtId="0" fontId="59" fillId="8" borderId="1" xfId="0" applyFont="1" applyFill="1" applyBorder="1" applyAlignment="1"/>
    <xf numFmtId="0" fontId="59" fillId="8" borderId="1" xfId="0" quotePrefix="1" applyFont="1" applyFill="1" applyBorder="1" applyAlignment="1">
      <alignment horizontal="left"/>
    </xf>
    <xf numFmtId="0" fontId="67" fillId="4" borderId="1" xfId="6" applyFont="1" applyFill="1" applyBorder="1" applyAlignment="1" applyProtection="1">
      <alignment horizontal="left"/>
      <protection locked="0"/>
    </xf>
    <xf numFmtId="1" fontId="0" fillId="3" borderId="0" xfId="7" applyNumberFormat="1" applyFont="1" applyFill="1" applyProtection="1"/>
    <xf numFmtId="1" fontId="0" fillId="3" borderId="0" xfId="0" applyNumberFormat="1" applyFont="1" applyFill="1" applyBorder="1" applyProtection="1"/>
    <xf numFmtId="1" fontId="1" fillId="5" borderId="8" xfId="7" applyNumberFormat="1" applyFont="1" applyFill="1" applyBorder="1" applyAlignment="1" applyProtection="1">
      <alignment horizontal="center" vertical="center"/>
    </xf>
    <xf numFmtId="1" fontId="1" fillId="5" borderId="3" xfId="7" applyNumberFormat="1" applyFont="1" applyFill="1" applyBorder="1" applyAlignment="1" applyProtection="1">
      <alignment horizontal="center" vertical="center"/>
    </xf>
    <xf numFmtId="1" fontId="1" fillId="5" borderId="1" xfId="7" applyNumberFormat="1" applyFont="1" applyFill="1" applyBorder="1" applyProtection="1"/>
    <xf numFmtId="1" fontId="0" fillId="5" borderId="1" xfId="7" applyNumberFormat="1" applyFont="1" applyFill="1" applyBorder="1" applyProtection="1"/>
    <xf numFmtId="49" fontId="2" fillId="12" borderId="1" xfId="0" applyNumberFormat="1" applyFont="1" applyFill="1" applyBorder="1" applyProtection="1">
      <protection locked="0"/>
    </xf>
    <xf numFmtId="49" fontId="45" fillId="12" borderId="1" xfId="0" applyNumberFormat="1" applyFont="1" applyFill="1" applyBorder="1" applyProtection="1">
      <protection locked="0"/>
    </xf>
    <xf numFmtId="0" fontId="7" fillId="12" borderId="1" xfId="0" applyFont="1" applyFill="1" applyBorder="1" applyAlignment="1" applyProtection="1">
      <protection locked="0"/>
    </xf>
    <xf numFmtId="0" fontId="16" fillId="12" borderId="1" xfId="0" applyFont="1" applyFill="1" applyBorder="1" applyAlignment="1" applyProtection="1">
      <protection locked="0"/>
    </xf>
    <xf numFmtId="0" fontId="18" fillId="12" borderId="1" xfId="0" applyFont="1" applyFill="1" applyBorder="1" applyAlignment="1" applyProtection="1">
      <protection locked="0"/>
    </xf>
    <xf numFmtId="0" fontId="20" fillId="12" borderId="1" xfId="0" applyFont="1" applyFill="1" applyBorder="1" applyAlignment="1" applyProtection="1">
      <protection locked="0"/>
    </xf>
    <xf numFmtId="49" fontId="6" fillId="12" borderId="1" xfId="0" applyNumberFormat="1" applyFont="1" applyFill="1" applyBorder="1" applyProtection="1">
      <protection locked="0"/>
    </xf>
    <xf numFmtId="49" fontId="46" fillId="12" borderId="1" xfId="0" applyNumberFormat="1" applyFont="1" applyFill="1" applyBorder="1" applyProtection="1">
      <protection locked="0"/>
    </xf>
    <xf numFmtId="0" fontId="13" fillId="3" borderId="0" xfId="0" applyFont="1" applyFill="1" applyBorder="1" applyProtection="1"/>
    <xf numFmtId="170" fontId="1" fillId="11" borderId="1" xfId="0" applyNumberFormat="1" applyFont="1" applyFill="1" applyBorder="1" applyAlignment="1" applyProtection="1">
      <alignment horizontal="center" vertical="center"/>
      <protection locked="0"/>
    </xf>
    <xf numFmtId="169" fontId="78" fillId="8" borderId="1" xfId="6" applyNumberFormat="1" applyFont="1" applyFill="1" applyBorder="1" applyAlignment="1" applyProtection="1">
      <alignment horizontal="left"/>
      <protection locked="0"/>
    </xf>
    <xf numFmtId="0" fontId="79" fillId="4" borderId="1" xfId="6" applyFont="1" applyFill="1" applyBorder="1" applyAlignment="1" applyProtection="1">
      <alignment horizontal="left"/>
      <protection locked="0"/>
    </xf>
    <xf numFmtId="168" fontId="22" fillId="8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Protection="1">
      <protection locked="0"/>
    </xf>
    <xf numFmtId="49" fontId="46" fillId="4" borderId="1" xfId="0" applyNumberFormat="1" applyFont="1" applyFill="1" applyBorder="1" applyProtection="1"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45" fillId="4" borderId="1" xfId="0" applyFont="1" applyFill="1" applyBorder="1" applyAlignment="1" applyProtection="1">
      <alignment vertical="center"/>
      <protection locked="0"/>
    </xf>
    <xf numFmtId="0" fontId="11" fillId="4" borderId="1" xfId="0" applyFont="1" applyFill="1" applyBorder="1" applyAlignment="1" applyProtection="1">
      <protection locked="0"/>
    </xf>
    <xf numFmtId="0" fontId="14" fillId="4" borderId="1" xfId="0" applyFont="1" applyFill="1" applyBorder="1" applyAlignment="1" applyProtection="1">
      <protection locked="0"/>
    </xf>
    <xf numFmtId="0" fontId="59" fillId="8" borderId="0" xfId="0" applyFont="1" applyFill="1" applyProtection="1"/>
    <xf numFmtId="0" fontId="59" fillId="3" borderId="0" xfId="0" applyFont="1" applyFill="1" applyProtection="1"/>
    <xf numFmtId="14" fontId="63" fillId="8" borderId="1" xfId="0" applyNumberFormat="1" applyFont="1" applyFill="1" applyBorder="1" applyAlignment="1" applyProtection="1">
      <protection locked="0"/>
    </xf>
    <xf numFmtId="14" fontId="61" fillId="8" borderId="1" xfId="0" applyNumberFormat="1" applyFont="1" applyFill="1" applyBorder="1" applyAlignment="1" applyProtection="1">
      <protection locked="0"/>
    </xf>
    <xf numFmtId="0" fontId="63" fillId="3" borderId="0" xfId="0" applyFont="1" applyFill="1" applyProtection="1"/>
    <xf numFmtId="0" fontId="63" fillId="0" borderId="1" xfId="0" applyFont="1" applyFill="1" applyBorder="1" applyProtection="1">
      <protection locked="0"/>
    </xf>
    <xf numFmtId="0" fontId="63" fillId="0" borderId="1" xfId="0" applyFont="1" applyFill="1" applyBorder="1" applyAlignment="1" applyProtection="1">
      <alignment horizontal="center" vertical="center"/>
      <protection locked="0"/>
    </xf>
    <xf numFmtId="165" fontId="63" fillId="5" borderId="1" xfId="5" applyFont="1" applyFill="1" applyBorder="1" applyProtection="1"/>
    <xf numFmtId="9" fontId="63" fillId="0" borderId="1" xfId="7" applyFont="1" applyFill="1" applyBorder="1" applyAlignment="1" applyProtection="1">
      <alignment horizontal="center"/>
      <protection locked="0"/>
    </xf>
    <xf numFmtId="9" fontId="63" fillId="0" borderId="1" xfId="7" applyFont="1" applyFill="1" applyBorder="1" applyProtection="1">
      <protection locked="0"/>
    </xf>
    <xf numFmtId="165" fontId="63" fillId="0" borderId="1" xfId="5" applyFont="1" applyFill="1" applyBorder="1" applyProtection="1">
      <protection locked="0"/>
    </xf>
    <xf numFmtId="0" fontId="63" fillId="3" borderId="0" xfId="0" applyFont="1" applyFill="1" applyBorder="1" applyAlignment="1" applyProtection="1">
      <alignment horizontal="center" vertical="center"/>
    </xf>
    <xf numFmtId="0" fontId="63" fillId="3" borderId="1" xfId="0" applyFont="1" applyFill="1" applyBorder="1" applyAlignment="1" applyProtection="1">
      <alignment horizontal="center" vertical="center"/>
      <protection locked="0"/>
    </xf>
    <xf numFmtId="165" fontId="63" fillId="6" borderId="1" xfId="0" applyNumberFormat="1" applyFont="1" applyFill="1" applyBorder="1" applyAlignment="1" applyProtection="1">
      <alignment horizontal="center" vertical="center"/>
    </xf>
    <xf numFmtId="0" fontId="59" fillId="8" borderId="1" xfId="0" quotePrefix="1" applyFont="1" applyFill="1" applyBorder="1" applyAlignment="1"/>
    <xf numFmtId="0" fontId="80" fillId="4" borderId="1" xfId="6" applyFont="1" applyFill="1" applyBorder="1" applyAlignment="1" applyProtection="1">
      <protection locked="0"/>
    </xf>
    <xf numFmtId="0" fontId="25" fillId="3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protection locked="0"/>
    </xf>
    <xf numFmtId="14" fontId="13" fillId="4" borderId="1" xfId="0" applyNumberFormat="1" applyFont="1" applyFill="1" applyBorder="1" applyAlignment="1" applyProtection="1">
      <protection locked="0"/>
    </xf>
    <xf numFmtId="0" fontId="13" fillId="4" borderId="1" xfId="0" quotePrefix="1" applyFont="1" applyFill="1" applyBorder="1" applyAlignment="1" applyProtection="1">
      <protection locked="0"/>
    </xf>
    <xf numFmtId="0" fontId="15" fillId="4" borderId="1" xfId="0" applyFont="1" applyFill="1" applyBorder="1" applyAlignment="1" applyProtection="1">
      <protection locked="0"/>
    </xf>
    <xf numFmtId="0" fontId="13" fillId="4" borderId="1" xfId="0" applyFont="1" applyFill="1" applyBorder="1" applyAlignment="1"/>
    <xf numFmtId="3" fontId="13" fillId="4" borderId="1" xfId="0" quotePrefix="1" applyNumberFormat="1" applyFont="1" applyFill="1" applyBorder="1" applyAlignment="1"/>
    <xf numFmtId="14" fontId="15" fillId="4" borderId="1" xfId="0" applyNumberFormat="1" applyFont="1" applyFill="1" applyBorder="1" applyAlignment="1" applyProtection="1">
      <protection locked="0"/>
    </xf>
    <xf numFmtId="168" fontId="15" fillId="4" borderId="1" xfId="0" applyNumberFormat="1" applyFont="1" applyFill="1" applyBorder="1" applyAlignment="1" applyProtection="1">
      <protection locked="0"/>
    </xf>
    <xf numFmtId="0" fontId="13" fillId="4" borderId="0" xfId="0" applyFont="1" applyFill="1" applyProtection="1"/>
    <xf numFmtId="0" fontId="13" fillId="4" borderId="1" xfId="0" applyFont="1" applyFill="1" applyBorder="1" applyProtection="1">
      <protection locked="0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165" fontId="13" fillId="4" borderId="1" xfId="5" applyFont="1" applyFill="1" applyBorder="1" applyProtection="1"/>
    <xf numFmtId="9" fontId="13" fillId="4" borderId="1" xfId="7" applyFont="1" applyFill="1" applyBorder="1" applyAlignment="1" applyProtection="1">
      <alignment horizontal="center"/>
      <protection locked="0"/>
    </xf>
    <xf numFmtId="9" fontId="13" fillId="4" borderId="1" xfId="7" applyFont="1" applyFill="1" applyBorder="1" applyProtection="1">
      <protection locked="0"/>
    </xf>
    <xf numFmtId="165" fontId="13" fillId="4" borderId="1" xfId="5" applyFont="1" applyFill="1" applyBorder="1" applyProtection="1">
      <protection locked="0"/>
    </xf>
    <xf numFmtId="0" fontId="13" fillId="4" borderId="0" xfId="0" applyFont="1" applyFill="1" applyBorder="1" applyAlignment="1" applyProtection="1">
      <alignment horizontal="center" vertical="center"/>
    </xf>
    <xf numFmtId="165" fontId="13" fillId="4" borderId="1" xfId="0" applyNumberFormat="1" applyFont="1" applyFill="1" applyBorder="1" applyAlignment="1" applyProtection="1">
      <alignment horizontal="center" vertical="center"/>
    </xf>
    <xf numFmtId="0" fontId="82" fillId="8" borderId="1" xfId="0" applyFont="1" applyFill="1" applyBorder="1" applyAlignment="1" applyProtection="1">
      <protection locked="0"/>
    </xf>
    <xf numFmtId="14" fontId="83" fillId="8" borderId="1" xfId="0" applyNumberFormat="1" applyFont="1" applyFill="1" applyBorder="1" applyAlignment="1" applyProtection="1">
      <alignment horizontal="center"/>
      <protection locked="0"/>
    </xf>
    <xf numFmtId="0" fontId="83" fillId="8" borderId="1" xfId="0" applyFont="1" applyFill="1" applyBorder="1" applyAlignment="1" applyProtection="1">
      <alignment horizontal="center"/>
      <protection locked="0"/>
    </xf>
    <xf numFmtId="0" fontId="83" fillId="8" borderId="1" xfId="0" applyFont="1" applyFill="1" applyBorder="1" applyProtection="1">
      <protection locked="0"/>
    </xf>
    <xf numFmtId="0" fontId="83" fillId="8" borderId="1" xfId="0" quotePrefix="1" applyFont="1" applyFill="1" applyBorder="1" applyAlignment="1" applyProtection="1">
      <alignment horizontal="center"/>
      <protection locked="0"/>
    </xf>
    <xf numFmtId="0" fontId="81" fillId="8" borderId="1" xfId="9" applyFont="1" applyFill="1" applyBorder="1" applyAlignment="1" applyProtection="1">
      <protection locked="0"/>
    </xf>
    <xf numFmtId="14" fontId="82" fillId="8" borderId="1" xfId="0" applyNumberFormat="1" applyFont="1" applyFill="1" applyBorder="1" applyAlignment="1" applyProtection="1">
      <protection locked="0"/>
    </xf>
    <xf numFmtId="0" fontId="84" fillId="8" borderId="1" xfId="6" applyFont="1" applyFill="1" applyBorder="1" applyAlignment="1" applyProtection="1">
      <alignment horizontal="center"/>
      <protection locked="0"/>
    </xf>
    <xf numFmtId="0" fontId="85" fillId="8" borderId="1" xfId="0" quotePrefix="1" applyFont="1" applyFill="1" applyBorder="1" applyAlignment="1">
      <alignment horizontal="center"/>
    </xf>
    <xf numFmtId="168" fontId="81" fillId="4" borderId="1" xfId="9" applyNumberFormat="1" applyFont="1" applyFill="1" applyBorder="1" applyAlignment="1" applyProtection="1">
      <alignment horizontal="left"/>
      <protection locked="0"/>
    </xf>
    <xf numFmtId="0" fontId="83" fillId="8" borderId="1" xfId="0" applyFont="1" applyFill="1" applyBorder="1" applyAlignment="1" applyProtection="1">
      <protection locked="0"/>
    </xf>
    <xf numFmtId="0" fontId="86" fillId="8" borderId="1" xfId="0" applyFont="1" applyFill="1" applyBorder="1" applyAlignment="1" applyProtection="1">
      <alignment horizontal="center"/>
      <protection locked="0"/>
    </xf>
    <xf numFmtId="0" fontId="83" fillId="8" borderId="1" xfId="0" applyFont="1" applyFill="1" applyBorder="1" applyAlignment="1" applyProtection="1">
      <alignment horizontal="left"/>
      <protection locked="0"/>
    </xf>
    <xf numFmtId="14" fontId="87" fillId="8" borderId="1" xfId="0" applyNumberFormat="1" applyFont="1" applyFill="1" applyBorder="1" applyAlignment="1" applyProtection="1">
      <protection locked="0"/>
    </xf>
    <xf numFmtId="168" fontId="81" fillId="4" borderId="1" xfId="9" applyNumberFormat="1" applyFont="1" applyFill="1" applyBorder="1" applyProtection="1">
      <protection locked="0"/>
    </xf>
    <xf numFmtId="14" fontId="88" fillId="8" borderId="1" xfId="6" applyNumberFormat="1" applyFont="1" applyFill="1" applyBorder="1" applyAlignment="1" applyProtection="1">
      <protection locked="0"/>
    </xf>
    <xf numFmtId="0" fontId="89" fillId="8" borderId="1" xfId="0" applyFont="1" applyFill="1" applyBorder="1" applyAlignment="1" applyProtection="1">
      <protection locked="0"/>
    </xf>
    <xf numFmtId="0" fontId="90" fillId="8" borderId="1" xfId="0" applyFont="1" applyFill="1" applyBorder="1" applyAlignment="1" applyProtection="1">
      <protection locked="0"/>
    </xf>
    <xf numFmtId="0" fontId="89" fillId="8" borderId="1" xfId="0" applyFont="1" applyFill="1" applyBorder="1" applyAlignment="1" applyProtection="1">
      <alignment horizontal="center"/>
      <protection locked="0"/>
    </xf>
    <xf numFmtId="0" fontId="89" fillId="8" borderId="1" xfId="0" applyFont="1" applyFill="1" applyBorder="1" applyProtection="1">
      <protection locked="0"/>
    </xf>
    <xf numFmtId="168" fontId="89" fillId="8" borderId="1" xfId="9" applyNumberFormat="1" applyFont="1" applyFill="1" applyBorder="1" applyProtection="1">
      <protection locked="0"/>
    </xf>
    <xf numFmtId="0" fontId="89" fillId="8" borderId="1" xfId="0" applyFont="1" applyFill="1" applyBorder="1" applyAlignment="1" applyProtection="1">
      <alignment vertical="center"/>
      <protection locked="0"/>
    </xf>
    <xf numFmtId="0" fontId="90" fillId="8" borderId="1" xfId="0" applyFont="1" applyFill="1" applyBorder="1" applyAlignment="1" applyProtection="1">
      <alignment vertical="center"/>
      <protection locked="0"/>
    </xf>
    <xf numFmtId="0" fontId="89" fillId="8" borderId="1" xfId="0" applyFont="1" applyFill="1" applyBorder="1" applyAlignment="1" applyProtection="1">
      <alignment horizontal="left"/>
      <protection locked="0"/>
    </xf>
    <xf numFmtId="49" fontId="89" fillId="8" borderId="1" xfId="0" applyNumberFormat="1" applyFont="1" applyFill="1" applyBorder="1" applyAlignment="1" applyProtection="1">
      <alignment horizontal="left"/>
      <protection locked="0"/>
    </xf>
    <xf numFmtId="0" fontId="91" fillId="8" borderId="1" xfId="6" applyFont="1" applyFill="1" applyBorder="1" applyAlignment="1" applyProtection="1">
      <alignment horizontal="left"/>
      <protection locked="0"/>
    </xf>
    <xf numFmtId="0" fontId="89" fillId="8" borderId="1" xfId="0" applyFont="1" applyFill="1" applyBorder="1" applyAlignment="1" applyProtection="1">
      <alignment horizontal="left" vertical="center" wrapText="1"/>
      <protection locked="0"/>
    </xf>
    <xf numFmtId="0" fontId="89" fillId="8" borderId="1" xfId="0" quotePrefix="1" applyFont="1" applyFill="1" applyBorder="1" applyAlignment="1" applyProtection="1">
      <alignment horizontal="center"/>
      <protection locked="0"/>
    </xf>
    <xf numFmtId="0" fontId="89" fillId="8" borderId="1" xfId="0" applyFont="1" applyFill="1" applyBorder="1" applyAlignment="1" applyProtection="1">
      <alignment horizontal="left" wrapText="1"/>
      <protection locked="0"/>
    </xf>
    <xf numFmtId="14" fontId="89" fillId="8" borderId="1" xfId="0" applyNumberFormat="1" applyFont="1" applyFill="1" applyBorder="1" applyAlignment="1" applyProtection="1">
      <alignment horizontal="left"/>
      <protection locked="0"/>
    </xf>
    <xf numFmtId="168" fontId="89" fillId="8" borderId="1" xfId="9" applyNumberFormat="1" applyFont="1" applyFill="1" applyBorder="1" applyAlignment="1" applyProtection="1">
      <alignment horizontal="left"/>
      <protection locked="0"/>
    </xf>
    <xf numFmtId="0" fontId="89" fillId="8" borderId="1" xfId="0" applyFont="1" applyFill="1" applyBorder="1"/>
    <xf numFmtId="0" fontId="90" fillId="8" borderId="1" xfId="0" applyFont="1" applyFill="1" applyBorder="1"/>
    <xf numFmtId="0" fontId="89" fillId="8" borderId="1" xfId="0" quotePrefix="1" applyFont="1" applyFill="1" applyBorder="1" applyAlignment="1">
      <alignment horizontal="center"/>
    </xf>
    <xf numFmtId="14" fontId="89" fillId="8" borderId="1" xfId="6" applyNumberFormat="1" applyFont="1" applyFill="1" applyBorder="1" applyAlignment="1" applyProtection="1">
      <alignment horizontal="left"/>
      <protection locked="0"/>
    </xf>
    <xf numFmtId="0" fontId="89" fillId="8" borderId="1" xfId="0" applyFont="1" applyFill="1" applyBorder="1" applyAlignment="1">
      <alignment wrapText="1"/>
    </xf>
    <xf numFmtId="0" fontId="81" fillId="8" borderId="1" xfId="0" applyFont="1" applyFill="1" applyBorder="1" applyAlignment="1" applyProtection="1">
      <alignment horizontal="center"/>
      <protection locked="0"/>
    </xf>
    <xf numFmtId="0" fontId="83" fillId="8" borderId="1" xfId="0" applyFont="1" applyFill="1" applyBorder="1" applyAlignment="1" applyProtection="1">
      <alignment horizontal="right"/>
      <protection locked="0"/>
    </xf>
    <xf numFmtId="14" fontId="87" fillId="8" borderId="1" xfId="0" applyNumberFormat="1" applyFont="1" applyFill="1" applyBorder="1" applyAlignment="1" applyProtection="1">
      <alignment horizontal="center"/>
      <protection locked="0"/>
    </xf>
    <xf numFmtId="168" fontId="87" fillId="8" borderId="1" xfId="0" applyNumberFormat="1" applyFont="1" applyFill="1" applyBorder="1" applyProtection="1">
      <protection locked="0"/>
    </xf>
    <xf numFmtId="0" fontId="87" fillId="8" borderId="1" xfId="0" applyFont="1" applyFill="1" applyBorder="1" applyAlignment="1" applyProtection="1">
      <protection locked="0"/>
    </xf>
    <xf numFmtId="0" fontId="92" fillId="8" borderId="1" xfId="0" applyFont="1" applyFill="1" applyBorder="1" applyAlignment="1" applyProtection="1">
      <protection locked="0"/>
    </xf>
    <xf numFmtId="0" fontId="87" fillId="8" borderId="1" xfId="0" applyFont="1" applyFill="1" applyBorder="1" applyAlignment="1" applyProtection="1">
      <alignment horizontal="center"/>
      <protection locked="0"/>
    </xf>
    <xf numFmtId="14" fontId="87" fillId="8" borderId="1" xfId="0" applyNumberFormat="1" applyFont="1" applyFill="1" applyBorder="1" applyAlignment="1" applyProtection="1">
      <alignment horizontal="right"/>
      <protection locked="0"/>
    </xf>
    <xf numFmtId="14" fontId="89" fillId="8" borderId="1" xfId="0" applyNumberFormat="1" applyFont="1" applyFill="1" applyBorder="1" applyAlignment="1" applyProtection="1">
      <alignment horizontal="center"/>
      <protection locked="0"/>
    </xf>
    <xf numFmtId="0" fontId="89" fillId="8" borderId="1" xfId="0" quotePrefix="1" applyFont="1" applyFill="1" applyBorder="1" applyAlignment="1">
      <alignment horizontal="center" wrapText="1"/>
    </xf>
    <xf numFmtId="0" fontId="89" fillId="4" borderId="1" xfId="9" applyFont="1" applyFill="1" applyBorder="1"/>
    <xf numFmtId="0" fontId="89" fillId="8" borderId="1" xfId="0" applyFont="1" applyFill="1" applyBorder="1" applyAlignment="1" applyProtection="1">
      <alignment vertical="center" wrapText="1"/>
      <protection locked="0"/>
    </xf>
    <xf numFmtId="0" fontId="90" fillId="8" borderId="1" xfId="0" applyFont="1" applyFill="1" applyBorder="1" applyAlignment="1" applyProtection="1">
      <alignment vertical="center" wrapText="1"/>
      <protection locked="0"/>
    </xf>
    <xf numFmtId="0" fontId="89" fillId="8" borderId="1" xfId="0" applyFont="1" applyFill="1" applyBorder="1" applyAlignment="1" applyProtection="1">
      <alignment horizontal="left" vertical="center"/>
      <protection locked="0"/>
    </xf>
    <xf numFmtId="168" fontId="89" fillId="4" borderId="1" xfId="9" applyNumberFormat="1" applyFont="1" applyFill="1" applyBorder="1" applyAlignment="1" applyProtection="1">
      <alignment horizontal="left"/>
      <protection locked="0"/>
    </xf>
    <xf numFmtId="0" fontId="65" fillId="8" borderId="1" xfId="0" applyFont="1" applyFill="1" applyBorder="1" applyAlignment="1" applyProtection="1">
      <alignment vertical="center"/>
      <protection locked="0"/>
    </xf>
    <xf numFmtId="0" fontId="66" fillId="8" borderId="1" xfId="0" applyFont="1" applyFill="1" applyBorder="1" applyAlignment="1" applyProtection="1">
      <alignment vertical="center"/>
      <protection locked="0"/>
    </xf>
    <xf numFmtId="0" fontId="65" fillId="10" borderId="1" xfId="0" applyFont="1" applyFill="1" applyBorder="1" applyAlignment="1" applyProtection="1">
      <alignment horizontal="left"/>
      <protection locked="0"/>
    </xf>
    <xf numFmtId="0" fontId="65" fillId="8" borderId="1" xfId="0" applyFont="1" applyFill="1" applyBorder="1" applyAlignment="1" applyProtection="1">
      <alignment horizontal="left" vertical="center"/>
      <protection locked="0"/>
    </xf>
    <xf numFmtId="0" fontId="65" fillId="8" borderId="1" xfId="0" quotePrefix="1" applyFont="1" applyFill="1" applyBorder="1" applyAlignment="1" applyProtection="1">
      <alignment horizontal="left" vertical="center"/>
      <protection locked="0"/>
    </xf>
    <xf numFmtId="0" fontId="67" fillId="4" borderId="1" xfId="6" applyFont="1" applyFill="1" applyBorder="1" applyAlignment="1" applyProtection="1">
      <alignment horizontal="left" wrapText="1"/>
      <protection locked="0"/>
    </xf>
    <xf numFmtId="14" fontId="91" fillId="8" borderId="1" xfId="6" applyNumberFormat="1" applyFont="1" applyFill="1" applyBorder="1" applyAlignment="1" applyProtection="1">
      <protection locked="0"/>
    </xf>
    <xf numFmtId="0" fontId="59" fillId="0" borderId="1" xfId="0" applyFont="1" applyFill="1" applyBorder="1" applyProtection="1">
      <protection locked="0"/>
    </xf>
    <xf numFmtId="0" fontId="59" fillId="0" borderId="1" xfId="0" applyFont="1" applyFill="1" applyBorder="1" applyAlignment="1" applyProtection="1">
      <alignment horizontal="center" vertical="center"/>
      <protection locked="0"/>
    </xf>
    <xf numFmtId="165" fontId="59" fillId="5" borderId="1" xfId="5" applyFont="1" applyFill="1" applyBorder="1" applyProtection="1"/>
    <xf numFmtId="9" fontId="59" fillId="0" borderId="1" xfId="7" applyFont="1" applyFill="1" applyBorder="1" applyAlignment="1" applyProtection="1">
      <alignment horizontal="center"/>
      <protection locked="0"/>
    </xf>
    <xf numFmtId="9" fontId="59" fillId="0" borderId="1" xfId="7" applyFont="1" applyFill="1" applyBorder="1" applyProtection="1">
      <protection locked="0"/>
    </xf>
    <xf numFmtId="165" fontId="59" fillId="0" borderId="1" xfId="5" applyFont="1" applyFill="1" applyBorder="1" applyProtection="1">
      <protection locked="0"/>
    </xf>
    <xf numFmtId="0" fontId="59" fillId="3" borderId="0" xfId="0" applyFont="1" applyFill="1" applyBorder="1" applyAlignment="1" applyProtection="1">
      <alignment horizontal="center" vertical="center"/>
    </xf>
    <xf numFmtId="0" fontId="59" fillId="3" borderId="1" xfId="0" applyFont="1" applyFill="1" applyBorder="1" applyAlignment="1" applyProtection="1">
      <alignment horizontal="center" vertical="center"/>
      <protection locked="0"/>
    </xf>
    <xf numFmtId="165" fontId="59" fillId="6" borderId="1" xfId="0" applyNumberFormat="1" applyFont="1" applyFill="1" applyBorder="1" applyAlignment="1" applyProtection="1">
      <alignment horizontal="center" vertical="center"/>
    </xf>
    <xf numFmtId="0" fontId="89" fillId="8" borderId="3" xfId="0" applyFont="1" applyFill="1" applyBorder="1" applyAlignment="1" applyProtection="1">
      <alignment horizontal="left" vertical="center" wrapText="1"/>
      <protection locked="0"/>
    </xf>
    <xf numFmtId="0" fontId="89" fillId="8" borderId="1" xfId="0" quotePrefix="1" applyFont="1" applyFill="1" applyBorder="1" applyAlignment="1" applyProtection="1">
      <alignment horizontal="left"/>
      <protection locked="0"/>
    </xf>
    <xf numFmtId="0" fontId="91" fillId="8" borderId="1" xfId="0" applyFont="1" applyFill="1" applyBorder="1" applyAlignment="1" applyProtection="1">
      <alignment horizontal="left" wrapText="1"/>
      <protection locked="0"/>
    </xf>
    <xf numFmtId="14" fontId="91" fillId="8" borderId="1" xfId="6" applyNumberFormat="1" applyFont="1" applyFill="1" applyBorder="1" applyAlignment="1" applyProtection="1">
      <alignment horizontal="left"/>
      <protection locked="0"/>
    </xf>
    <xf numFmtId="14" fontId="59" fillId="0" borderId="1" xfId="5" applyNumberFormat="1" applyFont="1" applyFill="1" applyBorder="1" applyProtection="1">
      <protection locked="0"/>
    </xf>
    <xf numFmtId="0" fontId="89" fillId="8" borderId="1" xfId="0" applyFont="1" applyFill="1" applyBorder="1" applyAlignment="1">
      <alignment horizontal="center" wrapText="1"/>
    </xf>
    <xf numFmtId="0" fontId="25" fillId="3" borderId="0" xfId="0" applyFont="1" applyFill="1" applyAlignment="1" applyProtection="1">
      <alignment horizontal="center" vertical="center"/>
    </xf>
    <xf numFmtId="0" fontId="25" fillId="5" borderId="1" xfId="0" applyFont="1" applyFill="1" applyBorder="1" applyAlignment="1" applyProtection="1">
      <alignment horizontal="center" vertical="center"/>
    </xf>
    <xf numFmtId="166" fontId="22" fillId="0" borderId="1" xfId="7" applyNumberFormat="1" applyFont="1" applyBorder="1" applyAlignment="1">
      <alignment horizontal="center" vertical="center"/>
    </xf>
    <xf numFmtId="171" fontId="65" fillId="8" borderId="1" xfId="0" applyNumberFormat="1" applyFont="1" applyFill="1" applyBorder="1" applyAlignment="1" applyProtection="1">
      <alignment horizontal="left"/>
      <protection locked="0"/>
    </xf>
    <xf numFmtId="49" fontId="65" fillId="8" borderId="1" xfId="0" applyNumberFormat="1" applyFont="1" applyFill="1" applyBorder="1" applyAlignment="1" applyProtection="1">
      <alignment horizontal="left"/>
      <protection locked="0"/>
    </xf>
    <xf numFmtId="0" fontId="67" fillId="8" borderId="1" xfId="6" applyFont="1" applyFill="1" applyBorder="1" applyAlignment="1" applyProtection="1">
      <alignment horizontal="left" wrapText="1"/>
      <protection locked="0"/>
    </xf>
    <xf numFmtId="3" fontId="0" fillId="3" borderId="0" xfId="7" applyNumberFormat="1" applyFont="1" applyFill="1" applyProtection="1"/>
    <xf numFmtId="3" fontId="0" fillId="3" borderId="0" xfId="0" applyNumberFormat="1" applyFont="1" applyFill="1" applyBorder="1" applyProtection="1"/>
    <xf numFmtId="3" fontId="1" fillId="5" borderId="8" xfId="7" applyNumberFormat="1" applyFont="1" applyFill="1" applyBorder="1" applyAlignment="1" applyProtection="1">
      <alignment horizontal="center" vertical="center"/>
    </xf>
    <xf numFmtId="3" fontId="1" fillId="5" borderId="3" xfId="7" applyNumberFormat="1" applyFont="1" applyFill="1" applyBorder="1" applyAlignment="1" applyProtection="1">
      <alignment horizontal="center" vertical="center"/>
    </xf>
    <xf numFmtId="3" fontId="13" fillId="0" borderId="1" xfId="7" applyNumberFormat="1" applyFont="1" applyFill="1" applyBorder="1" applyProtection="1">
      <protection locked="0"/>
    </xf>
    <xf numFmtId="3" fontId="13" fillId="4" borderId="1" xfId="7" applyNumberFormat="1" applyFont="1" applyFill="1" applyBorder="1" applyProtection="1">
      <protection locked="0"/>
    </xf>
    <xf numFmtId="3" fontId="63" fillId="0" borderId="1" xfId="7" applyNumberFormat="1" applyFont="1" applyFill="1" applyBorder="1" applyProtection="1">
      <protection locked="0"/>
    </xf>
    <xf numFmtId="3" fontId="1" fillId="5" borderId="1" xfId="7" applyNumberFormat="1" applyFont="1" applyFill="1" applyBorder="1" applyProtection="1"/>
    <xf numFmtId="3" fontId="0" fillId="5" borderId="1" xfId="7" applyNumberFormat="1" applyFont="1" applyFill="1" applyBorder="1" applyProtection="1"/>
    <xf numFmtId="0" fontId="63" fillId="4" borderId="1" xfId="0" applyFont="1" applyFill="1" applyBorder="1"/>
    <xf numFmtId="0" fontId="64" fillId="4" borderId="1" xfId="0" applyFont="1" applyFill="1" applyBorder="1"/>
    <xf numFmtId="0" fontId="89" fillId="8" borderId="3" xfId="0" quotePrefix="1" applyFont="1" applyFill="1" applyBorder="1" applyAlignment="1" applyProtection="1">
      <alignment horizontal="center" vertical="center"/>
      <protection locked="0"/>
    </xf>
    <xf numFmtId="49" fontId="5" fillId="4" borderId="1" xfId="6" applyNumberFormat="1" applyFill="1" applyBorder="1" applyProtection="1">
      <protection locked="0"/>
    </xf>
    <xf numFmtId="0" fontId="5" fillId="4" borderId="1" xfId="6" applyFill="1" applyBorder="1" applyAlignment="1" applyProtection="1">
      <protection locked="0"/>
    </xf>
    <xf numFmtId="0" fontId="4" fillId="5" borderId="0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49" fontId="5" fillId="8" borderId="1" xfId="6" applyNumberFormat="1" applyFill="1" applyBorder="1" applyProtection="1">
      <protection locked="0"/>
    </xf>
    <xf numFmtId="165" fontId="13" fillId="5" borderId="1" xfId="5" applyFont="1" applyFill="1" applyBorder="1" applyProtection="1">
      <protection locked="0"/>
    </xf>
    <xf numFmtId="14" fontId="13" fillId="5" borderId="1" xfId="5" applyNumberFormat="1" applyFont="1" applyFill="1" applyBorder="1" applyProtection="1">
      <protection locked="0"/>
    </xf>
    <xf numFmtId="165" fontId="0" fillId="3" borderId="1" xfId="5" applyFont="1" applyFill="1" applyBorder="1" applyProtection="1"/>
    <xf numFmtId="14" fontId="13" fillId="3" borderId="1" xfId="5" applyNumberFormat="1" applyFont="1" applyFill="1" applyBorder="1" applyProtection="1">
      <protection locked="0"/>
    </xf>
    <xf numFmtId="0" fontId="83" fillId="4" borderId="1" xfId="0" quotePrefix="1" applyFont="1" applyFill="1" applyBorder="1" applyAlignment="1" applyProtection="1">
      <alignment horizontal="center"/>
      <protection locked="0"/>
    </xf>
    <xf numFmtId="0" fontId="86" fillId="4" borderId="1" xfId="0" applyFont="1" applyFill="1" applyBorder="1" applyAlignment="1" applyProtection="1">
      <alignment horizontal="center"/>
      <protection locked="0"/>
    </xf>
    <xf numFmtId="0" fontId="5" fillId="4" borderId="1" xfId="6" applyFill="1" applyBorder="1" applyAlignment="1" applyProtection="1">
      <alignment horizontal="center"/>
      <protection locked="0"/>
    </xf>
    <xf numFmtId="9" fontId="13" fillId="0" borderId="1" xfId="7" quotePrefix="1" applyFont="1" applyFill="1" applyBorder="1" applyProtection="1">
      <protection locked="0"/>
    </xf>
    <xf numFmtId="0" fontId="63" fillId="8" borderId="1" xfId="0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1" fillId="5" borderId="4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25" fillId="3" borderId="0" xfId="0" applyFont="1" applyFill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0" fontId="25" fillId="5" borderId="2" xfId="0" applyFont="1" applyFill="1" applyBorder="1" applyAlignment="1" applyProtection="1">
      <alignment horizontal="center" vertical="center"/>
    </xf>
    <xf numFmtId="0" fontId="25" fillId="5" borderId="7" xfId="0" applyFont="1" applyFill="1" applyBorder="1" applyAlignment="1" applyProtection="1">
      <alignment horizontal="center" vertical="center"/>
    </xf>
    <xf numFmtId="49" fontId="25" fillId="5" borderId="2" xfId="0" applyNumberFormat="1" applyFont="1" applyFill="1" applyBorder="1" applyAlignment="1" applyProtection="1">
      <alignment horizontal="center" vertical="center"/>
    </xf>
    <xf numFmtId="49" fontId="25" fillId="5" borderId="7" xfId="0" applyNumberFormat="1" applyFont="1" applyFill="1" applyBorder="1" applyAlignment="1" applyProtection="1">
      <alignment horizontal="center" vertical="center"/>
    </xf>
    <xf numFmtId="0" fontId="25" fillId="5" borderId="1" xfId="0" applyFont="1" applyFill="1" applyBorder="1" applyAlignment="1" applyProtection="1">
      <alignment horizontal="center"/>
    </xf>
    <xf numFmtId="0" fontId="25" fillId="5" borderId="4" xfId="0" applyFont="1" applyFill="1" applyBorder="1" applyAlignment="1" applyProtection="1">
      <alignment horizontal="center"/>
    </xf>
    <xf numFmtId="0" fontId="25" fillId="5" borderId="6" xfId="0" applyFont="1" applyFill="1" applyBorder="1" applyAlignment="1" applyProtection="1">
      <alignment horizontal="center"/>
    </xf>
    <xf numFmtId="0" fontId="25" fillId="5" borderId="5" xfId="0" applyFont="1" applyFill="1" applyBorder="1" applyAlignment="1" applyProtection="1">
      <alignment horizontal="center"/>
    </xf>
    <xf numFmtId="0" fontId="25" fillId="5" borderId="2" xfId="0" applyFont="1" applyFill="1" applyBorder="1" applyAlignment="1" applyProtection="1">
      <alignment horizontal="center" vertical="center" wrapText="1"/>
    </xf>
    <xf numFmtId="0" fontId="25" fillId="5" borderId="7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49" fontId="1" fillId="5" borderId="2" xfId="0" applyNumberFormat="1" applyFont="1" applyFill="1" applyBorder="1" applyAlignment="1" applyProtection="1">
      <alignment horizontal="center" vertical="center"/>
    </xf>
    <xf numFmtId="49" fontId="1" fillId="5" borderId="7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8" borderId="2" xfId="0" applyFont="1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center" vertical="center" wrapText="1"/>
    </xf>
    <xf numFmtId="0" fontId="1" fillId="8" borderId="2" xfId="0" applyFont="1" applyFill="1" applyBorder="1" applyAlignment="1" applyProtection="1">
      <alignment horizontal="center" vertical="center"/>
    </xf>
    <xf numFmtId="0" fontId="1" fillId="8" borderId="7" xfId="0" applyFont="1" applyFill="1" applyBorder="1" applyAlignment="1" applyProtection="1">
      <alignment horizontal="center" vertical="center"/>
    </xf>
    <xf numFmtId="0" fontId="1" fillId="8" borderId="3" xfId="0" applyFont="1" applyFill="1" applyBorder="1" applyAlignment="1" applyProtection="1">
      <alignment horizontal="center" vertical="center"/>
    </xf>
    <xf numFmtId="49" fontId="1" fillId="8" borderId="2" xfId="0" applyNumberFormat="1" applyFont="1" applyFill="1" applyBorder="1" applyAlignment="1" applyProtection="1">
      <alignment horizontal="center" vertical="center"/>
    </xf>
    <xf numFmtId="49" fontId="1" fillId="8" borderId="7" xfId="0" applyNumberFormat="1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/>
    </xf>
    <xf numFmtId="0" fontId="1" fillId="8" borderId="4" xfId="0" applyFont="1" applyFill="1" applyBorder="1" applyAlignment="1" applyProtection="1">
      <alignment horizontal="center"/>
    </xf>
    <xf numFmtId="0" fontId="1" fillId="8" borderId="6" xfId="0" applyFont="1" applyFill="1" applyBorder="1" applyAlignment="1" applyProtection="1">
      <alignment horizontal="center"/>
    </xf>
    <xf numFmtId="0" fontId="1" fillId="8" borderId="5" xfId="0" applyFont="1" applyFill="1" applyBorder="1" applyAlignment="1" applyProtection="1">
      <alignment horizontal="center"/>
    </xf>
    <xf numFmtId="0" fontId="25" fillId="5" borderId="4" xfId="0" applyFont="1" applyFill="1" applyBorder="1" applyAlignment="1" applyProtection="1">
      <alignment horizontal="center" vertical="center"/>
    </xf>
    <xf numFmtId="0" fontId="25" fillId="5" borderId="6" xfId="0" applyFont="1" applyFill="1" applyBorder="1" applyAlignment="1" applyProtection="1">
      <alignment horizontal="center" vertical="center"/>
    </xf>
    <xf numFmtId="0" fontId="25" fillId="5" borderId="5" xfId="0" applyFont="1" applyFill="1" applyBorder="1" applyAlignment="1" applyProtection="1">
      <alignment horizontal="center" vertical="center"/>
    </xf>
    <xf numFmtId="0" fontId="25" fillId="5" borderId="3" xfId="0" applyFont="1" applyFill="1" applyBorder="1" applyAlignment="1" applyProtection="1">
      <alignment horizontal="center" vertical="center"/>
    </xf>
    <xf numFmtId="0" fontId="25" fillId="5" borderId="3" xfId="0" applyFont="1" applyFill="1" applyBorder="1" applyAlignment="1" applyProtection="1">
      <alignment horizontal="center" vertical="center" wrapText="1"/>
    </xf>
    <xf numFmtId="0" fontId="25" fillId="5" borderId="0" xfId="0" applyFont="1" applyFill="1" applyAlignment="1" applyProtection="1">
      <alignment horizontal="center" vertical="center"/>
    </xf>
    <xf numFmtId="0" fontId="25" fillId="5" borderId="0" xfId="0" applyFont="1" applyFill="1" applyBorder="1" applyAlignment="1" applyProtection="1">
      <alignment horizontal="center" vertical="center"/>
    </xf>
    <xf numFmtId="0" fontId="25" fillId="5" borderId="1" xfId="0" applyFont="1" applyFill="1" applyBorder="1" applyAlignment="1" applyProtection="1">
      <alignment horizontal="center" vertical="center"/>
    </xf>
    <xf numFmtId="0" fontId="25" fillId="0" borderId="4" xfId="0" applyFont="1" applyBorder="1" applyAlignment="1">
      <alignment horizontal="right" vertical="center"/>
    </xf>
    <xf numFmtId="0" fontId="25" fillId="0" borderId="6" xfId="0" applyFont="1" applyBorder="1" applyAlignment="1">
      <alignment horizontal="right" vertical="center"/>
    </xf>
    <xf numFmtId="0" fontId="25" fillId="0" borderId="5" xfId="0" applyFont="1" applyBorder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center"/>
    </xf>
  </cellXfs>
  <cellStyles count="10">
    <cellStyle name="Comma" xfId="4" builtinId="3"/>
    <cellStyle name="Comma [0]" xfId="5" builtinId="6"/>
    <cellStyle name="Currency [0]" xfId="8" builtinId="7"/>
    <cellStyle name="Currency 2" xfId="2"/>
    <cellStyle name="Hyperlink" xfId="6" builtinId="8"/>
    <cellStyle name="Normal" xfId="0" builtinId="0"/>
    <cellStyle name="Normal 2" xfId="1"/>
    <cellStyle name="Normal 3" xfId="9"/>
    <cellStyle name="Percent" xfId="7" builtinId="5"/>
    <cellStyle name="Percent 2" xfId="3"/>
  </cellStyles>
  <dxfs count="139">
    <dxf>
      <font>
        <b val="0"/>
        <i val="0"/>
        <strike val="0"/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159327</xdr:colOff>
      <xdr:row>4</xdr:row>
      <xdr:rowOff>122768</xdr:rowOff>
    </xdr:to>
    <xdr:pic>
      <xdr:nvPicPr>
        <xdr:cNvPr id="2" name="Picture 1" descr="Description: Macintosh HD:Users:nguyendacthang:Downloads:a star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40452" cy="8942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1</xdr:col>
      <xdr:colOff>685799</xdr:colOff>
      <xdr:row>3</xdr:row>
      <xdr:rowOff>171622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1609724" cy="743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htinh1075@gmail.com" TargetMode="External"/><Relationship Id="rId13" Type="http://schemas.openxmlformats.org/officeDocument/2006/relationships/hyperlink" Target="mailto:nntrong@gmail.com" TargetMode="External"/><Relationship Id="rId18" Type="http://schemas.openxmlformats.org/officeDocument/2006/relationships/hyperlink" Target="mailto:nbinh27rhm@gmail.com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mailto:binhnh@vnpt.vn" TargetMode="External"/><Relationship Id="rId21" Type="http://schemas.openxmlformats.org/officeDocument/2006/relationships/hyperlink" Target="mailto:khanhvandao@abbott.com" TargetMode="External"/><Relationship Id="rId7" Type="http://schemas.openxmlformats.org/officeDocument/2006/relationships/hyperlink" Target="mailto:sonhaivnco@gmail.com" TargetMode="External"/><Relationship Id="rId12" Type="http://schemas.openxmlformats.org/officeDocument/2006/relationships/hyperlink" Target="mailto:quynhntt1@prep.com.vn" TargetMode="External"/><Relationship Id="rId17" Type="http://schemas.openxmlformats.org/officeDocument/2006/relationships/hyperlink" Target="mailto:tuanhbui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Huyenthm@gmail.com" TargetMode="External"/><Relationship Id="rId16" Type="http://schemas.openxmlformats.org/officeDocument/2006/relationships/hyperlink" Target="mailto:huyanh.phuong@yahoo.com.vn" TargetMode="External"/><Relationship Id="rId20" Type="http://schemas.openxmlformats.org/officeDocument/2006/relationships/hyperlink" Target="mailto:thugiangnguyen@yahoo.com" TargetMode="External"/><Relationship Id="rId1" Type="http://schemas.openxmlformats.org/officeDocument/2006/relationships/hyperlink" Target="mailto:vanducthien1@gmail.com" TargetMode="External"/><Relationship Id="rId6" Type="http://schemas.openxmlformats.org/officeDocument/2006/relationships/hyperlink" Target="mailto:leengocdiep@yahoo.com.vn" TargetMode="External"/><Relationship Id="rId11" Type="http://schemas.openxmlformats.org/officeDocument/2006/relationships/hyperlink" Target="mailto:daothuyhong79@gmail.com" TargetMode="External"/><Relationship Id="rId24" Type="http://schemas.openxmlformats.org/officeDocument/2006/relationships/hyperlink" Target="mailto:huongmagna@gmail.com" TargetMode="External"/><Relationship Id="rId5" Type="http://schemas.openxmlformats.org/officeDocument/2006/relationships/hyperlink" Target="mailto:haitoauth@gmail.com/%208&#273;" TargetMode="External"/><Relationship Id="rId15" Type="http://schemas.openxmlformats.org/officeDocument/2006/relationships/hyperlink" Target="mailto:tuyenhuyen427@gmail.com" TargetMode="External"/><Relationship Id="rId23" Type="http://schemas.openxmlformats.org/officeDocument/2006/relationships/hyperlink" Target="mailto:redrosethn@yahoo.com" TargetMode="External"/><Relationship Id="rId10" Type="http://schemas.openxmlformats.org/officeDocument/2006/relationships/hyperlink" Target="mailto:huongcapa81@yahoo.com" TargetMode="External"/><Relationship Id="rId19" Type="http://schemas.openxmlformats.org/officeDocument/2006/relationships/hyperlink" Target="mailto:donamkhanh18042004@gmail.com" TargetMode="External"/><Relationship Id="rId4" Type="http://schemas.openxmlformats.org/officeDocument/2006/relationships/hyperlink" Target="mailto:trandieuhuong1976@gmail.com" TargetMode="External"/><Relationship Id="rId9" Type="http://schemas.openxmlformats.org/officeDocument/2006/relationships/hyperlink" Target="mailto:sonss2001@gmail.com" TargetMode="External"/><Relationship Id="rId14" Type="http://schemas.openxmlformats.org/officeDocument/2006/relationships/hyperlink" Target="mailto:haiau.to5@gmail.com" TargetMode="External"/><Relationship Id="rId22" Type="http://schemas.openxmlformats.org/officeDocument/2006/relationships/hyperlink" Target="mailto:hoaihuongchuyensp@gmail.com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hamanh2004@gmail.com" TargetMode="External"/><Relationship Id="rId13" Type="http://schemas.openxmlformats.org/officeDocument/2006/relationships/hyperlink" Target="mailto:hoangnhan.bca@gmail.com" TargetMode="External"/><Relationship Id="rId18" Type="http://schemas.openxmlformats.org/officeDocument/2006/relationships/hyperlink" Target="mailto:quynhthungo@gmail.com" TargetMode="External"/><Relationship Id="rId3" Type="http://schemas.openxmlformats.org/officeDocument/2006/relationships/hyperlink" Target="mailto:phannt711@gmail.com" TargetMode="External"/><Relationship Id="rId21" Type="http://schemas.openxmlformats.org/officeDocument/2006/relationships/vmlDrawing" Target="../drawings/vmlDrawing5.vml"/><Relationship Id="rId7" Type="http://schemas.openxmlformats.org/officeDocument/2006/relationships/hyperlink" Target="mailto:thanhnguyen2000@gmail.com" TargetMode="External"/><Relationship Id="rId12" Type="http://schemas.openxmlformats.org/officeDocument/2006/relationships/hyperlink" Target="mailto:bangtaiviethq@gmail.com" TargetMode="External"/><Relationship Id="rId17" Type="http://schemas.openxmlformats.org/officeDocument/2006/relationships/hyperlink" Target="mailto:dung.ltmy@gmail.com" TargetMode="External"/><Relationship Id="rId2" Type="http://schemas.openxmlformats.org/officeDocument/2006/relationships/hyperlink" Target="mailto:Huongcapa81@yahoo.com" TargetMode="External"/><Relationship Id="rId16" Type="http://schemas.openxmlformats.org/officeDocument/2006/relationships/hyperlink" Target="mailto:nguyethalinh@gmail.com" TargetMode="External"/><Relationship Id="rId20" Type="http://schemas.openxmlformats.org/officeDocument/2006/relationships/hyperlink" Target="mailto:phamhuu1104@gmail.com" TargetMode="External"/><Relationship Id="rId1" Type="http://schemas.openxmlformats.org/officeDocument/2006/relationships/hyperlink" Target="mailto:tuva1968@gmail.com" TargetMode="External"/><Relationship Id="rId6" Type="http://schemas.openxmlformats.org/officeDocument/2006/relationships/hyperlink" Target="mailto:huycoi30@gmail.com" TargetMode="External"/><Relationship Id="rId11" Type="http://schemas.openxmlformats.org/officeDocument/2006/relationships/hyperlink" Target="mailto:dieulinhams@gmail.com" TargetMode="External"/><Relationship Id="rId5" Type="http://schemas.openxmlformats.org/officeDocument/2006/relationships/hyperlink" Target="mailto:phamhuu1104@gmail.com" TargetMode="External"/><Relationship Id="rId15" Type="http://schemas.openxmlformats.org/officeDocument/2006/relationships/hyperlink" Target="mailto:thuyduong72@gmail.com" TargetMode="External"/><Relationship Id="rId10" Type="http://schemas.openxmlformats.org/officeDocument/2006/relationships/hyperlink" Target="mailto:nguyenkimchius@gmail.com" TargetMode="External"/><Relationship Id="rId19" Type="http://schemas.openxmlformats.org/officeDocument/2006/relationships/hyperlink" Target="mailto:nntrong@gmail.com" TargetMode="External"/><Relationship Id="rId4" Type="http://schemas.openxmlformats.org/officeDocument/2006/relationships/hyperlink" Target="mailto:quynhchile@gmail.com" TargetMode="External"/><Relationship Id="rId9" Type="http://schemas.openxmlformats.org/officeDocument/2006/relationships/hyperlink" Target="mailto:ngatom04@yahoo.com" TargetMode="External"/><Relationship Id="rId14" Type="http://schemas.openxmlformats.org/officeDocument/2006/relationships/hyperlink" Target="mailto:ngoclan108hhtvp@gmail.com" TargetMode="External"/><Relationship Id="rId22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hanhtinh1075@gmail.com" TargetMode="External"/><Relationship Id="rId13" Type="http://schemas.openxmlformats.org/officeDocument/2006/relationships/hyperlink" Target="mailto:nntrong@gmail.com" TargetMode="External"/><Relationship Id="rId18" Type="http://schemas.openxmlformats.org/officeDocument/2006/relationships/hyperlink" Target="mailto:nbinh27rhm@gmail.com" TargetMode="External"/><Relationship Id="rId26" Type="http://schemas.openxmlformats.org/officeDocument/2006/relationships/comments" Target="../comments2.xml"/><Relationship Id="rId3" Type="http://schemas.openxmlformats.org/officeDocument/2006/relationships/hyperlink" Target="mailto:binhnh@vnpt.vn" TargetMode="External"/><Relationship Id="rId21" Type="http://schemas.openxmlformats.org/officeDocument/2006/relationships/hyperlink" Target="mailto:khanhvandao@abbott.com" TargetMode="External"/><Relationship Id="rId7" Type="http://schemas.openxmlformats.org/officeDocument/2006/relationships/hyperlink" Target="mailto:sonhaivnco@gmail.com" TargetMode="External"/><Relationship Id="rId12" Type="http://schemas.openxmlformats.org/officeDocument/2006/relationships/hyperlink" Target="mailto:quynhntt1@prep.com.vn" TargetMode="External"/><Relationship Id="rId17" Type="http://schemas.openxmlformats.org/officeDocument/2006/relationships/hyperlink" Target="mailto:tuanhbui@gmail.com" TargetMode="External"/><Relationship Id="rId25" Type="http://schemas.openxmlformats.org/officeDocument/2006/relationships/vmlDrawing" Target="../drawings/vmlDrawing2.vml"/><Relationship Id="rId2" Type="http://schemas.openxmlformats.org/officeDocument/2006/relationships/hyperlink" Target="mailto:Huyenthm@gmail.com" TargetMode="External"/><Relationship Id="rId16" Type="http://schemas.openxmlformats.org/officeDocument/2006/relationships/hyperlink" Target="mailto:huyanh.phuong@yahoo.com.vn" TargetMode="External"/><Relationship Id="rId20" Type="http://schemas.openxmlformats.org/officeDocument/2006/relationships/hyperlink" Target="mailto:thugiangnguyen@yahoo.com" TargetMode="External"/><Relationship Id="rId1" Type="http://schemas.openxmlformats.org/officeDocument/2006/relationships/hyperlink" Target="mailto:vanducthien1@gmail.com" TargetMode="External"/><Relationship Id="rId6" Type="http://schemas.openxmlformats.org/officeDocument/2006/relationships/hyperlink" Target="mailto:leengocdiep@yahoo.com.vn" TargetMode="External"/><Relationship Id="rId11" Type="http://schemas.openxmlformats.org/officeDocument/2006/relationships/hyperlink" Target="mailto:daothuyhong79@gmail.com" TargetMode="External"/><Relationship Id="rId24" Type="http://schemas.openxmlformats.org/officeDocument/2006/relationships/hyperlink" Target="mailto:huongmagna@gmail.com" TargetMode="External"/><Relationship Id="rId5" Type="http://schemas.openxmlformats.org/officeDocument/2006/relationships/hyperlink" Target="mailto:haitoauth@gmail.com/%208&#273;" TargetMode="External"/><Relationship Id="rId15" Type="http://schemas.openxmlformats.org/officeDocument/2006/relationships/hyperlink" Target="mailto:tuyenhuyen427@gmail.com" TargetMode="External"/><Relationship Id="rId23" Type="http://schemas.openxmlformats.org/officeDocument/2006/relationships/hyperlink" Target="mailto:redrosethn@yahoo.com" TargetMode="External"/><Relationship Id="rId10" Type="http://schemas.openxmlformats.org/officeDocument/2006/relationships/hyperlink" Target="mailto:huongcapa81@yahoo.com" TargetMode="External"/><Relationship Id="rId19" Type="http://schemas.openxmlformats.org/officeDocument/2006/relationships/hyperlink" Target="mailto:donamkhanh18042004@gmail.com" TargetMode="External"/><Relationship Id="rId4" Type="http://schemas.openxmlformats.org/officeDocument/2006/relationships/hyperlink" Target="mailto:trandieuhuong1976@gmail.com" TargetMode="External"/><Relationship Id="rId9" Type="http://schemas.openxmlformats.org/officeDocument/2006/relationships/hyperlink" Target="mailto:sonss2001@gmail.com" TargetMode="External"/><Relationship Id="rId14" Type="http://schemas.openxmlformats.org/officeDocument/2006/relationships/hyperlink" Target="mailto:haiau.to5@gmail.com" TargetMode="External"/><Relationship Id="rId22" Type="http://schemas.openxmlformats.org/officeDocument/2006/relationships/hyperlink" Target="mailto:hoaihuongchuyens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uong2978@yahoo.com" TargetMode="External"/><Relationship Id="rId1" Type="http://schemas.openxmlformats.org/officeDocument/2006/relationships/hyperlink" Target="mailto:lanhthiennhu16112411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hamanh2004@gmail.com" TargetMode="External"/><Relationship Id="rId13" Type="http://schemas.openxmlformats.org/officeDocument/2006/relationships/hyperlink" Target="mailto:hoangnhan.bca@gmail.com" TargetMode="External"/><Relationship Id="rId18" Type="http://schemas.openxmlformats.org/officeDocument/2006/relationships/hyperlink" Target="mailto:quynhthungo@gmail.com" TargetMode="External"/><Relationship Id="rId3" Type="http://schemas.openxmlformats.org/officeDocument/2006/relationships/hyperlink" Target="mailto:phannt711@g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thanhnguyen2000@gmail.com" TargetMode="External"/><Relationship Id="rId12" Type="http://schemas.openxmlformats.org/officeDocument/2006/relationships/hyperlink" Target="mailto:bangtaiviethq@gmail.com" TargetMode="External"/><Relationship Id="rId17" Type="http://schemas.openxmlformats.org/officeDocument/2006/relationships/hyperlink" Target="mailto:dung.ltmy@gmail.com" TargetMode="External"/><Relationship Id="rId2" Type="http://schemas.openxmlformats.org/officeDocument/2006/relationships/hyperlink" Target="mailto:Huongcapa81@yahoo.com" TargetMode="External"/><Relationship Id="rId16" Type="http://schemas.openxmlformats.org/officeDocument/2006/relationships/hyperlink" Target="mailto:nguyethalinh@gmail.com" TargetMode="External"/><Relationship Id="rId20" Type="http://schemas.openxmlformats.org/officeDocument/2006/relationships/hyperlink" Target="mailto:phamhuu1104@gmail.com" TargetMode="External"/><Relationship Id="rId1" Type="http://schemas.openxmlformats.org/officeDocument/2006/relationships/hyperlink" Target="mailto:tuva1968@gmail.com" TargetMode="External"/><Relationship Id="rId6" Type="http://schemas.openxmlformats.org/officeDocument/2006/relationships/hyperlink" Target="mailto:huycoi30@gmail.com" TargetMode="External"/><Relationship Id="rId11" Type="http://schemas.openxmlformats.org/officeDocument/2006/relationships/hyperlink" Target="mailto:dieulinhams@gmail.com" TargetMode="External"/><Relationship Id="rId5" Type="http://schemas.openxmlformats.org/officeDocument/2006/relationships/hyperlink" Target="mailto:phamhuu1104@gmail.com" TargetMode="External"/><Relationship Id="rId15" Type="http://schemas.openxmlformats.org/officeDocument/2006/relationships/hyperlink" Target="mailto:thuyduong72@gmail.com" TargetMode="External"/><Relationship Id="rId23" Type="http://schemas.openxmlformats.org/officeDocument/2006/relationships/comments" Target="../comments3.xml"/><Relationship Id="rId10" Type="http://schemas.openxmlformats.org/officeDocument/2006/relationships/hyperlink" Target="mailto:nguyenkimchius@gmail.com" TargetMode="External"/><Relationship Id="rId19" Type="http://schemas.openxmlformats.org/officeDocument/2006/relationships/hyperlink" Target="mailto:nntrong@gmail.com" TargetMode="External"/><Relationship Id="rId4" Type="http://schemas.openxmlformats.org/officeDocument/2006/relationships/hyperlink" Target="mailto:quynhchile@gmail.com" TargetMode="External"/><Relationship Id="rId9" Type="http://schemas.openxmlformats.org/officeDocument/2006/relationships/hyperlink" Target="mailto:ngatom04@yahoo.com" TargetMode="External"/><Relationship Id="rId14" Type="http://schemas.openxmlformats.org/officeDocument/2006/relationships/hyperlink" Target="mailto:ngoclan108hhtvp@gmail.com" TargetMode="External"/><Relationship Id="rId22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ong_xinh2012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daithanh16@gmail.com" TargetMode="External"/><Relationship Id="rId7" Type="http://schemas.openxmlformats.org/officeDocument/2006/relationships/hyperlink" Target="mailto:tunghoang@vietnamairlines.com" TargetMode="External"/><Relationship Id="rId12" Type="http://schemas.openxmlformats.org/officeDocument/2006/relationships/hyperlink" Target="mailto:doankimchi1978@yahoo.com.vn" TargetMode="External"/><Relationship Id="rId2" Type="http://schemas.openxmlformats.org/officeDocument/2006/relationships/hyperlink" Target="mailto:locan168@gmail.com" TargetMode="External"/><Relationship Id="rId1" Type="http://schemas.openxmlformats.org/officeDocument/2006/relationships/hyperlink" Target="mailto:ngatom04@yahoo.com" TargetMode="External"/><Relationship Id="rId6" Type="http://schemas.openxmlformats.org/officeDocument/2006/relationships/hyperlink" Target="mailto:nguyenkimchius@gmail.com" TargetMode="External"/><Relationship Id="rId11" Type="http://schemas.openxmlformats.org/officeDocument/2006/relationships/hyperlink" Target="mailto:vntuanh@yahoo.fr" TargetMode="External"/><Relationship Id="rId5" Type="http://schemas.openxmlformats.org/officeDocument/2006/relationships/hyperlink" Target="mailto:leengocdiep@yahoo.com.vn" TargetMode="External"/><Relationship Id="rId15" Type="http://schemas.openxmlformats.org/officeDocument/2006/relationships/comments" Target="../comments4.xml"/><Relationship Id="rId10" Type="http://schemas.openxmlformats.org/officeDocument/2006/relationships/hyperlink" Target="mailto:bangtaiviethq@gmail.com" TargetMode="External"/><Relationship Id="rId4" Type="http://schemas.openxmlformats.org/officeDocument/2006/relationships/hyperlink" Target="mailto:hoaivu1983@gmail.com" TargetMode="External"/><Relationship Id="rId9" Type="http://schemas.openxmlformats.org/officeDocument/2006/relationships/hyperlink" Target="mailto:danthuy72@gmail.com" TargetMode="External"/><Relationship Id="rId1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ngocsont@yahoo.com" TargetMode="External"/><Relationship Id="rId2" Type="http://schemas.openxmlformats.org/officeDocument/2006/relationships/hyperlink" Target="mailto:haibarakhanh@gmail.com" TargetMode="External"/><Relationship Id="rId1" Type="http://schemas.openxmlformats.org/officeDocument/2006/relationships/hyperlink" Target="mailto:phamhuu1104@gmail.com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Z45"/>
  <sheetViews>
    <sheetView zoomScale="80" zoomScaleNormal="80" zoomScalePageLayoutView="90" workbookViewId="0">
      <pane xSplit="4" ySplit="9" topLeftCell="BU10" activePane="bottomRight" state="frozen"/>
      <selection pane="topRight" activeCell="E1" sqref="E1"/>
      <selection pane="bottomLeft" activeCell="A10" sqref="A10"/>
      <selection pane="bottomRight" activeCell="C5" sqref="C5"/>
    </sheetView>
  </sheetViews>
  <sheetFormatPr defaultColWidth="8.875" defaultRowHeight="15"/>
  <cols>
    <col min="1" max="1" width="3.875" style="2" customWidth="1"/>
    <col min="2" max="2" width="4.375" style="2" customWidth="1"/>
    <col min="3" max="3" width="21.125" style="2" customWidth="1"/>
    <col min="4" max="4" width="9.25" style="2" customWidth="1"/>
    <col min="5" max="5" width="12.75" style="176" customWidth="1"/>
    <col min="6" max="6" width="13.75" style="177" customWidth="1"/>
    <col min="7" max="7" width="22.625" style="173" bestFit="1" customWidth="1"/>
    <col min="8" max="8" width="4.75" style="173" bestFit="1" customWidth="1"/>
    <col min="9" max="9" width="21.375" style="173" customWidth="1"/>
    <col min="10" max="10" width="3" style="173" customWidth="1"/>
    <col min="11" max="11" width="21.375" style="173" bestFit="1" customWidth="1"/>
    <col min="12" max="12" width="20.875" style="173" customWidth="1"/>
    <col min="13" max="13" width="28.125" style="173" bestFit="1" customWidth="1"/>
    <col min="14" max="14" width="13.875" style="173" customWidth="1"/>
    <col min="15" max="15" width="32.25" style="173" bestFit="1" customWidth="1"/>
    <col min="16" max="16" width="4.375" style="2" customWidth="1"/>
    <col min="17" max="17" width="4.75" style="2" customWidth="1"/>
    <col min="18" max="18" width="4.375" style="31" customWidth="1"/>
    <col min="19" max="19" width="15.25" style="2" customWidth="1"/>
    <col min="20" max="20" width="9.25" style="72" bestFit="1" customWidth="1"/>
    <col min="21" max="21" width="9.25" style="47" customWidth="1"/>
    <col min="22" max="22" width="13.875" style="2" customWidth="1"/>
    <col min="23" max="23" width="12.75" style="2" bestFit="1" customWidth="1"/>
    <col min="24" max="25" width="14.25" style="2" bestFit="1" customWidth="1"/>
    <col min="26" max="26" width="13" style="2" bestFit="1" customWidth="1"/>
    <col min="27" max="27" width="4" style="11" customWidth="1"/>
    <col min="28" max="28" width="5.25" style="11" customWidth="1"/>
    <col min="29" max="31" width="4.25" style="11" hidden="1" customWidth="1"/>
    <col min="32" max="45" width="4.25" style="11" customWidth="1"/>
    <col min="46" max="46" width="6.375" style="11" bestFit="1" customWidth="1"/>
    <col min="47" max="47" width="6.125" style="11" bestFit="1" customWidth="1"/>
    <col min="48" max="48" width="6.375" style="11" bestFit="1" customWidth="1"/>
    <col min="49" max="49" width="4.25" style="11" customWidth="1"/>
    <col min="50" max="50" width="4.75" style="2" customWidth="1"/>
    <col min="51" max="51" width="4.375" style="31" customWidth="1"/>
    <col min="52" max="52" width="15.25" style="2" customWidth="1"/>
    <col min="53" max="53" width="9.25" style="72" bestFit="1" customWidth="1"/>
    <col min="54" max="54" width="11.875" style="511" customWidth="1"/>
    <col min="55" max="55" width="13.875" style="2" customWidth="1"/>
    <col min="56" max="56" width="12.75" style="2" bestFit="1" customWidth="1"/>
    <col min="57" max="58" width="14.25" style="2" bestFit="1" customWidth="1"/>
    <col min="59" max="59" width="13" style="2" bestFit="1" customWidth="1"/>
    <col min="60" max="60" width="4" style="11" customWidth="1"/>
    <col min="61" max="61" width="5.25" style="11" customWidth="1"/>
    <col min="62" max="64" width="4.25" style="11" hidden="1" customWidth="1"/>
    <col min="65" max="72" width="4.25" style="11" customWidth="1"/>
    <col min="73" max="73" width="6.375" style="11" bestFit="1" customWidth="1"/>
    <col min="74" max="74" width="6.125" style="11" bestFit="1" customWidth="1"/>
    <col min="75" max="75" width="6.375" style="11" bestFit="1" customWidth="1"/>
    <col min="76" max="76" width="6.375" style="11" customWidth="1"/>
    <col min="77" max="77" width="8.875" style="2"/>
    <col min="78" max="78" width="4.75" style="2" customWidth="1"/>
    <col min="79" max="79" width="4.375" style="31" customWidth="1"/>
    <col min="80" max="80" width="15.25" style="2" customWidth="1"/>
    <col min="81" max="81" width="9.25" style="72" bestFit="1" customWidth="1"/>
    <col min="82" max="82" width="11.875" style="511" customWidth="1"/>
    <col min="83" max="83" width="13.875" style="2" customWidth="1"/>
    <col min="84" max="84" width="12.75" style="2" bestFit="1" customWidth="1"/>
    <col min="85" max="86" width="14.25" style="2" bestFit="1" customWidth="1"/>
    <col min="87" max="87" width="13" style="2" bestFit="1" customWidth="1"/>
    <col min="88" max="88" width="4" style="11" customWidth="1"/>
    <col min="89" max="89" width="5.25" style="11" customWidth="1"/>
    <col min="90" max="92" width="4.25" style="11" hidden="1" customWidth="1"/>
    <col min="93" max="101" width="4.25" style="11" customWidth="1"/>
    <col min="102" max="102" width="6.375" style="11" bestFit="1" customWidth="1"/>
    <col min="103" max="103" width="6.125" style="11" bestFit="1" customWidth="1"/>
    <col min="104" max="104" width="6.375" style="11" bestFit="1" customWidth="1"/>
    <col min="105" max="16384" width="8.875" style="2"/>
  </cols>
  <sheetData>
    <row r="2" spans="1:104" s="16" customFormat="1" ht="27" customHeight="1">
      <c r="B2" s="682" t="str">
        <f>"DANH SÁCH HỌC SINH "&amp;$C$3</f>
        <v>DANH SÁCH HỌC SINH LỚP TC7.1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Q2" s="682" t="s">
        <v>273</v>
      </c>
      <c r="R2" s="682"/>
      <c r="S2" s="682"/>
      <c r="T2" s="682"/>
      <c r="U2" s="682"/>
      <c r="V2" s="682"/>
      <c r="W2" s="682"/>
      <c r="X2" s="682"/>
      <c r="Y2" s="682"/>
      <c r="Z2" s="682"/>
      <c r="AA2" s="9"/>
      <c r="AB2" s="17"/>
      <c r="AC2" s="683" t="s">
        <v>229</v>
      </c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683"/>
      <c r="AU2" s="683"/>
      <c r="AV2" s="683"/>
      <c r="AW2" s="17"/>
      <c r="AX2" s="682" t="s">
        <v>425</v>
      </c>
      <c r="AY2" s="682"/>
      <c r="AZ2" s="682"/>
      <c r="BA2" s="682"/>
      <c r="BB2" s="682"/>
      <c r="BC2" s="682"/>
      <c r="BD2" s="682"/>
      <c r="BE2" s="682"/>
      <c r="BF2" s="682"/>
      <c r="BG2" s="682"/>
      <c r="BH2" s="9"/>
      <c r="BI2" s="17"/>
      <c r="BJ2" s="683" t="s">
        <v>426</v>
      </c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554"/>
      <c r="BZ2" s="682" t="s">
        <v>538</v>
      </c>
      <c r="CA2" s="682"/>
      <c r="CB2" s="682"/>
      <c r="CC2" s="682"/>
      <c r="CD2" s="682"/>
      <c r="CE2" s="682"/>
      <c r="CF2" s="682"/>
      <c r="CG2" s="682"/>
      <c r="CH2" s="682"/>
      <c r="CI2" s="682"/>
      <c r="CJ2" s="9"/>
      <c r="CK2" s="17"/>
      <c r="CL2" s="683" t="s">
        <v>539</v>
      </c>
      <c r="CM2" s="683"/>
      <c r="CN2" s="683"/>
      <c r="CO2" s="683"/>
      <c r="CP2" s="683"/>
      <c r="CQ2" s="683"/>
      <c r="CR2" s="683"/>
      <c r="CS2" s="683"/>
      <c r="CT2" s="683"/>
      <c r="CU2" s="683"/>
      <c r="CV2" s="683"/>
      <c r="CW2" s="683"/>
      <c r="CX2" s="683"/>
      <c r="CY2" s="683"/>
      <c r="CZ2" s="683"/>
    </row>
    <row r="3" spans="1:104" s="4" customFormat="1" ht="21.95" customHeight="1">
      <c r="B3" s="145"/>
      <c r="C3" s="80" t="s">
        <v>162</v>
      </c>
      <c r="D3" s="145"/>
      <c r="E3" s="171"/>
      <c r="F3" s="172"/>
      <c r="G3" s="171"/>
      <c r="H3" s="171"/>
      <c r="I3" s="171"/>
      <c r="J3" s="171"/>
      <c r="K3" s="171"/>
      <c r="L3" s="171"/>
      <c r="M3" s="171"/>
      <c r="N3" s="171"/>
      <c r="O3" s="173"/>
      <c r="R3" s="32"/>
      <c r="T3" s="72"/>
      <c r="U3" s="47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Y3" s="32"/>
      <c r="BA3" s="72"/>
      <c r="BB3" s="511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CA3" s="32"/>
      <c r="CC3" s="72"/>
      <c r="CD3" s="511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</row>
    <row r="4" spans="1:104" s="4" customFormat="1" ht="15" customHeight="1">
      <c r="B4" s="145"/>
      <c r="C4" s="81" t="s">
        <v>163</v>
      </c>
      <c r="D4" s="44"/>
      <c r="E4" s="171"/>
      <c r="F4" s="172"/>
      <c r="G4" s="171"/>
      <c r="H4" s="174"/>
      <c r="I4" s="171"/>
      <c r="J4" s="171"/>
      <c r="K4" s="171"/>
      <c r="L4" s="171"/>
      <c r="M4" s="173"/>
      <c r="N4" s="173"/>
      <c r="O4" s="171"/>
      <c r="R4" s="32"/>
      <c r="S4" s="82">
        <v>250000</v>
      </c>
      <c r="T4" s="76" t="s">
        <v>23</v>
      </c>
      <c r="U4" s="12"/>
      <c r="AA4" s="12"/>
      <c r="AB4" s="12"/>
      <c r="AF4" s="21" t="s">
        <v>17</v>
      </c>
      <c r="AG4" s="21"/>
      <c r="AH4" s="19" t="s">
        <v>18</v>
      </c>
      <c r="AI4" s="12"/>
      <c r="AJ4" s="12"/>
      <c r="AK4" s="12"/>
      <c r="AL4" s="12"/>
      <c r="AM4" s="12"/>
      <c r="AN4" s="12"/>
      <c r="AO4" s="12"/>
      <c r="AP4" s="84" t="s">
        <v>57</v>
      </c>
      <c r="AQ4" s="12"/>
      <c r="AR4" s="12"/>
      <c r="AS4" s="12"/>
      <c r="AT4" s="12"/>
      <c r="AU4" s="12"/>
      <c r="AV4" s="12"/>
      <c r="AW4" s="12"/>
      <c r="AY4" s="32"/>
      <c r="AZ4" s="82">
        <v>350000</v>
      </c>
      <c r="BA4" s="76" t="s">
        <v>23</v>
      </c>
      <c r="BB4" s="512"/>
      <c r="BD4" s="4" t="s">
        <v>570</v>
      </c>
      <c r="BH4" s="12"/>
      <c r="BI4" s="12"/>
      <c r="BM4" s="21"/>
      <c r="BN4" s="12"/>
      <c r="BO4" s="12"/>
      <c r="BP4" s="12"/>
      <c r="BQ4" s="12"/>
      <c r="BR4" s="12"/>
      <c r="BS4" s="84" t="s">
        <v>57</v>
      </c>
      <c r="BT4" s="12"/>
      <c r="BU4" s="12"/>
      <c r="BV4" s="12"/>
      <c r="BW4" s="12"/>
      <c r="BX4" s="12"/>
      <c r="CA4" s="32"/>
      <c r="CB4" s="82">
        <v>350000</v>
      </c>
      <c r="CC4" s="76" t="s">
        <v>23</v>
      </c>
      <c r="CD4" s="512"/>
      <c r="CJ4" s="12"/>
      <c r="CK4" s="12"/>
      <c r="CO4" s="21"/>
      <c r="CP4" s="12"/>
      <c r="CQ4" s="12"/>
      <c r="CR4" s="12"/>
      <c r="CS4" s="12"/>
      <c r="CT4" s="12"/>
      <c r="CU4" s="12"/>
      <c r="CV4" s="84" t="s">
        <v>57</v>
      </c>
      <c r="CW4" s="12"/>
      <c r="CX4" s="12"/>
      <c r="CY4" s="12"/>
      <c r="CZ4" s="12"/>
    </row>
    <row r="5" spans="1:104" s="4" customFormat="1" ht="15" customHeight="1">
      <c r="B5" s="145"/>
      <c r="C5" s="81" t="s">
        <v>461</v>
      </c>
      <c r="D5" s="44"/>
      <c r="E5" s="171"/>
      <c r="F5" s="172"/>
      <c r="G5" s="171"/>
      <c r="H5" s="691"/>
      <c r="I5" s="691"/>
      <c r="J5" s="171"/>
      <c r="K5" s="171"/>
      <c r="L5" s="171"/>
      <c r="M5" s="173"/>
      <c r="N5" s="173"/>
      <c r="O5" s="171"/>
      <c r="R5" s="32"/>
      <c r="S5" s="83">
        <v>1</v>
      </c>
      <c r="T5" s="77" t="s">
        <v>24</v>
      </c>
      <c r="U5" s="47"/>
      <c r="AA5" s="12"/>
      <c r="AB5" s="12"/>
      <c r="AF5" s="11"/>
      <c r="AH5" s="18" t="s">
        <v>20</v>
      </c>
      <c r="AI5" s="12"/>
      <c r="AJ5" s="12"/>
      <c r="AK5" s="12"/>
      <c r="AL5" s="12"/>
      <c r="AM5" s="12"/>
      <c r="AN5" s="12"/>
      <c r="AO5" s="12"/>
      <c r="AP5" s="18" t="s">
        <v>56</v>
      </c>
      <c r="AQ5" s="12"/>
      <c r="AR5" s="12"/>
      <c r="AS5" s="12"/>
      <c r="AT5" s="12"/>
      <c r="AU5" s="12"/>
      <c r="AV5" s="12"/>
      <c r="AW5" s="12"/>
      <c r="AY5" s="32"/>
      <c r="AZ5" s="83">
        <v>1</v>
      </c>
      <c r="BA5" s="77" t="s">
        <v>24</v>
      </c>
      <c r="BB5" s="511"/>
      <c r="BH5" s="12"/>
      <c r="BI5" s="12"/>
      <c r="BN5" s="12"/>
      <c r="BO5" s="12"/>
      <c r="BP5" s="12"/>
      <c r="BQ5" s="12"/>
      <c r="BR5" s="12"/>
      <c r="BS5" s="18" t="s">
        <v>56</v>
      </c>
      <c r="BT5" s="12"/>
      <c r="BU5" s="12"/>
      <c r="BV5" s="12"/>
      <c r="BW5" s="12"/>
      <c r="BX5" s="12"/>
      <c r="CA5" s="32"/>
      <c r="CB5" s="83">
        <v>1</v>
      </c>
      <c r="CC5" s="77" t="s">
        <v>24</v>
      </c>
      <c r="CD5" s="511"/>
      <c r="CJ5" s="12"/>
      <c r="CK5" s="12"/>
      <c r="CP5" s="12"/>
      <c r="CQ5" s="12"/>
      <c r="CR5" s="12"/>
      <c r="CS5" s="12"/>
      <c r="CT5" s="12"/>
      <c r="CU5" s="12"/>
      <c r="CV5" s="18" t="s">
        <v>56</v>
      </c>
      <c r="CW5" s="12"/>
      <c r="CX5" s="12"/>
      <c r="CY5" s="12"/>
      <c r="CZ5" s="12"/>
    </row>
    <row r="6" spans="1:104" s="4" customFormat="1" ht="15" customHeight="1">
      <c r="B6" s="145"/>
      <c r="C6" s="46"/>
      <c r="D6" s="145"/>
      <c r="E6" s="171"/>
      <c r="F6" s="172"/>
      <c r="G6" s="171"/>
      <c r="H6" s="171"/>
      <c r="I6" s="171"/>
      <c r="J6" s="171"/>
      <c r="K6" s="171"/>
      <c r="L6" s="171"/>
      <c r="M6" s="171"/>
      <c r="N6" s="171"/>
      <c r="O6" s="173"/>
      <c r="R6" s="32"/>
      <c r="T6" s="72"/>
      <c r="U6" s="47"/>
      <c r="AA6" s="12"/>
      <c r="AB6" s="12"/>
      <c r="AF6" s="11"/>
      <c r="AH6" s="18" t="s">
        <v>19</v>
      </c>
      <c r="AI6" s="12"/>
      <c r="AJ6" s="12"/>
      <c r="AK6" s="12"/>
      <c r="AL6" s="12"/>
      <c r="AM6" s="12"/>
      <c r="AN6" s="12"/>
      <c r="AO6" s="12"/>
      <c r="AP6" s="18" t="s">
        <v>43</v>
      </c>
      <c r="AQ6" s="12"/>
      <c r="AR6" s="12"/>
      <c r="AS6" s="12"/>
      <c r="AT6" s="12"/>
      <c r="AU6" s="12"/>
      <c r="AV6" s="12"/>
      <c r="AW6" s="12"/>
      <c r="AY6" s="32"/>
      <c r="BA6" s="72"/>
      <c r="BB6" s="511"/>
      <c r="BH6" s="12"/>
      <c r="BI6" s="12"/>
      <c r="BN6" s="12"/>
      <c r="BO6" s="12"/>
      <c r="BP6" s="12"/>
      <c r="BQ6" s="12"/>
      <c r="BR6" s="12"/>
      <c r="BS6" s="18" t="s">
        <v>43</v>
      </c>
      <c r="BT6" s="12"/>
      <c r="BU6" s="12"/>
      <c r="BV6" s="12"/>
      <c r="BW6" s="12"/>
      <c r="BX6" s="12"/>
      <c r="CA6" s="32"/>
      <c r="CC6" s="72"/>
      <c r="CD6" s="511"/>
      <c r="CJ6" s="12"/>
      <c r="CK6" s="12"/>
      <c r="CP6" s="12"/>
      <c r="CQ6" s="12"/>
      <c r="CR6" s="12"/>
      <c r="CS6" s="12"/>
      <c r="CT6" s="12"/>
      <c r="CU6" s="12"/>
      <c r="CV6" s="18" t="s">
        <v>43</v>
      </c>
      <c r="CW6" s="12"/>
      <c r="CX6" s="12"/>
      <c r="CY6" s="12"/>
      <c r="CZ6" s="12"/>
    </row>
    <row r="7" spans="1:104" s="4" customFormat="1">
      <c r="E7" s="176"/>
      <c r="F7" s="177"/>
      <c r="G7" s="173"/>
      <c r="H7" s="173"/>
      <c r="I7" s="173"/>
      <c r="J7" s="173"/>
      <c r="K7" s="173"/>
      <c r="L7" s="173"/>
      <c r="M7" s="173"/>
      <c r="N7" s="173"/>
      <c r="O7" s="173"/>
      <c r="R7" s="32"/>
      <c r="T7" s="72"/>
      <c r="U7" s="47"/>
      <c r="AA7" s="12"/>
      <c r="AB7" s="12"/>
      <c r="AC7" s="1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Y7" s="32"/>
      <c r="BA7" s="72"/>
      <c r="BB7" s="511"/>
      <c r="BH7" s="12"/>
      <c r="BI7" s="12"/>
      <c r="BJ7" s="11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CA7" s="32"/>
      <c r="CC7" s="72"/>
      <c r="CD7" s="511"/>
      <c r="CJ7" s="12"/>
      <c r="CK7" s="12"/>
      <c r="CL7" s="11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</row>
    <row r="8" spans="1:104" s="8" customFormat="1" ht="15" customHeight="1">
      <c r="B8" s="692" t="s">
        <v>0</v>
      </c>
      <c r="C8" s="692" t="s">
        <v>8</v>
      </c>
      <c r="D8" s="692" t="s">
        <v>9</v>
      </c>
      <c r="E8" s="694" t="s">
        <v>2</v>
      </c>
      <c r="F8" s="696" t="s">
        <v>12</v>
      </c>
      <c r="G8" s="694" t="s">
        <v>13</v>
      </c>
      <c r="H8" s="698" t="s">
        <v>11</v>
      </c>
      <c r="I8" s="698"/>
      <c r="J8" s="178"/>
      <c r="K8" s="699" t="s">
        <v>16</v>
      </c>
      <c r="L8" s="700"/>
      <c r="M8" s="701"/>
      <c r="N8" s="702" t="s">
        <v>15</v>
      </c>
      <c r="O8" s="694" t="s">
        <v>14</v>
      </c>
      <c r="Q8" s="684" t="s">
        <v>37</v>
      </c>
      <c r="R8" s="685"/>
      <c r="S8" s="686"/>
      <c r="T8" s="48" t="s">
        <v>30</v>
      </c>
      <c r="U8" s="48" t="s">
        <v>41</v>
      </c>
      <c r="V8" s="687" t="s">
        <v>31</v>
      </c>
      <c r="W8" s="687" t="s">
        <v>32</v>
      </c>
      <c r="X8" s="687" t="s">
        <v>33</v>
      </c>
      <c r="Y8" s="687" t="s">
        <v>36</v>
      </c>
      <c r="Z8" s="687" t="s">
        <v>34</v>
      </c>
      <c r="AA8" s="13"/>
      <c r="AB8" s="13"/>
      <c r="AC8" s="684" t="s">
        <v>3</v>
      </c>
      <c r="AD8" s="685"/>
      <c r="AE8" s="686"/>
      <c r="AF8" s="684" t="s">
        <v>230</v>
      </c>
      <c r="AG8" s="685"/>
      <c r="AH8" s="685"/>
      <c r="AI8" s="685"/>
      <c r="AJ8" s="686"/>
      <c r="AK8" s="690" t="s">
        <v>231</v>
      </c>
      <c r="AL8" s="690"/>
      <c r="AM8" s="690"/>
      <c r="AN8" s="690"/>
      <c r="AO8" s="690"/>
      <c r="AP8" s="690"/>
      <c r="AQ8" s="690"/>
      <c r="AR8" s="690"/>
      <c r="AS8" s="690"/>
      <c r="AT8" s="684" t="s">
        <v>38</v>
      </c>
      <c r="AU8" s="685"/>
      <c r="AV8" s="686"/>
      <c r="AW8" s="13"/>
      <c r="AX8" s="684" t="s">
        <v>37</v>
      </c>
      <c r="AY8" s="685"/>
      <c r="AZ8" s="686"/>
      <c r="BA8" s="48" t="s">
        <v>30</v>
      </c>
      <c r="BB8" s="513" t="s">
        <v>41</v>
      </c>
      <c r="BC8" s="687" t="s">
        <v>31</v>
      </c>
      <c r="BD8" s="687" t="s">
        <v>32</v>
      </c>
      <c r="BE8" s="687" t="s">
        <v>33</v>
      </c>
      <c r="BF8" s="687" t="s">
        <v>36</v>
      </c>
      <c r="BG8" s="687" t="s">
        <v>34</v>
      </c>
      <c r="BH8" s="13"/>
      <c r="BI8" s="13"/>
      <c r="BJ8" s="684" t="s">
        <v>3</v>
      </c>
      <c r="BK8" s="685"/>
      <c r="BL8" s="686"/>
      <c r="BM8" s="685" t="s">
        <v>427</v>
      </c>
      <c r="BN8" s="685"/>
      <c r="BO8" s="685"/>
      <c r="BP8" s="685"/>
      <c r="BQ8" s="690" t="s">
        <v>468</v>
      </c>
      <c r="BR8" s="690"/>
      <c r="BS8" s="690"/>
      <c r="BT8" s="690"/>
      <c r="BU8" s="684" t="s">
        <v>38</v>
      </c>
      <c r="BV8" s="685"/>
      <c r="BW8" s="686"/>
      <c r="BX8" s="500"/>
      <c r="BZ8" s="684" t="s">
        <v>37</v>
      </c>
      <c r="CA8" s="685"/>
      <c r="CB8" s="686"/>
      <c r="CC8" s="48" t="s">
        <v>30</v>
      </c>
      <c r="CD8" s="513" t="s">
        <v>41</v>
      </c>
      <c r="CE8" s="687" t="s">
        <v>31</v>
      </c>
      <c r="CF8" s="687" t="s">
        <v>32</v>
      </c>
      <c r="CG8" s="687" t="s">
        <v>33</v>
      </c>
      <c r="CH8" s="687" t="s">
        <v>36</v>
      </c>
      <c r="CI8" s="687" t="s">
        <v>34</v>
      </c>
      <c r="CJ8" s="13"/>
      <c r="CK8" s="13"/>
      <c r="CL8" s="684" t="s">
        <v>3</v>
      </c>
      <c r="CM8" s="685"/>
      <c r="CN8" s="686"/>
      <c r="CO8" s="685" t="s">
        <v>540</v>
      </c>
      <c r="CP8" s="685"/>
      <c r="CQ8" s="685"/>
      <c r="CR8" s="685"/>
      <c r="CS8" s="685"/>
      <c r="CT8" s="690" t="s">
        <v>541</v>
      </c>
      <c r="CU8" s="690"/>
      <c r="CV8" s="690"/>
      <c r="CW8" s="690"/>
      <c r="CX8" s="684" t="s">
        <v>38</v>
      </c>
      <c r="CY8" s="685"/>
      <c r="CZ8" s="686"/>
    </row>
    <row r="9" spans="1:104" s="8" customFormat="1">
      <c r="B9" s="688"/>
      <c r="C9" s="693"/>
      <c r="D9" s="693"/>
      <c r="E9" s="695"/>
      <c r="F9" s="697"/>
      <c r="G9" s="695"/>
      <c r="H9" s="180" t="s">
        <v>10</v>
      </c>
      <c r="I9" s="180" t="s">
        <v>5</v>
      </c>
      <c r="J9" s="180"/>
      <c r="K9" s="180" t="s">
        <v>1</v>
      </c>
      <c r="L9" s="180" t="s">
        <v>12</v>
      </c>
      <c r="M9" s="180" t="s">
        <v>13</v>
      </c>
      <c r="N9" s="703"/>
      <c r="O9" s="695"/>
      <c r="Q9" s="25" t="s">
        <v>244</v>
      </c>
      <c r="R9" s="25" t="s">
        <v>245</v>
      </c>
      <c r="S9" s="41" t="s">
        <v>6</v>
      </c>
      <c r="T9" s="49" t="s">
        <v>35</v>
      </c>
      <c r="U9" s="49" t="s">
        <v>42</v>
      </c>
      <c r="V9" s="688"/>
      <c r="W9" s="689"/>
      <c r="X9" s="689"/>
      <c r="Y9" s="688"/>
      <c r="Z9" s="688"/>
      <c r="AA9" s="13"/>
      <c r="AB9" s="14"/>
      <c r="AC9" s="25" t="str">
        <f>Q9</f>
        <v>T6</v>
      </c>
      <c r="AD9" s="25" t="str">
        <f>R9</f>
        <v>T7</v>
      </c>
      <c r="AE9" s="25" t="e">
        <f>#REF!</f>
        <v>#REF!</v>
      </c>
      <c r="AF9" s="78"/>
      <c r="AG9" s="78">
        <v>19</v>
      </c>
      <c r="AH9" s="78">
        <v>23</v>
      </c>
      <c r="AI9" s="78">
        <v>26</v>
      </c>
      <c r="AJ9" s="79">
        <v>30</v>
      </c>
      <c r="AK9" s="78">
        <v>3</v>
      </c>
      <c r="AL9" s="78">
        <v>7</v>
      </c>
      <c r="AM9" s="78">
        <v>10</v>
      </c>
      <c r="AN9" s="78">
        <v>14</v>
      </c>
      <c r="AO9" s="78">
        <v>17</v>
      </c>
      <c r="AP9" s="78">
        <v>21</v>
      </c>
      <c r="AQ9" s="78">
        <v>24</v>
      </c>
      <c r="AR9" s="78">
        <v>28</v>
      </c>
      <c r="AS9" s="79">
        <v>31</v>
      </c>
      <c r="AT9" s="25" t="s">
        <v>25</v>
      </c>
      <c r="AU9" s="25" t="s">
        <v>27</v>
      </c>
      <c r="AV9" s="25" t="s">
        <v>29</v>
      </c>
      <c r="AW9" s="14"/>
      <c r="AX9" s="25" t="s">
        <v>373</v>
      </c>
      <c r="AY9" s="25" t="s">
        <v>374</v>
      </c>
      <c r="AZ9" s="41" t="s">
        <v>6</v>
      </c>
      <c r="BA9" s="49" t="s">
        <v>35</v>
      </c>
      <c r="BB9" s="514" t="s">
        <v>42</v>
      </c>
      <c r="BC9" s="688"/>
      <c r="BD9" s="689"/>
      <c r="BE9" s="689"/>
      <c r="BF9" s="688"/>
      <c r="BG9" s="688"/>
      <c r="BH9" s="13"/>
      <c r="BI9" s="14"/>
      <c r="BJ9" s="25" t="str">
        <f>AX9</f>
        <v>T8</v>
      </c>
      <c r="BK9" s="25" t="str">
        <f>AY9</f>
        <v>T9</v>
      </c>
      <c r="BL9" s="25" t="e">
        <f>#REF!</f>
        <v>#REF!</v>
      </c>
      <c r="BM9" s="78">
        <v>7</v>
      </c>
      <c r="BN9" s="78">
        <v>14</v>
      </c>
      <c r="BO9" s="78">
        <v>21</v>
      </c>
      <c r="BP9" s="78">
        <v>28</v>
      </c>
      <c r="BQ9" s="78">
        <v>4</v>
      </c>
      <c r="BR9" s="78">
        <v>11</v>
      </c>
      <c r="BS9" s="78">
        <v>18</v>
      </c>
      <c r="BT9" s="78">
        <v>25</v>
      </c>
      <c r="BU9" s="25" t="s">
        <v>25</v>
      </c>
      <c r="BV9" s="25" t="s">
        <v>27</v>
      </c>
      <c r="BW9" s="25" t="s">
        <v>29</v>
      </c>
      <c r="BX9" s="501"/>
      <c r="BZ9" s="25" t="s">
        <v>3</v>
      </c>
      <c r="CA9" s="25" t="s">
        <v>542</v>
      </c>
      <c r="CB9" s="41" t="s">
        <v>6</v>
      </c>
      <c r="CC9" s="49" t="s">
        <v>35</v>
      </c>
      <c r="CD9" s="514" t="s">
        <v>42</v>
      </c>
      <c r="CE9" s="688"/>
      <c r="CF9" s="689"/>
      <c r="CG9" s="689"/>
      <c r="CH9" s="688"/>
      <c r="CI9" s="688"/>
      <c r="CJ9" s="13"/>
      <c r="CK9" s="14"/>
      <c r="CL9" s="25" t="str">
        <f>BZ9</f>
        <v>T10</v>
      </c>
      <c r="CM9" s="25" t="str">
        <f>CA9</f>
        <v>T11</v>
      </c>
      <c r="CN9" s="25" t="e">
        <f>#REF!</f>
        <v>#REF!</v>
      </c>
      <c r="CO9" s="78">
        <v>2</v>
      </c>
      <c r="CP9" s="78">
        <v>9</v>
      </c>
      <c r="CQ9" s="78">
        <v>15</v>
      </c>
      <c r="CR9" s="78">
        <v>23</v>
      </c>
      <c r="CS9" s="78">
        <v>30</v>
      </c>
      <c r="CT9" s="78">
        <v>6</v>
      </c>
      <c r="CU9" s="78">
        <v>11</v>
      </c>
      <c r="CV9" s="78">
        <v>18</v>
      </c>
      <c r="CW9" s="78">
        <v>25</v>
      </c>
      <c r="CX9" s="25" t="s">
        <v>25</v>
      </c>
      <c r="CY9" s="25" t="s">
        <v>27</v>
      </c>
      <c r="CZ9" s="25" t="s">
        <v>29</v>
      </c>
    </row>
    <row r="10" spans="1:104">
      <c r="B10" s="7">
        <v>1</v>
      </c>
      <c r="C10" s="531" t="s">
        <v>413</v>
      </c>
      <c r="D10" s="532" t="s">
        <v>7</v>
      </c>
      <c r="E10" s="339">
        <v>38335</v>
      </c>
      <c r="F10" s="340" t="s">
        <v>414</v>
      </c>
      <c r="G10" s="448" t="s">
        <v>415</v>
      </c>
      <c r="H10" s="292"/>
      <c r="I10" s="292" t="s">
        <v>28</v>
      </c>
      <c r="J10" s="292"/>
      <c r="K10" s="482" t="s">
        <v>416</v>
      </c>
      <c r="L10" s="342" t="s">
        <v>414</v>
      </c>
      <c r="M10" s="450" t="s">
        <v>415</v>
      </c>
      <c r="N10" s="299">
        <v>42575</v>
      </c>
      <c r="O10" s="300" t="s">
        <v>565</v>
      </c>
      <c r="Q10" s="67"/>
      <c r="R10" s="55"/>
      <c r="S10" s="42">
        <f>SUM(Q10:R10)*$S$4</f>
        <v>0</v>
      </c>
      <c r="T10" s="73"/>
      <c r="U10" s="71"/>
      <c r="V10" s="42"/>
      <c r="W10" s="42">
        <f>S10*(1-T10)+U10-V10</f>
        <v>0</v>
      </c>
      <c r="X10" s="68"/>
      <c r="Y10" s="42">
        <f>X10-W10</f>
        <v>0</v>
      </c>
      <c r="Z10" s="70"/>
      <c r="AA10" s="15"/>
      <c r="AB10" s="15"/>
      <c r="AC10" s="10"/>
      <c r="AD10" s="10"/>
      <c r="AE10" s="10"/>
      <c r="AF10" s="26"/>
      <c r="AG10" s="26"/>
      <c r="AH10" s="56"/>
      <c r="AI10" s="56"/>
      <c r="AJ10" s="26"/>
      <c r="AK10" s="26"/>
      <c r="AL10" s="26"/>
      <c r="AM10" s="26"/>
      <c r="AN10" s="26"/>
      <c r="AO10" s="26"/>
      <c r="AP10" s="26"/>
      <c r="AQ10" s="26" t="s">
        <v>232</v>
      </c>
      <c r="AR10" s="26"/>
      <c r="AS10" s="26"/>
      <c r="AT10" s="54">
        <f>COUNTIF($AF10:$AS10,$AT$9)*$S$5</f>
        <v>1</v>
      </c>
      <c r="AU10" s="54">
        <f>COUNTIF($AF10:$AS10,$AU$9)*$S$5</f>
        <v>0</v>
      </c>
      <c r="AV10" s="54">
        <f>COUNTIF($AF10:$AS10,$AV$9)*$S$5</f>
        <v>0</v>
      </c>
      <c r="AW10" s="15"/>
      <c r="AX10" s="67">
        <v>4</v>
      </c>
      <c r="AY10" s="55">
        <v>4</v>
      </c>
      <c r="AZ10" s="42">
        <f>SUM(AX10:AY10)*$AZ$4</f>
        <v>2800000</v>
      </c>
      <c r="BA10" s="73"/>
      <c r="BB10" s="485">
        <v>1200000</v>
      </c>
      <c r="BC10" s="42">
        <f>Y10</f>
        <v>0</v>
      </c>
      <c r="BD10" s="42">
        <f>AZ10*(1-BA10)+BB10-BC10</f>
        <v>4000000</v>
      </c>
      <c r="BE10" s="68">
        <v>4000000</v>
      </c>
      <c r="BF10" s="42">
        <f>BE10-BD10</f>
        <v>0</v>
      </c>
      <c r="BG10" s="70" t="s">
        <v>578</v>
      </c>
      <c r="BH10" s="15"/>
      <c r="BI10" s="15"/>
      <c r="BJ10" s="10"/>
      <c r="BK10" s="10"/>
      <c r="BL10" s="10"/>
      <c r="BM10" s="26" t="s">
        <v>232</v>
      </c>
      <c r="BN10" s="26" t="s">
        <v>232</v>
      </c>
      <c r="BO10" s="26" t="s">
        <v>232</v>
      </c>
      <c r="BP10" s="26" t="s">
        <v>232</v>
      </c>
      <c r="BQ10" s="26" t="s">
        <v>232</v>
      </c>
      <c r="BR10" s="26" t="s">
        <v>232</v>
      </c>
      <c r="BS10" s="26"/>
      <c r="BT10" s="26"/>
      <c r="BU10" s="54">
        <f>COUNTIF(BM10:BT10,$BU$9)*$AZ$5</f>
        <v>6</v>
      </c>
      <c r="BV10" s="54">
        <f>COUNTIF(BM10:BT10,$BV$9)*AZ$5</f>
        <v>0</v>
      </c>
      <c r="BW10" s="54">
        <f>COUNTIF(BM10:BT10,$BW$9)*$AZ$5</f>
        <v>0</v>
      </c>
      <c r="BX10" s="502"/>
      <c r="BY10" s="11"/>
      <c r="BZ10" s="67">
        <v>5</v>
      </c>
      <c r="CA10" s="55">
        <v>4</v>
      </c>
      <c r="CB10" s="42">
        <f t="shared" ref="CB10:CB15" si="0">SUM(BZ10:CA10)*$CB$4</f>
        <v>3150000</v>
      </c>
      <c r="CC10" s="73"/>
      <c r="CD10" s="485"/>
      <c r="CE10" s="42">
        <f>BF10</f>
        <v>0</v>
      </c>
      <c r="CF10" s="42">
        <f>CB10*(1-CC10)+CD10-CE10</f>
        <v>3150000</v>
      </c>
      <c r="CG10" s="68"/>
      <c r="CH10" s="42">
        <f>CG10-CF10</f>
        <v>-3150000</v>
      </c>
      <c r="CI10" s="70"/>
      <c r="CJ10" s="15"/>
      <c r="CK10" s="15"/>
      <c r="CL10" s="10"/>
      <c r="CM10" s="10"/>
      <c r="CN10" s="10"/>
      <c r="CO10" s="26"/>
      <c r="CP10" s="26"/>
      <c r="CQ10" s="26"/>
      <c r="CR10" s="26"/>
      <c r="CS10" s="26"/>
      <c r="CT10" s="26"/>
      <c r="CU10" s="26"/>
      <c r="CV10" s="26"/>
      <c r="CW10" s="26"/>
      <c r="CX10" s="54">
        <f t="shared" ref="CX10:CX33" si="1">COUNTIF(CO10:CW10,$CX$9)*$AZ$5</f>
        <v>0</v>
      </c>
      <c r="CY10" s="54">
        <f t="shared" ref="CY10:CY33" si="2">COUNTIF(CO10:CW10,$CY$9)*$AZ$5</f>
        <v>0</v>
      </c>
      <c r="CZ10" s="54">
        <f t="shared" ref="CZ10:CZ33" si="3">COUNTIF(CO10:CW10,$CZ$9)*$AZ$5</f>
        <v>0</v>
      </c>
    </row>
    <row r="11" spans="1:104" ht="15.75">
      <c r="A11" s="2" t="s">
        <v>598</v>
      </c>
      <c r="B11" s="7">
        <v>2</v>
      </c>
      <c r="C11" s="533" t="s">
        <v>418</v>
      </c>
      <c r="D11" s="534" t="s">
        <v>7</v>
      </c>
      <c r="E11" s="375">
        <v>38310</v>
      </c>
      <c r="F11" s="366" t="s">
        <v>419</v>
      </c>
      <c r="G11" s="367"/>
      <c r="H11" s="377"/>
      <c r="I11" s="367" t="s">
        <v>420</v>
      </c>
      <c r="J11" s="367"/>
      <c r="K11" s="378" t="s">
        <v>421</v>
      </c>
      <c r="L11" s="392" t="s">
        <v>448</v>
      </c>
      <c r="M11" s="451" t="s">
        <v>422</v>
      </c>
      <c r="N11" s="379">
        <v>42582</v>
      </c>
      <c r="O11" s="372"/>
      <c r="Q11" s="67"/>
      <c r="R11" s="55">
        <v>1</v>
      </c>
      <c r="S11" s="42">
        <f>SUM(Q11:R11)*$S$4</f>
        <v>250000</v>
      </c>
      <c r="T11" s="73"/>
      <c r="U11" s="71"/>
      <c r="V11" s="42"/>
      <c r="W11" s="42">
        <f>S11*(1-T11)+U11-V11</f>
        <v>250000</v>
      </c>
      <c r="X11" s="68"/>
      <c r="Y11" s="42">
        <f>X11-W11</f>
        <v>-250000</v>
      </c>
      <c r="Z11" s="70"/>
      <c r="AA11" s="15"/>
      <c r="AB11" s="15"/>
      <c r="AC11" s="10"/>
      <c r="AD11" s="10"/>
      <c r="AE11" s="10"/>
      <c r="AF11" s="162"/>
      <c r="AG11" s="162"/>
      <c r="AH11" s="162"/>
      <c r="AI11" s="26"/>
      <c r="AJ11" s="26"/>
      <c r="AK11" s="26"/>
      <c r="AL11" s="26"/>
      <c r="AM11" s="26"/>
      <c r="AN11" s="26"/>
      <c r="AO11" s="54"/>
      <c r="AP11" s="54"/>
      <c r="AQ11" s="54"/>
      <c r="AR11" s="54"/>
      <c r="AS11" s="54" t="s">
        <v>232</v>
      </c>
      <c r="AT11" s="54">
        <f>COUNTIF($AF11:$AS11,$AT$9)*$S$5</f>
        <v>1</v>
      </c>
      <c r="AU11" s="54">
        <f>COUNTIF($AF11:$AS11,$AU$9)*$S$5</f>
        <v>0</v>
      </c>
      <c r="AV11" s="54">
        <f>COUNTIF($AF11:$AS11,$AV$9)*$S$5</f>
        <v>0</v>
      </c>
      <c r="AW11" s="15"/>
      <c r="AX11" s="67">
        <v>4</v>
      </c>
      <c r="AY11" s="55">
        <v>4</v>
      </c>
      <c r="AZ11" s="42">
        <f t="shared" ref="AZ11:AZ21" si="4">SUM(AX11:AY11)*$AZ$4</f>
        <v>2800000</v>
      </c>
      <c r="BA11" s="73"/>
      <c r="BB11" s="485">
        <v>1050000</v>
      </c>
      <c r="BC11" s="42">
        <f t="shared" ref="BC11:BC20" si="5">Y11</f>
        <v>-250000</v>
      </c>
      <c r="BD11" s="42">
        <f t="shared" ref="BD11:BD21" si="6">AZ11*(1-BA11)+BB11-BC11</f>
        <v>4100000</v>
      </c>
      <c r="BE11" s="68">
        <v>4500000</v>
      </c>
      <c r="BF11" s="42">
        <f t="shared" ref="BF11:BF21" si="7">BE11-BD11</f>
        <v>400000</v>
      </c>
      <c r="BG11" s="70" t="s">
        <v>455</v>
      </c>
      <c r="BH11" s="15"/>
      <c r="BI11" s="15"/>
      <c r="BJ11" s="10"/>
      <c r="BK11" s="10"/>
      <c r="BL11" s="10"/>
      <c r="BM11" s="26" t="s">
        <v>232</v>
      </c>
      <c r="BN11" s="26" t="s">
        <v>232</v>
      </c>
      <c r="BO11" s="26" t="s">
        <v>232</v>
      </c>
      <c r="BP11" s="26" t="s">
        <v>232</v>
      </c>
      <c r="BQ11" s="26" t="s">
        <v>232</v>
      </c>
      <c r="BR11" s="26" t="s">
        <v>232</v>
      </c>
      <c r="BS11" s="6"/>
      <c r="BT11" s="6"/>
      <c r="BU11" s="54">
        <f t="shared" ref="BU11:BU29" si="8">COUNTIF(BM11:BT11,$BU$9)*$AZ$5</f>
        <v>6</v>
      </c>
      <c r="BV11" s="54">
        <f t="shared" ref="BV11:BV20" si="9">COUNTIF(BM11:BT11,$BV$9)*AZ$5</f>
        <v>0</v>
      </c>
      <c r="BW11" s="54">
        <f t="shared" ref="BW11:BW33" si="10">COUNTIF(BM11:BT11,$BW$9)*$AZ$5</f>
        <v>0</v>
      </c>
      <c r="BZ11" s="67">
        <v>5</v>
      </c>
      <c r="CA11" s="55">
        <v>4</v>
      </c>
      <c r="CB11" s="42">
        <f t="shared" si="0"/>
        <v>3150000</v>
      </c>
      <c r="CC11" s="73"/>
      <c r="CD11" s="485"/>
      <c r="CE11" s="42">
        <f>BF11</f>
        <v>400000</v>
      </c>
      <c r="CF11" s="42">
        <f>CB11*(1-CC11)+CD11-CE11</f>
        <v>2750000</v>
      </c>
      <c r="CG11" s="68"/>
      <c r="CH11" s="42">
        <f>CG11-CF11</f>
        <v>-2750000</v>
      </c>
      <c r="CI11" s="70"/>
      <c r="CJ11" s="15"/>
      <c r="CK11" s="15"/>
      <c r="CL11" s="10"/>
      <c r="CM11" s="10"/>
      <c r="CN11" s="10"/>
      <c r="CO11" s="26"/>
      <c r="CP11" s="26"/>
      <c r="CQ11" s="26"/>
      <c r="CR11" s="26"/>
      <c r="CS11" s="26"/>
      <c r="CT11" s="26"/>
      <c r="CU11" s="26"/>
      <c r="CV11" s="6"/>
      <c r="CW11" s="6"/>
      <c r="CX11" s="54">
        <f t="shared" si="1"/>
        <v>0</v>
      </c>
      <c r="CY11" s="54">
        <f t="shared" si="2"/>
        <v>0</v>
      </c>
      <c r="CZ11" s="54">
        <f t="shared" si="3"/>
        <v>0</v>
      </c>
    </row>
    <row r="12" spans="1:104">
      <c r="B12" s="7">
        <v>3</v>
      </c>
      <c r="C12" s="330" t="s">
        <v>560</v>
      </c>
      <c r="D12" s="331" t="s">
        <v>561</v>
      </c>
      <c r="E12" s="314">
        <v>38005</v>
      </c>
      <c r="F12" s="297"/>
      <c r="G12" s="294"/>
      <c r="H12" s="295"/>
      <c r="I12" s="295" t="s">
        <v>300</v>
      </c>
      <c r="J12" s="295"/>
      <c r="K12" s="481" t="s">
        <v>562</v>
      </c>
      <c r="L12" s="332" t="s">
        <v>180</v>
      </c>
      <c r="M12" s="450" t="s">
        <v>563</v>
      </c>
      <c r="N12" s="299">
        <v>42603</v>
      </c>
      <c r="O12" s="300"/>
      <c r="Q12" s="67"/>
      <c r="R12" s="55"/>
      <c r="S12" s="42"/>
      <c r="T12" s="73"/>
      <c r="U12" s="71"/>
      <c r="V12" s="42"/>
      <c r="W12" s="42"/>
      <c r="X12" s="68"/>
      <c r="Y12" s="42"/>
      <c r="Z12" s="70"/>
      <c r="AA12" s="45"/>
      <c r="AB12" s="15"/>
      <c r="AC12" s="10"/>
      <c r="AD12" s="10"/>
      <c r="AE12" s="10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54"/>
      <c r="AU12" s="54"/>
      <c r="AV12" s="54"/>
      <c r="AW12" s="15"/>
      <c r="AX12" s="67">
        <v>2</v>
      </c>
      <c r="AY12" s="55">
        <v>4</v>
      </c>
      <c r="AZ12" s="42">
        <f t="shared" si="4"/>
        <v>2100000</v>
      </c>
      <c r="BA12" s="73"/>
      <c r="BB12" s="485"/>
      <c r="BC12" s="42">
        <f t="shared" si="5"/>
        <v>0</v>
      </c>
      <c r="BD12" s="42">
        <f t="shared" si="6"/>
        <v>2100000</v>
      </c>
      <c r="BE12" s="68"/>
      <c r="BF12" s="42">
        <f t="shared" si="7"/>
        <v>-2100000</v>
      </c>
      <c r="BG12" s="70"/>
      <c r="BH12" s="45"/>
      <c r="BI12" s="15"/>
      <c r="BJ12" s="10"/>
      <c r="BK12" s="10"/>
      <c r="BL12" s="10"/>
      <c r="BM12" s="26"/>
      <c r="BN12" s="26"/>
      <c r="BO12" s="26" t="s">
        <v>232</v>
      </c>
      <c r="BP12" s="26" t="s">
        <v>232</v>
      </c>
      <c r="BQ12" s="26" t="s">
        <v>232</v>
      </c>
      <c r="BR12" s="26" t="s">
        <v>232</v>
      </c>
      <c r="BS12" s="26"/>
      <c r="BT12" s="26"/>
      <c r="BU12" s="54">
        <f t="shared" si="8"/>
        <v>4</v>
      </c>
      <c r="BV12" s="54">
        <f t="shared" si="9"/>
        <v>0</v>
      </c>
      <c r="BW12" s="54">
        <f t="shared" si="10"/>
        <v>0</v>
      </c>
      <c r="BX12" s="502"/>
      <c r="BY12" s="11"/>
      <c r="BZ12" s="67">
        <v>5</v>
      </c>
      <c r="CA12" s="55">
        <v>4</v>
      </c>
      <c r="CB12" s="42">
        <f t="shared" si="0"/>
        <v>3150000</v>
      </c>
      <c r="CC12" s="73"/>
      <c r="CD12" s="485"/>
      <c r="CE12" s="42">
        <f>BF12</f>
        <v>-2100000</v>
      </c>
      <c r="CF12" s="42">
        <f>CB12*(1-CC12)+CD12-CE12</f>
        <v>5250000</v>
      </c>
      <c r="CG12" s="68"/>
      <c r="CH12" s="42">
        <f>CG12-CF12</f>
        <v>-5250000</v>
      </c>
      <c r="CI12" s="70"/>
      <c r="CJ12" s="45"/>
      <c r="CK12" s="15"/>
      <c r="CL12" s="10"/>
      <c r="CM12" s="10"/>
      <c r="CN12" s="10"/>
      <c r="CO12" s="26"/>
      <c r="CP12" s="26"/>
      <c r="CQ12" s="26"/>
      <c r="CR12" s="26"/>
      <c r="CS12" s="26"/>
      <c r="CT12" s="26"/>
      <c r="CU12" s="26"/>
      <c r="CV12" s="26"/>
      <c r="CW12" s="26"/>
      <c r="CX12" s="54">
        <f t="shared" si="1"/>
        <v>0</v>
      </c>
      <c r="CY12" s="54">
        <f t="shared" si="2"/>
        <v>0</v>
      </c>
      <c r="CZ12" s="54">
        <f t="shared" si="3"/>
        <v>0</v>
      </c>
    </row>
    <row r="13" spans="1:104">
      <c r="B13" s="7">
        <v>4</v>
      </c>
      <c r="C13" s="523" t="s">
        <v>61</v>
      </c>
      <c r="D13" s="524" t="s">
        <v>62</v>
      </c>
      <c r="E13" s="339">
        <v>38072</v>
      </c>
      <c r="F13" s="340" t="s">
        <v>65</v>
      </c>
      <c r="G13" s="527"/>
      <c r="H13" s="292"/>
      <c r="I13" s="292" t="s">
        <v>63</v>
      </c>
      <c r="J13" s="292"/>
      <c r="K13" s="482" t="s">
        <v>64</v>
      </c>
      <c r="L13" s="342" t="s">
        <v>65</v>
      </c>
      <c r="M13" s="528" t="s">
        <v>147</v>
      </c>
      <c r="N13" s="304">
        <v>42574</v>
      </c>
      <c r="O13" s="529"/>
      <c r="Q13" s="67"/>
      <c r="R13" s="55"/>
      <c r="S13" s="42">
        <f>SUM(Q13:R13)*$S$4</f>
        <v>0</v>
      </c>
      <c r="T13" s="73"/>
      <c r="U13" s="71"/>
      <c r="V13" s="42"/>
      <c r="W13" s="42">
        <f>S13*(1-T13)+U13-V13</f>
        <v>0</v>
      </c>
      <c r="X13" s="68"/>
      <c r="Y13" s="42">
        <f>X13-W13</f>
        <v>0</v>
      </c>
      <c r="Z13" s="70"/>
      <c r="AA13" s="15"/>
      <c r="AB13" s="15"/>
      <c r="AC13" s="10"/>
      <c r="AD13" s="10"/>
      <c r="AE13" s="10"/>
      <c r="AF13" s="26"/>
      <c r="AG13" s="26"/>
      <c r="AH13" s="56"/>
      <c r="AI13" s="5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54">
        <f>COUNTIF($AF13:$AS13,$AT$9)*$S$5</f>
        <v>0</v>
      </c>
      <c r="AU13" s="54">
        <f>COUNTIF($AF13:$AS13,$AU$9)*$S$5</f>
        <v>0</v>
      </c>
      <c r="AV13" s="54">
        <f>COUNTIF($AF13:$AS13,$AV$9)*$S$5</f>
        <v>0</v>
      </c>
      <c r="AW13" s="15"/>
      <c r="AX13" s="67">
        <v>4</v>
      </c>
      <c r="AY13" s="55">
        <v>4</v>
      </c>
      <c r="AZ13" s="42">
        <f t="shared" si="4"/>
        <v>2800000</v>
      </c>
      <c r="BA13" s="73"/>
      <c r="BB13" s="485">
        <v>1200000</v>
      </c>
      <c r="BC13" s="42">
        <f t="shared" si="5"/>
        <v>0</v>
      </c>
      <c r="BD13" s="42">
        <f t="shared" si="6"/>
        <v>4000000</v>
      </c>
      <c r="BE13" s="68">
        <v>4000000</v>
      </c>
      <c r="BF13" s="42">
        <f t="shared" si="7"/>
        <v>0</v>
      </c>
      <c r="BG13" s="70" t="s">
        <v>567</v>
      </c>
      <c r="BH13" s="15"/>
      <c r="BI13" s="15"/>
      <c r="BJ13" s="10"/>
      <c r="BK13" s="10"/>
      <c r="BL13" s="10"/>
      <c r="BM13" s="26" t="s">
        <v>232</v>
      </c>
      <c r="BN13" s="26" t="s">
        <v>407</v>
      </c>
      <c r="BO13" s="26" t="s">
        <v>232</v>
      </c>
      <c r="BP13" s="26" t="s">
        <v>232</v>
      </c>
      <c r="BQ13" s="26" t="s">
        <v>407</v>
      </c>
      <c r="BR13" s="26" t="s">
        <v>232</v>
      </c>
      <c r="BS13" s="26"/>
      <c r="BT13" s="26"/>
      <c r="BU13" s="54">
        <f t="shared" si="8"/>
        <v>4</v>
      </c>
      <c r="BV13" s="54">
        <f t="shared" si="9"/>
        <v>0</v>
      </c>
      <c r="BW13" s="54">
        <f t="shared" si="10"/>
        <v>2</v>
      </c>
      <c r="BX13" s="502"/>
      <c r="BY13" s="11"/>
      <c r="BZ13" s="67">
        <v>5</v>
      </c>
      <c r="CA13" s="55">
        <v>4</v>
      </c>
      <c r="CB13" s="42">
        <f t="shared" si="0"/>
        <v>3150000</v>
      </c>
      <c r="CC13" s="73"/>
      <c r="CD13" s="485"/>
      <c r="CE13" s="42">
        <f>BF13</f>
        <v>0</v>
      </c>
      <c r="CF13" s="42">
        <f t="shared" ref="CF13:CF33" si="11">CB13*(1-CC13)+CD13-CE13</f>
        <v>3150000</v>
      </c>
      <c r="CG13" s="68"/>
      <c r="CH13" s="42">
        <f t="shared" ref="CH13:CH33" si="12">CG13-CF13</f>
        <v>-3150000</v>
      </c>
      <c r="CI13" s="70"/>
      <c r="CJ13" s="15"/>
      <c r="CK13" s="15"/>
      <c r="CL13" s="10"/>
      <c r="CM13" s="10"/>
      <c r="CN13" s="10"/>
      <c r="CO13" s="26"/>
      <c r="CP13" s="26"/>
      <c r="CQ13" s="26"/>
      <c r="CR13" s="26"/>
      <c r="CS13" s="26"/>
      <c r="CT13" s="26"/>
      <c r="CU13" s="26"/>
      <c r="CV13" s="26"/>
      <c r="CW13" s="26"/>
      <c r="CX13" s="54">
        <f t="shared" si="1"/>
        <v>0</v>
      </c>
      <c r="CY13" s="54">
        <f t="shared" si="2"/>
        <v>0</v>
      </c>
      <c r="CZ13" s="54">
        <f t="shared" si="3"/>
        <v>0</v>
      </c>
    </row>
    <row r="14" spans="1:104">
      <c r="B14" s="7">
        <v>5</v>
      </c>
      <c r="C14" s="535" t="s">
        <v>495</v>
      </c>
      <c r="D14" s="536" t="s">
        <v>154</v>
      </c>
      <c r="E14" s="314">
        <v>38299</v>
      </c>
      <c r="F14" s="297"/>
      <c r="G14" s="294"/>
      <c r="H14" s="295"/>
      <c r="I14" s="295" t="s">
        <v>496</v>
      </c>
      <c r="J14" s="295"/>
      <c r="K14" s="481" t="s">
        <v>487</v>
      </c>
      <c r="L14" s="332" t="s">
        <v>488</v>
      </c>
      <c r="M14" s="449" t="s">
        <v>610</v>
      </c>
      <c r="N14" s="299">
        <v>42589</v>
      </c>
      <c r="O14" s="300"/>
      <c r="Q14" s="67"/>
      <c r="R14" s="55"/>
      <c r="S14" s="42"/>
      <c r="T14" s="73"/>
      <c r="U14" s="71"/>
      <c r="V14" s="42"/>
      <c r="W14" s="42"/>
      <c r="X14" s="68"/>
      <c r="Y14" s="42"/>
      <c r="Z14" s="70"/>
      <c r="AA14" s="45"/>
      <c r="AB14" s="15"/>
      <c r="AC14" s="10"/>
      <c r="AD14" s="10"/>
      <c r="AE14" s="10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54"/>
      <c r="AU14" s="54"/>
      <c r="AV14" s="54"/>
      <c r="AW14" s="15"/>
      <c r="AX14" s="67">
        <v>4</v>
      </c>
      <c r="AY14" s="55">
        <v>4</v>
      </c>
      <c r="AZ14" s="42">
        <f t="shared" si="4"/>
        <v>2800000</v>
      </c>
      <c r="BA14" s="73"/>
      <c r="BB14" s="485">
        <v>350000</v>
      </c>
      <c r="BC14" s="42">
        <f t="shared" si="5"/>
        <v>0</v>
      </c>
      <c r="BD14" s="42">
        <f t="shared" si="6"/>
        <v>3150000</v>
      </c>
      <c r="BE14" s="68">
        <v>3150000</v>
      </c>
      <c r="BF14" s="42">
        <f t="shared" si="7"/>
        <v>0</v>
      </c>
      <c r="BG14" s="70" t="s">
        <v>515</v>
      </c>
      <c r="BH14" s="45"/>
      <c r="BI14" s="15"/>
      <c r="BJ14" s="10"/>
      <c r="BK14" s="10"/>
      <c r="BL14" s="10"/>
      <c r="BM14" s="26" t="s">
        <v>232</v>
      </c>
      <c r="BN14" s="26" t="s">
        <v>232</v>
      </c>
      <c r="BO14" s="26" t="s">
        <v>232</v>
      </c>
      <c r="BP14" s="26" t="s">
        <v>232</v>
      </c>
      <c r="BQ14" s="26" t="s">
        <v>232</v>
      </c>
      <c r="BR14" s="26" t="s">
        <v>232</v>
      </c>
      <c r="BS14" s="26"/>
      <c r="BT14" s="26"/>
      <c r="BU14" s="54">
        <f t="shared" si="8"/>
        <v>6</v>
      </c>
      <c r="BV14" s="54">
        <f t="shared" si="9"/>
        <v>0</v>
      </c>
      <c r="BW14" s="54">
        <f t="shared" si="10"/>
        <v>0</v>
      </c>
      <c r="BX14" s="502"/>
      <c r="BY14" s="11"/>
      <c r="BZ14" s="67">
        <v>5</v>
      </c>
      <c r="CA14" s="55">
        <v>4</v>
      </c>
      <c r="CB14" s="42">
        <f t="shared" si="0"/>
        <v>3150000</v>
      </c>
      <c r="CC14" s="73"/>
      <c r="CD14" s="485"/>
      <c r="CE14" s="42">
        <f t="shared" ref="CE14:CE33" si="13">BF14</f>
        <v>0</v>
      </c>
      <c r="CF14" s="42">
        <f t="shared" si="11"/>
        <v>3150000</v>
      </c>
      <c r="CG14" s="68"/>
      <c r="CH14" s="42">
        <f t="shared" si="12"/>
        <v>-3150000</v>
      </c>
      <c r="CI14" s="70"/>
      <c r="CJ14" s="45"/>
      <c r="CK14" s="15"/>
      <c r="CL14" s="10"/>
      <c r="CM14" s="10"/>
      <c r="CN14" s="10"/>
      <c r="CO14" s="26"/>
      <c r="CP14" s="26"/>
      <c r="CQ14" s="26"/>
      <c r="CR14" s="26"/>
      <c r="CS14" s="26"/>
      <c r="CT14" s="26"/>
      <c r="CU14" s="26"/>
      <c r="CV14" s="26"/>
      <c r="CW14" s="26"/>
      <c r="CX14" s="54">
        <f t="shared" si="1"/>
        <v>0</v>
      </c>
      <c r="CY14" s="54">
        <f t="shared" si="2"/>
        <v>0</v>
      </c>
      <c r="CZ14" s="54">
        <f t="shared" si="3"/>
        <v>0</v>
      </c>
    </row>
    <row r="15" spans="1:104" ht="18" customHeight="1">
      <c r="B15" s="7">
        <v>6</v>
      </c>
      <c r="C15" s="330" t="s">
        <v>579</v>
      </c>
      <c r="D15" s="331" t="s">
        <v>580</v>
      </c>
      <c r="E15" s="314">
        <v>38177</v>
      </c>
      <c r="F15" s="297">
        <v>988084888</v>
      </c>
      <c r="G15" s="294"/>
      <c r="H15" s="295" t="s">
        <v>581</v>
      </c>
      <c r="I15" s="295" t="s">
        <v>300</v>
      </c>
      <c r="J15" s="295"/>
      <c r="K15" s="481" t="s">
        <v>582</v>
      </c>
      <c r="L15" s="332" t="s">
        <v>611</v>
      </c>
      <c r="M15" s="449" t="s">
        <v>583</v>
      </c>
      <c r="N15" s="299"/>
      <c r="O15" s="300"/>
      <c r="Q15" s="67"/>
      <c r="R15" s="55"/>
      <c r="S15" s="42"/>
      <c r="T15" s="73"/>
      <c r="U15" s="71"/>
      <c r="V15" s="42"/>
      <c r="W15" s="42"/>
      <c r="X15" s="68"/>
      <c r="Y15" s="42"/>
      <c r="Z15" s="70"/>
      <c r="AA15" s="45"/>
      <c r="AB15" s="15"/>
      <c r="AC15" s="10"/>
      <c r="AD15" s="10"/>
      <c r="AE15" s="10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54"/>
      <c r="AU15" s="54"/>
      <c r="AV15" s="54"/>
      <c r="AW15" s="15"/>
      <c r="AX15" s="67"/>
      <c r="AY15" s="55">
        <v>4</v>
      </c>
      <c r="AZ15" s="42">
        <f t="shared" si="4"/>
        <v>1400000</v>
      </c>
      <c r="BA15" s="73"/>
      <c r="BB15" s="485"/>
      <c r="BC15" s="42">
        <f t="shared" si="5"/>
        <v>0</v>
      </c>
      <c r="BD15" s="42">
        <f t="shared" si="6"/>
        <v>1400000</v>
      </c>
      <c r="BE15" s="68"/>
      <c r="BF15" s="42">
        <f t="shared" si="7"/>
        <v>-1400000</v>
      </c>
      <c r="BG15" s="70"/>
      <c r="BH15" s="45"/>
      <c r="BI15" s="15"/>
      <c r="BJ15" s="10"/>
      <c r="BK15" s="10"/>
      <c r="BL15" s="10"/>
      <c r="BM15" s="26"/>
      <c r="BN15" s="26"/>
      <c r="BO15" s="26"/>
      <c r="BP15" s="26"/>
      <c r="BQ15" s="26" t="s">
        <v>232</v>
      </c>
      <c r="BR15" s="26" t="s">
        <v>232</v>
      </c>
      <c r="BS15" s="26"/>
      <c r="BT15" s="26"/>
      <c r="BU15" s="54">
        <f t="shared" si="8"/>
        <v>2</v>
      </c>
      <c r="BV15" s="54">
        <f t="shared" si="9"/>
        <v>0</v>
      </c>
      <c r="BW15" s="54">
        <f t="shared" si="10"/>
        <v>0</v>
      </c>
      <c r="BX15" s="502"/>
      <c r="BY15" s="11"/>
      <c r="BZ15" s="67">
        <v>5</v>
      </c>
      <c r="CA15" s="55">
        <v>4</v>
      </c>
      <c r="CB15" s="42">
        <f t="shared" si="0"/>
        <v>3150000</v>
      </c>
      <c r="CC15" s="73"/>
      <c r="CD15" s="485"/>
      <c r="CE15" s="42">
        <f t="shared" si="13"/>
        <v>-1400000</v>
      </c>
      <c r="CF15" s="42">
        <f t="shared" si="11"/>
        <v>4550000</v>
      </c>
      <c r="CG15" s="68"/>
      <c r="CH15" s="42">
        <f t="shared" si="12"/>
        <v>-4550000</v>
      </c>
      <c r="CI15" s="70"/>
      <c r="CJ15" s="45"/>
      <c r="CK15" s="15"/>
      <c r="CL15" s="10"/>
      <c r="CM15" s="10"/>
      <c r="CN15" s="10"/>
      <c r="CO15" s="26"/>
      <c r="CP15" s="26"/>
      <c r="CQ15" s="26"/>
      <c r="CR15" s="26"/>
      <c r="CS15" s="26"/>
      <c r="CT15" s="26"/>
      <c r="CU15" s="26"/>
      <c r="CV15" s="26"/>
      <c r="CW15" s="26"/>
      <c r="CX15" s="54">
        <f t="shared" si="1"/>
        <v>0</v>
      </c>
      <c r="CY15" s="54">
        <f t="shared" si="2"/>
        <v>0</v>
      </c>
      <c r="CZ15" s="54">
        <f t="shared" si="3"/>
        <v>0</v>
      </c>
    </row>
    <row r="16" spans="1:104">
      <c r="A16" s="289"/>
      <c r="B16" s="7">
        <v>7</v>
      </c>
      <c r="C16" s="330" t="s">
        <v>169</v>
      </c>
      <c r="D16" s="331" t="s">
        <v>152</v>
      </c>
      <c r="E16" s="314">
        <v>38172</v>
      </c>
      <c r="F16" s="295" t="s">
        <v>156</v>
      </c>
      <c r="G16" s="335" t="s">
        <v>387</v>
      </c>
      <c r="H16" s="295"/>
      <c r="I16" s="295" t="s">
        <v>227</v>
      </c>
      <c r="J16" s="295"/>
      <c r="K16" s="307" t="s">
        <v>228</v>
      </c>
      <c r="L16" s="297" t="s">
        <v>156</v>
      </c>
      <c r="M16" s="449" t="s">
        <v>379</v>
      </c>
      <c r="N16" s="320"/>
      <c r="O16" s="300"/>
      <c r="Q16" s="67">
        <v>4</v>
      </c>
      <c r="R16" s="55">
        <v>9</v>
      </c>
      <c r="S16" s="42">
        <f>SUM(Q16:R16)*$S$4</f>
        <v>3250000</v>
      </c>
      <c r="T16" s="73">
        <v>0.1</v>
      </c>
      <c r="U16" s="71"/>
      <c r="V16" s="42"/>
      <c r="W16" s="42">
        <f>S16*(1-T16)+U16-V16</f>
        <v>2925000</v>
      </c>
      <c r="X16" s="68">
        <v>2925000</v>
      </c>
      <c r="Y16" s="42">
        <f>X16-W16</f>
        <v>0</v>
      </c>
      <c r="Z16" s="70" t="s">
        <v>329</v>
      </c>
      <c r="AA16" s="15"/>
      <c r="AB16" s="15"/>
      <c r="AC16" s="10"/>
      <c r="AD16" s="10"/>
      <c r="AE16" s="10"/>
      <c r="AF16" s="26"/>
      <c r="AG16" s="26" t="s">
        <v>232</v>
      </c>
      <c r="AH16" s="26" t="s">
        <v>232</v>
      </c>
      <c r="AI16" s="26" t="s">
        <v>25</v>
      </c>
      <c r="AJ16" s="26" t="s">
        <v>232</v>
      </c>
      <c r="AK16" s="26" t="s">
        <v>232</v>
      </c>
      <c r="AL16" s="26" t="s">
        <v>232</v>
      </c>
      <c r="AM16" s="26" t="s">
        <v>232</v>
      </c>
      <c r="AN16" s="26" t="s">
        <v>232</v>
      </c>
      <c r="AO16" s="26" t="s">
        <v>25</v>
      </c>
      <c r="AP16" s="26" t="s">
        <v>232</v>
      </c>
      <c r="AQ16" s="26" t="s">
        <v>232</v>
      </c>
      <c r="AR16" s="26" t="s">
        <v>232</v>
      </c>
      <c r="AS16" s="26" t="s">
        <v>232</v>
      </c>
      <c r="AT16" s="54">
        <f>COUNTIF($AF16:$AS16,$AT$9)*$S$5</f>
        <v>13</v>
      </c>
      <c r="AU16" s="54">
        <f>COUNTIF($AF16:$AS16,$AU$9)*$S$5</f>
        <v>0</v>
      </c>
      <c r="AV16" s="54">
        <f>COUNTIF($AF16:$AS16,$AV$9)*$S$5</f>
        <v>0</v>
      </c>
      <c r="AW16" s="15"/>
      <c r="AX16" s="67">
        <v>4</v>
      </c>
      <c r="AY16" s="55">
        <v>4</v>
      </c>
      <c r="AZ16" s="42">
        <f t="shared" si="4"/>
        <v>2800000</v>
      </c>
      <c r="BA16" s="73"/>
      <c r="BB16" s="485">
        <v>-250000</v>
      </c>
      <c r="BC16" s="42">
        <f t="shared" si="5"/>
        <v>0</v>
      </c>
      <c r="BD16" s="42">
        <f t="shared" si="6"/>
        <v>2550000</v>
      </c>
      <c r="BE16" s="68">
        <v>2550000</v>
      </c>
      <c r="BF16" s="42">
        <f t="shared" si="7"/>
        <v>0</v>
      </c>
      <c r="BG16" s="70" t="s">
        <v>497</v>
      </c>
      <c r="BH16" s="15"/>
      <c r="BI16" s="15"/>
      <c r="BJ16" s="10"/>
      <c r="BK16" s="10"/>
      <c r="BL16" s="10"/>
      <c r="BM16" s="26" t="s">
        <v>232</v>
      </c>
      <c r="BN16" s="26" t="s">
        <v>232</v>
      </c>
      <c r="BO16" s="26" t="s">
        <v>232</v>
      </c>
      <c r="BP16" s="26" t="s">
        <v>232</v>
      </c>
      <c r="BQ16" s="26" t="s">
        <v>232</v>
      </c>
      <c r="BR16" s="26" t="s">
        <v>232</v>
      </c>
      <c r="BS16" s="26"/>
      <c r="BT16" s="26"/>
      <c r="BU16" s="54">
        <f t="shared" si="8"/>
        <v>6</v>
      </c>
      <c r="BV16" s="54">
        <f t="shared" si="9"/>
        <v>0</v>
      </c>
      <c r="BW16" s="54">
        <f t="shared" si="10"/>
        <v>0</v>
      </c>
      <c r="BX16" s="502"/>
      <c r="BZ16" s="67">
        <v>5</v>
      </c>
      <c r="CA16" s="55">
        <v>4</v>
      </c>
      <c r="CB16" s="42">
        <f t="shared" ref="CB16:CB33" si="14">SUM(BZ16:CA16)*$CB$4</f>
        <v>3150000</v>
      </c>
      <c r="CC16" s="73"/>
      <c r="CD16" s="485">
        <v>-250000</v>
      </c>
      <c r="CE16" s="42">
        <f t="shared" si="13"/>
        <v>0</v>
      </c>
      <c r="CF16" s="42">
        <f t="shared" si="11"/>
        <v>2900000</v>
      </c>
      <c r="CG16" s="68"/>
      <c r="CH16" s="42">
        <f t="shared" si="12"/>
        <v>-2900000</v>
      </c>
      <c r="CI16" s="70"/>
      <c r="CJ16" s="15"/>
      <c r="CK16" s="15"/>
      <c r="CL16" s="10"/>
      <c r="CM16" s="10"/>
      <c r="CN16" s="10"/>
      <c r="CO16" s="26"/>
      <c r="CP16" s="26"/>
      <c r="CQ16" s="26"/>
      <c r="CR16" s="26"/>
      <c r="CS16" s="26"/>
      <c r="CT16" s="26"/>
      <c r="CU16" s="26"/>
      <c r="CV16" s="26"/>
      <c r="CW16" s="26"/>
      <c r="CX16" s="54">
        <f t="shared" si="1"/>
        <v>0</v>
      </c>
      <c r="CY16" s="54">
        <f t="shared" si="2"/>
        <v>0</v>
      </c>
      <c r="CZ16" s="54">
        <f t="shared" si="3"/>
        <v>0</v>
      </c>
    </row>
    <row r="17" spans="1:104">
      <c r="B17" s="7">
        <v>8</v>
      </c>
      <c r="C17" s="330" t="s">
        <v>474</v>
      </c>
      <c r="D17" s="331" t="s">
        <v>478</v>
      </c>
      <c r="E17" s="314">
        <v>38152</v>
      </c>
      <c r="F17" s="297"/>
      <c r="G17" s="294"/>
      <c r="H17" s="295" t="s">
        <v>480</v>
      </c>
      <c r="I17" s="295" t="s">
        <v>479</v>
      </c>
      <c r="J17" s="295"/>
      <c r="K17" s="481" t="s">
        <v>481</v>
      </c>
      <c r="L17" s="332" t="s">
        <v>482</v>
      </c>
      <c r="M17" s="449" t="s">
        <v>483</v>
      </c>
      <c r="N17" s="299">
        <v>42589</v>
      </c>
      <c r="O17" s="300"/>
      <c r="Q17" s="67"/>
      <c r="R17" s="55"/>
      <c r="S17" s="42"/>
      <c r="T17" s="73"/>
      <c r="U17" s="71"/>
      <c r="V17" s="42"/>
      <c r="W17" s="42"/>
      <c r="X17" s="68"/>
      <c r="Y17" s="42"/>
      <c r="Z17" s="70"/>
      <c r="AA17" s="45"/>
      <c r="AB17" s="15"/>
      <c r="AC17" s="10"/>
      <c r="AD17" s="10"/>
      <c r="AE17" s="10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54"/>
      <c r="AU17" s="54"/>
      <c r="AV17" s="54"/>
      <c r="AW17" s="15"/>
      <c r="AX17" s="67">
        <v>4</v>
      </c>
      <c r="AY17" s="55">
        <v>4</v>
      </c>
      <c r="AZ17" s="42">
        <f t="shared" si="4"/>
        <v>2800000</v>
      </c>
      <c r="BA17" s="73"/>
      <c r="BB17" s="485"/>
      <c r="BC17" s="42">
        <f t="shared" si="5"/>
        <v>0</v>
      </c>
      <c r="BD17" s="42">
        <f t="shared" si="6"/>
        <v>2800000</v>
      </c>
      <c r="BE17" s="68">
        <v>2800000</v>
      </c>
      <c r="BF17" s="42">
        <f t="shared" si="7"/>
        <v>0</v>
      </c>
      <c r="BG17" s="70" t="s">
        <v>595</v>
      </c>
      <c r="BH17" s="45"/>
      <c r="BI17" s="15"/>
      <c r="BJ17" s="10"/>
      <c r="BK17" s="10"/>
      <c r="BL17" s="10"/>
      <c r="BM17" s="26" t="s">
        <v>232</v>
      </c>
      <c r="BN17" s="26" t="s">
        <v>232</v>
      </c>
      <c r="BO17" s="26" t="s">
        <v>232</v>
      </c>
      <c r="BP17" s="26" t="s">
        <v>232</v>
      </c>
      <c r="BQ17" s="26" t="s">
        <v>232</v>
      </c>
      <c r="BR17" s="26" t="s">
        <v>232</v>
      </c>
      <c r="BS17" s="26"/>
      <c r="BT17" s="26"/>
      <c r="BU17" s="54">
        <f t="shared" si="8"/>
        <v>6</v>
      </c>
      <c r="BV17" s="54">
        <f t="shared" si="9"/>
        <v>0</v>
      </c>
      <c r="BW17" s="54">
        <f t="shared" si="10"/>
        <v>0</v>
      </c>
      <c r="BX17" s="502"/>
      <c r="BY17" s="11"/>
      <c r="BZ17" s="67">
        <v>5</v>
      </c>
      <c r="CA17" s="55">
        <v>4</v>
      </c>
      <c r="CB17" s="42">
        <f t="shared" si="14"/>
        <v>3150000</v>
      </c>
      <c r="CC17" s="73"/>
      <c r="CD17" s="485"/>
      <c r="CE17" s="42">
        <f t="shared" si="13"/>
        <v>0</v>
      </c>
      <c r="CF17" s="42">
        <f t="shared" si="11"/>
        <v>3150000</v>
      </c>
      <c r="CG17" s="68"/>
      <c r="CH17" s="42">
        <f t="shared" si="12"/>
        <v>-3150000</v>
      </c>
      <c r="CI17" s="70"/>
      <c r="CJ17" s="45"/>
      <c r="CK17" s="15"/>
      <c r="CL17" s="10"/>
      <c r="CM17" s="10"/>
      <c r="CN17" s="10"/>
      <c r="CO17" s="26"/>
      <c r="CP17" s="26"/>
      <c r="CQ17" s="26"/>
      <c r="CR17" s="26"/>
      <c r="CS17" s="26"/>
      <c r="CT17" s="26"/>
      <c r="CU17" s="26"/>
      <c r="CV17" s="26"/>
      <c r="CW17" s="26"/>
      <c r="CX17" s="54">
        <f t="shared" si="1"/>
        <v>0</v>
      </c>
      <c r="CY17" s="54">
        <f t="shared" si="2"/>
        <v>0</v>
      </c>
      <c r="CZ17" s="54">
        <f t="shared" si="3"/>
        <v>0</v>
      </c>
    </row>
    <row r="18" spans="1:104" ht="18.75" customHeight="1">
      <c r="B18" s="7">
        <v>9</v>
      </c>
      <c r="C18" s="330" t="s">
        <v>354</v>
      </c>
      <c r="D18" s="331" t="s">
        <v>150</v>
      </c>
      <c r="E18" s="314">
        <v>38347</v>
      </c>
      <c r="F18" s="295" t="s">
        <v>357</v>
      </c>
      <c r="G18" s="295" t="s">
        <v>358</v>
      </c>
      <c r="H18" s="295"/>
      <c r="I18" s="295" t="s">
        <v>355</v>
      </c>
      <c r="J18" s="292"/>
      <c r="K18" s="481" t="s">
        <v>356</v>
      </c>
      <c r="L18" s="334" t="s">
        <v>357</v>
      </c>
      <c r="M18" s="449" t="s">
        <v>380</v>
      </c>
      <c r="N18" s="299">
        <v>42558</v>
      </c>
      <c r="O18" s="300"/>
      <c r="Q18" s="67"/>
      <c r="R18" s="55">
        <v>8</v>
      </c>
      <c r="S18" s="42">
        <f>SUM(Q18:R18)*$S$4</f>
        <v>2000000</v>
      </c>
      <c r="T18" s="73"/>
      <c r="U18" s="71"/>
      <c r="V18" s="42"/>
      <c r="W18" s="42">
        <f>S18*(1-T18)+U18-V18</f>
        <v>2000000</v>
      </c>
      <c r="X18" s="68">
        <v>2000000</v>
      </c>
      <c r="Y18" s="42">
        <f>X18-W18</f>
        <v>0</v>
      </c>
      <c r="Z18" s="70" t="s">
        <v>417</v>
      </c>
      <c r="AA18" s="15"/>
      <c r="AB18" s="15"/>
      <c r="AC18" s="10"/>
      <c r="AD18" s="10"/>
      <c r="AE18" s="10"/>
      <c r="AF18" s="26"/>
      <c r="AG18" s="26"/>
      <c r="AH18" s="26"/>
      <c r="AI18" s="26"/>
      <c r="AJ18" s="26"/>
      <c r="AK18" s="26"/>
      <c r="AL18" s="26" t="s">
        <v>232</v>
      </c>
      <c r="AM18" s="26" t="s">
        <v>232</v>
      </c>
      <c r="AN18" s="26" t="s">
        <v>232</v>
      </c>
      <c r="AO18" s="26" t="s">
        <v>232</v>
      </c>
      <c r="AP18" s="26" t="s">
        <v>232</v>
      </c>
      <c r="AQ18" s="26" t="s">
        <v>232</v>
      </c>
      <c r="AR18" s="26" t="s">
        <v>232</v>
      </c>
      <c r="AS18" s="26" t="s">
        <v>232</v>
      </c>
      <c r="AT18" s="54">
        <f>COUNTIF($AF18:$AS18,$AT$9)*$S$5</f>
        <v>8</v>
      </c>
      <c r="AU18" s="54">
        <f>COUNTIF($AF18:$AS18,$AU$9)*$S$5</f>
        <v>0</v>
      </c>
      <c r="AV18" s="54">
        <f>COUNTIF($AF18:$AS18,$AV$9)*$S$5</f>
        <v>0</v>
      </c>
      <c r="AW18" s="15"/>
      <c r="AX18" s="67">
        <v>4</v>
      </c>
      <c r="AY18" s="55">
        <v>4</v>
      </c>
      <c r="AZ18" s="42">
        <f t="shared" si="4"/>
        <v>2800000</v>
      </c>
      <c r="BA18" s="73"/>
      <c r="BB18" s="485"/>
      <c r="BC18" s="42">
        <f t="shared" si="5"/>
        <v>0</v>
      </c>
      <c r="BD18" s="42">
        <f t="shared" si="6"/>
        <v>2800000</v>
      </c>
      <c r="BE18" s="68">
        <v>2800000</v>
      </c>
      <c r="BF18" s="42">
        <f t="shared" si="7"/>
        <v>0</v>
      </c>
      <c r="BG18" s="70" t="s">
        <v>497</v>
      </c>
      <c r="BH18" s="15"/>
      <c r="BI18" s="15"/>
      <c r="BJ18" s="10"/>
      <c r="BK18" s="10"/>
      <c r="BL18" s="10"/>
      <c r="BM18" s="26" t="s">
        <v>232</v>
      </c>
      <c r="BN18" s="26" t="s">
        <v>232</v>
      </c>
      <c r="BO18" s="26" t="s">
        <v>232</v>
      </c>
      <c r="BP18" s="26" t="s">
        <v>232</v>
      </c>
      <c r="BQ18" s="26" t="s">
        <v>407</v>
      </c>
      <c r="BR18" s="26" t="s">
        <v>232</v>
      </c>
      <c r="BS18" s="26"/>
      <c r="BT18" s="26"/>
      <c r="BU18" s="54">
        <f t="shared" si="8"/>
        <v>5</v>
      </c>
      <c r="BV18" s="54">
        <f t="shared" si="9"/>
        <v>0</v>
      </c>
      <c r="BW18" s="54">
        <f t="shared" si="10"/>
        <v>1</v>
      </c>
      <c r="BX18" s="502"/>
      <c r="BY18" s="11"/>
      <c r="BZ18" s="67">
        <v>5</v>
      </c>
      <c r="CA18" s="55">
        <v>4</v>
      </c>
      <c r="CB18" s="42">
        <f t="shared" si="14"/>
        <v>3150000</v>
      </c>
      <c r="CC18" s="73"/>
      <c r="CD18" s="485"/>
      <c r="CE18" s="42">
        <f t="shared" si="13"/>
        <v>0</v>
      </c>
      <c r="CF18" s="42">
        <f t="shared" si="11"/>
        <v>3150000</v>
      </c>
      <c r="CG18" s="68"/>
      <c r="CH18" s="42">
        <f t="shared" si="12"/>
        <v>-3150000</v>
      </c>
      <c r="CI18" s="70"/>
      <c r="CJ18" s="15"/>
      <c r="CK18" s="15"/>
      <c r="CL18" s="10"/>
      <c r="CM18" s="10"/>
      <c r="CN18" s="10"/>
      <c r="CO18" s="26"/>
      <c r="CP18" s="26"/>
      <c r="CQ18" s="26"/>
      <c r="CR18" s="26"/>
      <c r="CS18" s="26"/>
      <c r="CT18" s="26"/>
      <c r="CU18" s="26"/>
      <c r="CV18" s="26"/>
      <c r="CW18" s="26"/>
      <c r="CX18" s="54">
        <f t="shared" si="1"/>
        <v>0</v>
      </c>
      <c r="CY18" s="54">
        <f t="shared" si="2"/>
        <v>0</v>
      </c>
      <c r="CZ18" s="54">
        <f t="shared" si="3"/>
        <v>0</v>
      </c>
    </row>
    <row r="19" spans="1:104" ht="19.5" customHeight="1">
      <c r="B19" s="7">
        <v>10</v>
      </c>
      <c r="C19" s="533" t="s">
        <v>456</v>
      </c>
      <c r="D19" s="534" t="s">
        <v>390</v>
      </c>
      <c r="E19" s="375">
        <v>38095</v>
      </c>
      <c r="F19" s="366" t="s">
        <v>457</v>
      </c>
      <c r="G19" s="335" t="s">
        <v>458</v>
      </c>
      <c r="H19" s="377"/>
      <c r="I19" s="367" t="s">
        <v>420</v>
      </c>
      <c r="J19" s="367"/>
      <c r="K19" s="378" t="s">
        <v>459</v>
      </c>
      <c r="L19" s="392" t="s">
        <v>453</v>
      </c>
      <c r="M19" s="451" t="s">
        <v>460</v>
      </c>
      <c r="N19" s="379">
        <v>42586</v>
      </c>
      <c r="O19" s="372"/>
      <c r="Q19" s="67"/>
      <c r="R19" s="55"/>
      <c r="S19" s="42"/>
      <c r="T19" s="73"/>
      <c r="U19" s="71"/>
      <c r="V19" s="42"/>
      <c r="W19" s="42"/>
      <c r="X19" s="68"/>
      <c r="Y19" s="42"/>
      <c r="Z19" s="70"/>
      <c r="AA19" s="15"/>
      <c r="AB19" s="15"/>
      <c r="AC19" s="10"/>
      <c r="AD19" s="10"/>
      <c r="AE19" s="10"/>
      <c r="AF19" s="162"/>
      <c r="AG19" s="162"/>
      <c r="AH19" s="162"/>
      <c r="AI19" s="26"/>
      <c r="AJ19" s="26"/>
      <c r="AK19" s="26"/>
      <c r="AL19" s="26"/>
      <c r="AM19" s="26"/>
      <c r="AN19" s="26"/>
      <c r="AO19" s="54"/>
      <c r="AP19" s="54"/>
      <c r="AQ19" s="54"/>
      <c r="AR19" s="54"/>
      <c r="AS19" s="54"/>
      <c r="AT19" s="54"/>
      <c r="AU19" s="54"/>
      <c r="AV19" s="54"/>
      <c r="AW19" s="15"/>
      <c r="AX19" s="67">
        <v>4</v>
      </c>
      <c r="AY19" s="55">
        <v>4</v>
      </c>
      <c r="AZ19" s="42">
        <f t="shared" si="4"/>
        <v>2800000</v>
      </c>
      <c r="BA19" s="73"/>
      <c r="BB19" s="485">
        <v>700000</v>
      </c>
      <c r="BC19" s="42">
        <f t="shared" si="5"/>
        <v>0</v>
      </c>
      <c r="BD19" s="42">
        <f t="shared" si="6"/>
        <v>3500000</v>
      </c>
      <c r="BE19" s="68">
        <v>3000000</v>
      </c>
      <c r="BF19" s="42">
        <f t="shared" si="7"/>
        <v>-500000</v>
      </c>
      <c r="BG19" s="70" t="s">
        <v>515</v>
      </c>
      <c r="BH19" s="15"/>
      <c r="BI19" s="15"/>
      <c r="BJ19" s="10"/>
      <c r="BK19" s="10"/>
      <c r="BL19" s="10"/>
      <c r="BM19" s="26" t="s">
        <v>232</v>
      </c>
      <c r="BN19" s="26" t="s">
        <v>232</v>
      </c>
      <c r="BO19" s="26" t="s">
        <v>232</v>
      </c>
      <c r="BP19" s="26" t="s">
        <v>232</v>
      </c>
      <c r="BQ19" s="26" t="s">
        <v>232</v>
      </c>
      <c r="BR19" s="26" t="s">
        <v>232</v>
      </c>
      <c r="BS19" s="6"/>
      <c r="BT19" s="6"/>
      <c r="BU19" s="54">
        <f t="shared" si="8"/>
        <v>6</v>
      </c>
      <c r="BV19" s="54">
        <f t="shared" si="9"/>
        <v>0</v>
      </c>
      <c r="BW19" s="54">
        <f t="shared" si="10"/>
        <v>0</v>
      </c>
      <c r="BZ19" s="67">
        <v>5</v>
      </c>
      <c r="CA19" s="55">
        <v>4</v>
      </c>
      <c r="CB19" s="42">
        <f t="shared" si="14"/>
        <v>3150000</v>
      </c>
      <c r="CC19" s="73"/>
      <c r="CD19" s="485"/>
      <c r="CE19" s="42">
        <f t="shared" si="13"/>
        <v>-500000</v>
      </c>
      <c r="CF19" s="42">
        <f t="shared" si="11"/>
        <v>3650000</v>
      </c>
      <c r="CG19" s="68"/>
      <c r="CH19" s="42">
        <f t="shared" si="12"/>
        <v>-3650000</v>
      </c>
      <c r="CI19" s="70"/>
      <c r="CJ19" s="15"/>
      <c r="CK19" s="15"/>
      <c r="CL19" s="10"/>
      <c r="CM19" s="10"/>
      <c r="CN19" s="10"/>
      <c r="CO19" s="26"/>
      <c r="CP19" s="26"/>
      <c r="CQ19" s="26"/>
      <c r="CR19" s="26"/>
      <c r="CS19" s="26"/>
      <c r="CT19" s="26"/>
      <c r="CU19" s="26"/>
      <c r="CV19" s="6"/>
      <c r="CW19" s="6"/>
      <c r="CX19" s="54">
        <f t="shared" si="1"/>
        <v>0</v>
      </c>
      <c r="CY19" s="54">
        <f t="shared" si="2"/>
        <v>0</v>
      </c>
      <c r="CZ19" s="54">
        <f t="shared" si="3"/>
        <v>0</v>
      </c>
    </row>
    <row r="20" spans="1:104">
      <c r="B20" s="7">
        <v>11</v>
      </c>
      <c r="C20" s="330" t="s">
        <v>587</v>
      </c>
      <c r="D20" s="331" t="s">
        <v>26</v>
      </c>
      <c r="E20" s="314">
        <v>37995</v>
      </c>
      <c r="F20" s="297">
        <v>988842767</v>
      </c>
      <c r="G20" s="294"/>
      <c r="H20" s="295">
        <v>7</v>
      </c>
      <c r="I20" s="295" t="s">
        <v>300</v>
      </c>
      <c r="J20" s="295"/>
      <c r="K20" s="481" t="s">
        <v>588</v>
      </c>
      <c r="L20" s="332" t="s">
        <v>609</v>
      </c>
      <c r="M20" s="449" t="s">
        <v>589</v>
      </c>
      <c r="N20" s="299">
        <v>42617</v>
      </c>
      <c r="O20" s="300"/>
      <c r="Q20" s="67"/>
      <c r="R20" s="55"/>
      <c r="S20" s="42"/>
      <c r="T20" s="73"/>
      <c r="U20" s="71"/>
      <c r="V20" s="42"/>
      <c r="W20" s="42"/>
      <c r="X20" s="68"/>
      <c r="Y20" s="42"/>
      <c r="Z20" s="70"/>
      <c r="AA20" s="45"/>
      <c r="AB20" s="15"/>
      <c r="AC20" s="10"/>
      <c r="AD20" s="10"/>
      <c r="AE20" s="10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54"/>
      <c r="AU20" s="54"/>
      <c r="AV20" s="54"/>
      <c r="AW20" s="15"/>
      <c r="AX20" s="67"/>
      <c r="AY20" s="55">
        <v>4</v>
      </c>
      <c r="AZ20" s="42">
        <f t="shared" si="4"/>
        <v>1400000</v>
      </c>
      <c r="BA20" s="73"/>
      <c r="BB20" s="485"/>
      <c r="BC20" s="42">
        <f t="shared" si="5"/>
        <v>0</v>
      </c>
      <c r="BD20" s="42">
        <f t="shared" si="6"/>
        <v>1400000</v>
      </c>
      <c r="BE20" s="68">
        <v>1400000</v>
      </c>
      <c r="BF20" s="42">
        <f t="shared" si="7"/>
        <v>0</v>
      </c>
      <c r="BG20" s="70" t="s">
        <v>596</v>
      </c>
      <c r="BH20" s="45"/>
      <c r="BI20" s="15"/>
      <c r="BJ20" s="10"/>
      <c r="BK20" s="10"/>
      <c r="BL20" s="10"/>
      <c r="BM20" s="26"/>
      <c r="BN20" s="26"/>
      <c r="BO20" s="26"/>
      <c r="BP20" s="26"/>
      <c r="BQ20" s="26" t="s">
        <v>232</v>
      </c>
      <c r="BR20" s="26" t="s">
        <v>232</v>
      </c>
      <c r="BS20" s="26"/>
      <c r="BT20" s="26"/>
      <c r="BU20" s="54">
        <f t="shared" si="8"/>
        <v>2</v>
      </c>
      <c r="BV20" s="54">
        <f t="shared" si="9"/>
        <v>0</v>
      </c>
      <c r="BW20" s="54">
        <f t="shared" si="10"/>
        <v>0</v>
      </c>
      <c r="BX20" s="502"/>
      <c r="BY20" s="11"/>
      <c r="BZ20" s="67">
        <v>5</v>
      </c>
      <c r="CA20" s="55">
        <v>4</v>
      </c>
      <c r="CB20" s="42">
        <f t="shared" si="14"/>
        <v>3150000</v>
      </c>
      <c r="CC20" s="73"/>
      <c r="CD20" s="485"/>
      <c r="CE20" s="42">
        <f t="shared" si="13"/>
        <v>0</v>
      </c>
      <c r="CF20" s="42">
        <f t="shared" si="11"/>
        <v>3150000</v>
      </c>
      <c r="CG20" s="68"/>
      <c r="CH20" s="42">
        <f t="shared" si="12"/>
        <v>-3150000</v>
      </c>
      <c r="CI20" s="70"/>
      <c r="CJ20" s="45"/>
      <c r="CK20" s="15"/>
      <c r="CL20" s="10"/>
      <c r="CM20" s="10"/>
      <c r="CN20" s="10"/>
      <c r="CO20" s="26"/>
      <c r="CP20" s="26"/>
      <c r="CQ20" s="26"/>
      <c r="CR20" s="26"/>
      <c r="CS20" s="26"/>
      <c r="CT20" s="26"/>
      <c r="CU20" s="26"/>
      <c r="CV20" s="26"/>
      <c r="CW20" s="26"/>
      <c r="CX20" s="54">
        <f t="shared" si="1"/>
        <v>0</v>
      </c>
      <c r="CY20" s="54">
        <f t="shared" si="2"/>
        <v>0</v>
      </c>
      <c r="CZ20" s="54">
        <f t="shared" si="3"/>
        <v>0</v>
      </c>
    </row>
    <row r="21" spans="1:104">
      <c r="B21" s="7">
        <v>12</v>
      </c>
      <c r="C21" s="330" t="s">
        <v>178</v>
      </c>
      <c r="D21" s="331" t="s">
        <v>177</v>
      </c>
      <c r="E21" s="314">
        <v>38281</v>
      </c>
      <c r="F21" s="295" t="s">
        <v>199</v>
      </c>
      <c r="G21" s="295">
        <v>8</v>
      </c>
      <c r="H21" s="295" t="s">
        <v>328</v>
      </c>
      <c r="I21" s="295" t="s">
        <v>289</v>
      </c>
      <c r="J21" s="295"/>
      <c r="K21" s="481" t="s">
        <v>326</v>
      </c>
      <c r="L21" s="332" t="s">
        <v>199</v>
      </c>
      <c r="M21" s="449" t="s">
        <v>327</v>
      </c>
      <c r="N21" s="320"/>
      <c r="O21" s="300" t="s">
        <v>325</v>
      </c>
      <c r="Q21" s="67"/>
      <c r="R21" s="55">
        <v>9</v>
      </c>
      <c r="S21" s="42">
        <f t="shared" ref="S21:S30" si="15">SUM(Q21:R21)*$S$4</f>
        <v>2250000</v>
      </c>
      <c r="T21" s="73"/>
      <c r="U21" s="71"/>
      <c r="V21" s="42"/>
      <c r="W21" s="42">
        <f t="shared" ref="W21:W30" si="16">S21*(1-T21)+U21-V21</f>
        <v>2250000</v>
      </c>
      <c r="X21" s="68"/>
      <c r="Y21" s="42">
        <f t="shared" ref="Y21:Y30" si="17">X21-W21</f>
        <v>-2250000</v>
      </c>
      <c r="Z21" s="70"/>
      <c r="AA21" s="15"/>
      <c r="AB21" s="15"/>
      <c r="AC21" s="10"/>
      <c r="AD21" s="10"/>
      <c r="AE21" s="10"/>
      <c r="AF21" s="26"/>
      <c r="AG21" s="26"/>
      <c r="AH21" s="26"/>
      <c r="AI21" s="26"/>
      <c r="AJ21" s="26"/>
      <c r="AK21" s="26" t="s">
        <v>232</v>
      </c>
      <c r="AL21" s="26" t="s">
        <v>232</v>
      </c>
      <c r="AM21" s="26" t="s">
        <v>232</v>
      </c>
      <c r="AN21" s="26" t="s">
        <v>232</v>
      </c>
      <c r="AO21" s="26" t="s">
        <v>232</v>
      </c>
      <c r="AP21" s="26" t="s">
        <v>232</v>
      </c>
      <c r="AQ21" s="26" t="s">
        <v>232</v>
      </c>
      <c r="AR21" s="26" t="s">
        <v>232</v>
      </c>
      <c r="AS21" s="26" t="s">
        <v>232</v>
      </c>
      <c r="AT21" s="54">
        <f t="shared" ref="AT21:AT33" si="18">COUNTIF($AF21:$AS21,$AT$9)*$S$5</f>
        <v>9</v>
      </c>
      <c r="AU21" s="54">
        <f t="shared" ref="AU21:AU33" si="19">COUNTIF($AF21:$AS21,$AU$9)*$S$5</f>
        <v>0</v>
      </c>
      <c r="AV21" s="54">
        <f t="shared" ref="AV21:AV33" si="20">COUNTIF($AF21:$AS21,$AV$9)*$S$5</f>
        <v>0</v>
      </c>
      <c r="AW21" s="15"/>
      <c r="AX21" s="67">
        <v>4</v>
      </c>
      <c r="AY21" s="55">
        <v>4</v>
      </c>
      <c r="AZ21" s="42">
        <f t="shared" si="4"/>
        <v>2800000</v>
      </c>
      <c r="BA21" s="73"/>
      <c r="BB21" s="485">
        <v>-250000</v>
      </c>
      <c r="BC21" s="42">
        <f t="shared" ref="BC21:BC33" si="21">Y21</f>
        <v>-2250000</v>
      </c>
      <c r="BD21" s="42">
        <f t="shared" si="6"/>
        <v>4800000</v>
      </c>
      <c r="BE21" s="68">
        <v>4800000</v>
      </c>
      <c r="BF21" s="42">
        <f t="shared" si="7"/>
        <v>0</v>
      </c>
      <c r="BG21" s="70" t="s">
        <v>533</v>
      </c>
      <c r="BH21" s="15"/>
      <c r="BI21" s="15"/>
      <c r="BJ21" s="10"/>
      <c r="BK21" s="10"/>
      <c r="BL21" s="10"/>
      <c r="BM21" s="26" t="s">
        <v>232</v>
      </c>
      <c r="BN21" s="26" t="s">
        <v>407</v>
      </c>
      <c r="BO21" s="26" t="s">
        <v>232</v>
      </c>
      <c r="BP21" s="26" t="s">
        <v>232</v>
      </c>
      <c r="BQ21" s="26" t="s">
        <v>232</v>
      </c>
      <c r="BR21" s="26" t="s">
        <v>232</v>
      </c>
      <c r="BS21" s="26"/>
      <c r="BT21" s="26"/>
      <c r="BU21" s="54">
        <f t="shared" si="8"/>
        <v>5</v>
      </c>
      <c r="BV21" s="54">
        <f t="shared" ref="BV21:BV28" si="22">COUNTIF(BM21:BT21,$BV$9)*$AZ$5</f>
        <v>0</v>
      </c>
      <c r="BW21" s="54">
        <f t="shared" si="10"/>
        <v>1</v>
      </c>
      <c r="BX21" s="502"/>
      <c r="BY21" s="11"/>
      <c r="BZ21" s="67">
        <v>5</v>
      </c>
      <c r="CA21" s="55">
        <v>4</v>
      </c>
      <c r="CB21" s="42">
        <f t="shared" si="14"/>
        <v>3150000</v>
      </c>
      <c r="CC21" s="73"/>
      <c r="CD21" s="485">
        <v>-250000</v>
      </c>
      <c r="CE21" s="42">
        <f t="shared" si="13"/>
        <v>0</v>
      </c>
      <c r="CF21" s="42">
        <f t="shared" si="11"/>
        <v>2900000</v>
      </c>
      <c r="CG21" s="68"/>
      <c r="CH21" s="42">
        <f t="shared" si="12"/>
        <v>-2900000</v>
      </c>
      <c r="CI21" s="70"/>
      <c r="CJ21" s="15"/>
      <c r="CK21" s="15"/>
      <c r="CL21" s="10"/>
      <c r="CM21" s="10"/>
      <c r="CN21" s="10"/>
      <c r="CO21" s="26"/>
      <c r="CP21" s="26"/>
      <c r="CQ21" s="26"/>
      <c r="CR21" s="26"/>
      <c r="CS21" s="26"/>
      <c r="CT21" s="26"/>
      <c r="CU21" s="26"/>
      <c r="CV21" s="26"/>
      <c r="CW21" s="26"/>
      <c r="CX21" s="54">
        <f t="shared" si="1"/>
        <v>0</v>
      </c>
      <c r="CY21" s="54">
        <f t="shared" si="2"/>
        <v>0</v>
      </c>
      <c r="CZ21" s="54">
        <f t="shared" si="3"/>
        <v>0</v>
      </c>
    </row>
    <row r="22" spans="1:104">
      <c r="B22" s="7">
        <v>13</v>
      </c>
      <c r="C22" s="336" t="s">
        <v>164</v>
      </c>
      <c r="D22" s="337" t="s">
        <v>165</v>
      </c>
      <c r="E22" s="304">
        <v>38327</v>
      </c>
      <c r="F22" s="293" t="s">
        <v>226</v>
      </c>
      <c r="G22" s="294">
        <v>9</v>
      </c>
      <c r="H22" s="295"/>
      <c r="I22" s="295" t="s">
        <v>28</v>
      </c>
      <c r="J22" s="295"/>
      <c r="K22" s="301" t="s">
        <v>181</v>
      </c>
      <c r="L22" s="297" t="s">
        <v>182</v>
      </c>
      <c r="M22" s="451" t="s">
        <v>607</v>
      </c>
      <c r="N22" s="299"/>
      <c r="O22" s="300"/>
      <c r="Q22" s="67">
        <v>4</v>
      </c>
      <c r="R22" s="55">
        <v>9</v>
      </c>
      <c r="S22" s="42">
        <f t="shared" si="15"/>
        <v>3250000</v>
      </c>
      <c r="T22" s="73">
        <v>0.1</v>
      </c>
      <c r="U22" s="71"/>
      <c r="V22" s="42"/>
      <c r="W22" s="42">
        <f t="shared" si="16"/>
        <v>2925000</v>
      </c>
      <c r="X22" s="68">
        <v>2925000</v>
      </c>
      <c r="Y22" s="42">
        <f t="shared" si="17"/>
        <v>0</v>
      </c>
      <c r="Z22" s="70" t="s">
        <v>319</v>
      </c>
      <c r="AA22" s="15"/>
      <c r="AB22" s="15"/>
      <c r="AC22" s="10"/>
      <c r="AD22" s="10"/>
      <c r="AE22" s="10"/>
      <c r="AF22" s="26"/>
      <c r="AG22" s="26" t="s">
        <v>232</v>
      </c>
      <c r="AH22" s="26" t="s">
        <v>232</v>
      </c>
      <c r="AI22" s="26" t="s">
        <v>232</v>
      </c>
      <c r="AJ22" s="26" t="s">
        <v>232</v>
      </c>
      <c r="AK22" s="26" t="s">
        <v>232</v>
      </c>
      <c r="AL22" s="26" t="s">
        <v>232</v>
      </c>
      <c r="AM22" s="26" t="s">
        <v>232</v>
      </c>
      <c r="AN22" s="26" t="s">
        <v>232</v>
      </c>
      <c r="AO22" s="26" t="s">
        <v>232</v>
      </c>
      <c r="AP22" s="26" t="s">
        <v>232</v>
      </c>
      <c r="AQ22" s="26" t="s">
        <v>407</v>
      </c>
      <c r="AR22" s="26" t="s">
        <v>232</v>
      </c>
      <c r="AS22" s="26" t="s">
        <v>232</v>
      </c>
      <c r="AT22" s="54">
        <f t="shared" si="18"/>
        <v>12</v>
      </c>
      <c r="AU22" s="54">
        <f t="shared" si="19"/>
        <v>0</v>
      </c>
      <c r="AV22" s="54">
        <f t="shared" si="20"/>
        <v>1</v>
      </c>
      <c r="AW22" s="15"/>
      <c r="AX22" s="67">
        <v>4</v>
      </c>
      <c r="AY22" s="55">
        <v>4</v>
      </c>
      <c r="AZ22" s="42">
        <f t="shared" ref="AZ22:AZ33" si="23">SUM(AX22:AY22)*$AZ$4</f>
        <v>2800000</v>
      </c>
      <c r="BA22" s="73"/>
      <c r="BB22" s="485">
        <v>-500000</v>
      </c>
      <c r="BC22" s="42">
        <f t="shared" si="21"/>
        <v>0</v>
      </c>
      <c r="BD22" s="42">
        <f t="shared" ref="BD22:BD30" si="24">AZ22*(1-BA22)+BB22-BC22</f>
        <v>2300000</v>
      </c>
      <c r="BE22" s="68">
        <v>2300000</v>
      </c>
      <c r="BF22" s="42">
        <f t="shared" ref="BF22:BF30" si="25">BE22-BD22</f>
        <v>0</v>
      </c>
      <c r="BG22" s="70" t="s">
        <v>513</v>
      </c>
      <c r="BH22" s="15"/>
      <c r="BI22" s="15"/>
      <c r="BJ22" s="10"/>
      <c r="BK22" s="10"/>
      <c r="BL22" s="10"/>
      <c r="BM22" s="26" t="s">
        <v>232</v>
      </c>
      <c r="BN22" s="26" t="s">
        <v>232</v>
      </c>
      <c r="BO22" s="26" t="s">
        <v>232</v>
      </c>
      <c r="BP22" s="26" t="s">
        <v>232</v>
      </c>
      <c r="BQ22" s="26" t="s">
        <v>232</v>
      </c>
      <c r="BR22" s="26" t="s">
        <v>232</v>
      </c>
      <c r="BS22" s="26"/>
      <c r="BT22" s="26"/>
      <c r="BU22" s="54">
        <f t="shared" si="8"/>
        <v>6</v>
      </c>
      <c r="BV22" s="54">
        <f t="shared" si="22"/>
        <v>0</v>
      </c>
      <c r="BW22" s="54">
        <f t="shared" si="10"/>
        <v>0</v>
      </c>
      <c r="BX22" s="502"/>
      <c r="BY22" s="11"/>
      <c r="BZ22" s="67">
        <v>5</v>
      </c>
      <c r="CA22" s="55">
        <v>4</v>
      </c>
      <c r="CB22" s="42">
        <f t="shared" si="14"/>
        <v>3150000</v>
      </c>
      <c r="CC22" s="73"/>
      <c r="CD22" s="485">
        <v>-500000</v>
      </c>
      <c r="CE22" s="42">
        <f t="shared" si="13"/>
        <v>0</v>
      </c>
      <c r="CF22" s="42">
        <f t="shared" si="11"/>
        <v>2650000</v>
      </c>
      <c r="CG22" s="68"/>
      <c r="CH22" s="42">
        <f t="shared" si="12"/>
        <v>-2650000</v>
      </c>
      <c r="CI22" s="70"/>
      <c r="CJ22" s="15"/>
      <c r="CK22" s="15"/>
      <c r="CL22" s="10"/>
      <c r="CM22" s="10"/>
      <c r="CN22" s="10"/>
      <c r="CO22" s="26"/>
      <c r="CP22" s="26"/>
      <c r="CQ22" s="26"/>
      <c r="CR22" s="26"/>
      <c r="CS22" s="26"/>
      <c r="CT22" s="26"/>
      <c r="CU22" s="26"/>
      <c r="CV22" s="26"/>
      <c r="CW22" s="26"/>
      <c r="CX22" s="54">
        <f t="shared" si="1"/>
        <v>0</v>
      </c>
      <c r="CY22" s="54">
        <f t="shared" si="2"/>
        <v>0</v>
      </c>
      <c r="CZ22" s="54">
        <f t="shared" si="3"/>
        <v>0</v>
      </c>
    </row>
    <row r="23" spans="1:104">
      <c r="B23" s="7">
        <v>14</v>
      </c>
      <c r="C23" s="338" t="s">
        <v>249</v>
      </c>
      <c r="D23" s="362" t="s">
        <v>165</v>
      </c>
      <c r="E23" s="339">
        <v>37991</v>
      </c>
      <c r="F23" s="340" t="s">
        <v>186</v>
      </c>
      <c r="G23" s="341" t="s">
        <v>266</v>
      </c>
      <c r="H23" s="292"/>
      <c r="I23" s="292" t="s">
        <v>59</v>
      </c>
      <c r="J23" s="292"/>
      <c r="K23" s="482" t="s">
        <v>250</v>
      </c>
      <c r="L23" s="342" t="s">
        <v>186</v>
      </c>
      <c r="M23" s="450" t="s">
        <v>251</v>
      </c>
      <c r="N23" s="299">
        <v>42544</v>
      </c>
      <c r="O23" s="300" t="s">
        <v>274</v>
      </c>
      <c r="Q23" s="67">
        <v>3</v>
      </c>
      <c r="R23" s="55">
        <v>9</v>
      </c>
      <c r="S23" s="42">
        <f t="shared" si="15"/>
        <v>3000000</v>
      </c>
      <c r="T23" s="73">
        <v>0.1</v>
      </c>
      <c r="U23" s="71"/>
      <c r="V23" s="42"/>
      <c r="W23" s="42">
        <f t="shared" si="16"/>
        <v>2700000</v>
      </c>
      <c r="X23" s="68">
        <v>2700000</v>
      </c>
      <c r="Y23" s="42">
        <f t="shared" si="17"/>
        <v>0</v>
      </c>
      <c r="Z23" s="70" t="s">
        <v>329</v>
      </c>
      <c r="AA23" s="15"/>
      <c r="AB23" s="15"/>
      <c r="AC23" s="10"/>
      <c r="AD23" s="10"/>
      <c r="AE23" s="10"/>
      <c r="AF23" s="26"/>
      <c r="AG23" s="26"/>
      <c r="AH23" s="56" t="s">
        <v>232</v>
      </c>
      <c r="AI23" s="56" t="s">
        <v>29</v>
      </c>
      <c r="AJ23" s="26" t="s">
        <v>232</v>
      </c>
      <c r="AK23" s="26" t="s">
        <v>232</v>
      </c>
      <c r="AL23" s="26" t="s">
        <v>232</v>
      </c>
      <c r="AM23" s="26" t="s">
        <v>29</v>
      </c>
      <c r="AN23" s="26" t="s">
        <v>29</v>
      </c>
      <c r="AO23" s="26" t="s">
        <v>232</v>
      </c>
      <c r="AP23" s="26" t="s">
        <v>232</v>
      </c>
      <c r="AQ23" s="26" t="s">
        <v>232</v>
      </c>
      <c r="AR23" s="26" t="s">
        <v>407</v>
      </c>
      <c r="AS23" s="26" t="s">
        <v>232</v>
      </c>
      <c r="AT23" s="54">
        <f t="shared" si="18"/>
        <v>8</v>
      </c>
      <c r="AU23" s="54">
        <f t="shared" si="19"/>
        <v>0</v>
      </c>
      <c r="AV23" s="54">
        <f t="shared" si="20"/>
        <v>4</v>
      </c>
      <c r="AW23" s="15"/>
      <c r="AX23" s="67">
        <v>4</v>
      </c>
      <c r="AY23" s="55">
        <v>4</v>
      </c>
      <c r="AZ23" s="42">
        <f t="shared" si="23"/>
        <v>2800000</v>
      </c>
      <c r="BA23" s="73"/>
      <c r="BB23" s="485"/>
      <c r="BC23" s="42">
        <f t="shared" si="21"/>
        <v>0</v>
      </c>
      <c r="BD23" s="42">
        <f t="shared" si="24"/>
        <v>2800000</v>
      </c>
      <c r="BE23" s="68">
        <v>2800000</v>
      </c>
      <c r="BF23" s="42">
        <f t="shared" si="25"/>
        <v>0</v>
      </c>
      <c r="BG23" s="70" t="s">
        <v>516</v>
      </c>
      <c r="BH23" s="15"/>
      <c r="BI23" s="15"/>
      <c r="BJ23" s="10"/>
      <c r="BK23" s="10"/>
      <c r="BL23" s="10"/>
      <c r="BM23" s="26" t="s">
        <v>232</v>
      </c>
      <c r="BN23" s="26" t="s">
        <v>232</v>
      </c>
      <c r="BO23" s="26" t="s">
        <v>232</v>
      </c>
      <c r="BP23" s="26" t="s">
        <v>232</v>
      </c>
      <c r="BQ23" s="26" t="s">
        <v>232</v>
      </c>
      <c r="BR23" s="26" t="s">
        <v>232</v>
      </c>
      <c r="BS23" s="26"/>
      <c r="BT23" s="26"/>
      <c r="BU23" s="54">
        <f t="shared" si="8"/>
        <v>6</v>
      </c>
      <c r="BV23" s="54">
        <f t="shared" si="22"/>
        <v>0</v>
      </c>
      <c r="BW23" s="54">
        <f t="shared" si="10"/>
        <v>0</v>
      </c>
      <c r="BX23" s="502"/>
      <c r="BZ23" s="67">
        <v>5</v>
      </c>
      <c r="CA23" s="55">
        <v>4</v>
      </c>
      <c r="CB23" s="42">
        <f t="shared" si="14"/>
        <v>3150000</v>
      </c>
      <c r="CC23" s="73"/>
      <c r="CD23" s="485"/>
      <c r="CE23" s="42">
        <f t="shared" si="13"/>
        <v>0</v>
      </c>
      <c r="CF23" s="42">
        <f t="shared" si="11"/>
        <v>3150000</v>
      </c>
      <c r="CG23" s="68"/>
      <c r="CH23" s="42">
        <f t="shared" si="12"/>
        <v>-3150000</v>
      </c>
      <c r="CI23" s="70"/>
      <c r="CJ23" s="15"/>
      <c r="CK23" s="15"/>
      <c r="CL23" s="10"/>
      <c r="CM23" s="10"/>
      <c r="CN23" s="10"/>
      <c r="CO23" s="26"/>
      <c r="CP23" s="26"/>
      <c r="CQ23" s="26"/>
      <c r="CR23" s="26"/>
      <c r="CS23" s="26"/>
      <c r="CT23" s="26"/>
      <c r="CU23" s="26"/>
      <c r="CV23" s="26"/>
      <c r="CW23" s="26"/>
      <c r="CX23" s="54">
        <f t="shared" si="1"/>
        <v>0</v>
      </c>
      <c r="CY23" s="54">
        <f t="shared" si="2"/>
        <v>0</v>
      </c>
      <c r="CZ23" s="54">
        <f t="shared" si="3"/>
        <v>0</v>
      </c>
    </row>
    <row r="24" spans="1:104">
      <c r="A24" s="2" t="s">
        <v>498</v>
      </c>
      <c r="B24" s="7">
        <v>15</v>
      </c>
      <c r="C24" s="505" t="s">
        <v>50</v>
      </c>
      <c r="D24" s="506" t="s">
        <v>322</v>
      </c>
      <c r="E24" s="304">
        <v>38154</v>
      </c>
      <c r="F24" s="340" t="s">
        <v>467</v>
      </c>
      <c r="G24" s="294"/>
      <c r="H24" s="295"/>
      <c r="I24" s="295" t="s">
        <v>359</v>
      </c>
      <c r="J24" s="295"/>
      <c r="K24" s="290" t="s">
        <v>360</v>
      </c>
      <c r="L24" s="340" t="s">
        <v>467</v>
      </c>
      <c r="M24" s="451" t="s">
        <v>377</v>
      </c>
      <c r="N24" s="299"/>
      <c r="O24" s="300"/>
      <c r="Q24" s="67"/>
      <c r="R24" s="55">
        <v>9</v>
      </c>
      <c r="S24" s="42">
        <f t="shared" si="15"/>
        <v>2250000</v>
      </c>
      <c r="T24" s="73"/>
      <c r="U24" s="71"/>
      <c r="V24" s="42"/>
      <c r="W24" s="42">
        <f t="shared" si="16"/>
        <v>2250000</v>
      </c>
      <c r="X24" s="68"/>
      <c r="Y24" s="42">
        <f t="shared" si="17"/>
        <v>-2250000</v>
      </c>
      <c r="Z24" s="70"/>
      <c r="AA24" s="15"/>
      <c r="AB24" s="15"/>
      <c r="AC24" s="10"/>
      <c r="AD24" s="10"/>
      <c r="AE24" s="10"/>
      <c r="AF24" s="26"/>
      <c r="AG24" s="26"/>
      <c r="AH24" s="26"/>
      <c r="AI24" s="26"/>
      <c r="AJ24" s="26" t="s">
        <v>323</v>
      </c>
      <c r="AK24" s="26" t="s">
        <v>232</v>
      </c>
      <c r="AL24" s="26" t="s">
        <v>232</v>
      </c>
      <c r="AM24" s="26" t="s">
        <v>232</v>
      </c>
      <c r="AN24" s="26" t="s">
        <v>232</v>
      </c>
      <c r="AO24" s="26" t="s">
        <v>232</v>
      </c>
      <c r="AP24" s="26" t="s">
        <v>232</v>
      </c>
      <c r="AQ24" s="26" t="s">
        <v>232</v>
      </c>
      <c r="AR24" s="26" t="s">
        <v>232</v>
      </c>
      <c r="AS24" s="26" t="s">
        <v>407</v>
      </c>
      <c r="AT24" s="54">
        <f t="shared" si="18"/>
        <v>8</v>
      </c>
      <c r="AU24" s="54">
        <f t="shared" si="19"/>
        <v>0</v>
      </c>
      <c r="AV24" s="54">
        <f t="shared" si="20"/>
        <v>1</v>
      </c>
      <c r="AW24" s="15"/>
      <c r="AX24" s="67">
        <v>4</v>
      </c>
      <c r="AY24" s="55">
        <v>4</v>
      </c>
      <c r="AZ24" s="42">
        <f t="shared" si="23"/>
        <v>2800000</v>
      </c>
      <c r="BA24" s="73"/>
      <c r="BB24" s="485"/>
      <c r="BC24" s="42">
        <f t="shared" si="21"/>
        <v>-2250000</v>
      </c>
      <c r="BD24" s="42">
        <f t="shared" si="24"/>
        <v>5050000</v>
      </c>
      <c r="BE24" s="68">
        <v>5050000</v>
      </c>
      <c r="BF24" s="42">
        <f t="shared" si="25"/>
        <v>0</v>
      </c>
      <c r="BG24" s="70" t="s">
        <v>497</v>
      </c>
      <c r="BH24" s="15"/>
      <c r="BI24" s="15"/>
      <c r="BJ24" s="10"/>
      <c r="BK24" s="10"/>
      <c r="BL24" s="10"/>
      <c r="BM24" s="26" t="s">
        <v>232</v>
      </c>
      <c r="BN24" s="26" t="s">
        <v>232</v>
      </c>
      <c r="BO24" s="26" t="s">
        <v>232</v>
      </c>
      <c r="BP24" s="26" t="s">
        <v>232</v>
      </c>
      <c r="BQ24" s="26" t="s">
        <v>232</v>
      </c>
      <c r="BR24" s="26" t="s">
        <v>232</v>
      </c>
      <c r="BS24" s="26"/>
      <c r="BT24" s="26"/>
      <c r="BU24" s="54">
        <f t="shared" si="8"/>
        <v>6</v>
      </c>
      <c r="BV24" s="54">
        <f t="shared" si="22"/>
        <v>0</v>
      </c>
      <c r="BW24" s="54">
        <f t="shared" si="10"/>
        <v>0</v>
      </c>
      <c r="BX24" s="502"/>
      <c r="BY24" s="507"/>
      <c r="BZ24" s="67">
        <v>5</v>
      </c>
      <c r="CA24" s="55">
        <v>4</v>
      </c>
      <c r="CB24" s="42">
        <f t="shared" si="14"/>
        <v>3150000</v>
      </c>
      <c r="CC24" s="73"/>
      <c r="CD24" s="485"/>
      <c r="CE24" s="42">
        <f t="shared" si="13"/>
        <v>0</v>
      </c>
      <c r="CF24" s="42">
        <f t="shared" si="11"/>
        <v>3150000</v>
      </c>
      <c r="CG24" s="68"/>
      <c r="CH24" s="42">
        <f t="shared" si="12"/>
        <v>-3150000</v>
      </c>
      <c r="CI24" s="70"/>
      <c r="CJ24" s="15"/>
      <c r="CK24" s="15"/>
      <c r="CL24" s="10"/>
      <c r="CM24" s="10"/>
      <c r="CN24" s="10"/>
      <c r="CO24" s="26"/>
      <c r="CP24" s="26"/>
      <c r="CQ24" s="26"/>
      <c r="CR24" s="26"/>
      <c r="CS24" s="26"/>
      <c r="CT24" s="26"/>
      <c r="CU24" s="26"/>
      <c r="CV24" s="26"/>
      <c r="CW24" s="26"/>
      <c r="CX24" s="54">
        <f t="shared" si="1"/>
        <v>0</v>
      </c>
      <c r="CY24" s="54">
        <f t="shared" si="2"/>
        <v>0</v>
      </c>
      <c r="CZ24" s="54">
        <f t="shared" si="3"/>
        <v>0</v>
      </c>
    </row>
    <row r="25" spans="1:104">
      <c r="B25" s="7">
        <v>16</v>
      </c>
      <c r="C25" s="523" t="s">
        <v>239</v>
      </c>
      <c r="D25" s="524" t="s">
        <v>194</v>
      </c>
      <c r="E25" s="339">
        <v>38118</v>
      </c>
      <c r="F25" s="293" t="s">
        <v>285</v>
      </c>
      <c r="G25" s="343" t="s">
        <v>241</v>
      </c>
      <c r="H25" s="292"/>
      <c r="I25" s="292" t="s">
        <v>238</v>
      </c>
      <c r="J25" s="292"/>
      <c r="K25" s="482" t="s">
        <v>240</v>
      </c>
      <c r="L25" s="342" t="s">
        <v>234</v>
      </c>
      <c r="M25" s="450" t="s">
        <v>241</v>
      </c>
      <c r="N25" s="299"/>
      <c r="O25" s="300" t="s">
        <v>388</v>
      </c>
      <c r="Q25" s="67">
        <v>3</v>
      </c>
      <c r="R25" s="55">
        <v>9</v>
      </c>
      <c r="S25" s="42">
        <f t="shared" si="15"/>
        <v>3000000</v>
      </c>
      <c r="T25" s="73"/>
      <c r="U25" s="71"/>
      <c r="V25" s="42">
        <v>-300000</v>
      </c>
      <c r="W25" s="42">
        <f t="shared" si="16"/>
        <v>3300000</v>
      </c>
      <c r="X25" s="68">
        <v>3300000</v>
      </c>
      <c r="Y25" s="42">
        <f t="shared" si="17"/>
        <v>0</v>
      </c>
      <c r="Z25" s="70" t="s">
        <v>378</v>
      </c>
      <c r="AA25" s="15"/>
      <c r="AB25" s="15"/>
      <c r="AC25" s="10"/>
      <c r="AD25" s="10"/>
      <c r="AE25" s="10"/>
      <c r="AF25" s="26"/>
      <c r="AG25" s="26"/>
      <c r="AH25" s="56" t="s">
        <v>232</v>
      </c>
      <c r="AI25" s="56" t="s">
        <v>25</v>
      </c>
      <c r="AJ25" s="26" t="s">
        <v>232</v>
      </c>
      <c r="AK25" s="26" t="s">
        <v>232</v>
      </c>
      <c r="AL25" s="26" t="s">
        <v>232</v>
      </c>
      <c r="AM25" s="26" t="s">
        <v>232</v>
      </c>
      <c r="AN25" s="26" t="s">
        <v>232</v>
      </c>
      <c r="AO25" s="26" t="s">
        <v>232</v>
      </c>
      <c r="AP25" s="26" t="s">
        <v>232</v>
      </c>
      <c r="AQ25" s="26" t="s">
        <v>407</v>
      </c>
      <c r="AR25" s="26" t="s">
        <v>232</v>
      </c>
      <c r="AS25" s="26" t="s">
        <v>232</v>
      </c>
      <c r="AT25" s="54">
        <f t="shared" si="18"/>
        <v>11</v>
      </c>
      <c r="AU25" s="54">
        <f t="shared" si="19"/>
        <v>0</v>
      </c>
      <c r="AV25" s="54">
        <f t="shared" si="20"/>
        <v>1</v>
      </c>
      <c r="AW25" s="15"/>
      <c r="AX25" s="67">
        <v>4</v>
      </c>
      <c r="AY25" s="55">
        <v>4</v>
      </c>
      <c r="AZ25" s="42">
        <f t="shared" si="23"/>
        <v>2800000</v>
      </c>
      <c r="BA25" s="73"/>
      <c r="BB25" s="485"/>
      <c r="BC25" s="42">
        <f t="shared" si="21"/>
        <v>0</v>
      </c>
      <c r="BD25" s="42">
        <f t="shared" si="24"/>
        <v>2800000</v>
      </c>
      <c r="BE25" s="68">
        <v>2800000</v>
      </c>
      <c r="BF25" s="42">
        <f t="shared" si="25"/>
        <v>0</v>
      </c>
      <c r="BG25" s="70" t="s">
        <v>536</v>
      </c>
      <c r="BH25" s="15"/>
      <c r="BI25" s="15"/>
      <c r="BJ25" s="10"/>
      <c r="BK25" s="10"/>
      <c r="BL25" s="10"/>
      <c r="BM25" s="26" t="s">
        <v>232</v>
      </c>
      <c r="BN25" s="26" t="s">
        <v>232</v>
      </c>
      <c r="BO25" s="26" t="s">
        <v>232</v>
      </c>
      <c r="BP25" s="26" t="s">
        <v>232</v>
      </c>
      <c r="BQ25" s="26" t="s">
        <v>232</v>
      </c>
      <c r="BR25" s="26" t="s">
        <v>232</v>
      </c>
      <c r="BS25" s="26"/>
      <c r="BT25" s="26"/>
      <c r="BU25" s="54">
        <f t="shared" si="8"/>
        <v>6</v>
      </c>
      <c r="BV25" s="54">
        <f t="shared" si="22"/>
        <v>0</v>
      </c>
      <c r="BW25" s="54">
        <f t="shared" si="10"/>
        <v>0</v>
      </c>
      <c r="BX25" s="502"/>
      <c r="BY25" s="11"/>
      <c r="BZ25" s="67">
        <v>5</v>
      </c>
      <c r="CA25" s="55">
        <v>4</v>
      </c>
      <c r="CB25" s="42">
        <f t="shared" si="14"/>
        <v>3150000</v>
      </c>
      <c r="CC25" s="73"/>
      <c r="CD25" s="485"/>
      <c r="CE25" s="42">
        <f t="shared" si="13"/>
        <v>0</v>
      </c>
      <c r="CF25" s="42">
        <f t="shared" si="11"/>
        <v>3150000</v>
      </c>
      <c r="CG25" s="68"/>
      <c r="CH25" s="42">
        <f t="shared" si="12"/>
        <v>-3150000</v>
      </c>
      <c r="CI25" s="70"/>
      <c r="CJ25" s="15"/>
      <c r="CK25" s="15"/>
      <c r="CL25" s="10"/>
      <c r="CM25" s="10"/>
      <c r="CN25" s="10"/>
      <c r="CO25" s="26"/>
      <c r="CP25" s="26"/>
      <c r="CQ25" s="26"/>
      <c r="CR25" s="26"/>
      <c r="CS25" s="26"/>
      <c r="CT25" s="26"/>
      <c r="CU25" s="26"/>
      <c r="CV25" s="26"/>
      <c r="CW25" s="26"/>
      <c r="CX25" s="54">
        <f t="shared" si="1"/>
        <v>0</v>
      </c>
      <c r="CY25" s="54">
        <f t="shared" si="2"/>
        <v>0</v>
      </c>
      <c r="CZ25" s="54">
        <f t="shared" si="3"/>
        <v>0</v>
      </c>
    </row>
    <row r="26" spans="1:104" ht="15.75" customHeight="1">
      <c r="B26" s="7">
        <v>17</v>
      </c>
      <c r="C26" s="330" t="s">
        <v>166</v>
      </c>
      <c r="D26" s="331" t="s">
        <v>167</v>
      </c>
      <c r="E26" s="314">
        <v>38063</v>
      </c>
      <c r="F26" s="297" t="s">
        <v>320</v>
      </c>
      <c r="G26" s="294" t="s">
        <v>221</v>
      </c>
      <c r="H26" s="295"/>
      <c r="I26" s="295" t="s">
        <v>59</v>
      </c>
      <c r="J26" s="295"/>
      <c r="K26" s="481" t="s">
        <v>222</v>
      </c>
      <c r="L26" s="333" t="s">
        <v>200</v>
      </c>
      <c r="M26" s="450" t="s">
        <v>225</v>
      </c>
      <c r="N26" s="299"/>
      <c r="O26" s="300"/>
      <c r="Q26" s="67">
        <v>4</v>
      </c>
      <c r="R26" s="55">
        <v>9</v>
      </c>
      <c r="S26" s="42">
        <f t="shared" si="15"/>
        <v>3250000</v>
      </c>
      <c r="T26" s="73">
        <v>0.1</v>
      </c>
      <c r="U26" s="71"/>
      <c r="V26" s="42"/>
      <c r="W26" s="42">
        <f t="shared" si="16"/>
        <v>2925000</v>
      </c>
      <c r="X26" s="68">
        <v>2925000</v>
      </c>
      <c r="Y26" s="42">
        <f t="shared" si="17"/>
        <v>0</v>
      </c>
      <c r="Z26" s="70" t="s">
        <v>318</v>
      </c>
      <c r="AA26" s="45"/>
      <c r="AB26" s="15"/>
      <c r="AC26" s="10"/>
      <c r="AD26" s="10"/>
      <c r="AE26" s="10"/>
      <c r="AF26" s="26"/>
      <c r="AG26" s="26" t="s">
        <v>232</v>
      </c>
      <c r="AH26" s="26" t="s">
        <v>232</v>
      </c>
      <c r="AI26" s="26" t="s">
        <v>25</v>
      </c>
      <c r="AJ26" s="26" t="s">
        <v>232</v>
      </c>
      <c r="AK26" s="26" t="s">
        <v>232</v>
      </c>
      <c r="AL26" s="26" t="s">
        <v>232</v>
      </c>
      <c r="AM26" s="26" t="s">
        <v>232</v>
      </c>
      <c r="AN26" s="26" t="s">
        <v>232</v>
      </c>
      <c r="AO26" s="26" t="s">
        <v>232</v>
      </c>
      <c r="AP26" s="26" t="s">
        <v>232</v>
      </c>
      <c r="AQ26" s="26" t="s">
        <v>232</v>
      </c>
      <c r="AR26" s="26" t="s">
        <v>232</v>
      </c>
      <c r="AS26" s="26" t="s">
        <v>232</v>
      </c>
      <c r="AT26" s="54">
        <f t="shared" si="18"/>
        <v>13</v>
      </c>
      <c r="AU26" s="54">
        <f t="shared" si="19"/>
        <v>0</v>
      </c>
      <c r="AV26" s="54">
        <f t="shared" si="20"/>
        <v>0</v>
      </c>
      <c r="AW26" s="15"/>
      <c r="AX26" s="67">
        <v>4</v>
      </c>
      <c r="AY26" s="55">
        <v>4</v>
      </c>
      <c r="AZ26" s="42">
        <f t="shared" si="23"/>
        <v>2800000</v>
      </c>
      <c r="BA26" s="73"/>
      <c r="BB26" s="485">
        <v>-500000</v>
      </c>
      <c r="BC26" s="42">
        <f t="shared" si="21"/>
        <v>0</v>
      </c>
      <c r="BD26" s="42">
        <f t="shared" si="24"/>
        <v>2300000</v>
      </c>
      <c r="BE26" s="68">
        <v>2300000</v>
      </c>
      <c r="BF26" s="42">
        <f t="shared" si="25"/>
        <v>0</v>
      </c>
      <c r="BG26" s="70" t="s">
        <v>517</v>
      </c>
      <c r="BH26" s="45"/>
      <c r="BI26" s="15"/>
      <c r="BJ26" s="10"/>
      <c r="BK26" s="10"/>
      <c r="BL26" s="10"/>
      <c r="BM26" s="26" t="s">
        <v>232</v>
      </c>
      <c r="BN26" s="26" t="s">
        <v>232</v>
      </c>
      <c r="BO26" s="26" t="s">
        <v>232</v>
      </c>
      <c r="BP26" s="26" t="s">
        <v>232</v>
      </c>
      <c r="BQ26" s="26" t="s">
        <v>232</v>
      </c>
      <c r="BR26" s="26" t="s">
        <v>232</v>
      </c>
      <c r="BS26" s="26"/>
      <c r="BT26" s="26"/>
      <c r="BU26" s="54">
        <f t="shared" si="8"/>
        <v>6</v>
      </c>
      <c r="BV26" s="54">
        <f t="shared" si="22"/>
        <v>0</v>
      </c>
      <c r="BW26" s="54">
        <f t="shared" si="10"/>
        <v>0</v>
      </c>
      <c r="BX26" s="502"/>
      <c r="BY26" s="11"/>
      <c r="BZ26" s="67">
        <v>5</v>
      </c>
      <c r="CA26" s="55">
        <v>4</v>
      </c>
      <c r="CB26" s="42">
        <f t="shared" si="14"/>
        <v>3150000</v>
      </c>
      <c r="CC26" s="73"/>
      <c r="CD26" s="485">
        <v>-500000</v>
      </c>
      <c r="CE26" s="42">
        <f t="shared" si="13"/>
        <v>0</v>
      </c>
      <c r="CF26" s="42">
        <f t="shared" si="11"/>
        <v>2650000</v>
      </c>
      <c r="CG26" s="68"/>
      <c r="CH26" s="42">
        <f t="shared" si="12"/>
        <v>-2650000</v>
      </c>
      <c r="CI26" s="70"/>
      <c r="CJ26" s="45"/>
      <c r="CK26" s="15"/>
      <c r="CL26" s="10"/>
      <c r="CM26" s="10"/>
      <c r="CN26" s="10"/>
      <c r="CO26" s="26"/>
      <c r="CP26" s="26"/>
      <c r="CQ26" s="26"/>
      <c r="CR26" s="26"/>
      <c r="CS26" s="26"/>
      <c r="CT26" s="26"/>
      <c r="CU26" s="26"/>
      <c r="CV26" s="26"/>
      <c r="CW26" s="26"/>
      <c r="CX26" s="54">
        <f t="shared" si="1"/>
        <v>0</v>
      </c>
      <c r="CY26" s="54">
        <f t="shared" si="2"/>
        <v>0</v>
      </c>
      <c r="CZ26" s="54">
        <f t="shared" si="3"/>
        <v>0</v>
      </c>
    </row>
    <row r="27" spans="1:104">
      <c r="B27" s="7">
        <v>18</v>
      </c>
      <c r="C27" s="358" t="s">
        <v>204</v>
      </c>
      <c r="D27" s="359" t="s">
        <v>351</v>
      </c>
      <c r="E27" s="351">
        <v>38306</v>
      </c>
      <c r="F27" s="348" t="s">
        <v>284</v>
      </c>
      <c r="G27" s="350" t="s">
        <v>376</v>
      </c>
      <c r="H27" s="348"/>
      <c r="I27" s="348" t="s">
        <v>220</v>
      </c>
      <c r="J27" s="348"/>
      <c r="K27" s="508" t="s">
        <v>205</v>
      </c>
      <c r="L27" s="509" t="s">
        <v>284</v>
      </c>
      <c r="M27" s="510" t="s">
        <v>376</v>
      </c>
      <c r="N27" s="351"/>
      <c r="O27" s="352" t="s">
        <v>484</v>
      </c>
      <c r="Q27" s="67">
        <v>4</v>
      </c>
      <c r="R27" s="55">
        <v>9</v>
      </c>
      <c r="S27" s="42">
        <f t="shared" si="15"/>
        <v>3250000</v>
      </c>
      <c r="T27" s="73"/>
      <c r="U27" s="71"/>
      <c r="V27" s="42"/>
      <c r="W27" s="42">
        <f t="shared" si="16"/>
        <v>3250000</v>
      </c>
      <c r="X27" s="68"/>
      <c r="Y27" s="42">
        <f t="shared" si="17"/>
        <v>-3250000</v>
      </c>
      <c r="Z27" s="70"/>
      <c r="AA27" s="45"/>
      <c r="AB27" s="15"/>
      <c r="AC27" s="10"/>
      <c r="AD27" s="10"/>
      <c r="AE27" s="10"/>
      <c r="AF27" s="26"/>
      <c r="AG27" s="26" t="s">
        <v>232</v>
      </c>
      <c r="AH27" s="26" t="s">
        <v>232</v>
      </c>
      <c r="AI27" s="26" t="s">
        <v>232</v>
      </c>
      <c r="AJ27" s="26"/>
      <c r="AK27" s="26" t="s">
        <v>29</v>
      </c>
      <c r="AL27" s="26" t="s">
        <v>232</v>
      </c>
      <c r="AM27" s="26" t="s">
        <v>232</v>
      </c>
      <c r="AN27" s="26" t="s">
        <v>232</v>
      </c>
      <c r="AO27" s="26" t="s">
        <v>25</v>
      </c>
      <c r="AP27" s="26" t="s">
        <v>232</v>
      </c>
      <c r="AQ27" s="26" t="s">
        <v>232</v>
      </c>
      <c r="AR27" s="26" t="s">
        <v>232</v>
      </c>
      <c r="AS27" s="26" t="s">
        <v>232</v>
      </c>
      <c r="AT27" s="54">
        <f t="shared" si="18"/>
        <v>11</v>
      </c>
      <c r="AU27" s="54">
        <f t="shared" si="19"/>
        <v>0</v>
      </c>
      <c r="AV27" s="54">
        <f t="shared" si="20"/>
        <v>1</v>
      </c>
      <c r="AW27" s="15"/>
      <c r="AX27" s="67"/>
      <c r="AY27" s="55"/>
      <c r="AZ27" s="42">
        <f t="shared" si="23"/>
        <v>0</v>
      </c>
      <c r="BA27" s="73"/>
      <c r="BB27" s="485"/>
      <c r="BC27" s="42">
        <f t="shared" si="21"/>
        <v>-3250000</v>
      </c>
      <c r="BD27" s="42">
        <f t="shared" si="24"/>
        <v>3250000</v>
      </c>
      <c r="BE27" s="68"/>
      <c r="BF27" s="42">
        <f t="shared" si="25"/>
        <v>-3250000</v>
      </c>
      <c r="BG27" s="70"/>
      <c r="BH27" s="45"/>
      <c r="BI27" s="15"/>
      <c r="BJ27" s="10"/>
      <c r="BK27" s="10"/>
      <c r="BL27" s="10"/>
      <c r="BM27" s="26"/>
      <c r="BN27" s="26"/>
      <c r="BO27" s="26"/>
      <c r="BP27" s="26"/>
      <c r="BQ27" s="26"/>
      <c r="BR27" s="26"/>
      <c r="BS27" s="26"/>
      <c r="BT27" s="26"/>
      <c r="BU27" s="54">
        <f t="shared" si="8"/>
        <v>0</v>
      </c>
      <c r="BV27" s="54">
        <f t="shared" si="22"/>
        <v>0</v>
      </c>
      <c r="BW27" s="54">
        <f t="shared" si="10"/>
        <v>0</v>
      </c>
      <c r="BX27" s="502"/>
      <c r="BZ27" s="67"/>
      <c r="CA27" s="55"/>
      <c r="CB27" s="42">
        <f t="shared" si="14"/>
        <v>0</v>
      </c>
      <c r="CC27" s="73"/>
      <c r="CD27" s="485"/>
      <c r="CE27" s="42">
        <f t="shared" si="13"/>
        <v>-3250000</v>
      </c>
      <c r="CF27" s="42">
        <f t="shared" si="11"/>
        <v>3250000</v>
      </c>
      <c r="CG27" s="68"/>
      <c r="CH27" s="42">
        <f t="shared" si="12"/>
        <v>-3250000</v>
      </c>
      <c r="CI27" s="70"/>
      <c r="CJ27" s="45"/>
      <c r="CK27" s="15"/>
      <c r="CL27" s="10"/>
      <c r="CM27" s="10"/>
      <c r="CN27" s="10"/>
      <c r="CO27" s="26"/>
      <c r="CP27" s="26"/>
      <c r="CQ27" s="26"/>
      <c r="CR27" s="26"/>
      <c r="CS27" s="26"/>
      <c r="CT27" s="26"/>
      <c r="CU27" s="26"/>
      <c r="CV27" s="26"/>
      <c r="CW27" s="26"/>
      <c r="CX27" s="54">
        <f t="shared" si="1"/>
        <v>0</v>
      </c>
      <c r="CY27" s="54">
        <f t="shared" si="2"/>
        <v>0</v>
      </c>
      <c r="CZ27" s="54">
        <f t="shared" si="3"/>
        <v>0</v>
      </c>
    </row>
    <row r="28" spans="1:104">
      <c r="B28" s="7">
        <v>19</v>
      </c>
      <c r="C28" s="344" t="s">
        <v>288</v>
      </c>
      <c r="D28" s="344" t="s">
        <v>348</v>
      </c>
      <c r="E28" s="345">
        <v>38197</v>
      </c>
      <c r="F28" s="346"/>
      <c r="G28" s="347"/>
      <c r="H28" s="348"/>
      <c r="I28" s="348" t="s">
        <v>289</v>
      </c>
      <c r="J28" s="348"/>
      <c r="K28" s="483" t="s">
        <v>236</v>
      </c>
      <c r="L28" s="349" t="s">
        <v>155</v>
      </c>
      <c r="M28" s="400" t="s">
        <v>389</v>
      </c>
      <c r="N28" s="351">
        <v>42542</v>
      </c>
      <c r="O28" s="352" t="s">
        <v>349</v>
      </c>
      <c r="Q28" s="67"/>
      <c r="R28" s="55"/>
      <c r="S28" s="42">
        <f t="shared" si="15"/>
        <v>0</v>
      </c>
      <c r="T28" s="73"/>
      <c r="U28" s="71"/>
      <c r="V28" s="42"/>
      <c r="W28" s="42">
        <f t="shared" si="16"/>
        <v>0</v>
      </c>
      <c r="X28" s="68"/>
      <c r="Y28" s="42">
        <f t="shared" si="17"/>
        <v>0</v>
      </c>
      <c r="Z28" s="70"/>
      <c r="AA28" s="15"/>
      <c r="AB28" s="15"/>
      <c r="AC28" s="10"/>
      <c r="AD28" s="10"/>
      <c r="AE28" s="10"/>
      <c r="AF28" s="26"/>
      <c r="AG28" s="26"/>
      <c r="AH28" s="26"/>
      <c r="AI28" s="5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54">
        <f t="shared" si="18"/>
        <v>0</v>
      </c>
      <c r="AU28" s="54">
        <f t="shared" si="19"/>
        <v>0</v>
      </c>
      <c r="AV28" s="54">
        <f t="shared" si="20"/>
        <v>0</v>
      </c>
      <c r="AW28" s="15"/>
      <c r="AX28" s="67"/>
      <c r="AY28" s="55"/>
      <c r="AZ28" s="42">
        <f t="shared" si="23"/>
        <v>0</v>
      </c>
      <c r="BA28" s="73"/>
      <c r="BB28" s="485"/>
      <c r="BC28" s="42">
        <f t="shared" si="21"/>
        <v>0</v>
      </c>
      <c r="BD28" s="42">
        <f t="shared" si="24"/>
        <v>0</v>
      </c>
      <c r="BE28" s="68"/>
      <c r="BF28" s="42">
        <f t="shared" si="25"/>
        <v>0</v>
      </c>
      <c r="BG28" s="70"/>
      <c r="BH28" s="15"/>
      <c r="BI28" s="15"/>
      <c r="BJ28" s="10"/>
      <c r="BK28" s="10"/>
      <c r="BL28" s="10"/>
      <c r="BM28" s="26"/>
      <c r="BN28" s="26"/>
      <c r="BO28" s="26"/>
      <c r="BP28" s="26"/>
      <c r="BQ28" s="26"/>
      <c r="BR28" s="26"/>
      <c r="BS28" s="26"/>
      <c r="BT28" s="26"/>
      <c r="BU28" s="54">
        <f t="shared" si="8"/>
        <v>0</v>
      </c>
      <c r="BV28" s="54">
        <f t="shared" si="22"/>
        <v>0</v>
      </c>
      <c r="BW28" s="54">
        <f t="shared" si="10"/>
        <v>0</v>
      </c>
      <c r="BX28" s="502"/>
      <c r="BZ28" s="67"/>
      <c r="CA28" s="55"/>
      <c r="CB28" s="42">
        <f t="shared" si="14"/>
        <v>0</v>
      </c>
      <c r="CC28" s="73"/>
      <c r="CD28" s="485"/>
      <c r="CE28" s="42">
        <f t="shared" si="13"/>
        <v>0</v>
      </c>
      <c r="CF28" s="42">
        <f t="shared" si="11"/>
        <v>0</v>
      </c>
      <c r="CG28" s="68"/>
      <c r="CH28" s="42">
        <f t="shared" si="12"/>
        <v>0</v>
      </c>
      <c r="CI28" s="70"/>
      <c r="CJ28" s="15"/>
      <c r="CK28" s="15"/>
      <c r="CL28" s="10"/>
      <c r="CM28" s="10"/>
      <c r="CN28" s="10"/>
      <c r="CO28" s="26"/>
      <c r="CP28" s="26"/>
      <c r="CQ28" s="26"/>
      <c r="CR28" s="26"/>
      <c r="CS28" s="26"/>
      <c r="CT28" s="26"/>
      <c r="CU28" s="26"/>
      <c r="CV28" s="26"/>
      <c r="CW28" s="26"/>
      <c r="CX28" s="54">
        <f t="shared" si="1"/>
        <v>0</v>
      </c>
      <c r="CY28" s="54">
        <f t="shared" si="2"/>
        <v>0</v>
      </c>
      <c r="CZ28" s="54">
        <f t="shared" si="3"/>
        <v>0</v>
      </c>
    </row>
    <row r="29" spans="1:104">
      <c r="B29" s="7">
        <v>20</v>
      </c>
      <c r="C29" s="358" t="s">
        <v>168</v>
      </c>
      <c r="D29" s="359" t="s">
        <v>499</v>
      </c>
      <c r="E29" s="314">
        <v>38236</v>
      </c>
      <c r="F29" s="297" t="s">
        <v>262</v>
      </c>
      <c r="G29" s="295">
        <v>10</v>
      </c>
      <c r="H29" s="295"/>
      <c r="I29" s="295" t="s">
        <v>263</v>
      </c>
      <c r="J29" s="295"/>
      <c r="K29" s="481" t="s">
        <v>264</v>
      </c>
      <c r="L29" s="333" t="s">
        <v>198</v>
      </c>
      <c r="M29" s="450" t="s">
        <v>265</v>
      </c>
      <c r="N29" s="320"/>
      <c r="O29" s="300"/>
      <c r="Q29" s="67">
        <v>3</v>
      </c>
      <c r="R29" s="55">
        <v>9</v>
      </c>
      <c r="S29" s="42">
        <f t="shared" si="15"/>
        <v>3000000</v>
      </c>
      <c r="T29" s="73">
        <v>0.1</v>
      </c>
      <c r="U29" s="71"/>
      <c r="V29" s="42"/>
      <c r="W29" s="42">
        <f t="shared" si="16"/>
        <v>2700000</v>
      </c>
      <c r="X29" s="68">
        <v>2700000</v>
      </c>
      <c r="Y29" s="42">
        <f t="shared" si="17"/>
        <v>0</v>
      </c>
      <c r="Z29" s="70" t="s">
        <v>329</v>
      </c>
      <c r="AA29" s="45"/>
      <c r="AB29" s="15"/>
      <c r="AC29" s="10"/>
      <c r="AD29" s="10"/>
      <c r="AE29" s="10"/>
      <c r="AF29" s="26"/>
      <c r="AG29" s="26"/>
      <c r="AH29" s="26" t="s">
        <v>232</v>
      </c>
      <c r="AI29" s="26" t="s">
        <v>25</v>
      </c>
      <c r="AJ29" s="26" t="s">
        <v>232</v>
      </c>
      <c r="AK29" s="26" t="s">
        <v>232</v>
      </c>
      <c r="AL29" s="26" t="s">
        <v>232</v>
      </c>
      <c r="AM29" s="26" t="s">
        <v>232</v>
      </c>
      <c r="AN29" s="26" t="s">
        <v>232</v>
      </c>
      <c r="AO29" s="26" t="s">
        <v>25</v>
      </c>
      <c r="AP29" s="26" t="s">
        <v>232</v>
      </c>
      <c r="AQ29" s="26" t="s">
        <v>232</v>
      </c>
      <c r="AR29" s="26" t="s">
        <v>232</v>
      </c>
      <c r="AS29" s="26" t="s">
        <v>407</v>
      </c>
      <c r="AT29" s="54">
        <f t="shared" si="18"/>
        <v>11</v>
      </c>
      <c r="AU29" s="54">
        <f t="shared" si="19"/>
        <v>0</v>
      </c>
      <c r="AV29" s="54">
        <f t="shared" si="20"/>
        <v>1</v>
      </c>
      <c r="AW29" s="15"/>
      <c r="AX29" s="67"/>
      <c r="AY29" s="55"/>
      <c r="AZ29" s="42">
        <f t="shared" si="23"/>
        <v>0</v>
      </c>
      <c r="BA29" s="73"/>
      <c r="BB29" s="485">
        <v>-500000</v>
      </c>
      <c r="BC29" s="42">
        <f t="shared" si="21"/>
        <v>0</v>
      </c>
      <c r="BD29" s="42">
        <f t="shared" si="24"/>
        <v>-500000</v>
      </c>
      <c r="BE29" s="68"/>
      <c r="BF29" s="42">
        <f t="shared" si="25"/>
        <v>500000</v>
      </c>
      <c r="BG29" s="70"/>
      <c r="BH29" s="45"/>
      <c r="BI29" s="15"/>
      <c r="BJ29" s="10"/>
      <c r="BK29" s="10"/>
      <c r="BL29" s="10"/>
      <c r="BM29" s="26"/>
      <c r="BN29" s="26"/>
      <c r="BO29" s="26"/>
      <c r="BP29" s="26"/>
      <c r="BQ29" s="26"/>
      <c r="BR29" s="26"/>
      <c r="BS29" s="26"/>
      <c r="BT29" s="26"/>
      <c r="BU29" s="54">
        <f t="shared" si="8"/>
        <v>0</v>
      </c>
      <c r="BV29" s="54">
        <f>COUNTIF(BM29:BT29,$BV$9)*$AZ$5</f>
        <v>0</v>
      </c>
      <c r="BW29" s="54">
        <f t="shared" si="10"/>
        <v>0</v>
      </c>
      <c r="BX29" s="502"/>
      <c r="BZ29" s="67"/>
      <c r="CA29" s="55"/>
      <c r="CB29" s="42">
        <f t="shared" si="14"/>
        <v>0</v>
      </c>
      <c r="CC29" s="73"/>
      <c r="CD29" s="485">
        <v>-500000</v>
      </c>
      <c r="CE29" s="42">
        <f t="shared" si="13"/>
        <v>500000</v>
      </c>
      <c r="CF29" s="42">
        <f t="shared" si="11"/>
        <v>-1000000</v>
      </c>
      <c r="CG29" s="68"/>
      <c r="CH29" s="42">
        <f t="shared" si="12"/>
        <v>1000000</v>
      </c>
      <c r="CI29" s="70"/>
      <c r="CJ29" s="45"/>
      <c r="CK29" s="15"/>
      <c r="CL29" s="10"/>
      <c r="CM29" s="10"/>
      <c r="CN29" s="10"/>
      <c r="CO29" s="26"/>
      <c r="CP29" s="26"/>
      <c r="CQ29" s="26"/>
      <c r="CR29" s="26"/>
      <c r="CS29" s="26"/>
      <c r="CT29" s="26"/>
      <c r="CU29" s="26"/>
      <c r="CV29" s="26"/>
      <c r="CW29" s="26"/>
      <c r="CX29" s="54">
        <f t="shared" si="1"/>
        <v>0</v>
      </c>
      <c r="CY29" s="54">
        <f t="shared" si="2"/>
        <v>0</v>
      </c>
      <c r="CZ29" s="54">
        <f t="shared" si="3"/>
        <v>0</v>
      </c>
    </row>
    <row r="30" spans="1:104">
      <c r="B30" s="7">
        <v>21</v>
      </c>
      <c r="C30" s="353" t="s">
        <v>176</v>
      </c>
      <c r="D30" s="354" t="s">
        <v>275</v>
      </c>
      <c r="E30" s="348"/>
      <c r="F30" s="346"/>
      <c r="G30" s="350">
        <v>10</v>
      </c>
      <c r="H30" s="348"/>
      <c r="I30" s="348"/>
      <c r="J30" s="348"/>
      <c r="K30" s="484" t="s">
        <v>179</v>
      </c>
      <c r="L30" s="356" t="s">
        <v>180</v>
      </c>
      <c r="M30" s="357"/>
      <c r="N30" s="351"/>
      <c r="O30" s="352" t="s">
        <v>277</v>
      </c>
      <c r="Q30" s="67"/>
      <c r="R30" s="55"/>
      <c r="S30" s="42">
        <f t="shared" si="15"/>
        <v>0</v>
      </c>
      <c r="T30" s="73"/>
      <c r="U30" s="71"/>
      <c r="V30" s="42"/>
      <c r="W30" s="42">
        <f t="shared" si="16"/>
        <v>0</v>
      </c>
      <c r="X30" s="68"/>
      <c r="Y30" s="42">
        <f t="shared" si="17"/>
        <v>0</v>
      </c>
      <c r="Z30" s="70"/>
      <c r="AA30" s="15"/>
      <c r="AB30" s="15"/>
      <c r="AC30" s="10"/>
      <c r="AD30" s="10"/>
      <c r="AE30" s="10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54">
        <f t="shared" si="18"/>
        <v>0</v>
      </c>
      <c r="AU30" s="54">
        <f t="shared" si="19"/>
        <v>0</v>
      </c>
      <c r="AV30" s="54">
        <f t="shared" si="20"/>
        <v>0</v>
      </c>
      <c r="AW30" s="15"/>
      <c r="AX30" s="67"/>
      <c r="AY30" s="55"/>
      <c r="AZ30" s="42">
        <f t="shared" si="23"/>
        <v>0</v>
      </c>
      <c r="BA30" s="73"/>
      <c r="BB30" s="485"/>
      <c r="BC30" s="42">
        <f t="shared" si="21"/>
        <v>0</v>
      </c>
      <c r="BD30" s="42">
        <f t="shared" si="24"/>
        <v>0</v>
      </c>
      <c r="BE30" s="68"/>
      <c r="BF30" s="42">
        <f t="shared" si="25"/>
        <v>0</v>
      </c>
      <c r="BG30" s="70"/>
      <c r="BH30" s="15"/>
      <c r="BI30" s="15"/>
      <c r="BJ30" s="10"/>
      <c r="BK30" s="10"/>
      <c r="BL30" s="10"/>
      <c r="BM30" s="26"/>
      <c r="BN30" s="26"/>
      <c r="BO30" s="26"/>
      <c r="BP30" s="26"/>
      <c r="BQ30" s="26"/>
      <c r="BR30" s="26"/>
      <c r="BS30" s="26"/>
      <c r="BT30" s="26"/>
      <c r="BU30" s="54">
        <f>COUNTIF(BM30:BT30,$BU$9)*$AZ$5</f>
        <v>0</v>
      </c>
      <c r="BV30" s="54">
        <f>COUNTIF(BM30:BT30,$BV$9)*$AZ$5</f>
        <v>0</v>
      </c>
      <c r="BW30" s="54">
        <f t="shared" si="10"/>
        <v>0</v>
      </c>
      <c r="BX30" s="502"/>
      <c r="BY30" s="11"/>
      <c r="BZ30" s="67"/>
      <c r="CA30" s="55"/>
      <c r="CB30" s="42">
        <f t="shared" si="14"/>
        <v>0</v>
      </c>
      <c r="CC30" s="73"/>
      <c r="CD30" s="485"/>
      <c r="CE30" s="42">
        <f t="shared" si="13"/>
        <v>0</v>
      </c>
      <c r="CF30" s="42">
        <f t="shared" si="11"/>
        <v>0</v>
      </c>
      <c r="CG30" s="68"/>
      <c r="CH30" s="42">
        <f t="shared" si="12"/>
        <v>0</v>
      </c>
      <c r="CI30" s="70"/>
      <c r="CJ30" s="15"/>
      <c r="CK30" s="15"/>
      <c r="CL30" s="10"/>
      <c r="CM30" s="10"/>
      <c r="CN30" s="10"/>
      <c r="CO30" s="26"/>
      <c r="CP30" s="26"/>
      <c r="CQ30" s="26"/>
      <c r="CR30" s="26"/>
      <c r="CS30" s="26"/>
      <c r="CT30" s="26"/>
      <c r="CU30" s="26"/>
      <c r="CV30" s="26"/>
      <c r="CW30" s="26"/>
      <c r="CX30" s="54">
        <f t="shared" si="1"/>
        <v>0</v>
      </c>
      <c r="CY30" s="54">
        <f t="shared" si="2"/>
        <v>0</v>
      </c>
      <c r="CZ30" s="54">
        <f t="shared" si="3"/>
        <v>0</v>
      </c>
    </row>
    <row r="31" spans="1:104">
      <c r="B31" s="7">
        <v>22</v>
      </c>
      <c r="C31" s="353" t="s">
        <v>216</v>
      </c>
      <c r="D31" s="354" t="s">
        <v>347</v>
      </c>
      <c r="E31" s="348"/>
      <c r="F31" s="346"/>
      <c r="G31" s="350"/>
      <c r="H31" s="348"/>
      <c r="I31" s="348"/>
      <c r="J31" s="348"/>
      <c r="K31" s="355"/>
      <c r="L31" s="356" t="s">
        <v>345</v>
      </c>
      <c r="M31" s="357"/>
      <c r="N31" s="351"/>
      <c r="O31" s="352" t="s">
        <v>346</v>
      </c>
      <c r="Q31" s="67"/>
      <c r="R31" s="55"/>
      <c r="S31" s="42"/>
      <c r="T31" s="73"/>
      <c r="U31" s="71"/>
      <c r="V31" s="42"/>
      <c r="W31" s="42"/>
      <c r="X31" s="68"/>
      <c r="Y31" s="42"/>
      <c r="Z31" s="70"/>
      <c r="AA31" s="15"/>
      <c r="AB31" s="15"/>
      <c r="AC31" s="10"/>
      <c r="AD31" s="10"/>
      <c r="AE31" s="10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54">
        <f t="shared" si="18"/>
        <v>0</v>
      </c>
      <c r="AU31" s="54">
        <f t="shared" si="19"/>
        <v>0</v>
      </c>
      <c r="AV31" s="54">
        <f t="shared" si="20"/>
        <v>0</v>
      </c>
      <c r="AW31" s="15"/>
      <c r="AX31" s="67"/>
      <c r="AY31" s="55"/>
      <c r="AZ31" s="42">
        <f t="shared" si="23"/>
        <v>0</v>
      </c>
      <c r="BA31" s="73"/>
      <c r="BB31" s="485"/>
      <c r="BC31" s="42">
        <f t="shared" si="21"/>
        <v>0</v>
      </c>
      <c r="BD31" s="42"/>
      <c r="BE31" s="68"/>
      <c r="BF31" s="42"/>
      <c r="BG31" s="70"/>
      <c r="BH31" s="15"/>
      <c r="BI31" s="15"/>
      <c r="BJ31" s="10"/>
      <c r="BK31" s="10"/>
      <c r="BL31" s="10"/>
      <c r="BM31" s="26"/>
      <c r="BN31" s="26"/>
      <c r="BO31" s="26"/>
      <c r="BP31" s="26"/>
      <c r="BQ31" s="26"/>
      <c r="BR31" s="26"/>
      <c r="BS31" s="26"/>
      <c r="BT31" s="26"/>
      <c r="BU31" s="54">
        <f>COUNTIF(BM31:BT31,$BU$9)*$AZ$5</f>
        <v>0</v>
      </c>
      <c r="BV31" s="54">
        <f>COUNTIF(BM31:BT31,$BV$9)*$AZ$5</f>
        <v>0</v>
      </c>
      <c r="BW31" s="54">
        <f t="shared" si="10"/>
        <v>0</v>
      </c>
      <c r="BX31" s="502"/>
      <c r="BY31" s="11"/>
      <c r="BZ31" s="67"/>
      <c r="CA31" s="55"/>
      <c r="CB31" s="42">
        <f t="shared" si="14"/>
        <v>0</v>
      </c>
      <c r="CC31" s="73"/>
      <c r="CD31" s="485"/>
      <c r="CE31" s="42">
        <f t="shared" si="13"/>
        <v>0</v>
      </c>
      <c r="CF31" s="42">
        <f t="shared" si="11"/>
        <v>0</v>
      </c>
      <c r="CG31" s="68"/>
      <c r="CH31" s="42">
        <f t="shared" si="12"/>
        <v>0</v>
      </c>
      <c r="CI31" s="70"/>
      <c r="CJ31" s="15"/>
      <c r="CK31" s="15"/>
      <c r="CL31" s="10"/>
      <c r="CM31" s="10"/>
      <c r="CN31" s="10"/>
      <c r="CO31" s="26"/>
      <c r="CP31" s="26"/>
      <c r="CQ31" s="26"/>
      <c r="CR31" s="26"/>
      <c r="CS31" s="26"/>
      <c r="CT31" s="26"/>
      <c r="CU31" s="26"/>
      <c r="CV31" s="26"/>
      <c r="CW31" s="26"/>
      <c r="CX31" s="54">
        <f t="shared" si="1"/>
        <v>0</v>
      </c>
      <c r="CY31" s="54">
        <f t="shared" si="2"/>
        <v>0</v>
      </c>
      <c r="CZ31" s="54">
        <f t="shared" si="3"/>
        <v>0</v>
      </c>
    </row>
    <row r="32" spans="1:104">
      <c r="B32" s="7">
        <v>23</v>
      </c>
      <c r="C32" s="344" t="s">
        <v>381</v>
      </c>
      <c r="D32" s="479" t="s">
        <v>437</v>
      </c>
      <c r="E32" s="339">
        <v>37995</v>
      </c>
      <c r="F32" s="340" t="s">
        <v>382</v>
      </c>
      <c r="G32" s="448" t="s">
        <v>383</v>
      </c>
      <c r="H32" s="292"/>
      <c r="I32" s="292" t="s">
        <v>392</v>
      </c>
      <c r="J32" s="292"/>
      <c r="K32" s="482" t="s">
        <v>384</v>
      </c>
      <c r="L32" s="342" t="s">
        <v>382</v>
      </c>
      <c r="M32" s="450" t="s">
        <v>383</v>
      </c>
      <c r="N32" s="299" t="s">
        <v>385</v>
      </c>
      <c r="O32" s="300" t="s">
        <v>438</v>
      </c>
      <c r="Q32" s="67"/>
      <c r="R32" s="55">
        <v>1</v>
      </c>
      <c r="S32" s="42">
        <f>SUM(Q32:R32)*$S$4</f>
        <v>250000</v>
      </c>
      <c r="T32" s="73"/>
      <c r="U32" s="71"/>
      <c r="V32" s="42"/>
      <c r="W32" s="42">
        <f>S32*(1-T32)+U32-V32</f>
        <v>250000</v>
      </c>
      <c r="X32" s="68"/>
      <c r="Y32" s="42">
        <f>X32-W32</f>
        <v>-250000</v>
      </c>
      <c r="Z32" s="70"/>
      <c r="AA32" s="15"/>
      <c r="AB32" s="15"/>
      <c r="AC32" s="10"/>
      <c r="AD32" s="10"/>
      <c r="AE32" s="10"/>
      <c r="AF32" s="26"/>
      <c r="AG32" s="26"/>
      <c r="AH32" s="56"/>
      <c r="AI32" s="56"/>
      <c r="AJ32" s="26"/>
      <c r="AK32" s="26"/>
      <c r="AL32" s="26"/>
      <c r="AM32" s="26"/>
      <c r="AN32" s="26"/>
      <c r="AO32" s="26"/>
      <c r="AP32" s="26"/>
      <c r="AQ32" s="26" t="s">
        <v>232</v>
      </c>
      <c r="AR32" s="26"/>
      <c r="AS32" s="26"/>
      <c r="AT32" s="54">
        <f t="shared" si="18"/>
        <v>1</v>
      </c>
      <c r="AU32" s="54">
        <f t="shared" si="19"/>
        <v>0</v>
      </c>
      <c r="AV32" s="54">
        <f t="shared" si="20"/>
        <v>0</v>
      </c>
      <c r="AW32" s="15"/>
      <c r="AX32" s="67"/>
      <c r="AY32" s="55"/>
      <c r="AZ32" s="42">
        <f t="shared" si="23"/>
        <v>0</v>
      </c>
      <c r="BA32" s="73"/>
      <c r="BB32" s="485"/>
      <c r="BC32" s="42">
        <f t="shared" si="21"/>
        <v>-250000</v>
      </c>
      <c r="BD32" s="42">
        <f>AZ32*(1-BA32)+BB32-BC32</f>
        <v>250000</v>
      </c>
      <c r="BE32" s="68"/>
      <c r="BF32" s="42">
        <f>BE32-BD32</f>
        <v>-250000</v>
      </c>
      <c r="BG32" s="70"/>
      <c r="BH32" s="15"/>
      <c r="BI32" s="15"/>
      <c r="BJ32" s="10"/>
      <c r="BK32" s="10"/>
      <c r="BL32" s="10"/>
      <c r="BM32" s="26"/>
      <c r="BN32" s="26"/>
      <c r="BO32" s="26"/>
      <c r="BP32" s="26"/>
      <c r="BQ32" s="26"/>
      <c r="BR32" s="26"/>
      <c r="BS32" s="26"/>
      <c r="BT32" s="26"/>
      <c r="BU32" s="54">
        <f>COUNTIF(BM32:BT32,$BU$9)*$AZ$5</f>
        <v>0</v>
      </c>
      <c r="BV32" s="54">
        <f>COUNTIF(BM32:BT32,$BV$9)*$AZ$5</f>
        <v>0</v>
      </c>
      <c r="BW32" s="54">
        <f t="shared" si="10"/>
        <v>0</v>
      </c>
      <c r="BX32" s="502"/>
      <c r="BY32" s="11"/>
      <c r="BZ32" s="67"/>
      <c r="CA32" s="55"/>
      <c r="CB32" s="42">
        <f t="shared" si="14"/>
        <v>0</v>
      </c>
      <c r="CC32" s="73"/>
      <c r="CD32" s="485"/>
      <c r="CE32" s="42">
        <f t="shared" si="13"/>
        <v>-250000</v>
      </c>
      <c r="CF32" s="42">
        <f t="shared" si="11"/>
        <v>250000</v>
      </c>
      <c r="CG32" s="68"/>
      <c r="CH32" s="42">
        <f t="shared" si="12"/>
        <v>-250000</v>
      </c>
      <c r="CI32" s="70"/>
      <c r="CJ32" s="15"/>
      <c r="CK32" s="15"/>
      <c r="CL32" s="10"/>
      <c r="CM32" s="10"/>
      <c r="CN32" s="10"/>
      <c r="CO32" s="26"/>
      <c r="CP32" s="26"/>
      <c r="CQ32" s="26"/>
      <c r="CR32" s="26"/>
      <c r="CS32" s="26"/>
      <c r="CT32" s="26"/>
      <c r="CU32" s="26"/>
      <c r="CV32" s="26"/>
      <c r="CW32" s="26"/>
      <c r="CX32" s="54">
        <f t="shared" si="1"/>
        <v>0</v>
      </c>
      <c r="CY32" s="54">
        <f t="shared" si="2"/>
        <v>0</v>
      </c>
      <c r="CZ32" s="54">
        <f t="shared" si="3"/>
        <v>0</v>
      </c>
    </row>
    <row r="33" spans="2:104">
      <c r="B33" s="7">
        <v>24</v>
      </c>
      <c r="C33" s="358" t="s">
        <v>195</v>
      </c>
      <c r="D33" s="359" t="s">
        <v>276</v>
      </c>
      <c r="E33" s="351">
        <v>38272</v>
      </c>
      <c r="F33" s="348"/>
      <c r="G33" s="348"/>
      <c r="H33" s="348"/>
      <c r="I33" s="348" t="s">
        <v>287</v>
      </c>
      <c r="J33" s="348"/>
      <c r="K33" s="360" t="s">
        <v>223</v>
      </c>
      <c r="L33" s="361" t="s">
        <v>196</v>
      </c>
      <c r="M33" s="350" t="s">
        <v>224</v>
      </c>
      <c r="N33" s="351"/>
      <c r="O33" s="352" t="s">
        <v>277</v>
      </c>
      <c r="Q33" s="67">
        <v>1</v>
      </c>
      <c r="R33" s="55"/>
      <c r="S33" s="42">
        <f>SUM(Q33:R33)*$S$4</f>
        <v>250000</v>
      </c>
      <c r="T33" s="73"/>
      <c r="U33" s="71"/>
      <c r="V33" s="42"/>
      <c r="W33" s="42">
        <f>S33*(1-T33)+U33-V33</f>
        <v>250000</v>
      </c>
      <c r="X33" s="68"/>
      <c r="Y33" s="42">
        <f>X33-W33</f>
        <v>-250000</v>
      </c>
      <c r="Z33" s="70"/>
      <c r="AA33" s="15"/>
      <c r="AB33" s="15"/>
      <c r="AC33" s="10"/>
      <c r="AD33" s="10"/>
      <c r="AE33" s="10"/>
      <c r="AF33" s="26"/>
      <c r="AG33" s="26" t="s">
        <v>232</v>
      </c>
      <c r="AH33" s="26" t="s">
        <v>27</v>
      </c>
      <c r="AI33" s="26" t="s">
        <v>27</v>
      </c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54">
        <f t="shared" si="18"/>
        <v>1</v>
      </c>
      <c r="AU33" s="54">
        <f t="shared" si="19"/>
        <v>2</v>
      </c>
      <c r="AV33" s="54">
        <f t="shared" si="20"/>
        <v>0</v>
      </c>
      <c r="AW33" s="15"/>
      <c r="AX33" s="67"/>
      <c r="AY33" s="55"/>
      <c r="AZ33" s="42">
        <f t="shared" si="23"/>
        <v>0</v>
      </c>
      <c r="BA33" s="73"/>
      <c r="BB33" s="485"/>
      <c r="BC33" s="42">
        <f t="shared" si="21"/>
        <v>-250000</v>
      </c>
      <c r="BD33" s="42">
        <f>AZ33*(1-BA33)+BB33-BC33</f>
        <v>250000</v>
      </c>
      <c r="BE33" s="68"/>
      <c r="BF33" s="42">
        <f>BE33-BD33</f>
        <v>-250000</v>
      </c>
      <c r="BG33" s="70"/>
      <c r="BH33" s="15"/>
      <c r="BI33" s="15"/>
      <c r="BJ33" s="10"/>
      <c r="BK33" s="10"/>
      <c r="BL33" s="10"/>
      <c r="BM33" s="26"/>
      <c r="BN33" s="26"/>
      <c r="BO33" s="26"/>
      <c r="BP33" s="26"/>
      <c r="BQ33" s="26"/>
      <c r="BR33" s="26"/>
      <c r="BS33" s="26"/>
      <c r="BT33" s="26"/>
      <c r="BU33" s="54">
        <f>COUNTIF(BM33:BT33,$BU$9)*$AZ$5</f>
        <v>0</v>
      </c>
      <c r="BV33" s="54">
        <f>COUNTIF(BM33:BT33,$BV$9)*$AZ$5</f>
        <v>0</v>
      </c>
      <c r="BW33" s="54">
        <f t="shared" si="10"/>
        <v>0</v>
      </c>
      <c r="BX33" s="502"/>
      <c r="BY33" s="11"/>
      <c r="BZ33" s="67"/>
      <c r="CA33" s="55"/>
      <c r="CB33" s="42">
        <f t="shared" si="14"/>
        <v>0</v>
      </c>
      <c r="CC33" s="73"/>
      <c r="CD33" s="485"/>
      <c r="CE33" s="42">
        <f t="shared" si="13"/>
        <v>-250000</v>
      </c>
      <c r="CF33" s="42">
        <f t="shared" si="11"/>
        <v>250000</v>
      </c>
      <c r="CG33" s="68"/>
      <c r="CH33" s="42">
        <f t="shared" si="12"/>
        <v>-250000</v>
      </c>
      <c r="CI33" s="70"/>
      <c r="CJ33" s="15"/>
      <c r="CK33" s="15"/>
      <c r="CL33" s="10"/>
      <c r="CM33" s="10"/>
      <c r="CN33" s="10"/>
      <c r="CO33" s="26"/>
      <c r="CP33" s="26"/>
      <c r="CQ33" s="26"/>
      <c r="CR33" s="26"/>
      <c r="CS33" s="26"/>
      <c r="CT33" s="26"/>
      <c r="CU33" s="26"/>
      <c r="CV33" s="26"/>
      <c r="CW33" s="26"/>
      <c r="CX33" s="54">
        <f t="shared" si="1"/>
        <v>0</v>
      </c>
      <c r="CY33" s="54">
        <f t="shared" si="2"/>
        <v>0</v>
      </c>
      <c r="CZ33" s="54">
        <f t="shared" si="3"/>
        <v>0</v>
      </c>
    </row>
    <row r="34" spans="2:104" s="8" customFormat="1">
      <c r="B34" s="146"/>
      <c r="C34" s="28" t="s">
        <v>4</v>
      </c>
      <c r="D34" s="28">
        <f>COUNTA(D10:D30)</f>
        <v>21</v>
      </c>
      <c r="E34" s="183"/>
      <c r="F34" s="184"/>
      <c r="G34" s="185"/>
      <c r="H34" s="185"/>
      <c r="I34" s="185"/>
      <c r="J34" s="185"/>
      <c r="K34" s="185"/>
      <c r="L34" s="185"/>
      <c r="M34" s="185"/>
      <c r="N34" s="185"/>
      <c r="O34" s="185"/>
      <c r="Q34" s="23"/>
      <c r="R34" s="147"/>
      <c r="S34" s="52">
        <f>SUM(S10:S29)</f>
        <v>28750000</v>
      </c>
      <c r="T34" s="74"/>
      <c r="U34" s="51"/>
      <c r="V34" s="43"/>
      <c r="W34" s="43"/>
      <c r="X34" s="43">
        <f>SUM(X10:X29)</f>
        <v>19475000</v>
      </c>
      <c r="Y34" s="43">
        <f>SUM(Y10:Y29)</f>
        <v>-8000000</v>
      </c>
      <c r="Z34" s="43"/>
      <c r="AA34" s="13"/>
      <c r="AB34" s="57" t="s">
        <v>21</v>
      </c>
      <c r="AC34" s="147">
        <f t="shared" ref="AC34:AS34" si="26">COUNTIF(AC10:AC29,"X")</f>
        <v>0</v>
      </c>
      <c r="AD34" s="147">
        <f t="shared" si="26"/>
        <v>0</v>
      </c>
      <c r="AE34" s="147">
        <f t="shared" si="26"/>
        <v>0</v>
      </c>
      <c r="AF34" s="147">
        <f t="shared" si="26"/>
        <v>0</v>
      </c>
      <c r="AG34" s="147">
        <f t="shared" si="26"/>
        <v>4</v>
      </c>
      <c r="AH34" s="147">
        <f t="shared" si="26"/>
        <v>7</v>
      </c>
      <c r="AI34" s="147">
        <f t="shared" si="26"/>
        <v>6</v>
      </c>
      <c r="AJ34" s="147">
        <f t="shared" si="26"/>
        <v>6</v>
      </c>
      <c r="AK34" s="147">
        <f t="shared" si="26"/>
        <v>8</v>
      </c>
      <c r="AL34" s="288">
        <f t="shared" si="26"/>
        <v>10</v>
      </c>
      <c r="AM34" s="288">
        <f t="shared" si="26"/>
        <v>9</v>
      </c>
      <c r="AN34" s="288">
        <f t="shared" si="26"/>
        <v>9</v>
      </c>
      <c r="AO34" s="288">
        <f t="shared" si="26"/>
        <v>10</v>
      </c>
      <c r="AP34" s="288">
        <f t="shared" si="26"/>
        <v>10</v>
      </c>
      <c r="AQ34" s="288">
        <f t="shared" si="26"/>
        <v>9</v>
      </c>
      <c r="AR34" s="288">
        <f t="shared" si="26"/>
        <v>9</v>
      </c>
      <c r="AS34" s="288">
        <f t="shared" si="26"/>
        <v>9</v>
      </c>
      <c r="AT34" s="53">
        <f>SUM(AT10:AT29)</f>
        <v>106</v>
      </c>
      <c r="AU34" s="53">
        <f>SUM(AU10:AU29)</f>
        <v>0</v>
      </c>
      <c r="AV34" s="53">
        <f>SUM(AV10:AV29)</f>
        <v>9</v>
      </c>
      <c r="AW34" s="13"/>
      <c r="AX34" s="23"/>
      <c r="AY34" s="477"/>
      <c r="AZ34" s="52">
        <f>SUM(AZ10:AZ29)</f>
        <v>44100000</v>
      </c>
      <c r="BA34" s="74"/>
      <c r="BB34" s="515"/>
      <c r="BC34" s="43"/>
      <c r="BD34" s="43"/>
      <c r="BE34" s="43"/>
      <c r="BF34" s="43">
        <f>SUM(BF10:BF29)</f>
        <v>-6350000</v>
      </c>
      <c r="BG34" s="43"/>
      <c r="BH34" s="13"/>
      <c r="BI34" s="57" t="s">
        <v>21</v>
      </c>
      <c r="BJ34" s="477">
        <f t="shared" ref="BJ34:BT34" si="27">COUNTIF(BJ10:BJ29,"X")</f>
        <v>0</v>
      </c>
      <c r="BK34" s="477">
        <f t="shared" si="27"/>
        <v>0</v>
      </c>
      <c r="BL34" s="477">
        <f t="shared" si="27"/>
        <v>0</v>
      </c>
      <c r="BM34" s="488">
        <f t="shared" si="27"/>
        <v>14</v>
      </c>
      <c r="BN34" s="488">
        <f t="shared" si="27"/>
        <v>12</v>
      </c>
      <c r="BO34" s="488">
        <f t="shared" si="27"/>
        <v>15</v>
      </c>
      <c r="BP34" s="488">
        <f t="shared" si="27"/>
        <v>15</v>
      </c>
      <c r="BQ34" s="488">
        <f t="shared" si="27"/>
        <v>15</v>
      </c>
      <c r="BR34" s="488">
        <f t="shared" si="27"/>
        <v>17</v>
      </c>
      <c r="BS34" s="488">
        <f t="shared" si="27"/>
        <v>0</v>
      </c>
      <c r="BT34" s="488">
        <f t="shared" si="27"/>
        <v>0</v>
      </c>
      <c r="BU34" s="53">
        <f>SUM(BU10:BU29)</f>
        <v>88</v>
      </c>
      <c r="BV34" s="53">
        <f>SUM(BV10:BV29)</f>
        <v>0</v>
      </c>
      <c r="BW34" s="53">
        <f>SUM(BW10:BW29)</f>
        <v>4</v>
      </c>
      <c r="BX34" s="503"/>
      <c r="BZ34" s="23"/>
      <c r="CA34" s="555"/>
      <c r="CB34" s="52">
        <f>SUM(CB10:CB29)</f>
        <v>53550000</v>
      </c>
      <c r="CC34" s="74"/>
      <c r="CD34" s="515"/>
      <c r="CE34" s="43"/>
      <c r="CF34" s="43"/>
      <c r="CG34" s="43"/>
      <c r="CH34" s="43">
        <f>SUM(CH10:CH29)</f>
        <v>-57900000</v>
      </c>
      <c r="CI34" s="43"/>
      <c r="CJ34" s="13"/>
      <c r="CK34" s="57" t="s">
        <v>21</v>
      </c>
      <c r="CL34" s="555">
        <f t="shared" ref="CL34:CW34" si="28">COUNTIF(CL10:CL29,"X")</f>
        <v>0</v>
      </c>
      <c r="CM34" s="555">
        <f t="shared" si="28"/>
        <v>0</v>
      </c>
      <c r="CN34" s="555">
        <f t="shared" si="28"/>
        <v>0</v>
      </c>
      <c r="CO34" s="555">
        <f t="shared" si="28"/>
        <v>0</v>
      </c>
      <c r="CP34" s="556">
        <f t="shared" si="28"/>
        <v>0</v>
      </c>
      <c r="CQ34" s="556">
        <f t="shared" si="28"/>
        <v>0</v>
      </c>
      <c r="CR34" s="556">
        <f t="shared" si="28"/>
        <v>0</v>
      </c>
      <c r="CS34" s="556">
        <f t="shared" si="28"/>
        <v>0</v>
      </c>
      <c r="CT34" s="556">
        <f t="shared" si="28"/>
        <v>0</v>
      </c>
      <c r="CU34" s="556">
        <f t="shared" si="28"/>
        <v>0</v>
      </c>
      <c r="CV34" s="556">
        <f t="shared" si="28"/>
        <v>0</v>
      </c>
      <c r="CW34" s="556">
        <f t="shared" si="28"/>
        <v>0</v>
      </c>
      <c r="CX34" s="53">
        <f>SUM(CX10:CX29)</f>
        <v>0</v>
      </c>
      <c r="CY34" s="53">
        <f>SUM(CY10:CY29)</f>
        <v>0</v>
      </c>
      <c r="CZ34" s="53">
        <f>SUM(CZ10:CZ29)</f>
        <v>0</v>
      </c>
    </row>
    <row r="35" spans="2:104">
      <c r="B35" s="24"/>
      <c r="C35" s="24"/>
      <c r="D35" s="24"/>
      <c r="E35" s="186"/>
      <c r="F35" s="187"/>
      <c r="G35" s="188"/>
      <c r="H35" s="188"/>
      <c r="I35" s="188"/>
      <c r="J35" s="188"/>
      <c r="K35" s="188"/>
      <c r="L35" s="188"/>
      <c r="M35" s="188"/>
      <c r="N35" s="188"/>
      <c r="O35" s="188"/>
      <c r="Q35" s="24"/>
      <c r="R35" s="22"/>
      <c r="S35" s="24"/>
      <c r="T35" s="75"/>
      <c r="U35" s="50"/>
      <c r="V35" s="24"/>
      <c r="W35" s="24"/>
      <c r="X35" s="24"/>
      <c r="Y35" s="24"/>
      <c r="Z35" s="24"/>
      <c r="AA35" s="15"/>
      <c r="AB35" s="58" t="s">
        <v>22</v>
      </c>
      <c r="AC35" s="22">
        <f t="shared" ref="AC35:AS35" si="29">COUNTIF(AC10:AC29,"P")</f>
        <v>0</v>
      </c>
      <c r="AD35" s="22">
        <f t="shared" si="29"/>
        <v>0</v>
      </c>
      <c r="AE35" s="22">
        <f t="shared" si="29"/>
        <v>0</v>
      </c>
      <c r="AF35" s="22">
        <f t="shared" si="29"/>
        <v>0</v>
      </c>
      <c r="AG35" s="22">
        <f t="shared" si="29"/>
        <v>0</v>
      </c>
      <c r="AH35" s="22">
        <f t="shared" si="29"/>
        <v>0</v>
      </c>
      <c r="AI35" s="22">
        <f t="shared" si="29"/>
        <v>1</v>
      </c>
      <c r="AJ35" s="22">
        <f t="shared" si="29"/>
        <v>0</v>
      </c>
      <c r="AK35" s="22">
        <f t="shared" si="29"/>
        <v>1</v>
      </c>
      <c r="AL35" s="22">
        <f t="shared" si="29"/>
        <v>0</v>
      </c>
      <c r="AM35" s="22">
        <f t="shared" si="29"/>
        <v>1</v>
      </c>
      <c r="AN35" s="22">
        <f t="shared" si="29"/>
        <v>1</v>
      </c>
      <c r="AO35" s="22">
        <f t="shared" si="29"/>
        <v>0</v>
      </c>
      <c r="AP35" s="22">
        <f t="shared" si="29"/>
        <v>0</v>
      </c>
      <c r="AQ35" s="22">
        <f t="shared" si="29"/>
        <v>2</v>
      </c>
      <c r="AR35" s="22">
        <f t="shared" si="29"/>
        <v>1</v>
      </c>
      <c r="AS35" s="22">
        <f t="shared" si="29"/>
        <v>2</v>
      </c>
      <c r="AT35" s="10"/>
      <c r="AU35" s="10"/>
      <c r="AV35" s="10"/>
      <c r="AW35" s="15"/>
      <c r="AX35" s="24"/>
      <c r="AY35" s="22"/>
      <c r="AZ35" s="24"/>
      <c r="BA35" s="75"/>
      <c r="BB35" s="516"/>
      <c r="BC35" s="24"/>
      <c r="BD35" s="24"/>
      <c r="BE35" s="24"/>
      <c r="BF35" s="24"/>
      <c r="BG35" s="24"/>
      <c r="BH35" s="15"/>
      <c r="BI35" s="58" t="s">
        <v>22</v>
      </c>
      <c r="BJ35" s="22">
        <f t="shared" ref="BJ35:BT35" si="30">COUNTIF(BJ10:BJ29,"P")</f>
        <v>0</v>
      </c>
      <c r="BK35" s="22">
        <f t="shared" si="30"/>
        <v>0</v>
      </c>
      <c r="BL35" s="22">
        <f t="shared" si="30"/>
        <v>0</v>
      </c>
      <c r="BM35" s="22">
        <f t="shared" si="30"/>
        <v>0</v>
      </c>
      <c r="BN35" s="22">
        <f t="shared" si="30"/>
        <v>2</v>
      </c>
      <c r="BO35" s="22">
        <f t="shared" si="30"/>
        <v>0</v>
      </c>
      <c r="BP35" s="22">
        <f t="shared" si="30"/>
        <v>0</v>
      </c>
      <c r="BQ35" s="22">
        <f t="shared" si="30"/>
        <v>2</v>
      </c>
      <c r="BR35" s="22">
        <f t="shared" si="30"/>
        <v>0</v>
      </c>
      <c r="BS35" s="22">
        <f t="shared" si="30"/>
        <v>0</v>
      </c>
      <c r="BT35" s="22">
        <f t="shared" si="30"/>
        <v>0</v>
      </c>
      <c r="BU35" s="10"/>
      <c r="BV35" s="10"/>
      <c r="BW35" s="10"/>
      <c r="BX35" s="15"/>
      <c r="BZ35" s="24"/>
      <c r="CA35" s="22"/>
      <c r="CB35" s="24"/>
      <c r="CC35" s="75"/>
      <c r="CD35" s="516"/>
      <c r="CE35" s="24"/>
      <c r="CF35" s="24"/>
      <c r="CG35" s="24"/>
      <c r="CH35" s="24"/>
      <c r="CI35" s="24"/>
      <c r="CJ35" s="15"/>
      <c r="CK35" s="58" t="s">
        <v>22</v>
      </c>
      <c r="CL35" s="22">
        <f t="shared" ref="CL35:CW35" si="31">COUNTIF(CL10:CL29,"P")</f>
        <v>0</v>
      </c>
      <c r="CM35" s="22">
        <f t="shared" si="31"/>
        <v>0</v>
      </c>
      <c r="CN35" s="22">
        <f t="shared" si="31"/>
        <v>0</v>
      </c>
      <c r="CO35" s="22">
        <f t="shared" si="31"/>
        <v>0</v>
      </c>
      <c r="CP35" s="22">
        <f t="shared" si="31"/>
        <v>0</v>
      </c>
      <c r="CQ35" s="22">
        <f t="shared" si="31"/>
        <v>0</v>
      </c>
      <c r="CR35" s="22">
        <f t="shared" si="31"/>
        <v>0</v>
      </c>
      <c r="CS35" s="22">
        <f t="shared" si="31"/>
        <v>0</v>
      </c>
      <c r="CT35" s="22">
        <f t="shared" si="31"/>
        <v>0</v>
      </c>
      <c r="CU35" s="22">
        <f t="shared" si="31"/>
        <v>0</v>
      </c>
      <c r="CV35" s="22">
        <f t="shared" si="31"/>
        <v>0</v>
      </c>
      <c r="CW35" s="22">
        <f t="shared" si="31"/>
        <v>0</v>
      </c>
      <c r="CX35" s="10"/>
      <c r="CY35" s="10"/>
      <c r="CZ35" s="10"/>
    </row>
    <row r="36" spans="2:104">
      <c r="AB36" s="59" t="s">
        <v>39</v>
      </c>
      <c r="AF36" s="6"/>
      <c r="AG36" s="6">
        <v>2</v>
      </c>
      <c r="AH36" s="6">
        <v>2</v>
      </c>
      <c r="AI36" s="6"/>
      <c r="AJ36" s="6">
        <v>2</v>
      </c>
      <c r="AK36" s="6"/>
      <c r="AL36" s="6"/>
      <c r="AM36" s="6"/>
      <c r="AN36" s="6"/>
      <c r="AO36" s="6">
        <v>2</v>
      </c>
      <c r="AP36" s="6">
        <v>2</v>
      </c>
      <c r="AQ36" s="6"/>
      <c r="AR36" s="6"/>
      <c r="AS36" s="6"/>
      <c r="AT36" s="60">
        <f>SUM($AF$36:$AS$36)</f>
        <v>10</v>
      </c>
      <c r="AU36" s="6"/>
      <c r="AV36" s="6"/>
      <c r="BI36" s="59" t="s">
        <v>39</v>
      </c>
      <c r="BM36" s="6">
        <v>2</v>
      </c>
      <c r="BN36" s="6"/>
      <c r="BO36" s="6"/>
      <c r="BP36" s="6"/>
      <c r="BQ36" s="6"/>
      <c r="BR36" s="6"/>
      <c r="BS36" s="6">
        <v>2</v>
      </c>
      <c r="BT36" s="6"/>
      <c r="BU36" s="60">
        <f>SUM($AF$36:$AS$36)</f>
        <v>10</v>
      </c>
      <c r="BV36" s="6"/>
      <c r="BW36" s="6"/>
      <c r="CK36" s="59" t="s">
        <v>39</v>
      </c>
      <c r="CO36" s="6">
        <v>2</v>
      </c>
      <c r="CP36" s="6"/>
      <c r="CQ36" s="6"/>
      <c r="CR36" s="6"/>
      <c r="CS36" s="6"/>
      <c r="CT36" s="6"/>
      <c r="CU36" s="6"/>
      <c r="CV36" s="6">
        <v>2</v>
      </c>
      <c r="CW36" s="6"/>
      <c r="CX36" s="60">
        <f>SUM($AF$36:$AS$36)</f>
        <v>10</v>
      </c>
      <c r="CY36" s="6"/>
      <c r="CZ36" s="6"/>
    </row>
    <row r="37" spans="2:104">
      <c r="AB37" s="59" t="s">
        <v>40</v>
      </c>
      <c r="AF37" s="6"/>
      <c r="AG37" s="6"/>
      <c r="AH37" s="6"/>
      <c r="AI37" s="6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2">
        <f>AT34/AT36</f>
        <v>10.6</v>
      </c>
      <c r="AU37" s="6"/>
      <c r="AV37" s="6"/>
      <c r="BI37" s="59" t="s">
        <v>40</v>
      </c>
      <c r="BM37" s="6"/>
      <c r="BN37" s="6"/>
      <c r="BO37" s="6"/>
      <c r="BP37" s="6"/>
      <c r="BQ37" s="61"/>
      <c r="BR37" s="61"/>
      <c r="BS37" s="61"/>
      <c r="BT37" s="61"/>
      <c r="BU37" s="62">
        <f>BU34/BU36</f>
        <v>8.8000000000000007</v>
      </c>
      <c r="BV37" s="6"/>
      <c r="BW37" s="6"/>
      <c r="CK37" s="59" t="s">
        <v>40</v>
      </c>
      <c r="CO37" s="6"/>
      <c r="CP37" s="6"/>
      <c r="CQ37" s="6"/>
      <c r="CR37" s="6"/>
      <c r="CS37" s="6"/>
      <c r="CT37" s="61"/>
      <c r="CU37" s="61"/>
      <c r="CV37" s="61"/>
      <c r="CW37" s="61"/>
      <c r="CX37" s="62">
        <f>CX34/CX36</f>
        <v>0</v>
      </c>
      <c r="CY37" s="6"/>
      <c r="CZ37" s="6"/>
    </row>
    <row r="38" spans="2:104"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BQ38" s="20"/>
      <c r="BR38" s="20"/>
      <c r="BS38" s="20"/>
      <c r="BT38" s="20"/>
      <c r="CT38" s="20"/>
      <c r="CU38" s="20"/>
      <c r="CV38" s="20"/>
      <c r="CW38" s="20"/>
    </row>
    <row r="41" spans="2:104">
      <c r="C41" s="1"/>
      <c r="D41" s="1"/>
      <c r="F41" s="173"/>
    </row>
    <row r="42" spans="2:104">
      <c r="C42" s="1"/>
      <c r="D42" s="1"/>
      <c r="F42" s="173"/>
    </row>
    <row r="43" spans="2:104">
      <c r="C43" s="1"/>
      <c r="D43" s="1"/>
      <c r="F43" s="173"/>
    </row>
    <row r="44" spans="2:104">
      <c r="C44" s="1"/>
      <c r="D44" s="1"/>
      <c r="F44" s="173"/>
    </row>
    <row r="45" spans="2:104">
      <c r="C45" s="1"/>
      <c r="D45" s="1"/>
      <c r="F45" s="173"/>
    </row>
  </sheetData>
  <sheetProtection formatCells="0" formatColumns="0" formatRows="0"/>
  <sortState ref="A10:CZ33">
    <sortCondition ref="D10:D33"/>
    <sortCondition ref="C10:C33"/>
  </sortState>
  <mergeCells count="48">
    <mergeCell ref="AX2:BG2"/>
    <mergeCell ref="BJ2:BW2"/>
    <mergeCell ref="AX8:AZ8"/>
    <mergeCell ref="BC8:BC9"/>
    <mergeCell ref="BD8:BD9"/>
    <mergeCell ref="BE8:BE9"/>
    <mergeCell ref="BF8:BF9"/>
    <mergeCell ref="BG8:BG9"/>
    <mergeCell ref="BJ8:BL8"/>
    <mergeCell ref="BM8:BP8"/>
    <mergeCell ref="BQ8:BT8"/>
    <mergeCell ref="BU8:BW8"/>
    <mergeCell ref="K8:M8"/>
    <mergeCell ref="B2:O2"/>
    <mergeCell ref="Q2:Z2"/>
    <mergeCell ref="AC2:AV2"/>
    <mergeCell ref="AT8:AV8"/>
    <mergeCell ref="N8:N9"/>
    <mergeCell ref="O8:O9"/>
    <mergeCell ref="Q8:S8"/>
    <mergeCell ref="V8:V9"/>
    <mergeCell ref="W8:W9"/>
    <mergeCell ref="X8:X9"/>
    <mergeCell ref="Y8:Y9"/>
    <mergeCell ref="Z8:Z9"/>
    <mergeCell ref="AC8:AE8"/>
    <mergeCell ref="AF8:AJ8"/>
    <mergeCell ref="AK8:AS8"/>
    <mergeCell ref="H5:I5"/>
    <mergeCell ref="B8:B9"/>
    <mergeCell ref="C8:C9"/>
    <mergeCell ref="D8:D9"/>
    <mergeCell ref="E8:E9"/>
    <mergeCell ref="F8:F9"/>
    <mergeCell ref="G8:G9"/>
    <mergeCell ref="H8:I8"/>
    <mergeCell ref="BZ2:CI2"/>
    <mergeCell ref="CL2:CZ2"/>
    <mergeCell ref="BZ8:CB8"/>
    <mergeCell ref="CE8:CE9"/>
    <mergeCell ref="CF8:CF9"/>
    <mergeCell ref="CG8:CG9"/>
    <mergeCell ref="CH8:CH9"/>
    <mergeCell ref="CI8:CI9"/>
    <mergeCell ref="CL8:CN8"/>
    <mergeCell ref="CO8:CS8"/>
    <mergeCell ref="CT8:CW8"/>
    <mergeCell ref="CX8:CZ8"/>
  </mergeCells>
  <conditionalFormatting sqref="AC10:AS17 AC30:AS33 BJ21:BP27 BJ28:BT33 BJ10:BT10 BQ21:BQ26 BJ11:BQ20 BS11:BT20 BR11:BR26">
    <cfRule type="cellIs" dxfId="138" priority="77" operator="equal">
      <formula>"P"</formula>
    </cfRule>
    <cfRule type="cellIs" dxfId="137" priority="78" operator="equal">
      <formula>"X"</formula>
    </cfRule>
    <cfRule type="cellIs" dxfId="136" priority="79" operator="equal">
      <formula>"KP"</formula>
    </cfRule>
  </conditionalFormatting>
  <conditionalFormatting sqref="Y10:Y33">
    <cfRule type="cellIs" dxfId="135" priority="72" operator="greaterThan">
      <formula>0</formula>
    </cfRule>
    <cfRule type="cellIs" dxfId="134" priority="73" operator="lessThan">
      <formula>0</formula>
    </cfRule>
  </conditionalFormatting>
  <conditionalFormatting sqref="X10:X20 X28:X33">
    <cfRule type="cellIs" dxfId="133" priority="71" operator="greaterThan">
      <formula>0</formula>
    </cfRule>
  </conditionalFormatting>
  <conditionalFormatting sqref="X34:Y34">
    <cfRule type="cellIs" dxfId="132" priority="69" operator="lessThan">
      <formula>0</formula>
    </cfRule>
    <cfRule type="cellIs" dxfId="131" priority="70" operator="greaterThan">
      <formula>0</formula>
    </cfRule>
  </conditionalFormatting>
  <conditionalFormatting sqref="AC18:AS20 AC28:AS28">
    <cfRule type="cellIs" dxfId="130" priority="49" operator="equal">
      <formula>"P"</formula>
    </cfRule>
    <cfRule type="cellIs" dxfId="129" priority="50" operator="equal">
      <formula>"X"</formula>
    </cfRule>
    <cfRule type="cellIs" dxfId="128" priority="51" operator="equal">
      <formula>"KP"</formula>
    </cfRule>
  </conditionalFormatting>
  <conditionalFormatting sqref="AC29:AS29">
    <cfRule type="cellIs" dxfId="127" priority="38" operator="equal">
      <formula>"P"</formula>
    </cfRule>
    <cfRule type="cellIs" dxfId="126" priority="39" operator="equal">
      <formula>"X"</formula>
    </cfRule>
    <cfRule type="cellIs" dxfId="125" priority="40" operator="equal">
      <formula>"KP"</formula>
    </cfRule>
  </conditionalFormatting>
  <conditionalFormatting sqref="BF28:BF33 BF10:BF21">
    <cfRule type="cellIs" dxfId="124" priority="30" operator="greaterThan">
      <formula>0</formula>
    </cfRule>
    <cfRule type="cellIs" dxfId="123" priority="31" operator="lessThan">
      <formula>0</formula>
    </cfRule>
  </conditionalFormatting>
  <conditionalFormatting sqref="BE28:BE33 BE10:BE20">
    <cfRule type="cellIs" dxfId="122" priority="29" operator="greaterThan">
      <formula>0</formula>
    </cfRule>
  </conditionalFormatting>
  <conditionalFormatting sqref="BE34:BF34">
    <cfRule type="cellIs" dxfId="121" priority="27" operator="lessThan">
      <formula>0</formula>
    </cfRule>
    <cfRule type="cellIs" dxfId="120" priority="28" operator="greaterThan">
      <formula>0</formula>
    </cfRule>
  </conditionalFormatting>
  <conditionalFormatting sqref="BE21:BE27">
    <cfRule type="cellIs" dxfId="119" priority="14" operator="greaterThan">
      <formula>0</formula>
    </cfRule>
  </conditionalFormatting>
  <conditionalFormatting sqref="AC21:AN27">
    <cfRule type="cellIs" dxfId="118" priority="18" operator="equal">
      <formula>"P"</formula>
    </cfRule>
    <cfRule type="cellIs" dxfId="117" priority="19" operator="equal">
      <formula>"X"</formula>
    </cfRule>
    <cfRule type="cellIs" dxfId="116" priority="20" operator="equal">
      <formula>"KP"</formula>
    </cfRule>
  </conditionalFormatting>
  <conditionalFormatting sqref="BF22:BF27">
    <cfRule type="cellIs" dxfId="115" priority="16" operator="greaterThan">
      <formula>0</formula>
    </cfRule>
    <cfRule type="cellIs" dxfId="114" priority="17" operator="lessThan">
      <formula>0</formula>
    </cfRule>
  </conditionalFormatting>
  <conditionalFormatting sqref="X21:X27">
    <cfRule type="cellIs" dxfId="113" priority="15" operator="greaterThan">
      <formula>0</formula>
    </cfRule>
  </conditionalFormatting>
  <conditionalFormatting sqref="CL21:CS27 CL28:CW33 CL10:CW20">
    <cfRule type="cellIs" dxfId="112" priority="11" operator="equal">
      <formula>"P"</formula>
    </cfRule>
    <cfRule type="cellIs" dxfId="111" priority="12" operator="equal">
      <formula>"X"</formula>
    </cfRule>
    <cfRule type="cellIs" dxfId="110" priority="13" operator="equal">
      <formula>"KP"</formula>
    </cfRule>
  </conditionalFormatting>
  <conditionalFormatting sqref="CG28:CG33 CG10:CG20">
    <cfRule type="cellIs" dxfId="109" priority="8" operator="greaterThan">
      <formula>0</formula>
    </cfRule>
  </conditionalFormatting>
  <conditionalFormatting sqref="CG34:CH34">
    <cfRule type="cellIs" dxfId="108" priority="6" operator="lessThan">
      <formula>0</formula>
    </cfRule>
    <cfRule type="cellIs" dxfId="107" priority="7" operator="greaterThan">
      <formula>0</formula>
    </cfRule>
  </conditionalFormatting>
  <conditionalFormatting sqref="CG21:CG27">
    <cfRule type="cellIs" dxfId="106" priority="3" operator="greaterThan">
      <formula>0</formula>
    </cfRule>
  </conditionalFormatting>
  <conditionalFormatting sqref="CH10:CH33">
    <cfRule type="cellIs" dxfId="105" priority="1" operator="greaterThan">
      <formula>0</formula>
    </cfRule>
    <cfRule type="cellIs" dxfId="104" priority="2" operator="lessThan">
      <formula>0</formula>
    </cfRule>
  </conditionalFormatting>
  <hyperlinks>
    <hyperlink ref="G26" r:id="rId1"/>
    <hyperlink ref="M33" r:id="rId2"/>
    <hyperlink ref="M26" r:id="rId3"/>
    <hyperlink ref="M22" r:id="rId4"/>
    <hyperlink ref="G16" r:id="rId5"/>
    <hyperlink ref="M25" r:id="rId6"/>
    <hyperlink ref="M23" r:id="rId7"/>
    <hyperlink ref="M29" r:id="rId8"/>
    <hyperlink ref="G23" r:id="rId9"/>
    <hyperlink ref="M28" r:id="rId10"/>
    <hyperlink ref="M21" r:id="rId11"/>
    <hyperlink ref="M27" r:id="rId12"/>
    <hyperlink ref="M24" r:id="rId13"/>
    <hyperlink ref="M16" r:id="rId14"/>
    <hyperlink ref="G32" r:id="rId15"/>
    <hyperlink ref="M18" r:id="rId16"/>
    <hyperlink ref="G10" r:id="rId17"/>
    <hyperlink ref="M11" r:id="rId18"/>
    <hyperlink ref="G19" r:id="rId19"/>
    <hyperlink ref="M19" r:id="rId20"/>
    <hyperlink ref="M17" r:id="rId21"/>
    <hyperlink ref="M14" r:id="rId22"/>
    <hyperlink ref="M15" r:id="rId23"/>
    <hyperlink ref="M20" r:id="rId24"/>
  </hyperlinks>
  <pageMargins left="0.7" right="0.7" top="0.75" bottom="0.75" header="0.3" footer="0.3"/>
  <pageSetup orientation="portrait" r:id="rId25"/>
  <legacy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A7" sqref="A7:XFD7"/>
    </sheetView>
  </sheetViews>
  <sheetFormatPr defaultColWidth="8.875" defaultRowHeight="15"/>
  <cols>
    <col min="1" max="1" width="3.375" style="85" bestFit="1" customWidth="1"/>
    <col min="2" max="2" width="21.125" customWidth="1"/>
    <col min="3" max="3" width="11.125" customWidth="1"/>
    <col min="4" max="4" width="10.75" style="86" bestFit="1" customWidth="1"/>
    <col min="5" max="5" width="12.875" style="87" customWidth="1"/>
    <col min="6" max="8" width="3" style="88" bestFit="1" customWidth="1"/>
    <col min="9" max="9" width="12.25" bestFit="1" customWidth="1"/>
    <col min="10" max="10" width="12.25" customWidth="1"/>
    <col min="11" max="11" width="12.25" style="89" bestFit="1" customWidth="1"/>
    <col min="12" max="12" width="13.375" bestFit="1" customWidth="1"/>
    <col min="13" max="13" width="12.875" customWidth="1"/>
    <col min="16" max="16" width="10.75" customWidth="1"/>
    <col min="18" max="18" width="11.375" bestFit="1" customWidth="1"/>
  </cols>
  <sheetData>
    <row r="1" spans="1:19" ht="35.25" customHeight="1">
      <c r="A1" s="738" t="str">
        <f>"BẢNG THEO DÕI TIỀN HỌC PHÍ LỚP "&amp;Q2</f>
        <v>BẢNG THEO DÕI TIỀN HỌC PHÍ LỚP A7.1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</row>
    <row r="2" spans="1:19" s="96" customFormat="1" ht="31.5" customHeight="1">
      <c r="A2" s="90" t="s">
        <v>0</v>
      </c>
      <c r="B2" s="90" t="s">
        <v>8</v>
      </c>
      <c r="C2" s="90" t="s">
        <v>9</v>
      </c>
      <c r="D2" s="91" t="s">
        <v>2</v>
      </c>
      <c r="E2" s="92" t="s">
        <v>12</v>
      </c>
      <c r="F2" s="93" t="str">
        <f>Q4</f>
        <v>T8</v>
      </c>
      <c r="G2" s="93" t="str">
        <f>Q5</f>
        <v>T9</v>
      </c>
      <c r="H2" s="93">
        <f>Q6</f>
        <v>0</v>
      </c>
      <c r="I2" s="90" t="s">
        <v>84</v>
      </c>
      <c r="J2" s="94" t="s">
        <v>85</v>
      </c>
      <c r="K2" s="95" t="s">
        <v>86</v>
      </c>
      <c r="L2" s="94" t="s">
        <v>87</v>
      </c>
      <c r="M2" s="90" t="s">
        <v>14</v>
      </c>
      <c r="P2" s="96" t="s">
        <v>10</v>
      </c>
      <c r="Q2" s="97" t="s">
        <v>252</v>
      </c>
      <c r="S2" s="96" t="s">
        <v>88</v>
      </c>
    </row>
    <row r="3" spans="1:19" ht="18.75" customHeight="1">
      <c r="A3" s="98">
        <v>1</v>
      </c>
      <c r="B3" s="99" t="str">
        <f t="shared" ref="B3:B27" ca="1" si="0">TRIM(INDIRECT("'"&amp;$Q$2&amp;"'!C"&amp;$S3))</f>
        <v>Nguyễn Quang</v>
      </c>
      <c r="C3" s="100" t="str">
        <f t="shared" ref="C3:C27" ca="1" si="1">TRIM(INDIRECT("'"&amp;$Q$2&amp;"'!D"&amp;$S3))</f>
        <v>Bình</v>
      </c>
      <c r="D3" s="101" t="str">
        <f ca="1">IF(INDIRECT("'"&amp;$Q$2&amp;"'!E"&amp;$S3)&lt;&gt;"",INDIRECT("'"&amp;$Q$2&amp;"'!E"&amp;$S3),"")</f>
        <v/>
      </c>
      <c r="E3" s="102" t="str">
        <f ca="1">IF(INDIRECT("'"&amp;$Q$2&amp;"'!F"&amp;$S3)&lt;&gt;"",INDIRECT("'"&amp;$Q$2&amp;"'!F"&amp;$S3),"")</f>
        <v/>
      </c>
      <c r="F3" s="103">
        <f ca="1">INDIRECT("'"&amp;$Q$2&amp;"'!"&amp;$R$4&amp;$S3)</f>
        <v>4</v>
      </c>
      <c r="G3" s="103">
        <f ca="1">INDIRECT("'"&amp;$Q$2&amp;"'!"&amp;$R$5&amp;$S3)</f>
        <v>5</v>
      </c>
      <c r="H3" s="103"/>
      <c r="I3" s="104">
        <f t="shared" ref="I3:I10" ca="1" si="2">-(F3+G3+H3)*$R$8*(1-M3)</f>
        <v>-1800000</v>
      </c>
      <c r="J3" s="104">
        <f ca="1">INDIRECT("'"&amp;$Q$2&amp;"'!"&amp;$Q$11&amp;$S3)</f>
        <v>0</v>
      </c>
      <c r="K3" s="105">
        <f ca="1">I3+J3</f>
        <v>-1800000</v>
      </c>
      <c r="L3" s="106"/>
      <c r="M3" s="107">
        <f ca="1">IF(INDIRECT("'"&amp;$Q$2&amp;"'!"&amp;$Q$9&amp;$S3)="",0,INDIRECT("'"&amp;$Q$2&amp;"'!"&amp;$Q$9&amp;$S3))</f>
        <v>0</v>
      </c>
      <c r="S3">
        <f t="shared" ref="S3:S27" si="3">9+A3</f>
        <v>10</v>
      </c>
    </row>
    <row r="4" spans="1:19" ht="18.75" customHeight="1">
      <c r="A4" s="98">
        <v>2</v>
      </c>
      <c r="B4" s="99" t="str">
        <f t="shared" ca="1" si="0"/>
        <v>Trịnh Yến</v>
      </c>
      <c r="C4" s="100" t="str">
        <f t="shared" ca="1" si="1"/>
        <v>Bình</v>
      </c>
      <c r="D4" s="101" t="str">
        <f t="shared" ref="D4:D27" ca="1" si="4">IF(INDIRECT("'"&amp;$Q$2&amp;"'!E"&amp;$S4)&lt;&gt;"",INDIRECT("'"&amp;$Q$2&amp;"'!E"&amp;$S4),"")</f>
        <v>27/089/2004</v>
      </c>
      <c r="E4" s="102" t="str">
        <f t="shared" ref="E4:E27" ca="1" si="5">IF(INDIRECT("'"&amp;$Q$2&amp;"'!F"&amp;$S4)&lt;&gt;"",INDIRECT("'"&amp;$Q$2&amp;"'!F"&amp;$S4),"")</f>
        <v/>
      </c>
      <c r="F4" s="103">
        <f t="shared" ref="F4:F27" ca="1" si="6">INDIRECT("'"&amp;$Q$2&amp;"'!"&amp;$R$4&amp;$S4)</f>
        <v>4</v>
      </c>
      <c r="G4" s="103">
        <f t="shared" ref="G4:G27" ca="1" si="7">INDIRECT("'"&amp;$Q$2&amp;"'!"&amp;$R$5&amp;$S4)</f>
        <v>5</v>
      </c>
      <c r="H4" s="103"/>
      <c r="I4" s="104">
        <f t="shared" ca="1" si="2"/>
        <v>-1800000</v>
      </c>
      <c r="J4" s="104">
        <f t="shared" ref="J4:J27" ca="1" si="8">INDIRECT("'"&amp;$Q$2&amp;"'!"&amp;$Q$11&amp;$S4)</f>
        <v>-400000</v>
      </c>
      <c r="K4" s="105">
        <f t="shared" ref="K4:K27" ca="1" si="9">I4+J4</f>
        <v>-2200000</v>
      </c>
      <c r="L4" s="106"/>
      <c r="M4" s="107">
        <f t="shared" ref="M4:M27" ca="1" si="10">IF(INDIRECT("'"&amp;$Q$2&amp;"'!"&amp;$Q$9&amp;$S4)="",0,INDIRECT("'"&amp;$Q$2&amp;"'!"&amp;$Q$9&amp;$S4))</f>
        <v>0</v>
      </c>
      <c r="P4" t="s">
        <v>89</v>
      </c>
      <c r="Q4" s="108" t="s">
        <v>373</v>
      </c>
      <c r="R4" s="108" t="s">
        <v>444</v>
      </c>
      <c r="S4">
        <f t="shared" si="3"/>
        <v>11</v>
      </c>
    </row>
    <row r="5" spans="1:19" ht="18.75" customHeight="1">
      <c r="A5" s="98">
        <v>3</v>
      </c>
      <c r="B5" s="99" t="str">
        <f t="shared" ca="1" si="0"/>
        <v>Lê Trung</v>
      </c>
      <c r="C5" s="100" t="str">
        <f t="shared" ca="1" si="1"/>
        <v>Đức</v>
      </c>
      <c r="D5" s="101" t="str">
        <f t="shared" ca="1" si="4"/>
        <v/>
      </c>
      <c r="E5" s="102" t="str">
        <f t="shared" ca="1" si="5"/>
        <v/>
      </c>
      <c r="F5" s="103">
        <f t="shared" ca="1" si="6"/>
        <v>4</v>
      </c>
      <c r="G5" s="103">
        <f t="shared" ca="1" si="7"/>
        <v>5</v>
      </c>
      <c r="H5" s="103"/>
      <c r="I5" s="104">
        <f t="shared" ca="1" si="2"/>
        <v>-1800000</v>
      </c>
      <c r="J5" s="104">
        <f t="shared" ca="1" si="8"/>
        <v>0</v>
      </c>
      <c r="K5" s="105">
        <f t="shared" ca="1" si="9"/>
        <v>-1800000</v>
      </c>
      <c r="L5" s="106"/>
      <c r="M5" s="107">
        <f t="shared" ca="1" si="10"/>
        <v>0</v>
      </c>
      <c r="P5" t="s">
        <v>90</v>
      </c>
      <c r="Q5" s="108" t="s">
        <v>374</v>
      </c>
      <c r="R5" s="108" t="s">
        <v>445</v>
      </c>
      <c r="S5">
        <f t="shared" si="3"/>
        <v>12</v>
      </c>
    </row>
    <row r="6" spans="1:19" ht="18.75" customHeight="1">
      <c r="A6" s="98">
        <v>4</v>
      </c>
      <c r="B6" s="99" t="str">
        <f t="shared" ca="1" si="0"/>
        <v>Lê Hương</v>
      </c>
      <c r="C6" s="100" t="str">
        <f t="shared" ca="1" si="1"/>
        <v>Giang</v>
      </c>
      <c r="D6" s="101">
        <f t="shared" ca="1" si="4"/>
        <v>38167</v>
      </c>
      <c r="E6" s="102" t="str">
        <f t="shared" ca="1" si="5"/>
        <v>01253286699</v>
      </c>
      <c r="F6" s="103">
        <f t="shared" ca="1" si="6"/>
        <v>4</v>
      </c>
      <c r="G6" s="103">
        <f t="shared" ca="1" si="7"/>
        <v>5</v>
      </c>
      <c r="H6" s="103">
        <f t="shared" ref="H6:H27" ca="1" si="11">INDIRECT("'"&amp;$Q$2&amp;"'!"&amp;$R$6&amp;$S6)</f>
        <v>0</v>
      </c>
      <c r="I6" s="104">
        <f t="shared" ca="1" si="2"/>
        <v>-1800000</v>
      </c>
      <c r="J6" s="104">
        <f t="shared" ca="1" si="8"/>
        <v>0</v>
      </c>
      <c r="K6" s="105">
        <f t="shared" ca="1" si="9"/>
        <v>-1800000</v>
      </c>
      <c r="L6" s="106"/>
      <c r="M6" s="107">
        <f t="shared" ca="1" si="10"/>
        <v>0</v>
      </c>
      <c r="P6" t="s">
        <v>91</v>
      </c>
      <c r="Q6" s="108"/>
      <c r="R6" s="108" t="s">
        <v>92</v>
      </c>
      <c r="S6">
        <f t="shared" si="3"/>
        <v>13</v>
      </c>
    </row>
    <row r="7" spans="1:19" ht="18.75" customHeight="1">
      <c r="A7" s="98">
        <v>5</v>
      </c>
      <c r="B7" s="99" t="str">
        <f t="shared" ca="1" si="0"/>
        <v>Đỗ Hiểu</v>
      </c>
      <c r="C7" s="100" t="str">
        <f t="shared" ca="1" si="1"/>
        <v>Khánh</v>
      </c>
      <c r="D7" s="101">
        <f t="shared" ca="1" si="4"/>
        <v>38267</v>
      </c>
      <c r="E7" s="102" t="str">
        <f t="shared" ca="1" si="5"/>
        <v/>
      </c>
      <c r="F7" s="103">
        <f t="shared" ca="1" si="6"/>
        <v>4</v>
      </c>
      <c r="G7" s="103">
        <f t="shared" ca="1" si="7"/>
        <v>5</v>
      </c>
      <c r="H7" s="103">
        <f t="shared" ca="1" si="11"/>
        <v>0</v>
      </c>
      <c r="I7" s="104">
        <f t="shared" ca="1" si="2"/>
        <v>-1800000</v>
      </c>
      <c r="J7" s="104">
        <f t="shared" ca="1" si="8"/>
        <v>-400000</v>
      </c>
      <c r="K7" s="105">
        <f t="shared" ca="1" si="9"/>
        <v>-2200000</v>
      </c>
      <c r="L7" s="106"/>
      <c r="M7" s="107">
        <f t="shared" ca="1" si="10"/>
        <v>0</v>
      </c>
      <c r="S7">
        <f t="shared" si="3"/>
        <v>14</v>
      </c>
    </row>
    <row r="8" spans="1:19" ht="18.75" customHeight="1">
      <c r="A8" s="98">
        <v>6</v>
      </c>
      <c r="B8" s="99" t="str">
        <f t="shared" ca="1" si="0"/>
        <v>Hoàng Trần Phương</v>
      </c>
      <c r="C8" s="100" t="str">
        <f t="shared" ca="1" si="1"/>
        <v>Linh</v>
      </c>
      <c r="D8" s="101">
        <f t="shared" ca="1" si="4"/>
        <v>38013</v>
      </c>
      <c r="E8" s="102" t="str">
        <f t="shared" ca="1" si="5"/>
        <v>01683945285</v>
      </c>
      <c r="F8" s="103">
        <f t="shared" ca="1" si="6"/>
        <v>4</v>
      </c>
      <c r="G8" s="103">
        <f t="shared" ca="1" si="7"/>
        <v>5</v>
      </c>
      <c r="H8" s="103">
        <f t="shared" ca="1" si="11"/>
        <v>0</v>
      </c>
      <c r="I8" s="104">
        <f t="shared" ca="1" si="2"/>
        <v>-1800000</v>
      </c>
      <c r="J8" s="104">
        <f t="shared" ca="1" si="8"/>
        <v>0</v>
      </c>
      <c r="K8" s="105">
        <f t="shared" ca="1" si="9"/>
        <v>-1800000</v>
      </c>
      <c r="L8" s="106"/>
      <c r="M8" s="107">
        <f t="shared" ca="1" si="10"/>
        <v>0</v>
      </c>
      <c r="P8" t="s">
        <v>84</v>
      </c>
      <c r="Q8" s="108" t="s">
        <v>429</v>
      </c>
      <c r="R8" s="109">
        <f ca="1">INDIRECT("'"&amp;$Q$2&amp;"'!"&amp;Q8)</f>
        <v>200000</v>
      </c>
      <c r="S8">
        <f t="shared" si="3"/>
        <v>15</v>
      </c>
    </row>
    <row r="9" spans="1:19" ht="18.75" customHeight="1">
      <c r="A9" s="98">
        <v>7</v>
      </c>
      <c r="B9" s="99" t="str">
        <f t="shared" ca="1" si="0"/>
        <v>Nguyễn Khánh</v>
      </c>
      <c r="C9" s="100" t="str">
        <f t="shared" ca="1" si="1"/>
        <v>Linh</v>
      </c>
      <c r="D9" s="101" t="str">
        <f t="shared" ca="1" si="4"/>
        <v/>
      </c>
      <c r="E9" s="102" t="str">
        <f t="shared" ca="1" si="5"/>
        <v/>
      </c>
      <c r="F9" s="103">
        <f t="shared" ca="1" si="6"/>
        <v>4</v>
      </c>
      <c r="G9" s="103">
        <f t="shared" ca="1" si="7"/>
        <v>5</v>
      </c>
      <c r="H9" s="103">
        <f t="shared" ca="1" si="11"/>
        <v>0</v>
      </c>
      <c r="I9" s="104">
        <f t="shared" ca="1" si="2"/>
        <v>-1800000</v>
      </c>
      <c r="J9" s="104">
        <f t="shared" ca="1" si="8"/>
        <v>-1200000</v>
      </c>
      <c r="K9" s="105">
        <f t="shared" ca="1" si="9"/>
        <v>-3000000</v>
      </c>
      <c r="L9" s="106"/>
      <c r="M9" s="107">
        <f t="shared" ca="1" si="10"/>
        <v>0</v>
      </c>
      <c r="P9" t="s">
        <v>93</v>
      </c>
      <c r="Q9" s="108" t="s">
        <v>446</v>
      </c>
      <c r="R9" s="110"/>
      <c r="S9">
        <f t="shared" si="3"/>
        <v>16</v>
      </c>
    </row>
    <row r="10" spans="1:19" ht="18.75" customHeight="1">
      <c r="A10" s="98">
        <v>8</v>
      </c>
      <c r="B10" s="99" t="str">
        <f t="shared" ca="1" si="0"/>
        <v>Trần Thành</v>
      </c>
      <c r="C10" s="100" t="str">
        <f t="shared" ca="1" si="1"/>
        <v>Long</v>
      </c>
      <c r="D10" s="101">
        <f t="shared" ca="1" si="4"/>
        <v>38578</v>
      </c>
      <c r="E10" s="102" t="str">
        <f t="shared" ca="1" si="5"/>
        <v/>
      </c>
      <c r="F10" s="103">
        <f t="shared" ca="1" si="6"/>
        <v>4</v>
      </c>
      <c r="G10" s="103">
        <f t="shared" ca="1" si="7"/>
        <v>5</v>
      </c>
      <c r="H10" s="103">
        <f t="shared" ca="1" si="11"/>
        <v>0</v>
      </c>
      <c r="I10" s="104">
        <f t="shared" ca="1" si="2"/>
        <v>-1800000</v>
      </c>
      <c r="J10" s="104">
        <f t="shared" ca="1" si="8"/>
        <v>0</v>
      </c>
      <c r="K10" s="105">
        <f t="shared" ca="1" si="9"/>
        <v>-1800000</v>
      </c>
      <c r="L10" s="106"/>
      <c r="M10" s="107">
        <f t="shared" ca="1" si="10"/>
        <v>0</v>
      </c>
      <c r="S10">
        <f t="shared" si="3"/>
        <v>17</v>
      </c>
    </row>
    <row r="11" spans="1:19" ht="18.75" customHeight="1">
      <c r="A11" s="98">
        <v>9</v>
      </c>
      <c r="B11" s="99" t="str">
        <f t="shared" ca="1" si="0"/>
        <v>Vũ Như</v>
      </c>
      <c r="C11" s="100" t="str">
        <f t="shared" ca="1" si="1"/>
        <v>Ngọc</v>
      </c>
      <c r="D11" s="101">
        <f t="shared" ca="1" si="4"/>
        <v>38222</v>
      </c>
      <c r="E11" s="102" t="str">
        <f t="shared" ca="1" si="5"/>
        <v/>
      </c>
      <c r="F11" s="103">
        <f t="shared" ca="1" si="6"/>
        <v>1</v>
      </c>
      <c r="G11" s="103">
        <f t="shared" ca="1" si="7"/>
        <v>5</v>
      </c>
      <c r="H11" s="103">
        <f t="shared" ca="1" si="11"/>
        <v>0</v>
      </c>
      <c r="I11" s="104">
        <f ca="1">-(F11+G11+H11)*$R$8*(1-M11)</f>
        <v>-1200000</v>
      </c>
      <c r="J11" s="104">
        <f t="shared" ca="1" si="8"/>
        <v>0</v>
      </c>
      <c r="K11" s="105">
        <f t="shared" ca="1" si="9"/>
        <v>-1200000</v>
      </c>
      <c r="L11" s="106"/>
      <c r="M11" s="107">
        <f t="shared" ca="1" si="10"/>
        <v>0</v>
      </c>
      <c r="P11" t="s">
        <v>94</v>
      </c>
      <c r="Q11" s="108" t="s">
        <v>447</v>
      </c>
      <c r="S11">
        <f t="shared" si="3"/>
        <v>18</v>
      </c>
    </row>
    <row r="12" spans="1:19" ht="18.75" customHeight="1">
      <c r="A12" s="98">
        <v>10</v>
      </c>
      <c r="B12" s="99" t="str">
        <f t="shared" ca="1" si="0"/>
        <v>Nguyễn Lê</v>
      </c>
      <c r="C12" s="100" t="str">
        <f t="shared" ca="1" si="1"/>
        <v>Thi</v>
      </c>
      <c r="D12" s="101">
        <f t="shared" ca="1" si="4"/>
        <v>38118</v>
      </c>
      <c r="E12" s="102" t="str">
        <f t="shared" ca="1" si="5"/>
        <v/>
      </c>
      <c r="F12" s="103">
        <f t="shared" ca="1" si="6"/>
        <v>4</v>
      </c>
      <c r="G12" s="103">
        <f t="shared" ca="1" si="7"/>
        <v>5</v>
      </c>
      <c r="H12" s="103">
        <f t="shared" ca="1" si="11"/>
        <v>0</v>
      </c>
      <c r="I12" s="104">
        <f t="shared" ref="I12:I27" ca="1" si="12">-(F12+G12+H12)*$R$8*(1-M12)</f>
        <v>-1800000</v>
      </c>
      <c r="J12" s="104">
        <f t="shared" ca="1" si="8"/>
        <v>0</v>
      </c>
      <c r="K12" s="105">
        <f t="shared" ca="1" si="9"/>
        <v>-1800000</v>
      </c>
      <c r="L12" s="106"/>
      <c r="M12" s="107">
        <f t="shared" ca="1" si="10"/>
        <v>0</v>
      </c>
      <c r="S12">
        <f t="shared" si="3"/>
        <v>19</v>
      </c>
    </row>
    <row r="13" spans="1:19" ht="18.75" customHeight="1">
      <c r="A13" s="98">
        <v>11</v>
      </c>
      <c r="B13" s="99" t="str">
        <f t="shared" ca="1" si="0"/>
        <v>Lê Hồng</v>
      </c>
      <c r="C13" s="100" t="str">
        <f t="shared" ca="1" si="1"/>
        <v>ZAnh</v>
      </c>
      <c r="D13" s="101" t="str">
        <f t="shared" ca="1" si="4"/>
        <v/>
      </c>
      <c r="E13" s="102" t="str">
        <f t="shared" ca="1" si="5"/>
        <v/>
      </c>
      <c r="F13" s="103">
        <f t="shared" ca="1" si="6"/>
        <v>0</v>
      </c>
      <c r="G13" s="103">
        <f t="shared" ca="1" si="7"/>
        <v>0</v>
      </c>
      <c r="H13" s="103">
        <f t="shared" ca="1" si="11"/>
        <v>0</v>
      </c>
      <c r="I13" s="104">
        <f t="shared" ca="1" si="12"/>
        <v>0</v>
      </c>
      <c r="J13" s="104">
        <f t="shared" ca="1" si="8"/>
        <v>0</v>
      </c>
      <c r="K13" s="105">
        <f t="shared" ca="1" si="9"/>
        <v>0</v>
      </c>
      <c r="L13" s="106"/>
      <c r="M13" s="107">
        <f t="shared" ca="1" si="10"/>
        <v>0</v>
      </c>
      <c r="S13">
        <f t="shared" si="3"/>
        <v>20</v>
      </c>
    </row>
    <row r="14" spans="1:19" ht="18.75" customHeight="1">
      <c r="A14" s="98">
        <v>12</v>
      </c>
      <c r="B14" s="99" t="str">
        <f t="shared" ca="1" si="0"/>
        <v>Trịnh Đức</v>
      </c>
      <c r="C14" s="100" t="str">
        <f t="shared" ca="1" si="1"/>
        <v>zAnh</v>
      </c>
      <c r="D14" s="101">
        <f t="shared" ca="1" si="4"/>
        <v>38220</v>
      </c>
      <c r="E14" s="102" t="str">
        <f t="shared" ca="1" si="5"/>
        <v>0936321505</v>
      </c>
      <c r="F14" s="103">
        <f t="shared" ca="1" si="6"/>
        <v>0</v>
      </c>
      <c r="G14" s="103">
        <f t="shared" ca="1" si="7"/>
        <v>0</v>
      </c>
      <c r="H14" s="103">
        <f t="shared" ca="1" si="11"/>
        <v>0</v>
      </c>
      <c r="I14" s="104">
        <f t="shared" ca="1" si="12"/>
        <v>0</v>
      </c>
      <c r="J14" s="104">
        <f t="shared" ca="1" si="8"/>
        <v>0</v>
      </c>
      <c r="K14" s="105">
        <f t="shared" ca="1" si="9"/>
        <v>0</v>
      </c>
      <c r="L14" s="106"/>
      <c r="M14" s="107">
        <f t="shared" ca="1" si="10"/>
        <v>0</v>
      </c>
      <c r="S14">
        <f t="shared" si="3"/>
        <v>21</v>
      </c>
    </row>
    <row r="15" spans="1:19" ht="18.75" customHeight="1">
      <c r="A15" s="98">
        <v>13</v>
      </c>
      <c r="B15" s="99" t="str">
        <f t="shared" ca="1" si="0"/>
        <v>Quách Mạnh</v>
      </c>
      <c r="C15" s="100" t="str">
        <f t="shared" ca="1" si="1"/>
        <v>ZKhiêm</v>
      </c>
      <c r="D15" s="101" t="str">
        <f t="shared" ca="1" si="4"/>
        <v/>
      </c>
      <c r="E15" s="102" t="str">
        <f t="shared" ca="1" si="5"/>
        <v/>
      </c>
      <c r="F15" s="103">
        <f t="shared" ca="1" si="6"/>
        <v>0</v>
      </c>
      <c r="G15" s="103">
        <f t="shared" ca="1" si="7"/>
        <v>0</v>
      </c>
      <c r="H15" s="103">
        <f t="shared" ca="1" si="11"/>
        <v>0</v>
      </c>
      <c r="I15" s="104">
        <f t="shared" ca="1" si="12"/>
        <v>0</v>
      </c>
      <c r="J15" s="104">
        <f t="shared" ca="1" si="8"/>
        <v>0</v>
      </c>
      <c r="K15" s="105">
        <f t="shared" ca="1" si="9"/>
        <v>0</v>
      </c>
      <c r="L15" s="106"/>
      <c r="M15" s="107">
        <f t="shared" ca="1" si="10"/>
        <v>0</v>
      </c>
      <c r="S15">
        <f t="shared" si="3"/>
        <v>22</v>
      </c>
    </row>
    <row r="16" spans="1:19" ht="18.75" customHeight="1">
      <c r="A16" s="98">
        <v>14</v>
      </c>
      <c r="B16" s="99" t="str">
        <f t="shared" ca="1" si="0"/>
        <v>Đỗ Khánh</v>
      </c>
      <c r="C16" s="100" t="str">
        <f t="shared" ca="1" si="1"/>
        <v>zLinh</v>
      </c>
      <c r="D16" s="101">
        <f t="shared" ca="1" si="4"/>
        <v>38039</v>
      </c>
      <c r="E16" s="102" t="str">
        <f t="shared" ca="1" si="5"/>
        <v>0904771776</v>
      </c>
      <c r="F16" s="103">
        <f t="shared" ca="1" si="6"/>
        <v>0</v>
      </c>
      <c r="G16" s="103">
        <f t="shared" ca="1" si="7"/>
        <v>0</v>
      </c>
      <c r="H16" s="103">
        <f t="shared" ca="1" si="11"/>
        <v>0</v>
      </c>
      <c r="I16" s="104">
        <f t="shared" ca="1" si="12"/>
        <v>0</v>
      </c>
      <c r="J16" s="104">
        <f t="shared" ca="1" si="8"/>
        <v>0</v>
      </c>
      <c r="K16" s="105">
        <f t="shared" ca="1" si="9"/>
        <v>0</v>
      </c>
      <c r="L16" s="106"/>
      <c r="M16" s="107">
        <f t="shared" ca="1" si="10"/>
        <v>0</v>
      </c>
      <c r="P16" s="111">
        <f ca="1">F3+G3+H3</f>
        <v>9</v>
      </c>
      <c r="S16">
        <f t="shared" si="3"/>
        <v>23</v>
      </c>
    </row>
    <row r="17" spans="1:19" ht="18.75" customHeight="1">
      <c r="A17" s="98">
        <v>15</v>
      </c>
      <c r="B17" s="99" t="str">
        <f t="shared" ca="1" si="0"/>
        <v>Ngô Nhật</v>
      </c>
      <c r="C17" s="100" t="str">
        <f t="shared" ca="1" si="1"/>
        <v>ZQuang</v>
      </c>
      <c r="D17" s="101">
        <f t="shared" ca="1" si="4"/>
        <v>38065</v>
      </c>
      <c r="E17" s="102" t="str">
        <f t="shared" ca="1" si="5"/>
        <v/>
      </c>
      <c r="F17" s="103">
        <f t="shared" ca="1" si="6"/>
        <v>0</v>
      </c>
      <c r="G17" s="103">
        <f t="shared" ca="1" si="7"/>
        <v>0</v>
      </c>
      <c r="H17" s="103">
        <f t="shared" ca="1" si="11"/>
        <v>0</v>
      </c>
      <c r="I17" s="104">
        <f t="shared" ca="1" si="12"/>
        <v>0</v>
      </c>
      <c r="J17" s="104">
        <f t="shared" ca="1" si="8"/>
        <v>0</v>
      </c>
      <c r="K17" s="105">
        <f t="shared" ca="1" si="9"/>
        <v>0</v>
      </c>
      <c r="L17" s="106"/>
      <c r="M17" s="107">
        <f t="shared" ca="1" si="10"/>
        <v>0</v>
      </c>
      <c r="S17">
        <f t="shared" si="3"/>
        <v>24</v>
      </c>
    </row>
    <row r="18" spans="1:19" ht="18.75" customHeight="1">
      <c r="A18" s="98">
        <v>16</v>
      </c>
      <c r="B18" s="99" t="str">
        <f t="shared" ca="1" si="0"/>
        <v/>
      </c>
      <c r="C18" s="100" t="str">
        <f t="shared" ca="1" si="1"/>
        <v/>
      </c>
      <c r="D18" s="101" t="str">
        <f t="shared" ca="1" si="4"/>
        <v/>
      </c>
      <c r="E18" s="102" t="str">
        <f t="shared" ca="1" si="5"/>
        <v/>
      </c>
      <c r="F18" s="103">
        <f t="shared" ca="1" si="6"/>
        <v>0</v>
      </c>
      <c r="G18" s="103">
        <f t="shared" ca="1" si="7"/>
        <v>0</v>
      </c>
      <c r="H18" s="103">
        <f t="shared" ca="1" si="11"/>
        <v>0</v>
      </c>
      <c r="I18" s="104">
        <f t="shared" ca="1" si="12"/>
        <v>0</v>
      </c>
      <c r="J18" s="104">
        <f t="shared" ca="1" si="8"/>
        <v>0</v>
      </c>
      <c r="K18" s="105">
        <f t="shared" ca="1" si="9"/>
        <v>0</v>
      </c>
      <c r="L18" s="99"/>
      <c r="M18" s="107">
        <f t="shared" ca="1" si="10"/>
        <v>0</v>
      </c>
      <c r="S18">
        <f t="shared" si="3"/>
        <v>25</v>
      </c>
    </row>
    <row r="19" spans="1:19" ht="18.75" customHeight="1">
      <c r="A19" s="98">
        <v>17</v>
      </c>
      <c r="B19" s="99" t="str">
        <f t="shared" ca="1" si="0"/>
        <v/>
      </c>
      <c r="C19" s="100" t="str">
        <f t="shared" ca="1" si="1"/>
        <v/>
      </c>
      <c r="D19" s="101" t="str">
        <f t="shared" ca="1" si="4"/>
        <v/>
      </c>
      <c r="E19" s="102" t="str">
        <f t="shared" ca="1" si="5"/>
        <v/>
      </c>
      <c r="F19" s="103">
        <f t="shared" ca="1" si="6"/>
        <v>0</v>
      </c>
      <c r="G19" s="103">
        <f t="shared" ca="1" si="7"/>
        <v>0</v>
      </c>
      <c r="H19" s="103">
        <f t="shared" ca="1" si="11"/>
        <v>0</v>
      </c>
      <c r="I19" s="104">
        <f t="shared" ca="1" si="12"/>
        <v>0</v>
      </c>
      <c r="J19" s="104">
        <f t="shared" ca="1" si="8"/>
        <v>0</v>
      </c>
      <c r="K19" s="105">
        <f t="shared" ca="1" si="9"/>
        <v>0</v>
      </c>
      <c r="L19" s="99"/>
      <c r="M19" s="107">
        <f t="shared" ca="1" si="10"/>
        <v>0</v>
      </c>
      <c r="S19">
        <f t="shared" si="3"/>
        <v>26</v>
      </c>
    </row>
    <row r="20" spans="1:19" ht="18.75" customHeight="1">
      <c r="A20" s="98">
        <v>18</v>
      </c>
      <c r="B20" s="99" t="str">
        <f t="shared" ca="1" si="0"/>
        <v/>
      </c>
      <c r="C20" s="100" t="str">
        <f t="shared" ca="1" si="1"/>
        <v/>
      </c>
      <c r="D20" s="101" t="str">
        <f t="shared" ca="1" si="4"/>
        <v/>
      </c>
      <c r="E20" s="102" t="str">
        <f t="shared" ca="1" si="5"/>
        <v/>
      </c>
      <c r="F20" s="103">
        <f t="shared" ca="1" si="6"/>
        <v>0</v>
      </c>
      <c r="G20" s="103">
        <f t="shared" ca="1" si="7"/>
        <v>0</v>
      </c>
      <c r="H20" s="103">
        <f t="shared" ca="1" si="11"/>
        <v>0</v>
      </c>
      <c r="I20" s="104">
        <f t="shared" ca="1" si="12"/>
        <v>0</v>
      </c>
      <c r="J20" s="104">
        <f t="shared" ca="1" si="8"/>
        <v>0</v>
      </c>
      <c r="K20" s="105">
        <f t="shared" ca="1" si="9"/>
        <v>0</v>
      </c>
      <c r="L20" s="99"/>
      <c r="M20" s="107">
        <f t="shared" ca="1" si="10"/>
        <v>0</v>
      </c>
      <c r="S20">
        <f t="shared" si="3"/>
        <v>27</v>
      </c>
    </row>
    <row r="21" spans="1:19" ht="18.75" customHeight="1">
      <c r="A21" s="98">
        <v>19</v>
      </c>
      <c r="B21" s="99" t="str">
        <f t="shared" ca="1" si="0"/>
        <v/>
      </c>
      <c r="C21" s="100" t="str">
        <f t="shared" ca="1" si="1"/>
        <v/>
      </c>
      <c r="D21" s="101" t="str">
        <f t="shared" ca="1" si="4"/>
        <v/>
      </c>
      <c r="E21" s="102" t="str">
        <f t="shared" ca="1" si="5"/>
        <v/>
      </c>
      <c r="F21" s="103">
        <f t="shared" ca="1" si="6"/>
        <v>0</v>
      </c>
      <c r="G21" s="103">
        <f t="shared" ca="1" si="7"/>
        <v>0</v>
      </c>
      <c r="H21" s="103">
        <f t="shared" ca="1" si="11"/>
        <v>0</v>
      </c>
      <c r="I21" s="104">
        <f t="shared" ca="1" si="12"/>
        <v>0</v>
      </c>
      <c r="J21" s="104">
        <f t="shared" ca="1" si="8"/>
        <v>0</v>
      </c>
      <c r="K21" s="105">
        <f t="shared" ca="1" si="9"/>
        <v>0</v>
      </c>
      <c r="L21" s="99"/>
      <c r="M21" s="107">
        <f t="shared" ca="1" si="10"/>
        <v>0</v>
      </c>
      <c r="S21">
        <f t="shared" si="3"/>
        <v>28</v>
      </c>
    </row>
    <row r="22" spans="1:19" ht="18.75" customHeight="1">
      <c r="A22" s="98">
        <v>20</v>
      </c>
      <c r="B22" s="99" t="str">
        <f t="shared" ca="1" si="0"/>
        <v/>
      </c>
      <c r="C22" s="100" t="str">
        <f t="shared" ca="1" si="1"/>
        <v/>
      </c>
      <c r="D22" s="101" t="str">
        <f t="shared" ca="1" si="4"/>
        <v/>
      </c>
      <c r="E22" s="102" t="str">
        <f t="shared" ca="1" si="5"/>
        <v/>
      </c>
      <c r="F22" s="103">
        <f t="shared" ca="1" si="6"/>
        <v>0</v>
      </c>
      <c r="G22" s="103">
        <f t="shared" ca="1" si="7"/>
        <v>0</v>
      </c>
      <c r="H22" s="103">
        <f t="shared" ca="1" si="11"/>
        <v>0</v>
      </c>
      <c r="I22" s="104">
        <f t="shared" ca="1" si="12"/>
        <v>0</v>
      </c>
      <c r="J22" s="104">
        <f t="shared" ca="1" si="8"/>
        <v>0</v>
      </c>
      <c r="K22" s="105">
        <f t="shared" ca="1" si="9"/>
        <v>0</v>
      </c>
      <c r="L22" s="99"/>
      <c r="M22" s="107">
        <f t="shared" ca="1" si="10"/>
        <v>0</v>
      </c>
      <c r="S22">
        <f t="shared" si="3"/>
        <v>29</v>
      </c>
    </row>
    <row r="23" spans="1:19" ht="18.75" customHeight="1">
      <c r="A23" s="98">
        <v>21</v>
      </c>
      <c r="B23" s="99" t="str">
        <f t="shared" ca="1" si="0"/>
        <v/>
      </c>
      <c r="C23" s="100" t="str">
        <f t="shared" ca="1" si="1"/>
        <v/>
      </c>
      <c r="D23" s="101" t="str">
        <f t="shared" ca="1" si="4"/>
        <v/>
      </c>
      <c r="E23" s="102" t="str">
        <f t="shared" ca="1" si="5"/>
        <v/>
      </c>
      <c r="F23" s="103">
        <f t="shared" ca="1" si="6"/>
        <v>0</v>
      </c>
      <c r="G23" s="103">
        <f t="shared" ca="1" si="7"/>
        <v>0</v>
      </c>
      <c r="H23" s="103">
        <f t="shared" ca="1" si="11"/>
        <v>0</v>
      </c>
      <c r="I23" s="104">
        <f t="shared" ca="1" si="12"/>
        <v>0</v>
      </c>
      <c r="J23" s="104">
        <f t="shared" ca="1" si="8"/>
        <v>0</v>
      </c>
      <c r="K23" s="105">
        <f t="shared" ca="1" si="9"/>
        <v>0</v>
      </c>
      <c r="L23" s="99"/>
      <c r="M23" s="107">
        <f t="shared" ca="1" si="10"/>
        <v>0</v>
      </c>
      <c r="S23">
        <f t="shared" si="3"/>
        <v>30</v>
      </c>
    </row>
    <row r="24" spans="1:19" ht="18" customHeight="1">
      <c r="A24" s="98">
        <v>22</v>
      </c>
      <c r="B24" s="99" t="str">
        <f t="shared" ca="1" si="0"/>
        <v/>
      </c>
      <c r="C24" s="100" t="str">
        <f t="shared" ca="1" si="1"/>
        <v/>
      </c>
      <c r="D24" s="101" t="str">
        <f t="shared" ca="1" si="4"/>
        <v/>
      </c>
      <c r="E24" s="102" t="str">
        <f t="shared" ca="1" si="5"/>
        <v/>
      </c>
      <c r="F24" s="103">
        <f t="shared" ca="1" si="6"/>
        <v>0</v>
      </c>
      <c r="G24" s="103">
        <f t="shared" ca="1" si="7"/>
        <v>0</v>
      </c>
      <c r="H24" s="103">
        <f t="shared" ca="1" si="11"/>
        <v>0</v>
      </c>
      <c r="I24" s="104">
        <f t="shared" ca="1" si="12"/>
        <v>0</v>
      </c>
      <c r="J24" s="104">
        <f t="shared" ca="1" si="8"/>
        <v>0</v>
      </c>
      <c r="K24" s="105">
        <f t="shared" ca="1" si="9"/>
        <v>0</v>
      </c>
      <c r="L24" s="99"/>
      <c r="M24" s="107">
        <f t="shared" ca="1" si="10"/>
        <v>0</v>
      </c>
      <c r="S24">
        <f t="shared" si="3"/>
        <v>31</v>
      </c>
    </row>
    <row r="25" spans="1:19" ht="18" customHeight="1">
      <c r="A25" s="98">
        <v>23</v>
      </c>
      <c r="B25" s="99" t="str">
        <f t="shared" ca="1" si="0"/>
        <v>Sĩ số học sinh</v>
      </c>
      <c r="C25" s="100" t="str">
        <f t="shared" ca="1" si="1"/>
        <v>15</v>
      </c>
      <c r="D25" s="101" t="str">
        <f t="shared" ca="1" si="4"/>
        <v/>
      </c>
      <c r="E25" s="102" t="str">
        <f t="shared" ca="1" si="5"/>
        <v/>
      </c>
      <c r="F25" s="103">
        <f t="shared" ca="1" si="6"/>
        <v>0</v>
      </c>
      <c r="G25" s="103">
        <f t="shared" ca="1" si="7"/>
        <v>0</v>
      </c>
      <c r="H25" s="103">
        <f t="shared" ca="1" si="11"/>
        <v>0</v>
      </c>
      <c r="I25" s="104">
        <f t="shared" ca="1" si="12"/>
        <v>0</v>
      </c>
      <c r="J25" s="104">
        <f t="shared" ca="1" si="8"/>
        <v>0</v>
      </c>
      <c r="K25" s="105">
        <f t="shared" ca="1" si="9"/>
        <v>0</v>
      </c>
      <c r="L25" s="99"/>
      <c r="M25" s="107">
        <f t="shared" ca="1" si="10"/>
        <v>0</v>
      </c>
      <c r="S25">
        <f t="shared" si="3"/>
        <v>32</v>
      </c>
    </row>
    <row r="26" spans="1:19" ht="18" customHeight="1">
      <c r="A26" s="98">
        <v>24</v>
      </c>
      <c r="B26" s="99" t="str">
        <f t="shared" ca="1" si="0"/>
        <v/>
      </c>
      <c r="C26" s="100" t="str">
        <f t="shared" ca="1" si="1"/>
        <v/>
      </c>
      <c r="D26" s="101" t="str">
        <f t="shared" ca="1" si="4"/>
        <v/>
      </c>
      <c r="E26" s="102" t="str">
        <f t="shared" ca="1" si="5"/>
        <v/>
      </c>
      <c r="F26" s="103">
        <f t="shared" ca="1" si="6"/>
        <v>0</v>
      </c>
      <c r="G26" s="103">
        <f t="shared" ca="1" si="7"/>
        <v>0</v>
      </c>
      <c r="H26" s="103">
        <f t="shared" ca="1" si="11"/>
        <v>0</v>
      </c>
      <c r="I26" s="104">
        <f t="shared" ca="1" si="12"/>
        <v>0</v>
      </c>
      <c r="J26" s="104">
        <f t="shared" ca="1" si="8"/>
        <v>0</v>
      </c>
      <c r="K26" s="105">
        <f t="shared" ca="1" si="9"/>
        <v>0</v>
      </c>
      <c r="L26" s="99"/>
      <c r="M26" s="107">
        <f t="shared" ca="1" si="10"/>
        <v>0</v>
      </c>
      <c r="S26">
        <f t="shared" si="3"/>
        <v>33</v>
      </c>
    </row>
    <row r="27" spans="1:19" ht="18" customHeight="1">
      <c r="A27" s="98">
        <v>25</v>
      </c>
      <c r="B27" s="99" t="str">
        <f t="shared" ca="1" si="0"/>
        <v/>
      </c>
      <c r="C27" s="100" t="str">
        <f t="shared" ca="1" si="1"/>
        <v/>
      </c>
      <c r="D27" s="101" t="str">
        <f t="shared" ca="1" si="4"/>
        <v/>
      </c>
      <c r="E27" s="102" t="str">
        <f t="shared" ca="1" si="5"/>
        <v/>
      </c>
      <c r="F27" s="103">
        <f t="shared" ca="1" si="6"/>
        <v>0</v>
      </c>
      <c r="G27" s="103">
        <f t="shared" ca="1" si="7"/>
        <v>0</v>
      </c>
      <c r="H27" s="103">
        <f t="shared" ca="1" si="11"/>
        <v>0</v>
      </c>
      <c r="I27" s="104">
        <f t="shared" ca="1" si="12"/>
        <v>0</v>
      </c>
      <c r="J27" s="104">
        <f t="shared" ca="1" si="8"/>
        <v>0</v>
      </c>
      <c r="K27" s="105">
        <f t="shared" ca="1" si="9"/>
        <v>0</v>
      </c>
      <c r="L27" s="99"/>
      <c r="M27" s="107">
        <f t="shared" ca="1" si="10"/>
        <v>0</v>
      </c>
      <c r="S27">
        <f t="shared" si="3"/>
        <v>34</v>
      </c>
    </row>
    <row r="28" spans="1:19" ht="18" customHeight="1"/>
  </sheetData>
  <mergeCells count="1">
    <mergeCell ref="A1:M1"/>
  </mergeCells>
  <conditionalFormatting sqref="M3:M27">
    <cfRule type="cellIs" dxfId="0" priority="1" operator="equal">
      <formula>0</formula>
    </cfRule>
  </conditionalFormatting>
  <pageMargins left="0.7" right="0.7" top="0.75" bottom="0.75" header="0.3" footer="0.3"/>
  <pageSetup paperSize="9" orientation="landscape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4" workbookViewId="0">
      <selection activeCell="L9" sqref="L9"/>
    </sheetView>
  </sheetViews>
  <sheetFormatPr defaultColWidth="8.875" defaultRowHeight="15"/>
  <cols>
    <col min="1" max="1" width="7.375" style="112" customWidth="1"/>
    <col min="2" max="2" width="19.375" style="112" customWidth="1"/>
    <col min="3" max="3" width="8.875" style="112"/>
    <col min="4" max="4" width="10.375" style="112" customWidth="1"/>
    <col min="5" max="6" width="8.875" style="112"/>
    <col min="7" max="7" width="21" style="112" customWidth="1"/>
    <col min="8" max="16384" width="8.875" style="112"/>
  </cols>
  <sheetData>
    <row r="1" spans="1:19" ht="15" customHeight="1">
      <c r="C1" s="739" t="s">
        <v>95</v>
      </c>
      <c r="D1" s="739"/>
      <c r="E1" s="739"/>
      <c r="F1" s="739"/>
      <c r="G1" s="739"/>
    </row>
    <row r="2" spans="1:19">
      <c r="C2" s="740" t="s">
        <v>206</v>
      </c>
      <c r="D2" s="740"/>
      <c r="E2" s="740"/>
      <c r="F2" s="740"/>
      <c r="G2" s="740"/>
      <c r="S2" s="112">
        <v>3</v>
      </c>
    </row>
    <row r="3" spans="1:19">
      <c r="C3" s="741" t="str">
        <f ca="1">INDIRECT("'"&amp;$Q$8&amp;"'!C"&amp;$S2)</f>
        <v>LỚP A7.1</v>
      </c>
      <c r="D3" s="741"/>
      <c r="E3" s="741" t="str">
        <f ca="1">INDIRECT("'"&amp;$Q$8&amp;"'!C"&amp;$S4)</f>
        <v>THỨ 6, TỪ 18H00 - 20H00</v>
      </c>
      <c r="F3" s="741"/>
      <c r="G3" s="741"/>
      <c r="S3" s="112">
        <v>4</v>
      </c>
    </row>
    <row r="4" spans="1:19">
      <c r="A4" s="742" t="s">
        <v>207</v>
      </c>
      <c r="B4" s="743"/>
      <c r="C4" s="741" t="str">
        <f ca="1">INDIRECT("'"&amp;$Q$8&amp;"'!C"&amp;$S3)</f>
        <v xml:space="preserve">CÔ PHẠM BÍCH HỒNG </v>
      </c>
      <c r="D4" s="741"/>
      <c r="E4" s="741"/>
      <c r="F4" s="741"/>
      <c r="G4" s="741"/>
      <c r="S4" s="112">
        <v>5</v>
      </c>
    </row>
    <row r="5" spans="1:19">
      <c r="A5" s="153"/>
      <c r="B5" s="154"/>
      <c r="C5" s="154"/>
      <c r="D5" s="154"/>
      <c r="E5" s="154"/>
      <c r="F5" s="154"/>
      <c r="G5" s="154"/>
    </row>
    <row r="6" spans="1:19" ht="20.25" customHeight="1">
      <c r="A6" s="153"/>
      <c r="B6" s="154"/>
      <c r="C6" s="154"/>
      <c r="D6" s="154"/>
      <c r="E6" s="154"/>
      <c r="F6" s="155" t="s">
        <v>208</v>
      </c>
      <c r="G6" s="132"/>
    </row>
    <row r="7" spans="1:19">
      <c r="A7" s="156"/>
      <c r="B7" s="744" t="s">
        <v>209</v>
      </c>
      <c r="C7" s="744"/>
      <c r="D7" s="744"/>
      <c r="E7" s="744"/>
      <c r="F7" s="744" t="s">
        <v>210</v>
      </c>
      <c r="G7" s="744"/>
    </row>
    <row r="8" spans="1:19" ht="45" customHeight="1">
      <c r="A8" s="132"/>
      <c r="B8" s="746"/>
      <c r="C8" s="746"/>
      <c r="D8" s="746"/>
      <c r="E8" s="746"/>
      <c r="F8" s="746"/>
      <c r="G8" s="746"/>
      <c r="Q8" s="157" t="s">
        <v>252</v>
      </c>
    </row>
    <row r="9" spans="1:19" ht="45" customHeight="1">
      <c r="A9" s="132"/>
      <c r="B9" s="746"/>
      <c r="C9" s="746"/>
      <c r="D9" s="746"/>
      <c r="E9" s="746"/>
      <c r="F9" s="746"/>
      <c r="G9" s="746"/>
    </row>
    <row r="10" spans="1:19">
      <c r="A10" s="158" t="s">
        <v>106</v>
      </c>
      <c r="B10" s="744" t="s">
        <v>1</v>
      </c>
      <c r="C10" s="744"/>
      <c r="D10" s="158" t="s">
        <v>211</v>
      </c>
      <c r="E10" s="158" t="s">
        <v>212</v>
      </c>
      <c r="F10" s="158" t="s">
        <v>213</v>
      </c>
      <c r="G10" s="158" t="s">
        <v>214</v>
      </c>
      <c r="S10" s="112" t="s">
        <v>88</v>
      </c>
    </row>
    <row r="11" spans="1:19" ht="26.25" customHeight="1">
      <c r="A11" s="159">
        <v>1</v>
      </c>
      <c r="B11" s="156" t="str">
        <f ca="1">TRIM(INDIRECT("'"&amp;$Q$8&amp;"'!C"&amp;$S11))</f>
        <v>Nguyễn Quang</v>
      </c>
      <c r="C11" s="156" t="str">
        <f ca="1">TRIM(INDIRECT("'"&amp;$Q$8&amp;"'!D"&amp;$S11))</f>
        <v>Bình</v>
      </c>
      <c r="D11" s="156"/>
      <c r="E11" s="156"/>
      <c r="F11" s="156"/>
      <c r="G11" s="156"/>
      <c r="S11" s="112">
        <f>9+A11</f>
        <v>10</v>
      </c>
    </row>
    <row r="12" spans="1:19" ht="26.25" customHeight="1">
      <c r="A12" s="159">
        <v>2</v>
      </c>
      <c r="B12" s="156" t="str">
        <f t="shared" ref="B12:B30" ca="1" si="0">TRIM(INDIRECT("'"&amp;$Q$8&amp;"'!C"&amp;$S12))</f>
        <v>Trịnh Yến</v>
      </c>
      <c r="C12" s="156" t="str">
        <f t="shared" ref="C12:C30" ca="1" si="1">TRIM(INDIRECT("'"&amp;$Q$8&amp;"'!D"&amp;$S12))</f>
        <v>Bình</v>
      </c>
      <c r="D12" s="156"/>
      <c r="E12" s="156"/>
      <c r="F12" s="156"/>
      <c r="G12" s="156"/>
      <c r="S12" s="112">
        <f t="shared" ref="S12:S38" si="2">9+A12</f>
        <v>11</v>
      </c>
    </row>
    <row r="13" spans="1:19" ht="26.25" customHeight="1">
      <c r="A13" s="159">
        <v>3</v>
      </c>
      <c r="B13" s="156" t="str">
        <f t="shared" ca="1" si="0"/>
        <v>Lê Trung</v>
      </c>
      <c r="C13" s="156" t="str">
        <f t="shared" ca="1" si="1"/>
        <v>Đức</v>
      </c>
      <c r="D13" s="156"/>
      <c r="E13" s="156"/>
      <c r="F13" s="156"/>
      <c r="G13" s="156"/>
      <c r="S13" s="112">
        <f t="shared" si="2"/>
        <v>12</v>
      </c>
    </row>
    <row r="14" spans="1:19" ht="26.25" customHeight="1">
      <c r="A14" s="159">
        <v>4</v>
      </c>
      <c r="B14" s="156" t="str">
        <f t="shared" ca="1" si="0"/>
        <v>Lê Hương</v>
      </c>
      <c r="C14" s="156" t="str">
        <f t="shared" ca="1" si="1"/>
        <v>Giang</v>
      </c>
      <c r="D14" s="156"/>
      <c r="E14" s="156"/>
      <c r="F14" s="156"/>
      <c r="G14" s="156"/>
      <c r="S14" s="112">
        <f t="shared" si="2"/>
        <v>13</v>
      </c>
    </row>
    <row r="15" spans="1:19" ht="26.25" customHeight="1">
      <c r="A15" s="159">
        <v>5</v>
      </c>
      <c r="B15" s="156" t="str">
        <f t="shared" ca="1" si="0"/>
        <v>Đỗ Hiểu</v>
      </c>
      <c r="C15" s="156" t="str">
        <f t="shared" ca="1" si="1"/>
        <v>Khánh</v>
      </c>
      <c r="D15" s="156"/>
      <c r="E15" s="156"/>
      <c r="F15" s="156"/>
      <c r="G15" s="156"/>
      <c r="S15" s="112">
        <f t="shared" si="2"/>
        <v>14</v>
      </c>
    </row>
    <row r="16" spans="1:19" ht="26.25" customHeight="1">
      <c r="A16" s="159">
        <v>6</v>
      </c>
      <c r="B16" s="156" t="str">
        <f t="shared" ca="1" si="0"/>
        <v>Hoàng Trần Phương</v>
      </c>
      <c r="C16" s="156" t="str">
        <f t="shared" ca="1" si="1"/>
        <v>Linh</v>
      </c>
      <c r="D16" s="156"/>
      <c r="E16" s="156"/>
      <c r="F16" s="156"/>
      <c r="G16" s="156"/>
      <c r="S16" s="112">
        <f t="shared" si="2"/>
        <v>15</v>
      </c>
    </row>
    <row r="17" spans="1:19" ht="26.25" customHeight="1">
      <c r="A17" s="159">
        <v>7</v>
      </c>
      <c r="B17" s="156" t="str">
        <f t="shared" ca="1" si="0"/>
        <v>Nguyễn Khánh</v>
      </c>
      <c r="C17" s="156" t="str">
        <f t="shared" ca="1" si="1"/>
        <v>Linh</v>
      </c>
      <c r="D17" s="156"/>
      <c r="E17" s="156"/>
      <c r="F17" s="156"/>
      <c r="G17" s="156"/>
      <c r="S17" s="112">
        <f t="shared" si="2"/>
        <v>16</v>
      </c>
    </row>
    <row r="18" spans="1:19" ht="26.25" customHeight="1">
      <c r="A18" s="159">
        <v>8</v>
      </c>
      <c r="B18" s="156" t="str">
        <f t="shared" ca="1" si="0"/>
        <v>Trần Thành</v>
      </c>
      <c r="C18" s="156" t="str">
        <f t="shared" ca="1" si="1"/>
        <v>Long</v>
      </c>
      <c r="D18" s="156"/>
      <c r="E18" s="156"/>
      <c r="F18" s="156"/>
      <c r="G18" s="156"/>
      <c r="S18" s="112">
        <f t="shared" si="2"/>
        <v>17</v>
      </c>
    </row>
    <row r="19" spans="1:19" ht="26.25" customHeight="1">
      <c r="A19" s="159">
        <v>9</v>
      </c>
      <c r="B19" s="156" t="str">
        <f t="shared" ca="1" si="0"/>
        <v>Vũ Như</v>
      </c>
      <c r="C19" s="156" t="str">
        <f t="shared" ca="1" si="1"/>
        <v>Ngọc</v>
      </c>
      <c r="D19" s="156"/>
      <c r="E19" s="156"/>
      <c r="F19" s="156"/>
      <c r="G19" s="156"/>
      <c r="S19" s="112">
        <f t="shared" si="2"/>
        <v>18</v>
      </c>
    </row>
    <row r="20" spans="1:19" ht="26.25" customHeight="1">
      <c r="A20" s="159">
        <v>10</v>
      </c>
      <c r="B20" s="156" t="str">
        <f t="shared" ca="1" si="0"/>
        <v>Nguyễn Lê</v>
      </c>
      <c r="C20" s="156" t="str">
        <f t="shared" ca="1" si="1"/>
        <v>Thi</v>
      </c>
      <c r="D20" s="156"/>
      <c r="E20" s="156"/>
      <c r="F20" s="156"/>
      <c r="G20" s="156"/>
      <c r="S20" s="112">
        <f t="shared" si="2"/>
        <v>19</v>
      </c>
    </row>
    <row r="21" spans="1:19" ht="26.25" customHeight="1">
      <c r="A21" s="159">
        <v>11</v>
      </c>
      <c r="B21" s="156" t="str">
        <f t="shared" ca="1" si="0"/>
        <v>Lê Hồng</v>
      </c>
      <c r="C21" s="156" t="str">
        <f t="shared" ca="1" si="1"/>
        <v>ZAnh</v>
      </c>
      <c r="D21" s="156"/>
      <c r="E21" s="156"/>
      <c r="F21" s="156"/>
      <c r="G21" s="156"/>
      <c r="S21" s="112">
        <f t="shared" si="2"/>
        <v>20</v>
      </c>
    </row>
    <row r="22" spans="1:19" ht="26.25" customHeight="1">
      <c r="A22" s="159">
        <v>12</v>
      </c>
      <c r="B22" s="156" t="str">
        <f t="shared" ca="1" si="0"/>
        <v>Trịnh Đức</v>
      </c>
      <c r="C22" s="156" t="str">
        <f t="shared" ca="1" si="1"/>
        <v>zAnh</v>
      </c>
      <c r="D22" s="156"/>
      <c r="E22" s="156"/>
      <c r="F22" s="156"/>
      <c r="G22" s="156"/>
      <c r="S22" s="112">
        <f t="shared" si="2"/>
        <v>21</v>
      </c>
    </row>
    <row r="23" spans="1:19" ht="26.25" customHeight="1">
      <c r="A23" s="159">
        <v>13</v>
      </c>
      <c r="B23" s="156" t="str">
        <f t="shared" ca="1" si="0"/>
        <v>Quách Mạnh</v>
      </c>
      <c r="C23" s="156" t="str">
        <f t="shared" ca="1" si="1"/>
        <v>ZKhiêm</v>
      </c>
      <c r="D23" s="156"/>
      <c r="E23" s="156"/>
      <c r="F23" s="156"/>
      <c r="G23" s="156"/>
      <c r="S23" s="112">
        <f t="shared" si="2"/>
        <v>22</v>
      </c>
    </row>
    <row r="24" spans="1:19" ht="26.25" customHeight="1">
      <c r="A24" s="159">
        <v>14</v>
      </c>
      <c r="B24" s="156" t="str">
        <f t="shared" ca="1" si="0"/>
        <v>Đỗ Khánh</v>
      </c>
      <c r="C24" s="156" t="str">
        <f t="shared" ca="1" si="1"/>
        <v>zLinh</v>
      </c>
      <c r="D24" s="156"/>
      <c r="E24" s="156"/>
      <c r="F24" s="156"/>
      <c r="G24" s="156"/>
      <c r="S24" s="112">
        <f t="shared" si="2"/>
        <v>23</v>
      </c>
    </row>
    <row r="25" spans="1:19" ht="26.25" customHeight="1">
      <c r="A25" s="159">
        <v>15</v>
      </c>
      <c r="B25" s="156" t="str">
        <f t="shared" ca="1" si="0"/>
        <v>Ngô Nhật</v>
      </c>
      <c r="C25" s="156" t="str">
        <f t="shared" ca="1" si="1"/>
        <v>ZQuang</v>
      </c>
      <c r="D25" s="156"/>
      <c r="E25" s="156"/>
      <c r="F25" s="156"/>
      <c r="G25" s="156"/>
      <c r="S25" s="112">
        <f t="shared" si="2"/>
        <v>24</v>
      </c>
    </row>
    <row r="26" spans="1:19" ht="26.25" customHeight="1">
      <c r="A26" s="159">
        <v>16</v>
      </c>
      <c r="B26" s="156" t="str">
        <f t="shared" ca="1" si="0"/>
        <v/>
      </c>
      <c r="C26" s="156" t="str">
        <f t="shared" ca="1" si="1"/>
        <v/>
      </c>
      <c r="D26" s="156"/>
      <c r="E26" s="156"/>
      <c r="F26" s="156"/>
      <c r="G26" s="156"/>
      <c r="S26" s="112">
        <f t="shared" si="2"/>
        <v>25</v>
      </c>
    </row>
    <row r="27" spans="1:19" ht="26.25" customHeight="1">
      <c r="A27" s="159">
        <v>17</v>
      </c>
      <c r="B27" s="156" t="str">
        <f t="shared" ca="1" si="0"/>
        <v/>
      </c>
      <c r="C27" s="156" t="str">
        <f t="shared" ca="1" si="1"/>
        <v/>
      </c>
      <c r="D27" s="156"/>
      <c r="E27" s="156"/>
      <c r="F27" s="156"/>
      <c r="G27" s="156"/>
      <c r="S27" s="112">
        <f t="shared" si="2"/>
        <v>26</v>
      </c>
    </row>
    <row r="28" spans="1:19" ht="26.25" customHeight="1">
      <c r="A28" s="159">
        <v>18</v>
      </c>
      <c r="B28" s="156" t="str">
        <f t="shared" ca="1" si="0"/>
        <v/>
      </c>
      <c r="C28" s="156" t="str">
        <f t="shared" ca="1" si="1"/>
        <v/>
      </c>
      <c r="D28" s="156"/>
      <c r="E28" s="156"/>
      <c r="F28" s="156"/>
      <c r="G28" s="156"/>
      <c r="S28" s="112">
        <f t="shared" si="2"/>
        <v>27</v>
      </c>
    </row>
    <row r="29" spans="1:19" ht="26.25" customHeight="1">
      <c r="A29" s="159">
        <v>19</v>
      </c>
      <c r="B29" s="156" t="str">
        <f t="shared" ca="1" si="0"/>
        <v/>
      </c>
      <c r="C29" s="156" t="str">
        <f t="shared" ca="1" si="1"/>
        <v/>
      </c>
      <c r="D29" s="156"/>
      <c r="E29" s="156"/>
      <c r="F29" s="156"/>
      <c r="G29" s="156"/>
      <c r="S29" s="112">
        <f t="shared" si="2"/>
        <v>28</v>
      </c>
    </row>
    <row r="30" spans="1:19" ht="22.5" customHeight="1">
      <c r="A30" s="159">
        <v>20</v>
      </c>
      <c r="B30" s="156" t="str">
        <f t="shared" ca="1" si="0"/>
        <v/>
      </c>
      <c r="C30" s="156" t="str">
        <f t="shared" ca="1" si="1"/>
        <v/>
      </c>
      <c r="D30" s="156"/>
      <c r="E30" s="156"/>
      <c r="F30" s="156"/>
      <c r="G30" s="156"/>
      <c r="S30" s="112">
        <f t="shared" si="2"/>
        <v>29</v>
      </c>
    </row>
    <row r="31" spans="1:19">
      <c r="S31" s="112">
        <f t="shared" si="2"/>
        <v>9</v>
      </c>
    </row>
    <row r="32" spans="1:19">
      <c r="E32" s="745" t="s">
        <v>215</v>
      </c>
      <c r="F32" s="745"/>
      <c r="G32" s="745"/>
      <c r="S32" s="112">
        <f t="shared" si="2"/>
        <v>9</v>
      </c>
    </row>
    <row r="33" spans="5:19">
      <c r="E33" s="745"/>
      <c r="F33" s="745"/>
      <c r="G33" s="745"/>
      <c r="S33" s="112">
        <f t="shared" si="2"/>
        <v>9</v>
      </c>
    </row>
    <row r="34" spans="5:19">
      <c r="S34" s="112">
        <f t="shared" si="2"/>
        <v>9</v>
      </c>
    </row>
    <row r="35" spans="5:19" ht="15" customHeight="1">
      <c r="S35" s="112">
        <f t="shared" si="2"/>
        <v>9</v>
      </c>
    </row>
    <row r="36" spans="5:19" ht="15" customHeight="1">
      <c r="S36" s="112">
        <f t="shared" si="2"/>
        <v>9</v>
      </c>
    </row>
    <row r="37" spans="5:19">
      <c r="E37" s="160"/>
      <c r="F37" s="160"/>
      <c r="G37" s="160"/>
      <c r="S37" s="112">
        <f t="shared" si="2"/>
        <v>9</v>
      </c>
    </row>
    <row r="38" spans="5:19">
      <c r="S38" s="112">
        <f t="shared" si="2"/>
        <v>9</v>
      </c>
    </row>
    <row r="40" spans="5:19">
      <c r="E40" s="161"/>
    </row>
  </sheetData>
  <mergeCells count="14">
    <mergeCell ref="B10:C10"/>
    <mergeCell ref="E32:G33"/>
    <mergeCell ref="B7:E7"/>
    <mergeCell ref="F7:G7"/>
    <mergeCell ref="B8:E8"/>
    <mergeCell ref="F8:G8"/>
    <mergeCell ref="B9:E9"/>
    <mergeCell ref="F9:G9"/>
    <mergeCell ref="C1:G1"/>
    <mergeCell ref="C2:G2"/>
    <mergeCell ref="C3:D3"/>
    <mergeCell ref="E3:G3"/>
    <mergeCell ref="A4:B4"/>
    <mergeCell ref="C4:G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workbookViewId="0">
      <selection activeCell="O19" sqref="O19:O22"/>
    </sheetView>
  </sheetViews>
  <sheetFormatPr defaultRowHeight="15"/>
  <sheetData>
    <row r="1" spans="1:15" ht="15.75">
      <c r="A1" s="7">
        <v>1</v>
      </c>
      <c r="B1" s="363" t="s">
        <v>151</v>
      </c>
      <c r="C1" s="364" t="s">
        <v>7</v>
      </c>
      <c r="D1" s="365">
        <v>38197</v>
      </c>
      <c r="E1" s="366" t="s">
        <v>155</v>
      </c>
      <c r="F1" s="335" t="s">
        <v>299</v>
      </c>
      <c r="G1" s="367"/>
      <c r="H1" s="367" t="s">
        <v>235</v>
      </c>
      <c r="I1" s="367"/>
      <c r="J1" s="368" t="s">
        <v>236</v>
      </c>
      <c r="K1" s="369" t="s">
        <v>155</v>
      </c>
      <c r="L1" s="452" t="s">
        <v>237</v>
      </c>
      <c r="M1" s="371"/>
      <c r="N1" s="372"/>
      <c r="O1" t="s">
        <v>632</v>
      </c>
    </row>
    <row r="2" spans="1:15" ht="15.75">
      <c r="A2" s="7">
        <v>2</v>
      </c>
      <c r="B2" s="517" t="s">
        <v>469</v>
      </c>
      <c r="C2" s="518" t="s">
        <v>67</v>
      </c>
      <c r="D2" s="386" t="s">
        <v>423</v>
      </c>
      <c r="E2" s="478" t="s">
        <v>424</v>
      </c>
      <c r="F2" s="386"/>
      <c r="G2" s="386"/>
      <c r="H2" s="386" t="s">
        <v>410</v>
      </c>
      <c r="I2" s="386"/>
      <c r="J2" s="386" t="s">
        <v>404</v>
      </c>
      <c r="K2" s="386" t="s">
        <v>405</v>
      </c>
      <c r="L2" s="665" t="s">
        <v>411</v>
      </c>
      <c r="M2" s="379">
        <v>42577</v>
      </c>
      <c r="N2" s="453" t="s">
        <v>406</v>
      </c>
      <c r="O2" t="s">
        <v>632</v>
      </c>
    </row>
    <row r="3" spans="1:15" ht="39">
      <c r="A3" s="7">
        <v>3</v>
      </c>
      <c r="B3" s="373" t="s">
        <v>51</v>
      </c>
      <c r="C3" s="374" t="s">
        <v>52</v>
      </c>
      <c r="D3" s="375">
        <v>38188</v>
      </c>
      <c r="E3" s="376" t="s">
        <v>303</v>
      </c>
      <c r="F3" s="367"/>
      <c r="G3" s="377"/>
      <c r="H3" s="367" t="s">
        <v>28</v>
      </c>
      <c r="I3" s="367"/>
      <c r="J3" s="378" t="s">
        <v>304</v>
      </c>
      <c r="K3" s="366" t="s">
        <v>53</v>
      </c>
      <c r="L3" s="451" t="s">
        <v>529</v>
      </c>
      <c r="M3" s="379">
        <v>42344</v>
      </c>
      <c r="N3" s="372"/>
      <c r="O3" t="s">
        <v>632</v>
      </c>
    </row>
    <row r="4" spans="1:15" ht="15.75">
      <c r="A4" s="7">
        <v>4</v>
      </c>
      <c r="B4" s="363" t="s">
        <v>153</v>
      </c>
      <c r="C4" s="364" t="s">
        <v>154</v>
      </c>
      <c r="D4" s="380">
        <v>38167</v>
      </c>
      <c r="E4" s="366" t="s">
        <v>170</v>
      </c>
      <c r="F4" s="367"/>
      <c r="G4" s="367" t="s">
        <v>254</v>
      </c>
      <c r="H4" s="367" t="s">
        <v>255</v>
      </c>
      <c r="I4" s="367"/>
      <c r="J4" s="368" t="s">
        <v>256</v>
      </c>
      <c r="K4" s="480" t="s">
        <v>298</v>
      </c>
      <c r="L4" s="449" t="s">
        <v>530</v>
      </c>
      <c r="M4" s="379"/>
      <c r="N4" s="372"/>
      <c r="O4" t="s">
        <v>632</v>
      </c>
    </row>
    <row r="5" spans="1:15" ht="39">
      <c r="A5" s="7">
        <v>5</v>
      </c>
      <c r="B5" s="373" t="s">
        <v>183</v>
      </c>
      <c r="C5" s="374" t="s">
        <v>150</v>
      </c>
      <c r="D5" s="375">
        <v>38107</v>
      </c>
      <c r="E5" s="381" t="s">
        <v>293</v>
      </c>
      <c r="F5" s="335" t="s">
        <v>294</v>
      </c>
      <c r="G5" s="377"/>
      <c r="H5" s="367" t="s">
        <v>63</v>
      </c>
      <c r="I5" s="382"/>
      <c r="J5" s="378" t="s">
        <v>296</v>
      </c>
      <c r="K5" s="366" t="s">
        <v>297</v>
      </c>
      <c r="L5" s="451" t="s">
        <v>295</v>
      </c>
      <c r="M5" s="379"/>
      <c r="N5" s="372"/>
      <c r="O5" t="s">
        <v>632</v>
      </c>
    </row>
    <row r="6" spans="1:15" ht="15.75">
      <c r="A6" s="7">
        <v>6</v>
      </c>
      <c r="B6" s="373" t="s">
        <v>44</v>
      </c>
      <c r="C6" s="374" t="s">
        <v>45</v>
      </c>
      <c r="D6" s="375">
        <v>38294</v>
      </c>
      <c r="E6" s="381" t="s">
        <v>46</v>
      </c>
      <c r="F6" s="335" t="s">
        <v>290</v>
      </c>
      <c r="G6" s="377"/>
      <c r="H6" s="367" t="s">
        <v>291</v>
      </c>
      <c r="I6" s="367"/>
      <c r="J6" s="378" t="s">
        <v>292</v>
      </c>
      <c r="K6" s="366" t="s">
        <v>46</v>
      </c>
      <c r="L6" s="449" t="s">
        <v>290</v>
      </c>
      <c r="M6" s="379">
        <v>42344</v>
      </c>
      <c r="N6" s="372"/>
      <c r="O6" t="s">
        <v>632</v>
      </c>
    </row>
    <row r="7" spans="1:15" ht="39">
      <c r="A7" s="7">
        <v>7</v>
      </c>
      <c r="B7" s="373" t="s">
        <v>462</v>
      </c>
      <c r="C7" s="374" t="s">
        <v>630</v>
      </c>
      <c r="D7" s="393">
        <v>38321</v>
      </c>
      <c r="E7" s="381"/>
      <c r="F7" s="370"/>
      <c r="G7" s="377"/>
      <c r="H7" s="367" t="s">
        <v>28</v>
      </c>
      <c r="I7" s="382"/>
      <c r="J7" s="378" t="s">
        <v>463</v>
      </c>
      <c r="K7" s="366" t="s">
        <v>464</v>
      </c>
      <c r="L7" s="451" t="s">
        <v>465</v>
      </c>
      <c r="M7" s="379">
        <v>42584</v>
      </c>
      <c r="N7" s="372" t="s">
        <v>631</v>
      </c>
      <c r="O7" t="s">
        <v>632</v>
      </c>
    </row>
    <row r="8" spans="1:15" ht="15.75">
      <c r="A8" s="7">
        <v>8</v>
      </c>
      <c r="B8" s="363" t="s">
        <v>243</v>
      </c>
      <c r="C8" s="364" t="s">
        <v>26</v>
      </c>
      <c r="D8" s="383">
        <v>38238</v>
      </c>
      <c r="E8" s="384" t="s">
        <v>340</v>
      </c>
      <c r="F8" s="370"/>
      <c r="G8" s="367"/>
      <c r="H8" s="367" t="s">
        <v>342</v>
      </c>
      <c r="I8" s="367"/>
      <c r="J8" s="367" t="s">
        <v>341</v>
      </c>
      <c r="K8" s="366" t="s">
        <v>340</v>
      </c>
      <c r="L8" s="449" t="s">
        <v>531</v>
      </c>
      <c r="M8" s="379"/>
      <c r="N8" s="372"/>
      <c r="O8" t="s">
        <v>632</v>
      </c>
    </row>
    <row r="9" spans="1:15" ht="15.75">
      <c r="A9" s="7">
        <v>9</v>
      </c>
      <c r="B9" s="363" t="s">
        <v>79</v>
      </c>
      <c r="C9" s="364" t="s">
        <v>80</v>
      </c>
      <c r="D9" s="365">
        <v>38320</v>
      </c>
      <c r="E9" s="367" t="s">
        <v>82</v>
      </c>
      <c r="F9" s="385"/>
      <c r="G9" s="367"/>
      <c r="H9" s="367" t="s">
        <v>81</v>
      </c>
      <c r="I9" s="382"/>
      <c r="J9" s="367"/>
      <c r="K9" s="366" t="s">
        <v>82</v>
      </c>
      <c r="L9" s="452" t="s">
        <v>83</v>
      </c>
      <c r="M9" s="379">
        <v>42379</v>
      </c>
      <c r="N9" s="372"/>
      <c r="O9" t="s">
        <v>632</v>
      </c>
    </row>
    <row r="10" spans="1:15" ht="15.75">
      <c r="A10" s="7">
        <v>10</v>
      </c>
      <c r="B10" s="386" t="s">
        <v>590</v>
      </c>
      <c r="C10" s="387" t="s">
        <v>177</v>
      </c>
      <c r="D10" s="388">
        <v>38116</v>
      </c>
      <c r="E10" s="381" t="s">
        <v>591</v>
      </c>
      <c r="F10" s="389"/>
      <c r="G10" s="382" t="s">
        <v>592</v>
      </c>
      <c r="H10" s="382" t="s">
        <v>81</v>
      </c>
      <c r="I10" s="382"/>
      <c r="J10" s="390" t="s">
        <v>593</v>
      </c>
      <c r="K10" s="391" t="s">
        <v>591</v>
      </c>
      <c r="L10" s="449" t="s">
        <v>594</v>
      </c>
      <c r="M10" s="379">
        <v>42619</v>
      </c>
      <c r="N10" s="372"/>
      <c r="O10" t="s">
        <v>632</v>
      </c>
    </row>
    <row r="11" spans="1:15" ht="15.75">
      <c r="A11" s="7">
        <v>11</v>
      </c>
      <c r="B11" s="386" t="s">
        <v>267</v>
      </c>
      <c r="C11" s="387" t="s">
        <v>177</v>
      </c>
      <c r="D11" s="388">
        <v>38316</v>
      </c>
      <c r="E11" s="381" t="s">
        <v>269</v>
      </c>
      <c r="F11" s="389" t="s">
        <v>268</v>
      </c>
      <c r="G11" s="382"/>
      <c r="H11" s="382" t="s">
        <v>272</v>
      </c>
      <c r="I11" s="382"/>
      <c r="J11" s="390" t="s">
        <v>270</v>
      </c>
      <c r="K11" s="391" t="s">
        <v>269</v>
      </c>
      <c r="L11" s="449" t="s">
        <v>271</v>
      </c>
      <c r="M11" s="379"/>
      <c r="N11" s="372"/>
      <c r="O11" t="s">
        <v>632</v>
      </c>
    </row>
    <row r="12" spans="1:15" ht="26.25">
      <c r="A12" s="7">
        <v>12</v>
      </c>
      <c r="B12" s="533" t="s">
        <v>535</v>
      </c>
      <c r="C12" s="534" t="s">
        <v>322</v>
      </c>
      <c r="D12" s="304">
        <v>38154</v>
      </c>
      <c r="E12" s="340" t="s">
        <v>467</v>
      </c>
      <c r="F12" s="294"/>
      <c r="G12" s="295"/>
      <c r="H12" s="295" t="s">
        <v>359</v>
      </c>
      <c r="I12" s="295"/>
      <c r="J12" s="290" t="s">
        <v>360</v>
      </c>
      <c r="K12" s="340" t="s">
        <v>467</v>
      </c>
      <c r="L12" s="451" t="s">
        <v>377</v>
      </c>
      <c r="M12" s="299"/>
      <c r="N12" s="300"/>
      <c r="O12" t="s">
        <v>632</v>
      </c>
    </row>
    <row r="13" spans="1:15" ht="39">
      <c r="A13" s="7">
        <v>13</v>
      </c>
      <c r="B13" s="373" t="s">
        <v>47</v>
      </c>
      <c r="C13" s="374" t="s">
        <v>48</v>
      </c>
      <c r="D13" s="393">
        <v>38288</v>
      </c>
      <c r="E13" s="381" t="s">
        <v>302</v>
      </c>
      <c r="F13" s="370"/>
      <c r="G13" s="377"/>
      <c r="H13" s="367" t="s">
        <v>76</v>
      </c>
      <c r="I13" s="382"/>
      <c r="J13" s="378" t="s">
        <v>77</v>
      </c>
      <c r="K13" s="366" t="s">
        <v>49</v>
      </c>
      <c r="L13" s="451" t="s">
        <v>532</v>
      </c>
      <c r="M13" s="379">
        <v>42344</v>
      </c>
      <c r="N13" s="372" t="s">
        <v>317</v>
      </c>
      <c r="O13" t="s">
        <v>632</v>
      </c>
    </row>
    <row r="14" spans="1:15" ht="15.75">
      <c r="A14" s="7">
        <v>14</v>
      </c>
      <c r="B14" s="373" t="s">
        <v>556</v>
      </c>
      <c r="C14" s="374" t="s">
        <v>557</v>
      </c>
      <c r="D14" s="393"/>
      <c r="E14" s="381"/>
      <c r="F14" s="370"/>
      <c r="G14" s="377"/>
      <c r="H14" s="367"/>
      <c r="I14" s="382"/>
      <c r="J14" s="378" t="s">
        <v>558</v>
      </c>
      <c r="K14" s="366" t="s">
        <v>559</v>
      </c>
      <c r="L14" s="504"/>
      <c r="M14" s="379">
        <v>42612</v>
      </c>
      <c r="N14" s="372"/>
      <c r="O14" t="s">
        <v>632</v>
      </c>
    </row>
    <row r="15" spans="1:15" ht="39">
      <c r="A15" s="7">
        <v>15</v>
      </c>
      <c r="B15" s="625" t="s">
        <v>204</v>
      </c>
      <c r="C15" s="626" t="s">
        <v>351</v>
      </c>
      <c r="D15" s="650">
        <v>38306</v>
      </c>
      <c r="E15" s="651" t="s">
        <v>284</v>
      </c>
      <c r="F15" s="404" t="s">
        <v>376</v>
      </c>
      <c r="G15" s="627"/>
      <c r="H15" s="397" t="s">
        <v>220</v>
      </c>
      <c r="I15" s="397"/>
      <c r="J15" s="628" t="s">
        <v>205</v>
      </c>
      <c r="K15" s="403" t="s">
        <v>284</v>
      </c>
      <c r="L15" s="652" t="s">
        <v>376</v>
      </c>
      <c r="M15" s="401"/>
      <c r="N15" s="402" t="s">
        <v>577</v>
      </c>
      <c r="O15" t="s">
        <v>632</v>
      </c>
    </row>
    <row r="16" spans="1:15" ht="15.75">
      <c r="A16" s="7">
        <v>16</v>
      </c>
      <c r="B16" s="394" t="s">
        <v>141</v>
      </c>
      <c r="C16" s="395" t="s">
        <v>351</v>
      </c>
      <c r="D16" s="401">
        <v>38073</v>
      </c>
      <c r="E16" s="397"/>
      <c r="F16" s="397"/>
      <c r="G16" s="397"/>
      <c r="H16" s="397" t="s">
        <v>143</v>
      </c>
      <c r="I16" s="397"/>
      <c r="J16" s="397" t="s">
        <v>144</v>
      </c>
      <c r="K16" s="403" t="s">
        <v>145</v>
      </c>
      <c r="L16" s="404" t="s">
        <v>146</v>
      </c>
      <c r="M16" s="405">
        <v>42449</v>
      </c>
      <c r="N16" s="402" t="s">
        <v>398</v>
      </c>
      <c r="O16" t="s">
        <v>632</v>
      </c>
    </row>
    <row r="17" spans="1:15" ht="15.75">
      <c r="A17" s="7">
        <v>17</v>
      </c>
      <c r="B17" s="394" t="s">
        <v>309</v>
      </c>
      <c r="C17" s="395" t="s">
        <v>334</v>
      </c>
      <c r="D17" s="401">
        <v>37305</v>
      </c>
      <c r="E17" s="397"/>
      <c r="F17" s="397"/>
      <c r="G17" s="397"/>
      <c r="H17" s="397" t="s">
        <v>310</v>
      </c>
      <c r="I17" s="397"/>
      <c r="J17" s="397" t="s">
        <v>311</v>
      </c>
      <c r="K17" s="403" t="s">
        <v>312</v>
      </c>
      <c r="L17" s="404"/>
      <c r="M17" s="401">
        <v>42549</v>
      </c>
      <c r="N17" s="402" t="s">
        <v>337</v>
      </c>
      <c r="O17" t="s">
        <v>632</v>
      </c>
    </row>
    <row r="18" spans="1:15" ht="15.75">
      <c r="A18" s="7">
        <v>18</v>
      </c>
      <c r="B18" s="394" t="s">
        <v>313</v>
      </c>
      <c r="C18" s="395" t="s">
        <v>335</v>
      </c>
      <c r="D18" s="401">
        <v>37536</v>
      </c>
      <c r="E18" s="397"/>
      <c r="F18" s="397"/>
      <c r="G18" s="397"/>
      <c r="H18" s="397" t="s">
        <v>280</v>
      </c>
      <c r="I18" s="397"/>
      <c r="J18" s="397" t="s">
        <v>281</v>
      </c>
      <c r="K18" s="403" t="s">
        <v>282</v>
      </c>
      <c r="L18" s="400" t="s">
        <v>283</v>
      </c>
      <c r="M18" s="401"/>
      <c r="N18" s="402" t="s">
        <v>338</v>
      </c>
      <c r="O18" t="s">
        <v>632</v>
      </c>
    </row>
    <row r="19" spans="1:15" ht="39">
      <c r="A19" s="7">
        <v>19</v>
      </c>
      <c r="B19" s="625" t="s">
        <v>78</v>
      </c>
      <c r="C19" s="626" t="s">
        <v>550</v>
      </c>
      <c r="D19" s="401">
        <v>38137</v>
      </c>
      <c r="E19" s="403" t="s">
        <v>54</v>
      </c>
      <c r="F19" s="397"/>
      <c r="G19" s="627"/>
      <c r="H19" s="397" t="s">
        <v>300</v>
      </c>
      <c r="I19" s="397"/>
      <c r="J19" s="628" t="s">
        <v>301</v>
      </c>
      <c r="K19" s="629" t="s">
        <v>54</v>
      </c>
      <c r="L19" s="630" t="s">
        <v>393</v>
      </c>
      <c r="M19" s="401">
        <v>42351</v>
      </c>
      <c r="N19" s="402" t="s">
        <v>55</v>
      </c>
      <c r="O19" t="s">
        <v>632</v>
      </c>
    </row>
    <row r="20" spans="1:15" ht="15.75">
      <c r="A20" s="7">
        <v>20</v>
      </c>
      <c r="B20" s="394" t="s">
        <v>136</v>
      </c>
      <c r="C20" s="395" t="s">
        <v>278</v>
      </c>
      <c r="D20" s="401">
        <v>38065</v>
      </c>
      <c r="E20" s="397"/>
      <c r="F20" s="397"/>
      <c r="G20" s="397"/>
      <c r="H20" s="397" t="s">
        <v>137</v>
      </c>
      <c r="I20" s="397"/>
      <c r="J20" s="397" t="s">
        <v>138</v>
      </c>
      <c r="K20" s="403" t="s">
        <v>139</v>
      </c>
      <c r="L20" s="404" t="s">
        <v>140</v>
      </c>
      <c r="M20" s="401">
        <v>42449</v>
      </c>
      <c r="N20" s="402" t="s">
        <v>233</v>
      </c>
      <c r="O20" t="s">
        <v>632</v>
      </c>
    </row>
    <row r="21" spans="1:15" ht="15.75">
      <c r="A21" s="7">
        <v>21</v>
      </c>
      <c r="B21" s="394" t="s">
        <v>218</v>
      </c>
      <c r="C21" s="395" t="s">
        <v>350</v>
      </c>
      <c r="D21" s="406"/>
      <c r="E21" s="407"/>
      <c r="F21" s="404">
        <v>6</v>
      </c>
      <c r="G21" s="397"/>
      <c r="H21" s="397"/>
      <c r="I21" s="397"/>
      <c r="J21" s="397"/>
      <c r="K21" s="399" t="s">
        <v>219</v>
      </c>
      <c r="L21" s="397"/>
      <c r="M21" s="401"/>
      <c r="N21" s="402" t="s">
        <v>375</v>
      </c>
      <c r="O21" t="s">
        <v>632</v>
      </c>
    </row>
    <row r="22" spans="1:15" ht="15.75">
      <c r="A22" s="7">
        <v>22</v>
      </c>
      <c r="B22" s="394" t="s">
        <v>242</v>
      </c>
      <c r="C22" s="395" t="s">
        <v>353</v>
      </c>
      <c r="D22" s="396">
        <v>38328</v>
      </c>
      <c r="E22" s="397"/>
      <c r="F22" s="397"/>
      <c r="G22" s="397" t="s">
        <v>257</v>
      </c>
      <c r="H22" s="397" t="s">
        <v>258</v>
      </c>
      <c r="I22" s="397"/>
      <c r="J22" s="398"/>
      <c r="K22" s="399" t="s">
        <v>217</v>
      </c>
      <c r="L22" s="400" t="s">
        <v>286</v>
      </c>
      <c r="M22" s="401"/>
      <c r="N22" s="402" t="s">
        <v>352</v>
      </c>
      <c r="O22" t="s">
        <v>632</v>
      </c>
    </row>
  </sheetData>
  <hyperlinks>
    <hyperlink ref="L16" r:id="rId1"/>
    <hyperlink ref="L1" r:id="rId2"/>
    <hyperlink ref="L11" r:id="rId3"/>
    <hyperlink ref="L22" r:id="rId4"/>
    <hyperlink ref="F6" r:id="rId5"/>
    <hyperlink ref="F5" r:id="rId6"/>
    <hyperlink ref="L5" r:id="rId7"/>
    <hyperlink ref="F1" r:id="rId8"/>
    <hyperlink ref="L20" r:id="rId9"/>
    <hyperlink ref="L18" r:id="rId10"/>
    <hyperlink ref="L19" r:id="rId11"/>
    <hyperlink ref="L2" r:id="rId12"/>
    <hyperlink ref="L7" r:id="rId13"/>
    <hyperlink ref="L3" r:id="rId14"/>
    <hyperlink ref="L4" r:id="rId15"/>
    <hyperlink ref="L8" r:id="rId16"/>
    <hyperlink ref="L13" r:id="rId17"/>
    <hyperlink ref="L10" r:id="rId18"/>
    <hyperlink ref="L12" r:id="rId19"/>
    <hyperlink ref="L6" r:id="rId20"/>
  </hyperlinks>
  <pageMargins left="0.7" right="0.7" top="0.75" bottom="0.75" header="0.3" footer="0.3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H2" sqref="H2"/>
    </sheetView>
  </sheetViews>
  <sheetFormatPr defaultRowHeight="15"/>
  <sheetData>
    <row r="1" spans="1:23">
      <c r="A1" s="78">
        <v>42589</v>
      </c>
      <c r="B1" s="78">
        <v>42596</v>
      </c>
      <c r="C1" s="78">
        <v>42603</v>
      </c>
      <c r="D1" s="78">
        <v>42610</v>
      </c>
      <c r="E1" s="78">
        <v>42617</v>
      </c>
      <c r="F1" s="78">
        <v>42624</v>
      </c>
      <c r="G1" s="78">
        <v>42631</v>
      </c>
      <c r="H1" s="78">
        <v>42638</v>
      </c>
    </row>
    <row r="2" spans="1:23">
      <c r="A2" s="7">
        <v>1</v>
      </c>
      <c r="B2" s="531" t="s">
        <v>413</v>
      </c>
      <c r="C2" s="532" t="s">
        <v>7</v>
      </c>
      <c r="D2" s="339">
        <v>38335</v>
      </c>
      <c r="E2" s="340" t="s">
        <v>414</v>
      </c>
      <c r="F2" s="448" t="s">
        <v>415</v>
      </c>
      <c r="G2" s="292"/>
      <c r="H2" s="292" t="s">
        <v>28</v>
      </c>
      <c r="I2" s="292"/>
      <c r="J2" s="482" t="s">
        <v>416</v>
      </c>
      <c r="K2" s="342" t="s">
        <v>414</v>
      </c>
      <c r="L2" s="450" t="s">
        <v>415</v>
      </c>
      <c r="M2" s="299">
        <v>42575</v>
      </c>
      <c r="N2" s="300" t="s">
        <v>565</v>
      </c>
      <c r="O2" t="s">
        <v>633</v>
      </c>
      <c r="P2" s="26" t="s">
        <v>232</v>
      </c>
      <c r="Q2" s="26" t="s">
        <v>232</v>
      </c>
      <c r="R2" s="26" t="s">
        <v>232</v>
      </c>
      <c r="S2" s="26" t="s">
        <v>232</v>
      </c>
      <c r="T2" s="26" t="s">
        <v>232</v>
      </c>
      <c r="U2" s="26" t="s">
        <v>232</v>
      </c>
      <c r="V2" s="26"/>
      <c r="W2" s="26"/>
    </row>
    <row r="3" spans="1:23" ht="39">
      <c r="A3" s="7">
        <v>2</v>
      </c>
      <c r="B3" s="533" t="s">
        <v>418</v>
      </c>
      <c r="C3" s="534" t="s">
        <v>7</v>
      </c>
      <c r="D3" s="375">
        <v>38310</v>
      </c>
      <c r="E3" s="366" t="s">
        <v>419</v>
      </c>
      <c r="F3" s="367"/>
      <c r="G3" s="377"/>
      <c r="H3" s="367" t="s">
        <v>420</v>
      </c>
      <c r="I3" s="367"/>
      <c r="J3" s="378" t="s">
        <v>421</v>
      </c>
      <c r="K3" s="392" t="s">
        <v>448</v>
      </c>
      <c r="L3" s="451" t="s">
        <v>422</v>
      </c>
      <c r="M3" s="379">
        <v>42582</v>
      </c>
      <c r="N3" s="372"/>
      <c r="O3" t="s">
        <v>633</v>
      </c>
      <c r="P3" s="26" t="s">
        <v>232</v>
      </c>
      <c r="Q3" s="26" t="s">
        <v>232</v>
      </c>
      <c r="R3" s="26" t="s">
        <v>232</v>
      </c>
      <c r="S3" s="26" t="s">
        <v>232</v>
      </c>
      <c r="T3" s="26" t="s">
        <v>232</v>
      </c>
      <c r="U3" s="26" t="s">
        <v>232</v>
      </c>
      <c r="V3" s="6"/>
      <c r="W3" s="6"/>
    </row>
    <row r="4" spans="1:23">
      <c r="A4" s="7">
        <v>3</v>
      </c>
      <c r="B4" s="330" t="s">
        <v>560</v>
      </c>
      <c r="C4" s="331" t="s">
        <v>561</v>
      </c>
      <c r="D4" s="314">
        <v>38005</v>
      </c>
      <c r="E4" s="297"/>
      <c r="F4" s="294"/>
      <c r="G4" s="295"/>
      <c r="H4" s="295" t="s">
        <v>300</v>
      </c>
      <c r="I4" s="295"/>
      <c r="J4" s="481" t="s">
        <v>562</v>
      </c>
      <c r="K4" s="332" t="s">
        <v>180</v>
      </c>
      <c r="L4" s="450" t="s">
        <v>563</v>
      </c>
      <c r="M4" s="299">
        <v>42603</v>
      </c>
      <c r="N4" s="300"/>
      <c r="O4" t="s">
        <v>633</v>
      </c>
      <c r="P4" s="26"/>
      <c r="Q4" s="26"/>
      <c r="R4" s="26" t="s">
        <v>232</v>
      </c>
      <c r="S4" s="26" t="s">
        <v>232</v>
      </c>
      <c r="T4" s="26" t="s">
        <v>232</v>
      </c>
      <c r="U4" s="26" t="s">
        <v>232</v>
      </c>
      <c r="V4" s="26"/>
      <c r="W4" s="26"/>
    </row>
    <row r="5" spans="1:23">
      <c r="A5" s="7">
        <v>4</v>
      </c>
      <c r="B5" s="523" t="s">
        <v>61</v>
      </c>
      <c r="C5" s="524" t="s">
        <v>62</v>
      </c>
      <c r="D5" s="339">
        <v>38072</v>
      </c>
      <c r="E5" s="340" t="s">
        <v>65</v>
      </c>
      <c r="F5" s="527"/>
      <c r="G5" s="292"/>
      <c r="H5" s="292" t="s">
        <v>63</v>
      </c>
      <c r="I5" s="292"/>
      <c r="J5" s="482" t="s">
        <v>64</v>
      </c>
      <c r="K5" s="342" t="s">
        <v>65</v>
      </c>
      <c r="L5" s="528" t="s">
        <v>147</v>
      </c>
      <c r="M5" s="304">
        <v>42574</v>
      </c>
      <c r="N5" s="529"/>
      <c r="O5" t="s">
        <v>633</v>
      </c>
      <c r="P5" s="26" t="s">
        <v>232</v>
      </c>
      <c r="Q5" s="26" t="s">
        <v>407</v>
      </c>
      <c r="R5" s="26" t="s">
        <v>232</v>
      </c>
      <c r="S5" s="26" t="s">
        <v>232</v>
      </c>
      <c r="T5" s="26" t="s">
        <v>407</v>
      </c>
      <c r="U5" s="26" t="s">
        <v>232</v>
      </c>
      <c r="V5" s="26"/>
      <c r="W5" s="26"/>
    </row>
    <row r="6" spans="1:23">
      <c r="A6" s="7">
        <v>5</v>
      </c>
      <c r="B6" s="535" t="s">
        <v>495</v>
      </c>
      <c r="C6" s="536" t="s">
        <v>154</v>
      </c>
      <c r="D6" s="314">
        <v>38299</v>
      </c>
      <c r="E6" s="297"/>
      <c r="F6" s="294"/>
      <c r="G6" s="295"/>
      <c r="H6" s="295" t="s">
        <v>496</v>
      </c>
      <c r="I6" s="295"/>
      <c r="J6" s="481" t="s">
        <v>487</v>
      </c>
      <c r="K6" s="332" t="s">
        <v>488</v>
      </c>
      <c r="L6" s="449" t="s">
        <v>610</v>
      </c>
      <c r="M6" s="299">
        <v>42589</v>
      </c>
      <c r="N6" s="300"/>
      <c r="O6" t="s">
        <v>633</v>
      </c>
      <c r="P6" s="26" t="s">
        <v>232</v>
      </c>
      <c r="Q6" s="26" t="s">
        <v>232</v>
      </c>
      <c r="R6" s="26" t="s">
        <v>232</v>
      </c>
      <c r="S6" s="26" t="s">
        <v>232</v>
      </c>
      <c r="T6" s="26" t="s">
        <v>232</v>
      </c>
      <c r="U6" s="26" t="s">
        <v>232</v>
      </c>
      <c r="V6" s="26"/>
      <c r="W6" s="26"/>
    </row>
    <row r="7" spans="1:23">
      <c r="A7" s="7">
        <v>6</v>
      </c>
      <c r="B7" s="330" t="s">
        <v>579</v>
      </c>
      <c r="C7" s="331" t="s">
        <v>580</v>
      </c>
      <c r="D7" s="314">
        <v>38177</v>
      </c>
      <c r="E7" s="297">
        <v>988084888</v>
      </c>
      <c r="F7" s="294"/>
      <c r="G7" s="295" t="s">
        <v>581</v>
      </c>
      <c r="H7" s="295" t="s">
        <v>300</v>
      </c>
      <c r="I7" s="295"/>
      <c r="J7" s="481" t="s">
        <v>582</v>
      </c>
      <c r="K7" s="332" t="s">
        <v>611</v>
      </c>
      <c r="L7" s="449" t="s">
        <v>583</v>
      </c>
      <c r="M7" s="299"/>
      <c r="N7" s="300"/>
      <c r="O7" t="s">
        <v>633</v>
      </c>
      <c r="P7" s="26"/>
      <c r="Q7" s="26"/>
      <c r="R7" s="26"/>
      <c r="S7" s="26"/>
      <c r="T7" s="26" t="s">
        <v>232</v>
      </c>
      <c r="U7" s="26" t="s">
        <v>232</v>
      </c>
      <c r="V7" s="26"/>
      <c r="W7" s="26"/>
    </row>
    <row r="8" spans="1:23">
      <c r="A8" s="7">
        <v>7</v>
      </c>
      <c r="B8" s="330" t="s">
        <v>169</v>
      </c>
      <c r="C8" s="331" t="s">
        <v>152</v>
      </c>
      <c r="D8" s="314">
        <v>38172</v>
      </c>
      <c r="E8" s="295" t="s">
        <v>156</v>
      </c>
      <c r="F8" s="335" t="s">
        <v>387</v>
      </c>
      <c r="G8" s="295"/>
      <c r="H8" s="295" t="s">
        <v>227</v>
      </c>
      <c r="I8" s="295"/>
      <c r="J8" s="307" t="s">
        <v>228</v>
      </c>
      <c r="K8" s="297" t="s">
        <v>156</v>
      </c>
      <c r="L8" s="449" t="s">
        <v>379</v>
      </c>
      <c r="M8" s="320"/>
      <c r="N8" s="300"/>
      <c r="O8" t="s">
        <v>633</v>
      </c>
      <c r="P8" s="26" t="s">
        <v>232</v>
      </c>
      <c r="Q8" s="26" t="s">
        <v>232</v>
      </c>
      <c r="R8" s="26" t="s">
        <v>232</v>
      </c>
      <c r="S8" s="26" t="s">
        <v>232</v>
      </c>
      <c r="T8" s="26" t="s">
        <v>232</v>
      </c>
      <c r="U8" s="26" t="s">
        <v>232</v>
      </c>
      <c r="V8" s="26"/>
      <c r="W8" s="26"/>
    </row>
    <row r="9" spans="1:23">
      <c r="A9" s="7">
        <v>8</v>
      </c>
      <c r="B9" s="330" t="s">
        <v>474</v>
      </c>
      <c r="C9" s="331" t="s">
        <v>478</v>
      </c>
      <c r="D9" s="314">
        <v>38152</v>
      </c>
      <c r="E9" s="297"/>
      <c r="F9" s="294"/>
      <c r="G9" s="295" t="s">
        <v>480</v>
      </c>
      <c r="H9" s="295" t="s">
        <v>479</v>
      </c>
      <c r="I9" s="295"/>
      <c r="J9" s="481" t="s">
        <v>481</v>
      </c>
      <c r="K9" s="332" t="s">
        <v>482</v>
      </c>
      <c r="L9" s="449" t="s">
        <v>483</v>
      </c>
      <c r="M9" s="299">
        <v>42589</v>
      </c>
      <c r="N9" s="300"/>
      <c r="O9" t="s">
        <v>633</v>
      </c>
      <c r="P9" s="26" t="s">
        <v>232</v>
      </c>
      <c r="Q9" s="26" t="s">
        <v>232</v>
      </c>
      <c r="R9" s="26" t="s">
        <v>232</v>
      </c>
      <c r="S9" s="26" t="s">
        <v>232</v>
      </c>
      <c r="T9" s="26" t="s">
        <v>232</v>
      </c>
      <c r="U9" s="26" t="s">
        <v>232</v>
      </c>
      <c r="V9" s="26"/>
      <c r="W9" s="26"/>
    </row>
    <row r="10" spans="1:23" ht="16.5" customHeight="1">
      <c r="A10" s="7">
        <v>9</v>
      </c>
      <c r="B10" s="330" t="s">
        <v>354</v>
      </c>
      <c r="C10" s="331" t="s">
        <v>150</v>
      </c>
      <c r="D10" s="314">
        <v>38347</v>
      </c>
      <c r="E10" s="295" t="s">
        <v>357</v>
      </c>
      <c r="F10" s="295" t="s">
        <v>358</v>
      </c>
      <c r="G10" s="295"/>
      <c r="H10" s="295" t="s">
        <v>355</v>
      </c>
      <c r="I10" s="292"/>
      <c r="J10" s="481" t="s">
        <v>356</v>
      </c>
      <c r="K10" s="334" t="s">
        <v>357</v>
      </c>
      <c r="L10" s="449" t="s">
        <v>380</v>
      </c>
      <c r="M10" s="299">
        <v>42558</v>
      </c>
      <c r="N10" s="300"/>
      <c r="O10" t="s">
        <v>633</v>
      </c>
      <c r="P10" s="26" t="s">
        <v>232</v>
      </c>
      <c r="Q10" s="26" t="s">
        <v>232</v>
      </c>
      <c r="R10" s="26" t="s">
        <v>232</v>
      </c>
      <c r="S10" s="26" t="s">
        <v>232</v>
      </c>
      <c r="T10" s="26" t="s">
        <v>407</v>
      </c>
      <c r="U10" s="26" t="s">
        <v>232</v>
      </c>
      <c r="V10" s="26"/>
      <c r="W10" s="26"/>
    </row>
    <row r="11" spans="1:23" ht="39">
      <c r="A11" s="7">
        <v>10</v>
      </c>
      <c r="B11" s="533" t="s">
        <v>456</v>
      </c>
      <c r="C11" s="534" t="s">
        <v>390</v>
      </c>
      <c r="D11" s="375">
        <v>38095</v>
      </c>
      <c r="E11" s="366" t="s">
        <v>457</v>
      </c>
      <c r="F11" s="335" t="s">
        <v>458</v>
      </c>
      <c r="G11" s="377"/>
      <c r="H11" s="367" t="s">
        <v>420</v>
      </c>
      <c r="I11" s="367"/>
      <c r="J11" s="378" t="s">
        <v>459</v>
      </c>
      <c r="K11" s="392" t="s">
        <v>453</v>
      </c>
      <c r="L11" s="451" t="s">
        <v>460</v>
      </c>
      <c r="M11" s="379">
        <v>42586</v>
      </c>
      <c r="N11" s="372"/>
      <c r="O11" t="s">
        <v>633</v>
      </c>
      <c r="P11" s="26" t="s">
        <v>232</v>
      </c>
      <c r="Q11" s="26" t="s">
        <v>232</v>
      </c>
      <c r="R11" s="26" t="s">
        <v>232</v>
      </c>
      <c r="S11" s="26" t="s">
        <v>232</v>
      </c>
      <c r="T11" s="26" t="s">
        <v>232</v>
      </c>
      <c r="U11" s="26" t="s">
        <v>232</v>
      </c>
      <c r="V11" s="6"/>
      <c r="W11" s="6"/>
    </row>
    <row r="12" spans="1:23">
      <c r="A12" s="7">
        <v>11</v>
      </c>
      <c r="B12" s="330" t="s">
        <v>587</v>
      </c>
      <c r="C12" s="331" t="s">
        <v>26</v>
      </c>
      <c r="D12" s="314">
        <v>37995</v>
      </c>
      <c r="E12" s="297">
        <v>988842767</v>
      </c>
      <c r="F12" s="294"/>
      <c r="G12" s="295">
        <v>7</v>
      </c>
      <c r="H12" s="295" t="s">
        <v>300</v>
      </c>
      <c r="I12" s="295"/>
      <c r="J12" s="481" t="s">
        <v>588</v>
      </c>
      <c r="K12" s="332" t="s">
        <v>609</v>
      </c>
      <c r="L12" s="449" t="s">
        <v>589</v>
      </c>
      <c r="M12" s="299">
        <v>42617</v>
      </c>
      <c r="N12" s="300"/>
      <c r="O12" t="s">
        <v>633</v>
      </c>
      <c r="P12" s="26"/>
      <c r="Q12" s="26"/>
      <c r="R12" s="26"/>
      <c r="S12" s="26"/>
      <c r="T12" s="26" t="s">
        <v>232</v>
      </c>
      <c r="U12" s="26" t="s">
        <v>232</v>
      </c>
      <c r="V12" s="26"/>
      <c r="W12" s="26"/>
    </row>
    <row r="13" spans="1:23">
      <c r="A13" s="7">
        <v>12</v>
      </c>
      <c r="B13" s="330" t="s">
        <v>178</v>
      </c>
      <c r="C13" s="331" t="s">
        <v>177</v>
      </c>
      <c r="D13" s="314">
        <v>38281</v>
      </c>
      <c r="E13" s="295" t="s">
        <v>199</v>
      </c>
      <c r="F13" s="295">
        <v>8</v>
      </c>
      <c r="G13" s="295" t="s">
        <v>328</v>
      </c>
      <c r="H13" s="295" t="s">
        <v>289</v>
      </c>
      <c r="I13" s="295"/>
      <c r="J13" s="481" t="s">
        <v>326</v>
      </c>
      <c r="K13" s="332" t="s">
        <v>199</v>
      </c>
      <c r="L13" s="449" t="s">
        <v>327</v>
      </c>
      <c r="M13" s="320"/>
      <c r="N13" s="300" t="s">
        <v>325</v>
      </c>
      <c r="O13" t="s">
        <v>633</v>
      </c>
      <c r="P13" s="26" t="s">
        <v>232</v>
      </c>
      <c r="Q13" s="26" t="s">
        <v>407</v>
      </c>
      <c r="R13" s="26" t="s">
        <v>232</v>
      </c>
      <c r="S13" s="26" t="s">
        <v>232</v>
      </c>
      <c r="T13" s="26" t="s">
        <v>232</v>
      </c>
      <c r="U13" s="26" t="s">
        <v>232</v>
      </c>
      <c r="V13" s="26"/>
      <c r="W13" s="26"/>
    </row>
    <row r="14" spans="1:23" ht="39">
      <c r="A14" s="7">
        <v>13</v>
      </c>
      <c r="B14" s="336" t="s">
        <v>164</v>
      </c>
      <c r="C14" s="337" t="s">
        <v>165</v>
      </c>
      <c r="D14" s="304">
        <v>38327</v>
      </c>
      <c r="E14" s="293" t="s">
        <v>226</v>
      </c>
      <c r="F14" s="294">
        <v>9</v>
      </c>
      <c r="G14" s="295"/>
      <c r="H14" s="295" t="s">
        <v>28</v>
      </c>
      <c r="I14" s="295"/>
      <c r="J14" s="301" t="s">
        <v>181</v>
      </c>
      <c r="K14" s="297" t="s">
        <v>182</v>
      </c>
      <c r="L14" s="451" t="s">
        <v>607</v>
      </c>
      <c r="M14" s="299"/>
      <c r="N14" s="300"/>
      <c r="O14" t="s">
        <v>633</v>
      </c>
      <c r="P14" s="26" t="s">
        <v>232</v>
      </c>
      <c r="Q14" s="26" t="s">
        <v>232</v>
      </c>
      <c r="R14" s="26" t="s">
        <v>232</v>
      </c>
      <c r="S14" s="26" t="s">
        <v>232</v>
      </c>
      <c r="T14" s="26" t="s">
        <v>232</v>
      </c>
      <c r="U14" s="26" t="s">
        <v>232</v>
      </c>
      <c r="V14" s="26"/>
      <c r="W14" s="26"/>
    </row>
    <row r="15" spans="1:23">
      <c r="A15" s="7">
        <v>14</v>
      </c>
      <c r="B15" s="338" t="s">
        <v>249</v>
      </c>
      <c r="C15" s="362" t="s">
        <v>165</v>
      </c>
      <c r="D15" s="339">
        <v>37991</v>
      </c>
      <c r="E15" s="340" t="s">
        <v>186</v>
      </c>
      <c r="F15" s="341" t="s">
        <v>266</v>
      </c>
      <c r="G15" s="292"/>
      <c r="H15" s="292" t="s">
        <v>59</v>
      </c>
      <c r="I15" s="292"/>
      <c r="J15" s="482" t="s">
        <v>250</v>
      </c>
      <c r="K15" s="342" t="s">
        <v>186</v>
      </c>
      <c r="L15" s="450" t="s">
        <v>251</v>
      </c>
      <c r="M15" s="299">
        <v>42544</v>
      </c>
      <c r="N15" s="300" t="s">
        <v>274</v>
      </c>
      <c r="O15" t="s">
        <v>633</v>
      </c>
      <c r="P15" s="26" t="s">
        <v>232</v>
      </c>
      <c r="Q15" s="26" t="s">
        <v>232</v>
      </c>
      <c r="R15" s="26" t="s">
        <v>232</v>
      </c>
      <c r="S15" s="26" t="s">
        <v>232</v>
      </c>
      <c r="T15" s="26" t="s">
        <v>232</v>
      </c>
      <c r="U15" s="26" t="s">
        <v>232</v>
      </c>
      <c r="V15" s="26"/>
      <c r="W15" s="26"/>
    </row>
    <row r="16" spans="1:23" ht="26.25">
      <c r="A16" s="7">
        <v>15</v>
      </c>
      <c r="B16" s="505" t="s">
        <v>50</v>
      </c>
      <c r="C16" s="506" t="s">
        <v>322</v>
      </c>
      <c r="D16" s="304">
        <v>38154</v>
      </c>
      <c r="E16" s="340" t="s">
        <v>467</v>
      </c>
      <c r="F16" s="294"/>
      <c r="G16" s="295"/>
      <c r="H16" s="295" t="s">
        <v>359</v>
      </c>
      <c r="I16" s="295"/>
      <c r="J16" s="290" t="s">
        <v>360</v>
      </c>
      <c r="K16" s="340" t="s">
        <v>467</v>
      </c>
      <c r="L16" s="451" t="s">
        <v>377</v>
      </c>
      <c r="M16" s="299"/>
      <c r="N16" s="300"/>
      <c r="O16" t="s">
        <v>633</v>
      </c>
      <c r="P16" s="26" t="s">
        <v>232</v>
      </c>
      <c r="Q16" s="26" t="s">
        <v>232</v>
      </c>
      <c r="R16" s="26" t="s">
        <v>232</v>
      </c>
      <c r="S16" s="26" t="s">
        <v>232</v>
      </c>
      <c r="T16" s="26" t="s">
        <v>232</v>
      </c>
      <c r="U16" s="26" t="s">
        <v>232</v>
      </c>
      <c r="V16" s="26"/>
      <c r="W16" s="26"/>
    </row>
    <row r="17" spans="1:23">
      <c r="A17" s="7">
        <v>16</v>
      </c>
      <c r="B17" s="523" t="s">
        <v>239</v>
      </c>
      <c r="C17" s="524" t="s">
        <v>194</v>
      </c>
      <c r="D17" s="339">
        <v>38118</v>
      </c>
      <c r="E17" s="293" t="s">
        <v>285</v>
      </c>
      <c r="F17" s="343" t="s">
        <v>241</v>
      </c>
      <c r="G17" s="292"/>
      <c r="H17" s="292" t="s">
        <v>238</v>
      </c>
      <c r="I17" s="292"/>
      <c r="J17" s="482" t="s">
        <v>240</v>
      </c>
      <c r="K17" s="342" t="s">
        <v>234</v>
      </c>
      <c r="L17" s="450" t="s">
        <v>241</v>
      </c>
      <c r="M17" s="299"/>
      <c r="N17" s="300" t="s">
        <v>388</v>
      </c>
      <c r="O17" t="s">
        <v>633</v>
      </c>
      <c r="P17" s="26" t="s">
        <v>232</v>
      </c>
      <c r="Q17" s="26" t="s">
        <v>232</v>
      </c>
      <c r="R17" s="26" t="s">
        <v>232</v>
      </c>
      <c r="S17" s="26" t="s">
        <v>232</v>
      </c>
      <c r="T17" s="26" t="s">
        <v>232</v>
      </c>
      <c r="U17" s="26" t="s">
        <v>232</v>
      </c>
      <c r="V17" s="26"/>
      <c r="W17" s="26"/>
    </row>
    <row r="18" spans="1:23">
      <c r="A18" s="7">
        <v>17</v>
      </c>
      <c r="B18" s="330" t="s">
        <v>166</v>
      </c>
      <c r="C18" s="331" t="s">
        <v>167</v>
      </c>
      <c r="D18" s="314">
        <v>38063</v>
      </c>
      <c r="E18" s="297" t="s">
        <v>320</v>
      </c>
      <c r="F18" s="294" t="s">
        <v>221</v>
      </c>
      <c r="G18" s="295"/>
      <c r="H18" s="295" t="s">
        <v>59</v>
      </c>
      <c r="I18" s="295"/>
      <c r="J18" s="481" t="s">
        <v>222</v>
      </c>
      <c r="K18" s="333" t="s">
        <v>200</v>
      </c>
      <c r="L18" s="450" t="s">
        <v>225</v>
      </c>
      <c r="M18" s="299"/>
      <c r="N18" s="300"/>
      <c r="O18" t="s">
        <v>633</v>
      </c>
      <c r="P18" s="26" t="s">
        <v>232</v>
      </c>
      <c r="Q18" s="26" t="s">
        <v>232</v>
      </c>
      <c r="R18" s="26" t="s">
        <v>232</v>
      </c>
      <c r="S18" s="26" t="s">
        <v>232</v>
      </c>
      <c r="T18" s="26" t="s">
        <v>232</v>
      </c>
      <c r="U18" s="26" t="s">
        <v>232</v>
      </c>
      <c r="V18" s="26"/>
      <c r="W18" s="26"/>
    </row>
    <row r="19" spans="1:23">
      <c r="A19" s="7">
        <v>18</v>
      </c>
      <c r="B19" s="358" t="s">
        <v>204</v>
      </c>
      <c r="C19" s="359" t="s">
        <v>351</v>
      </c>
      <c r="D19" s="351">
        <v>38306</v>
      </c>
      <c r="E19" s="348" t="s">
        <v>284</v>
      </c>
      <c r="F19" s="350" t="s">
        <v>376</v>
      </c>
      <c r="G19" s="348"/>
      <c r="H19" s="348" t="s">
        <v>220</v>
      </c>
      <c r="I19" s="348"/>
      <c r="J19" s="508" t="s">
        <v>205</v>
      </c>
      <c r="K19" s="509" t="s">
        <v>284</v>
      </c>
      <c r="L19" s="510" t="s">
        <v>376</v>
      </c>
      <c r="M19" s="351"/>
      <c r="N19" s="352" t="s">
        <v>484</v>
      </c>
      <c r="O19" t="s">
        <v>633</v>
      </c>
      <c r="P19" s="26"/>
      <c r="Q19" s="26"/>
      <c r="R19" s="26"/>
      <c r="S19" s="26"/>
      <c r="T19" s="26"/>
      <c r="U19" s="26"/>
      <c r="V19" s="26"/>
      <c r="W19" s="26"/>
    </row>
    <row r="20" spans="1:23">
      <c r="A20" s="7">
        <v>19</v>
      </c>
      <c r="B20" s="344" t="s">
        <v>288</v>
      </c>
      <c r="C20" s="344" t="s">
        <v>348</v>
      </c>
      <c r="D20" s="345">
        <v>38197</v>
      </c>
      <c r="E20" s="346"/>
      <c r="F20" s="347"/>
      <c r="G20" s="348"/>
      <c r="H20" s="348" t="s">
        <v>289</v>
      </c>
      <c r="I20" s="348"/>
      <c r="J20" s="483" t="s">
        <v>236</v>
      </c>
      <c r="K20" s="349" t="s">
        <v>155</v>
      </c>
      <c r="L20" s="400" t="s">
        <v>389</v>
      </c>
      <c r="M20" s="351">
        <v>42542</v>
      </c>
      <c r="N20" s="352" t="s">
        <v>349</v>
      </c>
      <c r="O20" t="s">
        <v>633</v>
      </c>
      <c r="P20" s="26"/>
      <c r="Q20" s="26"/>
      <c r="R20" s="26"/>
      <c r="S20" s="26"/>
      <c r="T20" s="26"/>
      <c r="U20" s="26"/>
      <c r="V20" s="26"/>
      <c r="W20" s="26"/>
    </row>
    <row r="21" spans="1:23">
      <c r="A21" s="7">
        <v>20</v>
      </c>
      <c r="B21" s="358" t="s">
        <v>168</v>
      </c>
      <c r="C21" s="359" t="s">
        <v>499</v>
      </c>
      <c r="D21" s="314">
        <v>38236</v>
      </c>
      <c r="E21" s="297" t="s">
        <v>262</v>
      </c>
      <c r="F21" s="295">
        <v>10</v>
      </c>
      <c r="G21" s="295"/>
      <c r="H21" s="295" t="s">
        <v>263</v>
      </c>
      <c r="I21" s="295"/>
      <c r="J21" s="481" t="s">
        <v>264</v>
      </c>
      <c r="K21" s="333" t="s">
        <v>198</v>
      </c>
      <c r="L21" s="450" t="s">
        <v>265</v>
      </c>
      <c r="M21" s="320"/>
      <c r="N21" s="300"/>
      <c r="O21" t="s">
        <v>633</v>
      </c>
      <c r="P21" s="26"/>
      <c r="Q21" s="26"/>
      <c r="R21" s="26"/>
      <c r="S21" s="26"/>
      <c r="T21" s="26"/>
      <c r="U21" s="26"/>
      <c r="V21" s="26"/>
      <c r="W21" s="26"/>
    </row>
    <row r="22" spans="1:23">
      <c r="A22" s="7">
        <v>21</v>
      </c>
      <c r="B22" s="353" t="s">
        <v>176</v>
      </c>
      <c r="C22" s="354" t="s">
        <v>275</v>
      </c>
      <c r="D22" s="348"/>
      <c r="E22" s="346"/>
      <c r="F22" s="350">
        <v>10</v>
      </c>
      <c r="G22" s="348"/>
      <c r="H22" s="348"/>
      <c r="I22" s="348"/>
      <c r="J22" s="484" t="s">
        <v>179</v>
      </c>
      <c r="K22" s="356" t="s">
        <v>180</v>
      </c>
      <c r="L22" s="357"/>
      <c r="M22" s="351"/>
      <c r="N22" s="352" t="s">
        <v>277</v>
      </c>
      <c r="O22" t="s">
        <v>633</v>
      </c>
      <c r="P22" s="26"/>
      <c r="Q22" s="26"/>
      <c r="R22" s="26"/>
      <c r="S22" s="26"/>
      <c r="T22" s="26"/>
      <c r="U22" s="26"/>
      <c r="V22" s="26"/>
      <c r="W22" s="26"/>
    </row>
    <row r="23" spans="1:23">
      <c r="A23" s="7">
        <v>22</v>
      </c>
      <c r="B23" s="353" t="s">
        <v>216</v>
      </c>
      <c r="C23" s="354" t="s">
        <v>347</v>
      </c>
      <c r="D23" s="348"/>
      <c r="E23" s="346"/>
      <c r="F23" s="350"/>
      <c r="G23" s="348"/>
      <c r="H23" s="348"/>
      <c r="I23" s="348"/>
      <c r="J23" s="355"/>
      <c r="K23" s="356" t="s">
        <v>345</v>
      </c>
      <c r="L23" s="357"/>
      <c r="M23" s="351"/>
      <c r="N23" s="352" t="s">
        <v>346</v>
      </c>
      <c r="O23" t="s">
        <v>633</v>
      </c>
      <c r="P23" s="26"/>
      <c r="Q23" s="26"/>
      <c r="R23" s="26"/>
      <c r="S23" s="26"/>
      <c r="T23" s="26"/>
      <c r="U23" s="26"/>
      <c r="V23" s="26"/>
      <c r="W23" s="26"/>
    </row>
    <row r="24" spans="1:23">
      <c r="A24" s="7">
        <v>23</v>
      </c>
      <c r="B24" s="344" t="s">
        <v>381</v>
      </c>
      <c r="C24" s="479" t="s">
        <v>437</v>
      </c>
      <c r="D24" s="339">
        <v>37995</v>
      </c>
      <c r="E24" s="340" t="s">
        <v>382</v>
      </c>
      <c r="F24" s="448" t="s">
        <v>383</v>
      </c>
      <c r="G24" s="292"/>
      <c r="H24" s="292" t="s">
        <v>392</v>
      </c>
      <c r="I24" s="292"/>
      <c r="J24" s="482" t="s">
        <v>384</v>
      </c>
      <c r="K24" s="342" t="s">
        <v>382</v>
      </c>
      <c r="L24" s="450" t="s">
        <v>383</v>
      </c>
      <c r="M24" s="299" t="s">
        <v>385</v>
      </c>
      <c r="N24" s="300" t="s">
        <v>438</v>
      </c>
      <c r="O24" t="s">
        <v>633</v>
      </c>
      <c r="P24" s="26"/>
      <c r="Q24" s="26"/>
      <c r="R24" s="26"/>
      <c r="S24" s="26"/>
      <c r="T24" s="26"/>
      <c r="U24" s="26"/>
      <c r="V24" s="26"/>
      <c r="W24" s="26"/>
    </row>
    <row r="25" spans="1:23">
      <c r="A25" s="7">
        <v>24</v>
      </c>
      <c r="B25" s="358" t="s">
        <v>195</v>
      </c>
      <c r="C25" s="359" t="s">
        <v>276</v>
      </c>
      <c r="D25" s="351">
        <v>38272</v>
      </c>
      <c r="E25" s="348"/>
      <c r="F25" s="348"/>
      <c r="G25" s="348"/>
      <c r="H25" s="348" t="s">
        <v>287</v>
      </c>
      <c r="I25" s="348"/>
      <c r="J25" s="360" t="s">
        <v>223</v>
      </c>
      <c r="K25" s="361" t="s">
        <v>196</v>
      </c>
      <c r="L25" s="350" t="s">
        <v>224</v>
      </c>
      <c r="M25" s="351"/>
      <c r="N25" s="352" t="s">
        <v>277</v>
      </c>
      <c r="O25" t="s">
        <v>633</v>
      </c>
      <c r="P25" s="26"/>
      <c r="Q25" s="26"/>
      <c r="R25" s="26"/>
      <c r="S25" s="26"/>
      <c r="T25" s="26"/>
      <c r="U25" s="26"/>
      <c r="V25" s="26"/>
      <c r="W25" s="26"/>
    </row>
  </sheetData>
  <conditionalFormatting sqref="P13:S19 P20:W25 P2:W2 T13:T18 P3:T12 V3:W12 U3:U18">
    <cfRule type="cellIs" dxfId="103" priority="1" operator="equal">
      <formula>"P"</formula>
    </cfRule>
    <cfRule type="cellIs" dxfId="102" priority="2" operator="equal">
      <formula>"X"</formula>
    </cfRule>
    <cfRule type="cellIs" dxfId="101" priority="3" operator="equal">
      <formula>"KP"</formula>
    </cfRule>
  </conditionalFormatting>
  <hyperlinks>
    <hyperlink ref="F18" r:id="rId1"/>
    <hyperlink ref="L25" r:id="rId2"/>
    <hyperlink ref="L18" r:id="rId3"/>
    <hyperlink ref="L14" r:id="rId4"/>
    <hyperlink ref="F8" r:id="rId5"/>
    <hyperlink ref="L17" r:id="rId6"/>
    <hyperlink ref="L15" r:id="rId7"/>
    <hyperlink ref="L21" r:id="rId8"/>
    <hyperlink ref="F15" r:id="rId9"/>
    <hyperlink ref="L20" r:id="rId10"/>
    <hyperlink ref="L13" r:id="rId11"/>
    <hyperlink ref="L19" r:id="rId12"/>
    <hyperlink ref="L16" r:id="rId13"/>
    <hyperlink ref="L8" r:id="rId14"/>
    <hyperlink ref="F24" r:id="rId15"/>
    <hyperlink ref="L10" r:id="rId16"/>
    <hyperlink ref="F2" r:id="rId17"/>
    <hyperlink ref="L3" r:id="rId18"/>
    <hyperlink ref="F11" r:id="rId19"/>
    <hyperlink ref="L11" r:id="rId20"/>
    <hyperlink ref="L9" r:id="rId21"/>
    <hyperlink ref="L6" r:id="rId22"/>
    <hyperlink ref="L7" r:id="rId23"/>
    <hyperlink ref="L12" r:id="rId24"/>
  </hyperlinks>
  <pageMargins left="0.7" right="0.7" top="0.75" bottom="0.75" header="0.3" footer="0.3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43"/>
  <sheetViews>
    <sheetView zoomScale="80" zoomScaleNormal="80" zoomScalePageLayoutView="90" workbookViewId="0">
      <pane xSplit="4" ySplit="9" topLeftCell="G10" activePane="bottomRight" state="frozen"/>
      <selection pane="topRight" activeCell="E1" sqref="E1"/>
      <selection pane="bottomLeft" activeCell="A10" sqref="A10"/>
      <selection pane="bottomRight" activeCell="A13" sqref="A13:XFD13"/>
    </sheetView>
  </sheetViews>
  <sheetFormatPr defaultColWidth="8.875" defaultRowHeight="18.75"/>
  <cols>
    <col min="1" max="1" width="3.875" style="2" customWidth="1"/>
    <col min="2" max="2" width="4.375" style="2" customWidth="1"/>
    <col min="3" max="3" width="26.125" style="2" customWidth="1"/>
    <col min="4" max="4" width="13.625" style="8" customWidth="1"/>
    <col min="5" max="5" width="17.625" style="31" customWidth="1"/>
    <col min="6" max="6" width="20.625" style="37" customWidth="1"/>
    <col min="7" max="7" width="33" style="38" bestFit="1" customWidth="1"/>
    <col min="8" max="8" width="9.375" style="1" customWidth="1"/>
    <col min="9" max="9" width="21.375" style="1" customWidth="1"/>
    <col min="10" max="10" width="3" style="1" customWidth="1"/>
    <col min="11" max="11" width="21.375" style="1" bestFit="1" customWidth="1"/>
    <col min="12" max="12" width="28.875" style="149" customWidth="1"/>
    <col min="13" max="13" width="33.625" style="38" customWidth="1"/>
    <col min="14" max="14" width="15.125" style="1" customWidth="1"/>
    <col min="15" max="15" width="34.375" style="2" customWidth="1"/>
    <col min="16" max="17" width="4.375" style="2" customWidth="1"/>
    <col min="18" max="18" width="4.375" style="31" customWidth="1"/>
    <col min="19" max="19" width="15.375" style="2" customWidth="1"/>
    <col min="20" max="20" width="9.25" style="72" bestFit="1" customWidth="1"/>
    <col min="21" max="21" width="9.25" style="47" customWidth="1"/>
    <col min="22" max="22" width="14.375" style="2" customWidth="1"/>
    <col min="23" max="23" width="15.625" style="2" bestFit="1" customWidth="1"/>
    <col min="24" max="25" width="14.25" style="2" bestFit="1" customWidth="1"/>
    <col min="26" max="26" width="13" style="2" bestFit="1" customWidth="1"/>
    <col min="27" max="27" width="4" style="11" customWidth="1"/>
    <col min="28" max="28" width="5.25" style="11" customWidth="1"/>
    <col min="29" max="31" width="4.25" style="11" hidden="1" customWidth="1"/>
    <col min="32" max="41" width="4.25" style="11" customWidth="1"/>
    <col min="42" max="42" width="6.375" style="11" bestFit="1" customWidth="1"/>
    <col min="43" max="43" width="6.125" style="11" bestFit="1" customWidth="1"/>
    <col min="44" max="44" width="6.375" style="11" bestFit="1" customWidth="1"/>
    <col min="45" max="50" width="1.25" style="11" customWidth="1"/>
    <col min="51" max="51" width="4.375" style="2" customWidth="1"/>
    <col min="52" max="52" width="4.375" style="31" customWidth="1"/>
    <col min="53" max="53" width="15.375" style="2" customWidth="1"/>
    <col min="54" max="54" width="9.25" style="72" bestFit="1" customWidth="1"/>
    <col min="55" max="55" width="9.25" style="47" customWidth="1"/>
    <col min="56" max="56" width="14.375" style="2" customWidth="1"/>
    <col min="57" max="57" width="15.625" style="2" bestFit="1" customWidth="1"/>
    <col min="58" max="58" width="14.25" style="2" bestFit="1" customWidth="1"/>
    <col min="59" max="59" width="15.875" style="2" bestFit="1" customWidth="1"/>
    <col min="60" max="60" width="13" style="2" bestFit="1" customWidth="1"/>
    <col min="61" max="61" width="4" style="11" customWidth="1"/>
    <col min="62" max="62" width="5.25" style="11" customWidth="1"/>
    <col min="63" max="65" width="4.25" style="11" hidden="1" customWidth="1"/>
    <col min="66" max="74" width="4.25" style="11" customWidth="1"/>
    <col min="75" max="75" width="6.375" style="11" bestFit="1" customWidth="1"/>
    <col min="76" max="76" width="6.125" style="11" bestFit="1" customWidth="1"/>
    <col min="77" max="77" width="6.375" style="11" bestFit="1" customWidth="1"/>
    <col min="78" max="16384" width="8.875" style="2"/>
  </cols>
  <sheetData>
    <row r="2" spans="1:77" s="16" customFormat="1" ht="27" customHeight="1">
      <c r="B2" s="682" t="str">
        <f>"DANH SÁCH HỌC SINH "&amp;$C$3</f>
        <v>DANH SÁCH HỌC SINH LỚP T7.2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Q2" s="682" t="s">
        <v>430</v>
      </c>
      <c r="R2" s="682"/>
      <c r="S2" s="682"/>
      <c r="T2" s="682"/>
      <c r="U2" s="682"/>
      <c r="V2" s="682"/>
      <c r="W2" s="682"/>
      <c r="X2" s="682"/>
      <c r="Y2" s="682"/>
      <c r="Z2" s="682"/>
      <c r="AA2" s="9"/>
      <c r="AB2" s="17"/>
      <c r="AC2" s="683" t="s">
        <v>426</v>
      </c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67"/>
      <c r="AT2" s="667"/>
      <c r="AU2" s="667"/>
      <c r="AV2" s="667"/>
      <c r="AW2" s="667"/>
      <c r="AX2" s="17"/>
      <c r="AY2" s="682" t="s">
        <v>543</v>
      </c>
      <c r="AZ2" s="682"/>
      <c r="BA2" s="682"/>
      <c r="BB2" s="682"/>
      <c r="BC2" s="682"/>
      <c r="BD2" s="682"/>
      <c r="BE2" s="682"/>
      <c r="BF2" s="682"/>
      <c r="BG2" s="682"/>
      <c r="BH2" s="682"/>
      <c r="BI2" s="9"/>
      <c r="BJ2" s="17"/>
      <c r="BK2" s="683" t="s">
        <v>539</v>
      </c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683"/>
      <c r="BY2" s="683"/>
    </row>
    <row r="3" spans="1:77" s="4" customFormat="1" ht="21.95" customHeight="1">
      <c r="B3" s="669"/>
      <c r="C3" s="80" t="s">
        <v>606</v>
      </c>
      <c r="D3" s="669"/>
      <c r="E3" s="669"/>
      <c r="F3" s="33"/>
      <c r="G3" s="30"/>
      <c r="H3" s="669"/>
      <c r="I3" s="669"/>
      <c r="J3" s="669"/>
      <c r="K3" s="669"/>
      <c r="L3" s="148"/>
      <c r="M3" s="30"/>
      <c r="N3" s="669"/>
      <c r="R3" s="32"/>
      <c r="T3" s="72"/>
      <c r="U3" s="47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Z3" s="32"/>
      <c r="BB3" s="72"/>
      <c r="BC3" s="47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</row>
    <row r="4" spans="1:77" s="4" customFormat="1" ht="15" customHeight="1">
      <c r="B4" s="669"/>
      <c r="C4" s="81" t="s">
        <v>316</v>
      </c>
      <c r="D4" s="44"/>
      <c r="E4" s="669"/>
      <c r="F4" s="33"/>
      <c r="G4" s="30"/>
      <c r="H4" s="5"/>
      <c r="I4" s="669"/>
      <c r="J4" s="669"/>
      <c r="K4" s="669"/>
      <c r="L4" s="148"/>
      <c r="M4" s="39"/>
      <c r="O4" s="44"/>
      <c r="R4" s="32"/>
      <c r="S4" s="82">
        <v>350000</v>
      </c>
      <c r="T4" s="76" t="s">
        <v>23</v>
      </c>
      <c r="U4" s="12"/>
      <c r="AA4" s="12"/>
      <c r="AB4" s="12"/>
      <c r="AF4" s="21" t="s">
        <v>17</v>
      </c>
      <c r="AG4" s="21"/>
      <c r="AH4" s="19" t="s">
        <v>18</v>
      </c>
      <c r="AI4" s="12"/>
      <c r="AJ4" s="12"/>
      <c r="AK4" s="12"/>
      <c r="AL4" s="12"/>
      <c r="AM4" s="84" t="s">
        <v>57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Z4" s="32"/>
      <c r="BA4" s="82">
        <v>350000</v>
      </c>
      <c r="BB4" s="76" t="s">
        <v>23</v>
      </c>
      <c r="BC4" s="12"/>
      <c r="BI4" s="12"/>
      <c r="BJ4" s="12"/>
      <c r="BN4" s="21" t="s">
        <v>17</v>
      </c>
      <c r="BO4" s="21"/>
      <c r="BP4" s="19" t="s">
        <v>18</v>
      </c>
      <c r="BQ4" s="12"/>
      <c r="BR4" s="12"/>
      <c r="BS4" s="12"/>
      <c r="BT4" s="84" t="s">
        <v>57</v>
      </c>
      <c r="BU4" s="12"/>
      <c r="BV4" s="12"/>
      <c r="BW4" s="12"/>
      <c r="BX4" s="12"/>
      <c r="BY4" s="12"/>
    </row>
    <row r="5" spans="1:77" s="4" customFormat="1" ht="15" customHeight="1">
      <c r="B5" s="669"/>
      <c r="C5" s="81" t="s">
        <v>608</v>
      </c>
      <c r="D5" s="44"/>
      <c r="E5" s="669"/>
      <c r="F5" s="33"/>
      <c r="G5" s="30"/>
      <c r="H5" s="707"/>
      <c r="I5" s="707"/>
      <c r="J5" s="669"/>
      <c r="K5" s="669"/>
      <c r="L5" s="148"/>
      <c r="M5" s="39"/>
      <c r="O5" s="44"/>
      <c r="R5" s="32"/>
      <c r="S5" s="83">
        <v>1</v>
      </c>
      <c r="T5" s="77" t="s">
        <v>24</v>
      </c>
      <c r="U5" s="47"/>
      <c r="Z5" s="675"/>
      <c r="AA5" s="12"/>
      <c r="AB5" s="12"/>
      <c r="AF5" s="11"/>
      <c r="AH5" s="18" t="s">
        <v>20</v>
      </c>
      <c r="AI5" s="12"/>
      <c r="AJ5" s="12"/>
      <c r="AK5" s="12"/>
      <c r="AL5" s="12"/>
      <c r="AM5" s="18" t="s">
        <v>56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Z5" s="32"/>
      <c r="BA5" s="83">
        <v>1</v>
      </c>
      <c r="BB5" s="77" t="s">
        <v>24</v>
      </c>
      <c r="BC5" s="47"/>
      <c r="BI5" s="12"/>
      <c r="BJ5" s="12"/>
      <c r="BN5" s="11"/>
      <c r="BP5" s="18" t="s">
        <v>20</v>
      </c>
      <c r="BQ5" s="12"/>
      <c r="BR5" s="12"/>
      <c r="BS5" s="12"/>
      <c r="BT5" s="18" t="s">
        <v>56</v>
      </c>
      <c r="BU5" s="12"/>
      <c r="BV5" s="12"/>
      <c r="BW5" s="12"/>
      <c r="BX5" s="12"/>
      <c r="BY5" s="12"/>
    </row>
    <row r="6" spans="1:77" s="4" customFormat="1" ht="15" customHeight="1">
      <c r="B6" s="669"/>
      <c r="C6" s="46"/>
      <c r="D6" s="669"/>
      <c r="E6" s="669"/>
      <c r="F6" s="33"/>
      <c r="G6" s="30"/>
      <c r="H6" s="669"/>
      <c r="I6" s="669"/>
      <c r="J6" s="669"/>
      <c r="K6" s="669"/>
      <c r="L6" s="148"/>
      <c r="M6" s="30"/>
      <c r="N6" s="669"/>
      <c r="R6" s="32"/>
      <c r="T6" s="72"/>
      <c r="U6" s="47"/>
      <c r="AA6" s="12"/>
      <c r="AB6" s="12"/>
      <c r="AF6" s="11"/>
      <c r="AH6" s="18" t="s">
        <v>19</v>
      </c>
      <c r="AI6" s="12"/>
      <c r="AJ6" s="12"/>
      <c r="AK6" s="12"/>
      <c r="AL6" s="12"/>
      <c r="AM6" s="18" t="s">
        <v>43</v>
      </c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Z6" s="32"/>
      <c r="BB6" s="72"/>
      <c r="BC6" s="47"/>
      <c r="BI6" s="12"/>
      <c r="BJ6" s="12"/>
      <c r="BN6" s="11"/>
      <c r="BP6" s="18" t="s">
        <v>19</v>
      </c>
      <c r="BQ6" s="12"/>
      <c r="BR6" s="12"/>
      <c r="BS6" s="12"/>
      <c r="BT6" s="18" t="s">
        <v>43</v>
      </c>
      <c r="BU6" s="12"/>
      <c r="BV6" s="12"/>
      <c r="BW6" s="12"/>
      <c r="BX6" s="12"/>
      <c r="BY6" s="12"/>
    </row>
    <row r="7" spans="1:77" s="4" customFormat="1">
      <c r="D7" s="8"/>
      <c r="E7" s="32"/>
      <c r="F7" s="34"/>
      <c r="G7" s="39"/>
      <c r="H7" s="3"/>
      <c r="I7" s="3"/>
      <c r="J7" s="3"/>
      <c r="K7" s="3"/>
      <c r="L7" s="149"/>
      <c r="M7" s="39" t="s">
        <v>570</v>
      </c>
      <c r="N7" s="3"/>
      <c r="R7" s="32"/>
      <c r="T7" s="72"/>
      <c r="U7" s="47"/>
      <c r="AA7" s="12"/>
      <c r="AB7" s="12"/>
      <c r="AC7" s="1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Z7" s="32"/>
      <c r="BB7" s="72"/>
      <c r="BC7" s="47"/>
      <c r="BI7" s="12"/>
      <c r="BJ7" s="12"/>
      <c r="BK7" s="11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1:77" s="8" customFormat="1" ht="15" customHeight="1">
      <c r="B8" s="692" t="s">
        <v>0</v>
      </c>
      <c r="C8" s="692" t="s">
        <v>8</v>
      </c>
      <c r="D8" s="692" t="s">
        <v>9</v>
      </c>
      <c r="E8" s="692" t="s">
        <v>2</v>
      </c>
      <c r="F8" s="708" t="s">
        <v>12</v>
      </c>
      <c r="G8" s="692" t="s">
        <v>13</v>
      </c>
      <c r="H8" s="710" t="s">
        <v>11</v>
      </c>
      <c r="I8" s="710"/>
      <c r="J8" s="671"/>
      <c r="K8" s="704" t="s">
        <v>16</v>
      </c>
      <c r="L8" s="705"/>
      <c r="M8" s="706"/>
      <c r="N8" s="687" t="s">
        <v>15</v>
      </c>
      <c r="O8" s="692" t="s">
        <v>14</v>
      </c>
      <c r="Q8" s="684" t="s">
        <v>37</v>
      </c>
      <c r="R8" s="685"/>
      <c r="S8" s="686"/>
      <c r="T8" s="48" t="s">
        <v>30</v>
      </c>
      <c r="U8" s="48" t="s">
        <v>41</v>
      </c>
      <c r="V8" s="687" t="s">
        <v>31</v>
      </c>
      <c r="W8" s="687" t="s">
        <v>32</v>
      </c>
      <c r="X8" s="687" t="s">
        <v>33</v>
      </c>
      <c r="Y8" s="687" t="s">
        <v>36</v>
      </c>
      <c r="Z8" s="687" t="s">
        <v>34</v>
      </c>
      <c r="AA8" s="13"/>
      <c r="AB8" s="13"/>
      <c r="AC8" s="684" t="s">
        <v>3</v>
      </c>
      <c r="AD8" s="685"/>
      <c r="AE8" s="686"/>
      <c r="AF8" s="684" t="s">
        <v>431</v>
      </c>
      <c r="AG8" s="685"/>
      <c r="AH8" s="685"/>
      <c r="AI8" s="685"/>
      <c r="AJ8" s="686"/>
      <c r="AK8" s="690" t="s">
        <v>432</v>
      </c>
      <c r="AL8" s="690"/>
      <c r="AM8" s="690"/>
      <c r="AN8" s="690"/>
      <c r="AO8" s="690"/>
      <c r="AP8" s="684" t="s">
        <v>38</v>
      </c>
      <c r="AQ8" s="685"/>
      <c r="AR8" s="686"/>
      <c r="AS8" s="500"/>
      <c r="AT8" s="500"/>
      <c r="AU8" s="500"/>
      <c r="AV8" s="500"/>
      <c r="AW8" s="500"/>
      <c r="AX8" s="13"/>
      <c r="AY8" s="684" t="s">
        <v>37</v>
      </c>
      <c r="AZ8" s="685"/>
      <c r="BA8" s="686"/>
      <c r="BB8" s="48" t="s">
        <v>30</v>
      </c>
      <c r="BC8" s="48" t="s">
        <v>41</v>
      </c>
      <c r="BD8" s="687" t="s">
        <v>31</v>
      </c>
      <c r="BE8" s="687" t="s">
        <v>32</v>
      </c>
      <c r="BF8" s="687" t="s">
        <v>33</v>
      </c>
      <c r="BG8" s="687" t="s">
        <v>36</v>
      </c>
      <c r="BH8" s="687" t="s">
        <v>34</v>
      </c>
      <c r="BI8" s="13"/>
      <c r="BJ8" s="13"/>
      <c r="BK8" s="684" t="s">
        <v>3</v>
      </c>
      <c r="BL8" s="685"/>
      <c r="BM8" s="686"/>
      <c r="BN8" s="684" t="s">
        <v>540</v>
      </c>
      <c r="BO8" s="685"/>
      <c r="BP8" s="685"/>
      <c r="BQ8" s="685"/>
      <c r="BR8" s="686"/>
      <c r="BS8" s="690" t="s">
        <v>541</v>
      </c>
      <c r="BT8" s="690"/>
      <c r="BU8" s="690"/>
      <c r="BV8" s="690"/>
      <c r="BW8" s="684" t="s">
        <v>38</v>
      </c>
      <c r="BX8" s="685"/>
      <c r="BY8" s="686"/>
    </row>
    <row r="9" spans="1:77" s="8" customFormat="1">
      <c r="B9" s="688"/>
      <c r="C9" s="693"/>
      <c r="D9" s="693"/>
      <c r="E9" s="693"/>
      <c r="F9" s="709"/>
      <c r="G9" s="693"/>
      <c r="H9" s="27" t="s">
        <v>10</v>
      </c>
      <c r="I9" s="27" t="s">
        <v>5</v>
      </c>
      <c r="J9" s="27"/>
      <c r="K9" s="27" t="s">
        <v>1</v>
      </c>
      <c r="L9" s="150" t="s">
        <v>12</v>
      </c>
      <c r="M9" s="27" t="s">
        <v>13</v>
      </c>
      <c r="N9" s="711"/>
      <c r="O9" s="693"/>
      <c r="Q9" s="25" t="s">
        <v>373</v>
      </c>
      <c r="R9" s="25" t="s">
        <v>374</v>
      </c>
      <c r="S9" s="41" t="s">
        <v>6</v>
      </c>
      <c r="T9" s="49" t="s">
        <v>35</v>
      </c>
      <c r="U9" s="49" t="s">
        <v>42</v>
      </c>
      <c r="V9" s="688"/>
      <c r="W9" s="689"/>
      <c r="X9" s="689"/>
      <c r="Y9" s="688"/>
      <c r="Z9" s="688"/>
      <c r="AA9" s="13"/>
      <c r="AB9" s="14"/>
      <c r="AC9" s="25" t="str">
        <f>Q9</f>
        <v>T8</v>
      </c>
      <c r="AD9" s="25" t="str">
        <f>R9</f>
        <v>T9</v>
      </c>
      <c r="AE9" s="25" t="e">
        <f>#REF!</f>
        <v>#REF!</v>
      </c>
      <c r="AF9" s="78"/>
      <c r="AG9" s="78">
        <v>5</v>
      </c>
      <c r="AH9" s="78">
        <v>12</v>
      </c>
      <c r="AI9" s="78">
        <v>19</v>
      </c>
      <c r="AJ9" s="79">
        <v>26</v>
      </c>
      <c r="AK9" s="78">
        <v>2</v>
      </c>
      <c r="AL9" s="78">
        <v>9</v>
      </c>
      <c r="AM9" s="78">
        <v>16</v>
      </c>
      <c r="AN9" s="78">
        <v>23</v>
      </c>
      <c r="AO9" s="79">
        <v>30</v>
      </c>
      <c r="AP9" s="25" t="s">
        <v>25</v>
      </c>
      <c r="AQ9" s="25" t="s">
        <v>27</v>
      </c>
      <c r="AR9" s="25" t="s">
        <v>29</v>
      </c>
      <c r="AS9" s="501"/>
      <c r="AT9" s="501"/>
      <c r="AU9" s="501"/>
      <c r="AV9" s="501"/>
      <c r="AW9" s="501"/>
      <c r="AX9" s="14"/>
      <c r="AY9" s="25" t="s">
        <v>3</v>
      </c>
      <c r="AZ9" s="25" t="s">
        <v>542</v>
      </c>
      <c r="BA9" s="41" t="s">
        <v>6</v>
      </c>
      <c r="BB9" s="49" t="s">
        <v>35</v>
      </c>
      <c r="BC9" s="49" t="s">
        <v>42</v>
      </c>
      <c r="BD9" s="688"/>
      <c r="BE9" s="689"/>
      <c r="BF9" s="689"/>
      <c r="BG9" s="688"/>
      <c r="BH9" s="688"/>
      <c r="BI9" s="13"/>
      <c r="BJ9" s="14"/>
      <c r="BK9" s="25" t="str">
        <f>AY9</f>
        <v>T10</v>
      </c>
      <c r="BL9" s="25" t="str">
        <f>AZ9</f>
        <v>T11</v>
      </c>
      <c r="BM9" s="25" t="e">
        <f>#REF!</f>
        <v>#REF!</v>
      </c>
      <c r="BN9" s="78"/>
      <c r="BO9" s="78">
        <v>7</v>
      </c>
      <c r="BP9" s="78">
        <v>14</v>
      </c>
      <c r="BQ9" s="78">
        <v>21</v>
      </c>
      <c r="BR9" s="79">
        <v>28</v>
      </c>
      <c r="BS9" s="78">
        <v>4</v>
      </c>
      <c r="BT9" s="78">
        <v>11</v>
      </c>
      <c r="BU9" s="78">
        <v>18</v>
      </c>
      <c r="BV9" s="79">
        <v>25</v>
      </c>
      <c r="BW9" s="25" t="s">
        <v>25</v>
      </c>
      <c r="BX9" s="25" t="s">
        <v>27</v>
      </c>
      <c r="BY9" s="25" t="s">
        <v>29</v>
      </c>
    </row>
    <row r="10" spans="1:77" ht="15.75">
      <c r="B10" s="681">
        <v>1</v>
      </c>
      <c r="C10" s="394" t="s">
        <v>602</v>
      </c>
      <c r="D10" s="395" t="s">
        <v>628</v>
      </c>
      <c r="E10" s="401"/>
      <c r="F10" s="403"/>
      <c r="G10" s="400"/>
      <c r="H10" s="397"/>
      <c r="I10" s="397"/>
      <c r="J10" s="397"/>
      <c r="K10" s="398" t="s">
        <v>603</v>
      </c>
      <c r="L10" s="399" t="s">
        <v>604</v>
      </c>
      <c r="M10" s="404" t="s">
        <v>629</v>
      </c>
      <c r="N10" s="371"/>
      <c r="O10" s="372"/>
      <c r="Q10" s="67"/>
      <c r="R10" s="55">
        <v>4</v>
      </c>
      <c r="S10" s="42">
        <f t="shared" ref="S10:S15" si="0">SUM(Q10:R10)*$S$4</f>
        <v>1400000</v>
      </c>
      <c r="T10" s="73"/>
      <c r="U10" s="71"/>
      <c r="V10" s="42"/>
      <c r="W10" s="42">
        <f t="shared" ref="W10:W15" si="1">S10*(1-T10)+U10-V10</f>
        <v>1400000</v>
      </c>
      <c r="X10" s="68"/>
      <c r="Y10" s="42">
        <f t="shared" ref="Y10:Y15" si="2">X10-W10</f>
        <v>-1400000</v>
      </c>
      <c r="Z10" s="673"/>
      <c r="AA10" s="45"/>
      <c r="AB10" s="15"/>
      <c r="AC10" s="10"/>
      <c r="AD10" s="10"/>
      <c r="AE10" s="10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54">
        <f>COUNTIF($AF10:$AO10,$AP$9)*$S$5</f>
        <v>0</v>
      </c>
      <c r="AQ10" s="54">
        <f>COUNTIF($AF10:$AO10,$AQ$9)*$S$5</f>
        <v>0</v>
      </c>
      <c r="AR10" s="54">
        <f>COUNTIF($AF10:$AO10,$AR$9)*$S$5</f>
        <v>0</v>
      </c>
      <c r="AS10" s="502"/>
      <c r="AT10" s="502"/>
      <c r="AU10" s="502"/>
      <c r="AV10" s="502"/>
      <c r="AW10" s="502"/>
      <c r="AX10" s="15"/>
      <c r="AY10" s="67">
        <v>4</v>
      </c>
      <c r="AZ10" s="55">
        <v>4</v>
      </c>
      <c r="BA10" s="42">
        <f t="shared" ref="BA10:BA18" si="3">SUM(AY10:AZ10)*$BA$4</f>
        <v>2800000</v>
      </c>
      <c r="BB10" s="73"/>
      <c r="BC10" s="71"/>
      <c r="BD10" s="42">
        <f t="shared" ref="BD10:BD15" si="4">Y10</f>
        <v>-1400000</v>
      </c>
      <c r="BE10" s="42">
        <f t="shared" ref="BE10:BE18" si="5">BA10*(1-BB10)+BC10-BD10</f>
        <v>4200000</v>
      </c>
      <c r="BF10" s="68"/>
      <c r="BG10" s="42">
        <f t="shared" ref="BG10:BG18" si="6">BF10-BE10</f>
        <v>-4200000</v>
      </c>
      <c r="BH10" s="490"/>
      <c r="BI10" s="45"/>
      <c r="BJ10" s="15"/>
      <c r="BK10" s="10"/>
      <c r="BL10" s="10"/>
      <c r="BM10" s="10"/>
      <c r="BN10" s="26"/>
      <c r="BO10" s="26"/>
      <c r="BP10" s="26"/>
      <c r="BQ10" s="26"/>
      <c r="BR10" s="26"/>
      <c r="BS10" s="26"/>
      <c r="BT10" s="26"/>
      <c r="BU10" s="26"/>
      <c r="BV10" s="26"/>
      <c r="BW10" s="54">
        <f t="shared" ref="BW10:BW30" si="7">COUNTIF(BN10:BV10,$BW$9)*$S$5</f>
        <v>0</v>
      </c>
      <c r="BX10" s="54">
        <f t="shared" ref="BX10:BX30" si="8">COUNTIF(BN10:BV10,$BX$9)*$BA$5</f>
        <v>0</v>
      </c>
      <c r="BY10" s="54">
        <f t="shared" ref="BY10:BY30" si="9">COUNTIF(BN10:BV10,BY$9)*$BA$5</f>
        <v>0</v>
      </c>
    </row>
    <row r="11" spans="1:77" ht="15.75">
      <c r="A11" s="167"/>
      <c r="B11" s="415">
        <v>2</v>
      </c>
      <c r="C11" s="386" t="s">
        <v>47</v>
      </c>
      <c r="D11" s="387" t="s">
        <v>48</v>
      </c>
      <c r="E11" s="386"/>
      <c r="F11" s="478" t="s">
        <v>302</v>
      </c>
      <c r="G11" s="386"/>
      <c r="H11" s="386"/>
      <c r="I11" s="386" t="s">
        <v>76</v>
      </c>
      <c r="J11" s="386"/>
      <c r="K11" s="386" t="s">
        <v>77</v>
      </c>
      <c r="L11" s="386" t="s">
        <v>49</v>
      </c>
      <c r="M11" s="672" t="s">
        <v>532</v>
      </c>
      <c r="N11" s="379"/>
      <c r="O11" s="453"/>
      <c r="Q11" s="67"/>
      <c r="R11" s="55">
        <v>4</v>
      </c>
      <c r="S11" s="42">
        <f t="shared" si="0"/>
        <v>1400000</v>
      </c>
      <c r="T11" s="73"/>
      <c r="U11" s="71"/>
      <c r="V11" s="42"/>
      <c r="W11" s="42">
        <f t="shared" si="1"/>
        <v>1400000</v>
      </c>
      <c r="X11" s="68"/>
      <c r="Y11" s="42">
        <f t="shared" si="2"/>
        <v>-1400000</v>
      </c>
      <c r="Z11" s="673"/>
      <c r="AA11" s="15"/>
      <c r="AB11" s="15"/>
      <c r="AC11" s="10"/>
      <c r="AD11" s="10"/>
      <c r="AE11" s="10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54">
        <f t="shared" ref="AP11:AP30" si="10">COUNTIF($AF11:$AO11,$AP$9)*$S$5</f>
        <v>0</v>
      </c>
      <c r="AQ11" s="54">
        <f t="shared" ref="AQ11:AQ30" si="11">COUNTIF($AF11:$AO11,$AQ$9)*$S$5</f>
        <v>0</v>
      </c>
      <c r="AR11" s="54">
        <f t="shared" ref="AR11:AR30" si="12">COUNTIF($AF11:$AO11,$AR$9)*$S$5</f>
        <v>0</v>
      </c>
      <c r="AS11" s="502"/>
      <c r="AT11" s="502"/>
      <c r="AU11" s="502"/>
      <c r="AV11" s="502"/>
      <c r="AW11" s="502"/>
      <c r="AX11" s="15"/>
      <c r="AY11" s="67">
        <v>4</v>
      </c>
      <c r="AZ11" s="55">
        <v>4</v>
      </c>
      <c r="BA11" s="42">
        <f t="shared" si="3"/>
        <v>2800000</v>
      </c>
      <c r="BB11" s="73"/>
      <c r="BC11" s="71"/>
      <c r="BD11" s="42">
        <f t="shared" si="4"/>
        <v>-1400000</v>
      </c>
      <c r="BE11" s="42">
        <f t="shared" si="5"/>
        <v>4200000</v>
      </c>
      <c r="BF11" s="68"/>
      <c r="BG11" s="42">
        <f t="shared" si="6"/>
        <v>-4200000</v>
      </c>
      <c r="BH11" s="490"/>
      <c r="BI11" s="15"/>
      <c r="BJ11" s="15"/>
      <c r="BK11" s="10"/>
      <c r="BL11" s="10"/>
      <c r="BM11" s="10"/>
      <c r="BN11" s="26"/>
      <c r="BO11" s="26"/>
      <c r="BP11" s="26"/>
      <c r="BQ11" s="26"/>
      <c r="BR11" s="26"/>
      <c r="BS11" s="26"/>
      <c r="BT11" s="26"/>
      <c r="BU11" s="26"/>
      <c r="BV11" s="26"/>
      <c r="BW11" s="54">
        <f t="shared" si="7"/>
        <v>0</v>
      </c>
      <c r="BX11" s="54">
        <f t="shared" si="8"/>
        <v>0</v>
      </c>
      <c r="BY11" s="54">
        <f t="shared" si="9"/>
        <v>0</v>
      </c>
    </row>
    <row r="12" spans="1:77" ht="15.75">
      <c r="B12" s="415">
        <v>3</v>
      </c>
      <c r="C12" s="373" t="s">
        <v>615</v>
      </c>
      <c r="D12" s="374" t="s">
        <v>7</v>
      </c>
      <c r="E12" s="375">
        <v>38307</v>
      </c>
      <c r="F12" s="376"/>
      <c r="G12" s="367"/>
      <c r="H12" s="377"/>
      <c r="I12" s="367" t="s">
        <v>616</v>
      </c>
      <c r="J12" s="367"/>
      <c r="K12" s="378" t="s">
        <v>617</v>
      </c>
      <c r="L12" s="366" t="s">
        <v>618</v>
      </c>
      <c r="M12" s="504" t="s">
        <v>619</v>
      </c>
      <c r="N12" s="379"/>
      <c r="O12" s="372"/>
      <c r="Q12" s="67"/>
      <c r="R12" s="55">
        <v>4</v>
      </c>
      <c r="S12" s="42">
        <f t="shared" si="0"/>
        <v>1400000</v>
      </c>
      <c r="T12" s="73"/>
      <c r="U12" s="71"/>
      <c r="V12" s="42"/>
      <c r="W12" s="42">
        <f t="shared" si="1"/>
        <v>1400000</v>
      </c>
      <c r="X12" s="6"/>
      <c r="Y12" s="42">
        <f t="shared" si="2"/>
        <v>-1400000</v>
      </c>
      <c r="Z12" s="674"/>
      <c r="AA12" s="15"/>
      <c r="AB12" s="15"/>
      <c r="AC12" s="10"/>
      <c r="AD12" s="10"/>
      <c r="AE12" s="10"/>
      <c r="AF12" s="26"/>
      <c r="AG12" s="26"/>
      <c r="AH12" s="26"/>
      <c r="AI12" s="26"/>
      <c r="AJ12" s="26"/>
      <c r="AK12" s="26"/>
      <c r="AL12" s="26" t="s">
        <v>232</v>
      </c>
      <c r="AM12" s="26"/>
      <c r="AN12" s="26"/>
      <c r="AO12" s="26"/>
      <c r="AP12" s="54">
        <f t="shared" si="10"/>
        <v>1</v>
      </c>
      <c r="AQ12" s="54">
        <f t="shared" si="11"/>
        <v>0</v>
      </c>
      <c r="AR12" s="54">
        <f t="shared" si="12"/>
        <v>0</v>
      </c>
      <c r="AS12" s="502"/>
      <c r="AT12" s="502"/>
      <c r="AU12" s="502"/>
      <c r="AV12" s="502"/>
      <c r="AW12" s="502"/>
      <c r="AX12" s="15"/>
      <c r="AY12" s="67"/>
      <c r="AZ12" s="55"/>
      <c r="BA12" s="42">
        <f t="shared" si="3"/>
        <v>0</v>
      </c>
      <c r="BB12" s="73"/>
      <c r="BC12" s="71"/>
      <c r="BD12" s="42">
        <f t="shared" si="4"/>
        <v>-1400000</v>
      </c>
      <c r="BE12" s="42">
        <f t="shared" si="5"/>
        <v>1400000</v>
      </c>
      <c r="BF12" s="6"/>
      <c r="BG12" s="42">
        <f t="shared" si="6"/>
        <v>-1400000</v>
      </c>
      <c r="BH12" s="676"/>
      <c r="BI12" s="15"/>
      <c r="BJ12" s="15"/>
      <c r="BK12" s="10"/>
      <c r="BL12" s="10"/>
      <c r="BM12" s="10"/>
      <c r="BN12" s="26"/>
      <c r="BO12" s="26"/>
      <c r="BP12" s="26"/>
      <c r="BQ12" s="26"/>
      <c r="BR12" s="26"/>
      <c r="BS12" s="26"/>
      <c r="BT12" s="26"/>
      <c r="BU12" s="26"/>
      <c r="BV12" s="26"/>
      <c r="BW12" s="54">
        <f t="shared" si="7"/>
        <v>0</v>
      </c>
      <c r="BX12" s="54">
        <f t="shared" si="8"/>
        <v>0</v>
      </c>
      <c r="BY12" s="54">
        <f t="shared" si="9"/>
        <v>0</v>
      </c>
    </row>
    <row r="13" spans="1:77" ht="15.75">
      <c r="B13" s="415">
        <v>4</v>
      </c>
      <c r="C13" s="363" t="s">
        <v>620</v>
      </c>
      <c r="D13" s="364" t="s">
        <v>177</v>
      </c>
      <c r="E13" s="380">
        <v>38291</v>
      </c>
      <c r="F13" s="366"/>
      <c r="G13" s="367"/>
      <c r="H13" s="367"/>
      <c r="I13" s="367" t="s">
        <v>621</v>
      </c>
      <c r="J13" s="367"/>
      <c r="K13" s="368" t="s">
        <v>622</v>
      </c>
      <c r="L13" s="480" t="s">
        <v>623</v>
      </c>
      <c r="M13" s="335" t="s">
        <v>624</v>
      </c>
      <c r="N13" s="379"/>
      <c r="O13" s="372"/>
      <c r="Q13" s="67"/>
      <c r="R13" s="55">
        <v>4</v>
      </c>
      <c r="S13" s="42">
        <f t="shared" si="0"/>
        <v>1400000</v>
      </c>
      <c r="T13" s="73"/>
      <c r="U13" s="71"/>
      <c r="V13" s="42"/>
      <c r="W13" s="42">
        <f t="shared" si="1"/>
        <v>1400000</v>
      </c>
      <c r="X13" s="68">
        <v>1400000</v>
      </c>
      <c r="Y13" s="42">
        <f t="shared" si="2"/>
        <v>0</v>
      </c>
      <c r="Z13" s="673" t="s">
        <v>626</v>
      </c>
      <c r="AA13" s="45"/>
      <c r="AB13" s="15"/>
      <c r="AC13" s="10"/>
      <c r="AD13" s="10"/>
      <c r="AE13" s="10"/>
      <c r="AF13" s="26"/>
      <c r="AG13" s="26"/>
      <c r="AH13" s="26"/>
      <c r="AI13" s="26"/>
      <c r="AJ13" s="26"/>
      <c r="AK13" s="26"/>
      <c r="AL13" s="26" t="s">
        <v>232</v>
      </c>
      <c r="AM13" s="26"/>
      <c r="AN13" s="26"/>
      <c r="AO13" s="26"/>
      <c r="AP13" s="54">
        <f t="shared" si="10"/>
        <v>1</v>
      </c>
      <c r="AQ13" s="54">
        <f t="shared" si="11"/>
        <v>0</v>
      </c>
      <c r="AR13" s="54">
        <f t="shared" si="12"/>
        <v>0</v>
      </c>
      <c r="AS13" s="502"/>
      <c r="AT13" s="502"/>
      <c r="AU13" s="502"/>
      <c r="AV13" s="502"/>
      <c r="AW13" s="502"/>
      <c r="AX13" s="15"/>
      <c r="AY13" s="67"/>
      <c r="AZ13" s="55"/>
      <c r="BA13" s="42">
        <f t="shared" si="3"/>
        <v>0</v>
      </c>
      <c r="BB13" s="73"/>
      <c r="BC13" s="71"/>
      <c r="BD13" s="42">
        <f t="shared" si="4"/>
        <v>0</v>
      </c>
      <c r="BE13" s="42">
        <f t="shared" si="5"/>
        <v>0</v>
      </c>
      <c r="BF13" s="68"/>
      <c r="BG13" s="42">
        <f t="shared" si="6"/>
        <v>0</v>
      </c>
      <c r="BH13" s="676"/>
      <c r="BI13" s="45"/>
      <c r="BJ13" s="15"/>
      <c r="BK13" s="10"/>
      <c r="BL13" s="10"/>
      <c r="BM13" s="10"/>
      <c r="BN13" s="26"/>
      <c r="BO13" s="26"/>
      <c r="BP13" s="26"/>
      <c r="BQ13" s="26"/>
      <c r="BR13" s="26"/>
      <c r="BS13" s="26"/>
      <c r="BT13" s="26"/>
      <c r="BU13" s="26"/>
      <c r="BV13" s="26"/>
      <c r="BW13" s="54">
        <f t="shared" si="7"/>
        <v>0</v>
      </c>
      <c r="BX13" s="54">
        <f t="shared" si="8"/>
        <v>0</v>
      </c>
      <c r="BY13" s="54">
        <f t="shared" si="9"/>
        <v>0</v>
      </c>
    </row>
    <row r="14" spans="1:77" ht="15.75">
      <c r="B14" s="415">
        <v>5</v>
      </c>
      <c r="C14" s="373" t="s">
        <v>625</v>
      </c>
      <c r="D14" s="374"/>
      <c r="E14" s="375"/>
      <c r="F14" s="381"/>
      <c r="G14" s="335"/>
      <c r="H14" s="377"/>
      <c r="I14" s="367"/>
      <c r="J14" s="382"/>
      <c r="K14" s="378"/>
      <c r="L14" s="366"/>
      <c r="M14" s="504"/>
      <c r="N14" s="379"/>
      <c r="O14" s="372"/>
      <c r="Q14" s="67"/>
      <c r="R14" s="55"/>
      <c r="S14" s="42">
        <f t="shared" si="0"/>
        <v>0</v>
      </c>
      <c r="T14" s="73"/>
      <c r="U14" s="71"/>
      <c r="V14" s="42"/>
      <c r="W14" s="42">
        <f t="shared" si="1"/>
        <v>0</v>
      </c>
      <c r="X14" s="68"/>
      <c r="Y14" s="42">
        <f t="shared" si="2"/>
        <v>0</v>
      </c>
      <c r="Z14" s="673"/>
      <c r="AA14" s="15"/>
      <c r="AB14" s="15"/>
      <c r="AC14" s="10"/>
      <c r="AD14" s="10"/>
      <c r="AE14" s="10"/>
      <c r="AF14" s="26"/>
      <c r="AG14" s="26"/>
      <c r="AH14" s="26"/>
      <c r="AI14" s="26"/>
      <c r="AJ14" s="26"/>
      <c r="AK14" s="26"/>
      <c r="AL14" s="26" t="s">
        <v>232</v>
      </c>
      <c r="AM14" s="26"/>
      <c r="AN14" s="26"/>
      <c r="AO14" s="26"/>
      <c r="AP14" s="54">
        <f t="shared" si="10"/>
        <v>1</v>
      </c>
      <c r="AQ14" s="54">
        <f t="shared" si="11"/>
        <v>0</v>
      </c>
      <c r="AR14" s="54">
        <f t="shared" si="12"/>
        <v>0</v>
      </c>
      <c r="AS14" s="502"/>
      <c r="AT14" s="502"/>
      <c r="AU14" s="502"/>
      <c r="AV14" s="502"/>
      <c r="AW14" s="502"/>
      <c r="AX14" s="15"/>
      <c r="AY14" s="67"/>
      <c r="AZ14" s="55"/>
      <c r="BA14" s="42">
        <f t="shared" si="3"/>
        <v>0</v>
      </c>
      <c r="BB14" s="73"/>
      <c r="BC14" s="71"/>
      <c r="BD14" s="42">
        <f t="shared" si="4"/>
        <v>0</v>
      </c>
      <c r="BE14" s="42">
        <f t="shared" si="5"/>
        <v>0</v>
      </c>
      <c r="BF14" s="68"/>
      <c r="BG14" s="42">
        <f t="shared" si="6"/>
        <v>0</v>
      </c>
      <c r="BH14" s="490"/>
      <c r="BI14" s="15"/>
      <c r="BJ14" s="15"/>
      <c r="BK14" s="10"/>
      <c r="BL14" s="10"/>
      <c r="BM14" s="10"/>
      <c r="BN14" s="26"/>
      <c r="BO14" s="26"/>
      <c r="BP14" s="26"/>
      <c r="BQ14" s="26"/>
      <c r="BR14" s="26"/>
      <c r="BS14" s="26"/>
      <c r="BT14" s="26"/>
      <c r="BU14" s="26"/>
      <c r="BV14" s="26"/>
      <c r="BW14" s="54">
        <f t="shared" si="7"/>
        <v>0</v>
      </c>
      <c r="BX14" s="54">
        <f t="shared" si="8"/>
        <v>0</v>
      </c>
      <c r="BY14" s="54">
        <f t="shared" si="9"/>
        <v>0</v>
      </c>
    </row>
    <row r="15" spans="1:77" ht="15.75">
      <c r="B15" s="415"/>
      <c r="C15" s="373"/>
      <c r="D15" s="374"/>
      <c r="E15" s="375"/>
      <c r="F15" s="381"/>
      <c r="G15" s="335"/>
      <c r="H15" s="377"/>
      <c r="I15" s="367"/>
      <c r="J15" s="367"/>
      <c r="K15" s="378"/>
      <c r="L15" s="366"/>
      <c r="M15" s="335"/>
      <c r="N15" s="379"/>
      <c r="O15" s="372"/>
      <c r="Q15" s="67"/>
      <c r="R15" s="55"/>
      <c r="S15" s="42">
        <f t="shared" si="0"/>
        <v>0</v>
      </c>
      <c r="T15" s="73"/>
      <c r="U15" s="71"/>
      <c r="V15" s="42"/>
      <c r="W15" s="42">
        <f t="shared" si="1"/>
        <v>0</v>
      </c>
      <c r="X15" s="68"/>
      <c r="Y15" s="42">
        <f t="shared" si="2"/>
        <v>0</v>
      </c>
      <c r="Z15" s="674"/>
      <c r="AA15" s="15"/>
      <c r="AB15" s="15"/>
      <c r="AC15" s="10"/>
      <c r="AD15" s="10"/>
      <c r="AE15" s="10"/>
      <c r="AF15" s="26"/>
      <c r="AG15" s="26"/>
      <c r="AH15" s="26"/>
      <c r="AI15" s="26"/>
      <c r="AJ15" s="26"/>
      <c r="AK15" s="26"/>
      <c r="AL15" s="26" t="s">
        <v>232</v>
      </c>
      <c r="AM15" s="26"/>
      <c r="AN15" s="26"/>
      <c r="AO15" s="26"/>
      <c r="AP15" s="54">
        <f t="shared" si="10"/>
        <v>1</v>
      </c>
      <c r="AQ15" s="54">
        <f t="shared" si="11"/>
        <v>0</v>
      </c>
      <c r="AR15" s="54">
        <f t="shared" si="12"/>
        <v>0</v>
      </c>
      <c r="AS15" s="502"/>
      <c r="AT15" s="502"/>
      <c r="AU15" s="502"/>
      <c r="AV15" s="502"/>
      <c r="AW15" s="502"/>
      <c r="AX15" s="15"/>
      <c r="AY15" s="67"/>
      <c r="AZ15" s="55"/>
      <c r="BA15" s="42">
        <f t="shared" si="3"/>
        <v>0</v>
      </c>
      <c r="BB15" s="73"/>
      <c r="BC15" s="71"/>
      <c r="BD15" s="42">
        <f t="shared" si="4"/>
        <v>0</v>
      </c>
      <c r="BE15" s="42">
        <f t="shared" si="5"/>
        <v>0</v>
      </c>
      <c r="BF15" s="68"/>
      <c r="BG15" s="42">
        <f t="shared" si="6"/>
        <v>0</v>
      </c>
      <c r="BH15" s="676"/>
      <c r="BI15" s="15"/>
      <c r="BJ15" s="15"/>
      <c r="BK15" s="10"/>
      <c r="BL15" s="10"/>
      <c r="BM15" s="10"/>
      <c r="BN15" s="26"/>
      <c r="BO15" s="26"/>
      <c r="BP15" s="26"/>
      <c r="BQ15" s="26"/>
      <c r="BR15" s="26"/>
      <c r="BS15" s="26"/>
      <c r="BT15" s="26"/>
      <c r="BU15" s="26"/>
      <c r="BV15" s="26"/>
      <c r="BW15" s="54">
        <f t="shared" si="7"/>
        <v>0</v>
      </c>
      <c r="BX15" s="54">
        <f t="shared" si="8"/>
        <v>0</v>
      </c>
      <c r="BY15" s="54">
        <f t="shared" si="9"/>
        <v>0</v>
      </c>
    </row>
    <row r="16" spans="1:77" ht="15.75">
      <c r="A16" s="167"/>
      <c r="B16" s="415"/>
      <c r="C16" s="373"/>
      <c r="D16" s="374"/>
      <c r="E16" s="393"/>
      <c r="F16" s="381"/>
      <c r="G16" s="370"/>
      <c r="H16" s="377"/>
      <c r="I16" s="367"/>
      <c r="J16" s="382"/>
      <c r="K16" s="378"/>
      <c r="L16" s="366"/>
      <c r="M16" s="504"/>
      <c r="N16" s="379"/>
      <c r="O16" s="372"/>
      <c r="Q16" s="67"/>
      <c r="R16" s="55"/>
      <c r="S16" s="42"/>
      <c r="T16" s="73"/>
      <c r="U16" s="71"/>
      <c r="V16" s="42"/>
      <c r="W16" s="42"/>
      <c r="X16" s="68"/>
      <c r="Y16" s="42"/>
      <c r="Z16" s="673"/>
      <c r="AA16" s="15"/>
      <c r="AB16" s="15"/>
      <c r="AC16" s="10"/>
      <c r="AD16" s="10"/>
      <c r="AE16" s="10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54">
        <f t="shared" si="10"/>
        <v>0</v>
      </c>
      <c r="AQ16" s="54">
        <f t="shared" si="11"/>
        <v>0</v>
      </c>
      <c r="AR16" s="54">
        <f t="shared" si="12"/>
        <v>0</v>
      </c>
      <c r="AS16" s="502"/>
      <c r="AT16" s="502"/>
      <c r="AU16" s="502"/>
      <c r="AV16" s="502"/>
      <c r="AW16" s="502"/>
      <c r="AX16" s="15"/>
      <c r="AY16" s="67"/>
      <c r="AZ16" s="55"/>
      <c r="BA16" s="42">
        <f t="shared" si="3"/>
        <v>0</v>
      </c>
      <c r="BB16" s="73"/>
      <c r="BC16" s="71"/>
      <c r="BD16" s="42"/>
      <c r="BE16" s="42">
        <f t="shared" si="5"/>
        <v>0</v>
      </c>
      <c r="BF16" s="68"/>
      <c r="BG16" s="42">
        <f t="shared" si="6"/>
        <v>0</v>
      </c>
      <c r="BH16" s="676"/>
      <c r="BI16" s="15"/>
      <c r="BJ16" s="15"/>
      <c r="BK16" s="10"/>
      <c r="BL16" s="10"/>
      <c r="BM16" s="10"/>
      <c r="BN16" s="26"/>
      <c r="BO16" s="26"/>
      <c r="BP16" s="26"/>
      <c r="BQ16" s="26"/>
      <c r="BR16" s="26"/>
      <c r="BS16" s="26"/>
      <c r="BT16" s="26"/>
      <c r="BU16" s="26"/>
      <c r="BV16" s="26"/>
      <c r="BW16" s="54">
        <f t="shared" si="7"/>
        <v>0</v>
      </c>
      <c r="BX16" s="54">
        <f t="shared" si="8"/>
        <v>0</v>
      </c>
      <c r="BY16" s="54">
        <f t="shared" si="9"/>
        <v>0</v>
      </c>
    </row>
    <row r="17" spans="1:77" ht="15.75">
      <c r="B17" s="415"/>
      <c r="C17" s="363"/>
      <c r="D17" s="364"/>
      <c r="E17" s="383"/>
      <c r="F17" s="384"/>
      <c r="G17" s="370"/>
      <c r="H17" s="367"/>
      <c r="I17" s="367"/>
      <c r="J17" s="367"/>
      <c r="K17" s="367"/>
      <c r="L17" s="366"/>
      <c r="M17" s="335"/>
      <c r="N17" s="379"/>
      <c r="O17" s="372"/>
      <c r="Q17" s="67"/>
      <c r="R17" s="55"/>
      <c r="S17" s="42">
        <f>SUM(Q17:R17)*$S$4</f>
        <v>0</v>
      </c>
      <c r="T17" s="73"/>
      <c r="U17" s="71"/>
      <c r="V17" s="42"/>
      <c r="W17" s="42">
        <f>S17*(1-T17)+U17-V17</f>
        <v>0</v>
      </c>
      <c r="X17" s="68"/>
      <c r="Y17" s="42">
        <f>X17-W17</f>
        <v>0</v>
      </c>
      <c r="Z17" s="673"/>
      <c r="AA17" s="45"/>
      <c r="AB17" s="15"/>
      <c r="AC17" s="10"/>
      <c r="AD17" s="10"/>
      <c r="AE17" s="10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54">
        <f t="shared" si="10"/>
        <v>0</v>
      </c>
      <c r="AQ17" s="54">
        <f t="shared" si="11"/>
        <v>0</v>
      </c>
      <c r="AR17" s="54">
        <f t="shared" si="12"/>
        <v>0</v>
      </c>
      <c r="AS17" s="502"/>
      <c r="AT17" s="502"/>
      <c r="AU17" s="502"/>
      <c r="AV17" s="502"/>
      <c r="AW17" s="502"/>
      <c r="AX17" s="15"/>
      <c r="AY17" s="67"/>
      <c r="AZ17" s="55"/>
      <c r="BA17" s="42">
        <f t="shared" si="3"/>
        <v>0</v>
      </c>
      <c r="BB17" s="73"/>
      <c r="BC17" s="71"/>
      <c r="BD17" s="42">
        <f>Y17</f>
        <v>0</v>
      </c>
      <c r="BE17" s="42">
        <f t="shared" si="5"/>
        <v>0</v>
      </c>
      <c r="BF17" s="68"/>
      <c r="BG17" s="42">
        <f t="shared" si="6"/>
        <v>0</v>
      </c>
      <c r="BH17" s="490"/>
      <c r="BI17" s="45"/>
      <c r="BJ17" s="15"/>
      <c r="BK17" s="10"/>
      <c r="BL17" s="10"/>
      <c r="BM17" s="10"/>
      <c r="BN17" s="26"/>
      <c r="BO17" s="26"/>
      <c r="BP17" s="26"/>
      <c r="BQ17" s="26"/>
      <c r="BR17" s="26"/>
      <c r="BS17" s="26"/>
      <c r="BT17" s="26"/>
      <c r="BU17" s="26"/>
      <c r="BV17" s="26"/>
      <c r="BW17" s="54">
        <f t="shared" si="7"/>
        <v>0</v>
      </c>
      <c r="BX17" s="54">
        <f t="shared" si="8"/>
        <v>0</v>
      </c>
      <c r="BY17" s="54">
        <f t="shared" si="9"/>
        <v>0</v>
      </c>
    </row>
    <row r="18" spans="1:77" ht="15.75">
      <c r="B18" s="415"/>
      <c r="C18" s="363"/>
      <c r="D18" s="364"/>
      <c r="E18" s="365"/>
      <c r="F18" s="367"/>
      <c r="G18" s="385"/>
      <c r="H18" s="367"/>
      <c r="I18" s="367"/>
      <c r="J18" s="382"/>
      <c r="K18" s="367"/>
      <c r="L18" s="366"/>
      <c r="M18" s="370"/>
      <c r="N18" s="379"/>
      <c r="O18" s="372"/>
      <c r="Q18" s="67"/>
      <c r="R18" s="55"/>
      <c r="S18" s="42">
        <f>SUM(Q18:R18)*$S$4</f>
        <v>0</v>
      </c>
      <c r="T18" s="73"/>
      <c r="U18" s="71"/>
      <c r="V18" s="42"/>
      <c r="W18" s="42">
        <f>S18*(1-T18)+U18-V18</f>
        <v>0</v>
      </c>
      <c r="X18" s="68"/>
      <c r="Y18" s="42">
        <f>X18-W18</f>
        <v>0</v>
      </c>
      <c r="Z18" s="673"/>
      <c r="AA18" s="15"/>
      <c r="AB18" s="15"/>
      <c r="AC18" s="10"/>
      <c r="AD18" s="10"/>
      <c r="AE18" s="10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54">
        <f t="shared" si="10"/>
        <v>0</v>
      </c>
      <c r="AQ18" s="54">
        <f t="shared" si="11"/>
        <v>0</v>
      </c>
      <c r="AR18" s="54">
        <f t="shared" si="12"/>
        <v>0</v>
      </c>
      <c r="AS18" s="502"/>
      <c r="AT18" s="502"/>
      <c r="AU18" s="502"/>
      <c r="AV18" s="502"/>
      <c r="AW18" s="502"/>
      <c r="AX18" s="15"/>
      <c r="AY18" s="67"/>
      <c r="AZ18" s="55"/>
      <c r="BA18" s="42">
        <f t="shared" si="3"/>
        <v>0</v>
      </c>
      <c r="BB18" s="73"/>
      <c r="BC18" s="71"/>
      <c r="BD18" s="42">
        <f>Y18</f>
        <v>0</v>
      </c>
      <c r="BE18" s="42">
        <f t="shared" si="5"/>
        <v>0</v>
      </c>
      <c r="BF18" s="68"/>
      <c r="BG18" s="42">
        <f t="shared" si="6"/>
        <v>0</v>
      </c>
      <c r="BH18" s="490"/>
      <c r="BI18" s="15"/>
      <c r="BJ18" s="15"/>
      <c r="BK18" s="10"/>
      <c r="BL18" s="10"/>
      <c r="BM18" s="10"/>
      <c r="BN18" s="26"/>
      <c r="BO18" s="26"/>
      <c r="BP18" s="26"/>
      <c r="BQ18" s="26"/>
      <c r="BR18" s="26"/>
      <c r="BS18" s="26"/>
      <c r="BT18" s="26"/>
      <c r="BU18" s="26"/>
      <c r="BV18" s="26"/>
      <c r="BW18" s="54">
        <f t="shared" si="7"/>
        <v>0</v>
      </c>
      <c r="BX18" s="54">
        <f t="shared" si="8"/>
        <v>0</v>
      </c>
      <c r="BY18" s="54">
        <f t="shared" si="9"/>
        <v>0</v>
      </c>
    </row>
    <row r="19" spans="1:77" ht="15.75">
      <c r="B19" s="415"/>
      <c r="C19" s="386"/>
      <c r="D19" s="387"/>
      <c r="E19" s="388"/>
      <c r="F19" s="381"/>
      <c r="G19" s="389"/>
      <c r="H19" s="382"/>
      <c r="I19" s="382"/>
      <c r="J19" s="382"/>
      <c r="K19" s="390"/>
      <c r="L19" s="391"/>
      <c r="M19" s="335"/>
      <c r="N19" s="379"/>
      <c r="O19" s="372"/>
      <c r="Q19" s="67"/>
      <c r="R19" s="55"/>
      <c r="S19" s="42"/>
      <c r="T19" s="73"/>
      <c r="U19" s="71"/>
      <c r="V19" s="42"/>
      <c r="W19" s="42"/>
      <c r="X19" s="68"/>
      <c r="Y19" s="42"/>
      <c r="Z19" s="673"/>
      <c r="AA19" s="15"/>
      <c r="AB19" s="15"/>
      <c r="AC19" s="10"/>
      <c r="AD19" s="10"/>
      <c r="AE19" s="10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54">
        <f t="shared" si="10"/>
        <v>0</v>
      </c>
      <c r="AQ19" s="54">
        <f t="shared" si="11"/>
        <v>0</v>
      </c>
      <c r="AR19" s="54">
        <f t="shared" si="12"/>
        <v>0</v>
      </c>
      <c r="AS19" s="502"/>
      <c r="AT19" s="502"/>
      <c r="AU19" s="502"/>
      <c r="AV19" s="502"/>
      <c r="AW19" s="502"/>
      <c r="AX19" s="15"/>
      <c r="AY19" s="67"/>
      <c r="AZ19" s="55"/>
      <c r="BA19" s="42"/>
      <c r="BB19" s="73"/>
      <c r="BC19" s="71"/>
      <c r="BD19" s="42"/>
      <c r="BE19" s="42"/>
      <c r="BF19" s="68"/>
      <c r="BG19" s="42"/>
      <c r="BH19" s="490"/>
      <c r="BI19" s="15"/>
      <c r="BJ19" s="15"/>
      <c r="BK19" s="10"/>
      <c r="BL19" s="10"/>
      <c r="BM19" s="10"/>
      <c r="BN19" s="26"/>
      <c r="BO19" s="26"/>
      <c r="BP19" s="26"/>
      <c r="BQ19" s="26"/>
      <c r="BR19" s="26"/>
      <c r="BS19" s="26"/>
      <c r="BT19" s="26"/>
      <c r="BU19" s="26"/>
      <c r="BV19" s="26"/>
      <c r="BW19" s="54">
        <f t="shared" si="7"/>
        <v>0</v>
      </c>
      <c r="BX19" s="54">
        <f t="shared" si="8"/>
        <v>0</v>
      </c>
      <c r="BY19" s="54">
        <f t="shared" si="9"/>
        <v>0</v>
      </c>
    </row>
    <row r="20" spans="1:77" ht="15.75">
      <c r="B20" s="415"/>
      <c r="C20" s="386"/>
      <c r="D20" s="387"/>
      <c r="E20" s="388"/>
      <c r="F20" s="381"/>
      <c r="G20" s="389"/>
      <c r="H20" s="382"/>
      <c r="I20" s="382"/>
      <c r="J20" s="382"/>
      <c r="K20" s="390"/>
      <c r="L20" s="391"/>
      <c r="M20" s="335"/>
      <c r="N20" s="379"/>
      <c r="O20" s="372"/>
      <c r="Q20" s="67"/>
      <c r="R20" s="55"/>
      <c r="S20" s="42">
        <f>SUM(Q20:R20)*$S$4</f>
        <v>0</v>
      </c>
      <c r="T20" s="73"/>
      <c r="U20" s="71"/>
      <c r="V20" s="42"/>
      <c r="W20" s="42">
        <f>S20*(1-T20)+U20-V20</f>
        <v>0</v>
      </c>
      <c r="X20" s="68"/>
      <c r="Y20" s="42">
        <f>X20-W20</f>
        <v>0</v>
      </c>
      <c r="Z20" s="673"/>
      <c r="AA20" s="15"/>
      <c r="AB20" s="15"/>
      <c r="AC20" s="10"/>
      <c r="AD20" s="10"/>
      <c r="AE20" s="10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54">
        <f t="shared" si="10"/>
        <v>0</v>
      </c>
      <c r="AQ20" s="54">
        <f t="shared" si="11"/>
        <v>0</v>
      </c>
      <c r="AR20" s="54">
        <f t="shared" si="12"/>
        <v>0</v>
      </c>
      <c r="AS20" s="502"/>
      <c r="AT20" s="502"/>
      <c r="AU20" s="502"/>
      <c r="AV20" s="502"/>
      <c r="AW20" s="502"/>
      <c r="AX20" s="15"/>
      <c r="AY20" s="67"/>
      <c r="AZ20" s="55"/>
      <c r="BA20" s="42">
        <f>SUM(AY20:AZ20)*$BA$4</f>
        <v>0</v>
      </c>
      <c r="BB20" s="73"/>
      <c r="BC20" s="71"/>
      <c r="BD20" s="42">
        <f>Y20</f>
        <v>0</v>
      </c>
      <c r="BE20" s="42">
        <f>BA20*(1-BB20)+BC20-BD20</f>
        <v>0</v>
      </c>
      <c r="BF20" s="68"/>
      <c r="BG20" s="42">
        <f>BF20-BE20</f>
        <v>0</v>
      </c>
      <c r="BH20" s="490"/>
      <c r="BI20" s="15"/>
      <c r="BJ20" s="15"/>
      <c r="BK20" s="10"/>
      <c r="BL20" s="10"/>
      <c r="BM20" s="10"/>
      <c r="BN20" s="26"/>
      <c r="BO20" s="26"/>
      <c r="BP20" s="26"/>
      <c r="BQ20" s="26"/>
      <c r="BR20" s="26"/>
      <c r="BS20" s="26"/>
      <c r="BT20" s="26"/>
      <c r="BU20" s="26"/>
      <c r="BV20" s="26"/>
      <c r="BW20" s="54">
        <f t="shared" si="7"/>
        <v>0</v>
      </c>
      <c r="BX20" s="54">
        <f t="shared" si="8"/>
        <v>0</v>
      </c>
      <c r="BY20" s="54">
        <f t="shared" si="9"/>
        <v>0</v>
      </c>
    </row>
    <row r="21" spans="1:77" ht="15.75">
      <c r="A21" s="167"/>
      <c r="B21" s="415"/>
      <c r="C21" s="373"/>
      <c r="D21" s="374"/>
      <c r="E21" s="304"/>
      <c r="F21" s="340"/>
      <c r="G21" s="294"/>
      <c r="H21" s="295"/>
      <c r="I21" s="295"/>
      <c r="J21" s="295"/>
      <c r="K21" s="290"/>
      <c r="L21" s="340"/>
      <c r="M21" s="504"/>
      <c r="N21" s="299"/>
      <c r="O21" s="300"/>
      <c r="Q21" s="67"/>
      <c r="R21" s="55"/>
      <c r="S21" s="42"/>
      <c r="T21" s="73"/>
      <c r="U21" s="71"/>
      <c r="V21" s="42"/>
      <c r="W21" s="42"/>
      <c r="X21" s="68"/>
      <c r="Y21" s="42"/>
      <c r="Z21" s="673"/>
      <c r="AA21" s="15"/>
      <c r="AB21" s="15"/>
      <c r="AC21" s="10"/>
      <c r="AD21" s="10"/>
      <c r="AE21" s="10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54">
        <f t="shared" si="10"/>
        <v>0</v>
      </c>
      <c r="AQ21" s="54">
        <f t="shared" si="11"/>
        <v>0</v>
      </c>
      <c r="AR21" s="54">
        <f t="shared" si="12"/>
        <v>0</v>
      </c>
      <c r="AS21" s="502"/>
      <c r="AT21" s="502"/>
      <c r="AU21" s="502"/>
      <c r="AV21" s="502"/>
      <c r="AW21" s="502"/>
      <c r="AX21" s="15"/>
      <c r="AY21" s="67"/>
      <c r="AZ21" s="55"/>
      <c r="BA21" s="42"/>
      <c r="BB21" s="73"/>
      <c r="BC21" s="71"/>
      <c r="BD21" s="42"/>
      <c r="BE21" s="42"/>
      <c r="BF21" s="68"/>
      <c r="BG21" s="42"/>
      <c r="BH21" s="490"/>
      <c r="BI21" s="15"/>
      <c r="BJ21" s="15"/>
      <c r="BK21" s="10"/>
      <c r="BL21" s="10"/>
      <c r="BM21" s="10"/>
      <c r="BN21" s="26"/>
      <c r="BO21" s="26"/>
      <c r="BP21" s="26"/>
      <c r="BQ21" s="26"/>
      <c r="BR21" s="26"/>
      <c r="BS21" s="26"/>
      <c r="BT21" s="26"/>
      <c r="BU21" s="26"/>
      <c r="BV21" s="26"/>
      <c r="BW21" s="54">
        <f t="shared" si="7"/>
        <v>0</v>
      </c>
      <c r="BX21" s="54">
        <f t="shared" si="8"/>
        <v>0</v>
      </c>
      <c r="BY21" s="54">
        <f t="shared" si="9"/>
        <v>0</v>
      </c>
    </row>
    <row r="22" spans="1:77" ht="15.75">
      <c r="A22" s="167"/>
      <c r="B22" s="415"/>
      <c r="C22" s="373"/>
      <c r="D22" s="374"/>
      <c r="E22" s="393"/>
      <c r="F22" s="381"/>
      <c r="G22" s="370"/>
      <c r="H22" s="377"/>
      <c r="I22" s="367"/>
      <c r="J22" s="382"/>
      <c r="K22" s="378"/>
      <c r="L22" s="366"/>
      <c r="M22" s="504"/>
      <c r="N22" s="379"/>
      <c r="O22" s="372"/>
      <c r="Q22" s="67"/>
      <c r="R22" s="55"/>
      <c r="S22" s="42">
        <f>SUM(Q22:R22)*$S$4</f>
        <v>0</v>
      </c>
      <c r="T22" s="73"/>
      <c r="U22" s="71"/>
      <c r="V22" s="42"/>
      <c r="W22" s="42">
        <f>S22*(1-T22)+U22-V22</f>
        <v>0</v>
      </c>
      <c r="X22" s="68"/>
      <c r="Y22" s="42">
        <f>X22-W22</f>
        <v>0</v>
      </c>
      <c r="Z22" s="673"/>
      <c r="AA22" s="15"/>
      <c r="AB22" s="15"/>
      <c r="AC22" s="10"/>
      <c r="AD22" s="10"/>
      <c r="AE22" s="10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54">
        <f t="shared" si="10"/>
        <v>0</v>
      </c>
      <c r="AQ22" s="54">
        <f t="shared" si="11"/>
        <v>0</v>
      </c>
      <c r="AR22" s="54">
        <f t="shared" si="12"/>
        <v>0</v>
      </c>
      <c r="AS22" s="502"/>
      <c r="AT22" s="502"/>
      <c r="AU22" s="502"/>
      <c r="AV22" s="502"/>
      <c r="AW22" s="502"/>
      <c r="AX22" s="15"/>
      <c r="AY22" s="67"/>
      <c r="AZ22" s="55"/>
      <c r="BA22" s="42">
        <f>SUM(AY22:AZ22)*$BA$4</f>
        <v>0</v>
      </c>
      <c r="BB22" s="73"/>
      <c r="BC22" s="71"/>
      <c r="BD22" s="42">
        <f>Y22</f>
        <v>0</v>
      </c>
      <c r="BE22" s="42">
        <f>BA22*(1-BB22)+BC22-BD22</f>
        <v>0</v>
      </c>
      <c r="BF22" s="68"/>
      <c r="BG22" s="42">
        <f>BF22-BE22</f>
        <v>0</v>
      </c>
      <c r="BH22" s="490"/>
      <c r="BI22" s="15"/>
      <c r="BJ22" s="15"/>
      <c r="BK22" s="10"/>
      <c r="BL22" s="10"/>
      <c r="BM22" s="10"/>
      <c r="BN22" s="26"/>
      <c r="BO22" s="26"/>
      <c r="BP22" s="26"/>
      <c r="BQ22" s="26"/>
      <c r="BR22" s="26"/>
      <c r="BS22" s="26"/>
      <c r="BT22" s="26"/>
      <c r="BU22" s="26"/>
      <c r="BV22" s="26"/>
      <c r="BW22" s="54">
        <f t="shared" si="7"/>
        <v>0</v>
      </c>
      <c r="BX22" s="54">
        <f t="shared" si="8"/>
        <v>0</v>
      </c>
      <c r="BY22" s="54">
        <f t="shared" si="9"/>
        <v>0</v>
      </c>
    </row>
    <row r="23" spans="1:77" ht="15.75">
      <c r="A23" s="167"/>
      <c r="B23" s="415"/>
      <c r="C23" s="373"/>
      <c r="D23" s="374"/>
      <c r="E23" s="393"/>
      <c r="F23" s="381"/>
      <c r="G23" s="370"/>
      <c r="H23" s="377"/>
      <c r="I23" s="367"/>
      <c r="J23" s="382"/>
      <c r="K23" s="378"/>
      <c r="L23" s="366"/>
      <c r="M23" s="504"/>
      <c r="N23" s="379"/>
      <c r="O23" s="372"/>
      <c r="Q23" s="67"/>
      <c r="R23" s="55"/>
      <c r="S23" s="42"/>
      <c r="T23" s="73"/>
      <c r="U23" s="71"/>
      <c r="V23" s="42"/>
      <c r="W23" s="42"/>
      <c r="X23" s="68"/>
      <c r="Y23" s="42"/>
      <c r="Z23" s="673"/>
      <c r="AA23" s="15"/>
      <c r="AB23" s="15"/>
      <c r="AC23" s="10"/>
      <c r="AD23" s="10"/>
      <c r="AE23" s="10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54">
        <f t="shared" si="10"/>
        <v>0</v>
      </c>
      <c r="AQ23" s="54">
        <f t="shared" si="11"/>
        <v>0</v>
      </c>
      <c r="AR23" s="54">
        <f t="shared" si="12"/>
        <v>0</v>
      </c>
      <c r="AS23" s="502"/>
      <c r="AT23" s="502"/>
      <c r="AU23" s="502"/>
      <c r="AV23" s="502"/>
      <c r="AW23" s="502"/>
      <c r="AX23" s="15"/>
      <c r="AY23" s="67"/>
      <c r="AZ23" s="55"/>
      <c r="BA23" s="42"/>
      <c r="BB23" s="73"/>
      <c r="BC23" s="71"/>
      <c r="BD23" s="42"/>
      <c r="BE23" s="42"/>
      <c r="BF23" s="68"/>
      <c r="BG23" s="42"/>
      <c r="BH23" s="490"/>
      <c r="BI23" s="15"/>
      <c r="BJ23" s="15"/>
      <c r="BK23" s="10"/>
      <c r="BL23" s="10"/>
      <c r="BM23" s="10"/>
      <c r="BN23" s="26"/>
      <c r="BO23" s="26"/>
      <c r="BP23" s="26"/>
      <c r="BQ23" s="26"/>
      <c r="BR23" s="26"/>
      <c r="BS23" s="26"/>
      <c r="BT23" s="26"/>
      <c r="BU23" s="26"/>
      <c r="BV23" s="26"/>
      <c r="BW23" s="54">
        <f t="shared" si="7"/>
        <v>0</v>
      </c>
      <c r="BX23" s="54">
        <f t="shared" si="8"/>
        <v>0</v>
      </c>
      <c r="BY23" s="54">
        <f t="shared" si="9"/>
        <v>0</v>
      </c>
    </row>
    <row r="24" spans="1:77" ht="15.75">
      <c r="A24" s="167"/>
      <c r="B24" s="415"/>
      <c r="C24" s="625"/>
      <c r="D24" s="626"/>
      <c r="E24" s="650"/>
      <c r="F24" s="651"/>
      <c r="G24" s="404"/>
      <c r="H24" s="627"/>
      <c r="I24" s="397"/>
      <c r="J24" s="397"/>
      <c r="K24" s="628"/>
      <c r="L24" s="403"/>
      <c r="M24" s="652"/>
      <c r="N24" s="401"/>
      <c r="O24" s="402"/>
      <c r="Q24" s="67"/>
      <c r="R24" s="55"/>
      <c r="S24" s="42"/>
      <c r="T24" s="73"/>
      <c r="U24" s="71"/>
      <c r="V24" s="42"/>
      <c r="W24" s="42"/>
      <c r="X24" s="68"/>
      <c r="Y24" s="42"/>
      <c r="Z24" s="673"/>
      <c r="AA24" s="15"/>
      <c r="AB24" s="15"/>
      <c r="AC24" s="10"/>
      <c r="AD24" s="10"/>
      <c r="AE24" s="10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54">
        <f t="shared" si="10"/>
        <v>0</v>
      </c>
      <c r="AQ24" s="54">
        <f t="shared" si="11"/>
        <v>0</v>
      </c>
      <c r="AR24" s="54">
        <f t="shared" si="12"/>
        <v>0</v>
      </c>
      <c r="AS24" s="502"/>
      <c r="AT24" s="502"/>
      <c r="AU24" s="502"/>
      <c r="AV24" s="502"/>
      <c r="AW24" s="502"/>
      <c r="AX24" s="15"/>
      <c r="AY24" s="67"/>
      <c r="AZ24" s="55"/>
      <c r="BA24" s="42">
        <f>SUM(AY24:AZ24)*$BA$4</f>
        <v>0</v>
      </c>
      <c r="BB24" s="73"/>
      <c r="BC24" s="71"/>
      <c r="BD24" s="42">
        <f t="shared" ref="BD24:BD30" si="13">Y24</f>
        <v>0</v>
      </c>
      <c r="BE24" s="42">
        <f t="shared" ref="BE24:BE30" si="14">BA24*(1-BB24)+BC24-BD24</f>
        <v>0</v>
      </c>
      <c r="BF24" s="68"/>
      <c r="BG24" s="42">
        <f t="shared" ref="BG24:BG30" si="15">BF24-BE24</f>
        <v>0</v>
      </c>
      <c r="BH24" s="490"/>
      <c r="BI24" s="15"/>
      <c r="BJ24" s="15"/>
      <c r="BK24" s="10"/>
      <c r="BL24" s="10"/>
      <c r="BM24" s="10"/>
      <c r="BN24" s="26"/>
      <c r="BO24" s="26"/>
      <c r="BP24" s="26"/>
      <c r="BQ24" s="26"/>
      <c r="BR24" s="26"/>
      <c r="BS24" s="26"/>
      <c r="BT24" s="26"/>
      <c r="BU24" s="26"/>
      <c r="BV24" s="26"/>
      <c r="BW24" s="54">
        <f t="shared" si="7"/>
        <v>0</v>
      </c>
      <c r="BX24" s="54">
        <f t="shared" si="8"/>
        <v>0</v>
      </c>
      <c r="BY24" s="54">
        <f t="shared" si="9"/>
        <v>0</v>
      </c>
    </row>
    <row r="25" spans="1:77" ht="15.75">
      <c r="A25" s="167"/>
      <c r="B25" s="415"/>
      <c r="C25" s="394"/>
      <c r="D25" s="395"/>
      <c r="E25" s="401"/>
      <c r="F25" s="397"/>
      <c r="G25" s="397"/>
      <c r="H25" s="397"/>
      <c r="I25" s="397"/>
      <c r="J25" s="397"/>
      <c r="K25" s="397"/>
      <c r="L25" s="403"/>
      <c r="M25" s="404"/>
      <c r="N25" s="405"/>
      <c r="O25" s="402"/>
      <c r="Q25" s="67"/>
      <c r="R25" s="55"/>
      <c r="S25" s="42">
        <f t="shared" ref="S25:S30" si="16">SUM(Q25:R25)*$S$4</f>
        <v>0</v>
      </c>
      <c r="T25" s="73"/>
      <c r="U25" s="71"/>
      <c r="V25" s="42"/>
      <c r="W25" s="42">
        <f t="shared" ref="W25:W30" si="17">S25*(1-T25)+U25-V25</f>
        <v>0</v>
      </c>
      <c r="X25" s="68"/>
      <c r="Y25" s="42">
        <f t="shared" ref="Y25:Y30" si="18">X25-W25</f>
        <v>0</v>
      </c>
      <c r="Z25" s="673"/>
      <c r="AA25" s="15"/>
      <c r="AB25" s="15"/>
      <c r="AC25" s="10"/>
      <c r="AD25" s="10"/>
      <c r="AE25" s="10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54">
        <f t="shared" si="10"/>
        <v>0</v>
      </c>
      <c r="AQ25" s="54">
        <f t="shared" si="11"/>
        <v>0</v>
      </c>
      <c r="AR25" s="54">
        <f t="shared" si="12"/>
        <v>0</v>
      </c>
      <c r="AS25" s="502"/>
      <c r="AT25" s="502"/>
      <c r="AU25" s="502"/>
      <c r="AV25" s="502"/>
      <c r="AW25" s="502"/>
      <c r="AX25" s="15"/>
      <c r="AY25" s="67"/>
      <c r="AZ25" s="55"/>
      <c r="BA25" s="42">
        <f>SUM(AY25:AZ25)*$BA$4</f>
        <v>0</v>
      </c>
      <c r="BB25" s="73"/>
      <c r="BC25" s="71"/>
      <c r="BD25" s="42">
        <f t="shared" si="13"/>
        <v>0</v>
      </c>
      <c r="BE25" s="42">
        <f t="shared" si="14"/>
        <v>0</v>
      </c>
      <c r="BF25" s="68"/>
      <c r="BG25" s="42">
        <f t="shared" si="15"/>
        <v>0</v>
      </c>
      <c r="BH25" s="490"/>
      <c r="BI25" s="15"/>
      <c r="BJ25" s="15"/>
      <c r="BK25" s="10"/>
      <c r="BL25" s="10"/>
      <c r="BM25" s="10"/>
      <c r="BN25" s="26"/>
      <c r="BO25" s="26"/>
      <c r="BP25" s="26"/>
      <c r="BQ25" s="26"/>
      <c r="BR25" s="26"/>
      <c r="BS25" s="26"/>
      <c r="BT25" s="26"/>
      <c r="BU25" s="26"/>
      <c r="BV25" s="26"/>
      <c r="BW25" s="54">
        <f t="shared" si="7"/>
        <v>0</v>
      </c>
      <c r="BX25" s="54">
        <f t="shared" si="8"/>
        <v>0</v>
      </c>
      <c r="BY25" s="54">
        <f t="shared" si="9"/>
        <v>0</v>
      </c>
    </row>
    <row r="26" spans="1:77" ht="15.75">
      <c r="A26" s="167"/>
      <c r="B26" s="415"/>
      <c r="C26" s="394"/>
      <c r="D26" s="395"/>
      <c r="E26" s="401"/>
      <c r="F26" s="397"/>
      <c r="G26" s="397"/>
      <c r="H26" s="397"/>
      <c r="I26" s="397"/>
      <c r="J26" s="397"/>
      <c r="K26" s="397"/>
      <c r="L26" s="403"/>
      <c r="M26" s="404"/>
      <c r="N26" s="401"/>
      <c r="O26" s="402"/>
      <c r="Q26" s="67"/>
      <c r="R26" s="55"/>
      <c r="S26" s="42">
        <f t="shared" si="16"/>
        <v>0</v>
      </c>
      <c r="T26" s="73"/>
      <c r="U26" s="71"/>
      <c r="V26" s="42"/>
      <c r="W26" s="42">
        <f t="shared" si="17"/>
        <v>0</v>
      </c>
      <c r="X26" s="68"/>
      <c r="Y26" s="42">
        <f t="shared" si="18"/>
        <v>0</v>
      </c>
      <c r="Z26" s="673"/>
      <c r="AA26" s="15"/>
      <c r="AB26" s="15"/>
      <c r="AC26" s="10"/>
      <c r="AD26" s="10"/>
      <c r="AE26" s="10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54">
        <f t="shared" si="10"/>
        <v>0</v>
      </c>
      <c r="AQ26" s="54">
        <f t="shared" si="11"/>
        <v>0</v>
      </c>
      <c r="AR26" s="54">
        <f t="shared" si="12"/>
        <v>0</v>
      </c>
      <c r="AS26" s="502"/>
      <c r="AT26" s="502"/>
      <c r="AU26" s="502"/>
      <c r="AV26" s="502"/>
      <c r="AW26" s="502"/>
      <c r="AX26" s="15"/>
      <c r="AY26" s="67"/>
      <c r="AZ26" s="55"/>
      <c r="BA26" s="42">
        <f>SUM(AY26:AZ26)*$BA$4</f>
        <v>0</v>
      </c>
      <c r="BB26" s="73"/>
      <c r="BC26" s="71"/>
      <c r="BD26" s="42">
        <f t="shared" si="13"/>
        <v>0</v>
      </c>
      <c r="BE26" s="42">
        <f t="shared" si="14"/>
        <v>0</v>
      </c>
      <c r="BF26" s="68"/>
      <c r="BG26" s="42">
        <f t="shared" si="15"/>
        <v>0</v>
      </c>
      <c r="BH26" s="490"/>
      <c r="BI26" s="15"/>
      <c r="BJ26" s="15"/>
      <c r="BK26" s="10"/>
      <c r="BL26" s="10"/>
      <c r="BM26" s="10"/>
      <c r="BN26" s="26"/>
      <c r="BO26" s="26"/>
      <c r="BP26" s="26"/>
      <c r="BQ26" s="26"/>
      <c r="BR26" s="26"/>
      <c r="BS26" s="26"/>
      <c r="BT26" s="26"/>
      <c r="BU26" s="26"/>
      <c r="BV26" s="26"/>
      <c r="BW26" s="54">
        <f t="shared" si="7"/>
        <v>0</v>
      </c>
      <c r="BX26" s="54">
        <f t="shared" si="8"/>
        <v>0</v>
      </c>
      <c r="BY26" s="54">
        <f t="shared" si="9"/>
        <v>0</v>
      </c>
    </row>
    <row r="27" spans="1:77" ht="15.75">
      <c r="A27" s="167"/>
      <c r="B27" s="415"/>
      <c r="C27" s="394"/>
      <c r="D27" s="395"/>
      <c r="E27" s="401"/>
      <c r="F27" s="397"/>
      <c r="G27" s="397"/>
      <c r="H27" s="397"/>
      <c r="I27" s="397"/>
      <c r="J27" s="397"/>
      <c r="K27" s="397"/>
      <c r="L27" s="403"/>
      <c r="M27" s="400"/>
      <c r="N27" s="401"/>
      <c r="O27" s="402"/>
      <c r="Q27" s="67"/>
      <c r="R27" s="55"/>
      <c r="S27" s="42">
        <f t="shared" si="16"/>
        <v>0</v>
      </c>
      <c r="T27" s="73"/>
      <c r="U27" s="71"/>
      <c r="V27" s="42"/>
      <c r="W27" s="42">
        <f t="shared" si="17"/>
        <v>0</v>
      </c>
      <c r="X27" s="68"/>
      <c r="Y27" s="42">
        <f t="shared" si="18"/>
        <v>0</v>
      </c>
      <c r="Z27" s="673"/>
      <c r="AA27" s="15"/>
      <c r="AB27" s="15"/>
      <c r="AC27" s="10"/>
      <c r="AD27" s="10"/>
      <c r="AE27" s="10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54">
        <f t="shared" si="10"/>
        <v>0</v>
      </c>
      <c r="AQ27" s="54">
        <f t="shared" si="11"/>
        <v>0</v>
      </c>
      <c r="AR27" s="54">
        <f t="shared" si="12"/>
        <v>0</v>
      </c>
      <c r="AS27" s="502"/>
      <c r="AT27" s="502"/>
      <c r="AU27" s="502"/>
      <c r="AV27" s="502"/>
      <c r="AW27" s="502"/>
      <c r="AX27" s="15"/>
      <c r="AY27" s="67"/>
      <c r="AZ27" s="55"/>
      <c r="BA27" s="42">
        <f>SUM(AY27:AZ27)*$S$4</f>
        <v>0</v>
      </c>
      <c r="BB27" s="73"/>
      <c r="BC27" s="71"/>
      <c r="BD27" s="42">
        <f t="shared" si="13"/>
        <v>0</v>
      </c>
      <c r="BE27" s="42">
        <f t="shared" si="14"/>
        <v>0</v>
      </c>
      <c r="BF27" s="68"/>
      <c r="BG27" s="42">
        <f t="shared" si="15"/>
        <v>0</v>
      </c>
      <c r="BH27" s="490"/>
      <c r="BI27" s="15"/>
      <c r="BJ27" s="15"/>
      <c r="BK27" s="10"/>
      <c r="BL27" s="10"/>
      <c r="BM27" s="10"/>
      <c r="BN27" s="26"/>
      <c r="BO27" s="26"/>
      <c r="BP27" s="26"/>
      <c r="BQ27" s="26"/>
      <c r="BR27" s="26"/>
      <c r="BS27" s="26"/>
      <c r="BT27" s="26"/>
      <c r="BU27" s="26"/>
      <c r="BV27" s="26"/>
      <c r="BW27" s="54">
        <f t="shared" si="7"/>
        <v>0</v>
      </c>
      <c r="BX27" s="54">
        <f t="shared" si="8"/>
        <v>0</v>
      </c>
      <c r="BY27" s="54">
        <f t="shared" si="9"/>
        <v>0</v>
      </c>
    </row>
    <row r="28" spans="1:77" ht="15.75">
      <c r="B28" s="415"/>
      <c r="C28" s="625"/>
      <c r="D28" s="626"/>
      <c r="E28" s="401"/>
      <c r="F28" s="403"/>
      <c r="G28" s="397"/>
      <c r="H28" s="627"/>
      <c r="I28" s="397"/>
      <c r="J28" s="397"/>
      <c r="K28" s="628"/>
      <c r="L28" s="629"/>
      <c r="M28" s="652"/>
      <c r="N28" s="401"/>
      <c r="O28" s="402"/>
      <c r="Q28" s="67"/>
      <c r="R28" s="55"/>
      <c r="S28" s="42">
        <f t="shared" si="16"/>
        <v>0</v>
      </c>
      <c r="T28" s="73"/>
      <c r="U28" s="71"/>
      <c r="V28" s="42"/>
      <c r="W28" s="42">
        <f t="shared" si="17"/>
        <v>0</v>
      </c>
      <c r="X28" s="68"/>
      <c r="Y28" s="42">
        <f t="shared" si="18"/>
        <v>0</v>
      </c>
      <c r="Z28" s="673"/>
      <c r="AA28" s="15"/>
      <c r="AB28" s="15"/>
      <c r="AC28" s="10"/>
      <c r="AD28" s="10"/>
      <c r="AE28" s="10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54">
        <f t="shared" si="10"/>
        <v>0</v>
      </c>
      <c r="AQ28" s="54">
        <f t="shared" si="11"/>
        <v>0</v>
      </c>
      <c r="AR28" s="54">
        <f t="shared" si="12"/>
        <v>0</v>
      </c>
      <c r="AS28" s="502"/>
      <c r="AT28" s="502"/>
      <c r="AU28" s="502"/>
      <c r="AV28" s="502"/>
      <c r="AW28" s="502"/>
      <c r="AX28" s="15"/>
      <c r="AY28" s="67"/>
      <c r="AZ28" s="55"/>
      <c r="BA28" s="42">
        <f>SUM(AY28:AZ28)*$BA$4</f>
        <v>0</v>
      </c>
      <c r="BB28" s="73"/>
      <c r="BC28" s="71"/>
      <c r="BD28" s="42">
        <f t="shared" si="13"/>
        <v>0</v>
      </c>
      <c r="BE28" s="42">
        <f t="shared" si="14"/>
        <v>0</v>
      </c>
      <c r="BF28" s="68"/>
      <c r="BG28" s="42">
        <f t="shared" si="15"/>
        <v>0</v>
      </c>
      <c r="BH28" s="490"/>
      <c r="BI28" s="15"/>
      <c r="BJ28" s="15"/>
      <c r="BK28" s="10"/>
      <c r="BL28" s="10"/>
      <c r="BM28" s="10"/>
      <c r="BN28" s="26"/>
      <c r="BO28" s="26"/>
      <c r="BP28" s="26"/>
      <c r="BQ28" s="26"/>
      <c r="BR28" s="26"/>
      <c r="BS28" s="26"/>
      <c r="BT28" s="26"/>
      <c r="BU28" s="26"/>
      <c r="BV28" s="26"/>
      <c r="BW28" s="54">
        <f t="shared" si="7"/>
        <v>0</v>
      </c>
      <c r="BX28" s="54">
        <f t="shared" si="8"/>
        <v>0</v>
      </c>
      <c r="BY28" s="54">
        <f t="shared" si="9"/>
        <v>0</v>
      </c>
    </row>
    <row r="29" spans="1:77" ht="15.75">
      <c r="A29" s="167"/>
      <c r="B29" s="415"/>
      <c r="C29" s="394"/>
      <c r="D29" s="395"/>
      <c r="E29" s="401"/>
      <c r="F29" s="397"/>
      <c r="G29" s="397"/>
      <c r="H29" s="397"/>
      <c r="I29" s="397"/>
      <c r="J29" s="397"/>
      <c r="K29" s="397"/>
      <c r="L29" s="403"/>
      <c r="M29" s="404"/>
      <c r="N29" s="401"/>
      <c r="O29" s="402"/>
      <c r="Q29" s="67"/>
      <c r="R29" s="55"/>
      <c r="S29" s="42">
        <f t="shared" si="16"/>
        <v>0</v>
      </c>
      <c r="T29" s="73"/>
      <c r="U29" s="71"/>
      <c r="V29" s="42"/>
      <c r="W29" s="42">
        <f t="shared" si="17"/>
        <v>0</v>
      </c>
      <c r="X29" s="68"/>
      <c r="Y29" s="42">
        <f t="shared" si="18"/>
        <v>0</v>
      </c>
      <c r="Z29" s="673"/>
      <c r="AA29" s="15"/>
      <c r="AB29" s="15"/>
      <c r="AC29" s="10"/>
      <c r="AD29" s="10"/>
      <c r="AE29" s="10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54">
        <f t="shared" si="10"/>
        <v>0</v>
      </c>
      <c r="AQ29" s="54">
        <f t="shared" si="11"/>
        <v>0</v>
      </c>
      <c r="AR29" s="54">
        <f t="shared" si="12"/>
        <v>0</v>
      </c>
      <c r="AS29" s="502"/>
      <c r="AT29" s="502"/>
      <c r="AU29" s="502"/>
      <c r="AV29" s="502"/>
      <c r="AW29" s="502"/>
      <c r="AX29" s="15"/>
      <c r="AY29" s="67"/>
      <c r="AZ29" s="55"/>
      <c r="BA29" s="42">
        <f>SUM(AY29:AZ29)*$S$4</f>
        <v>0</v>
      </c>
      <c r="BB29" s="73"/>
      <c r="BC29" s="71"/>
      <c r="BD29" s="42">
        <f t="shared" si="13"/>
        <v>0</v>
      </c>
      <c r="BE29" s="42">
        <f t="shared" si="14"/>
        <v>0</v>
      </c>
      <c r="BF29" s="68"/>
      <c r="BG29" s="42">
        <f t="shared" si="15"/>
        <v>0</v>
      </c>
      <c r="BH29" s="70"/>
      <c r="BI29" s="15"/>
      <c r="BJ29" s="15"/>
      <c r="BK29" s="10"/>
      <c r="BL29" s="10"/>
      <c r="BM29" s="10"/>
      <c r="BN29" s="26"/>
      <c r="BO29" s="26"/>
      <c r="BP29" s="26"/>
      <c r="BQ29" s="26"/>
      <c r="BR29" s="26"/>
      <c r="BS29" s="26"/>
      <c r="BT29" s="26"/>
      <c r="BU29" s="26"/>
      <c r="BV29" s="26"/>
      <c r="BW29" s="54">
        <f t="shared" si="7"/>
        <v>0</v>
      </c>
      <c r="BX29" s="54">
        <f t="shared" si="8"/>
        <v>0</v>
      </c>
      <c r="BY29" s="54">
        <f t="shared" si="9"/>
        <v>0</v>
      </c>
    </row>
    <row r="30" spans="1:77" ht="15.75">
      <c r="A30" s="167"/>
      <c r="B30" s="415"/>
      <c r="C30" s="394"/>
      <c r="D30" s="395"/>
      <c r="E30" s="406"/>
      <c r="F30" s="407"/>
      <c r="G30" s="404"/>
      <c r="H30" s="397"/>
      <c r="I30" s="397"/>
      <c r="J30" s="397"/>
      <c r="K30" s="397"/>
      <c r="L30" s="399"/>
      <c r="M30" s="397"/>
      <c r="N30" s="401"/>
      <c r="O30" s="402"/>
      <c r="Q30" s="67"/>
      <c r="R30" s="55"/>
      <c r="S30" s="42">
        <f t="shared" si="16"/>
        <v>0</v>
      </c>
      <c r="T30" s="73"/>
      <c r="U30" s="71"/>
      <c r="V30" s="42"/>
      <c r="W30" s="42">
        <f t="shared" si="17"/>
        <v>0</v>
      </c>
      <c r="X30" s="68"/>
      <c r="Y30" s="42">
        <f t="shared" si="18"/>
        <v>0</v>
      </c>
      <c r="Z30" s="673"/>
      <c r="AA30" s="45"/>
      <c r="AB30" s="15"/>
      <c r="AC30" s="10"/>
      <c r="AD30" s="10"/>
      <c r="AE30" s="10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54">
        <f t="shared" si="10"/>
        <v>0</v>
      </c>
      <c r="AQ30" s="54">
        <f t="shared" si="11"/>
        <v>0</v>
      </c>
      <c r="AR30" s="54">
        <f t="shared" si="12"/>
        <v>0</v>
      </c>
      <c r="AS30" s="502"/>
      <c r="AT30" s="502"/>
      <c r="AU30" s="502"/>
      <c r="AV30" s="502"/>
      <c r="AW30" s="502"/>
      <c r="AX30" s="15"/>
      <c r="AY30" s="67"/>
      <c r="AZ30" s="55"/>
      <c r="BA30" s="42">
        <f>SUM(AY30:AZ30)*$S$4</f>
        <v>0</v>
      </c>
      <c r="BB30" s="73"/>
      <c r="BC30" s="71"/>
      <c r="BD30" s="42">
        <f t="shared" si="13"/>
        <v>0</v>
      </c>
      <c r="BE30" s="42">
        <f t="shared" si="14"/>
        <v>0</v>
      </c>
      <c r="BF30" s="68"/>
      <c r="BG30" s="42">
        <f t="shared" si="15"/>
        <v>0</v>
      </c>
      <c r="BH30" s="70"/>
      <c r="BI30" s="45"/>
      <c r="BJ30" s="15"/>
      <c r="BK30" s="10"/>
      <c r="BL30" s="10"/>
      <c r="BM30" s="10"/>
      <c r="BN30" s="26"/>
      <c r="BO30" s="26"/>
      <c r="BP30" s="26"/>
      <c r="BQ30" s="26"/>
      <c r="BR30" s="26"/>
      <c r="BS30" s="26"/>
      <c r="BT30" s="26"/>
      <c r="BU30" s="26"/>
      <c r="BV30" s="26"/>
      <c r="BW30" s="54">
        <f t="shared" si="7"/>
        <v>0</v>
      </c>
      <c r="BX30" s="54">
        <f t="shared" si="8"/>
        <v>0</v>
      </c>
      <c r="BY30" s="54">
        <f t="shared" si="9"/>
        <v>0</v>
      </c>
    </row>
    <row r="31" spans="1:77" s="8" customFormat="1" ht="15.75">
      <c r="B31" s="415"/>
      <c r="C31" s="394"/>
      <c r="D31" s="395"/>
      <c r="E31" s="396"/>
      <c r="F31" s="397"/>
      <c r="G31" s="397"/>
      <c r="H31" s="397"/>
      <c r="I31" s="397"/>
      <c r="J31" s="397"/>
      <c r="K31" s="398"/>
      <c r="L31" s="399"/>
      <c r="M31" s="400"/>
      <c r="N31" s="401"/>
      <c r="O31" s="402"/>
      <c r="Q31" s="23"/>
      <c r="R31" s="668"/>
      <c r="S31" s="52">
        <f>SUM(S10:S29)</f>
        <v>5600000</v>
      </c>
      <c r="T31" s="74"/>
      <c r="U31" s="51"/>
      <c r="V31" s="43"/>
      <c r="W31" s="43"/>
      <c r="X31" s="43">
        <f>SUM(X10:X29)</f>
        <v>1400000</v>
      </c>
      <c r="Y31" s="43">
        <f>SUM(Y10:Y29)</f>
        <v>-4200000</v>
      </c>
      <c r="Z31" s="43"/>
      <c r="AA31" s="13"/>
      <c r="AB31" s="57" t="s">
        <v>21</v>
      </c>
      <c r="AC31" s="668">
        <f t="shared" ref="AC31:AO31" si="19">COUNTIF(AC10:AC29,"X")</f>
        <v>0</v>
      </c>
      <c r="AD31" s="668">
        <f t="shared" si="19"/>
        <v>0</v>
      </c>
      <c r="AE31" s="668">
        <f t="shared" si="19"/>
        <v>0</v>
      </c>
      <c r="AF31" s="668">
        <f t="shared" si="19"/>
        <v>0</v>
      </c>
      <c r="AG31" s="668">
        <f t="shared" si="19"/>
        <v>0</v>
      </c>
      <c r="AH31" s="668">
        <f t="shared" si="19"/>
        <v>0</v>
      </c>
      <c r="AI31" s="668">
        <f t="shared" si="19"/>
        <v>0</v>
      </c>
      <c r="AJ31" s="668">
        <f t="shared" si="19"/>
        <v>0</v>
      </c>
      <c r="AK31" s="668">
        <f t="shared" si="19"/>
        <v>0</v>
      </c>
      <c r="AL31" s="668"/>
      <c r="AM31" s="668">
        <f t="shared" si="19"/>
        <v>0</v>
      </c>
      <c r="AN31" s="668">
        <f t="shared" si="19"/>
        <v>0</v>
      </c>
      <c r="AO31" s="668">
        <f t="shared" si="19"/>
        <v>0</v>
      </c>
      <c r="AP31" s="53">
        <f>SUM(AP10:AP29)</f>
        <v>4</v>
      </c>
      <c r="AQ31" s="53">
        <f>SUM(AQ10:AQ29)</f>
        <v>0</v>
      </c>
      <c r="AR31" s="53">
        <f>SUM(AR10:AR29)</f>
        <v>0</v>
      </c>
      <c r="AS31" s="503"/>
      <c r="AT31" s="503"/>
      <c r="AU31" s="503"/>
      <c r="AV31" s="503"/>
      <c r="AW31" s="503"/>
      <c r="AX31" s="13"/>
      <c r="AY31" s="23"/>
      <c r="AZ31" s="668"/>
      <c r="BA31" s="52">
        <f>SUM(BA10:BA29)</f>
        <v>5600000</v>
      </c>
      <c r="BB31" s="74"/>
      <c r="BC31" s="51"/>
      <c r="BD31" s="43"/>
      <c r="BE31" s="43"/>
      <c r="BF31" s="43">
        <f>SUM(BF10:BF29)</f>
        <v>0</v>
      </c>
      <c r="BG31" s="43">
        <f>SUM(BG10:BG29)</f>
        <v>-9800000</v>
      </c>
      <c r="BH31" s="43"/>
      <c r="BI31" s="13"/>
      <c r="BJ31" s="57" t="s">
        <v>21</v>
      </c>
      <c r="BK31" s="668">
        <f t="shared" ref="BK31:BV31" si="20">COUNTIF(BK10:BK29,"X")</f>
        <v>0</v>
      </c>
      <c r="BL31" s="668">
        <f t="shared" si="20"/>
        <v>0</v>
      </c>
      <c r="BM31" s="668">
        <f t="shared" si="20"/>
        <v>0</v>
      </c>
      <c r="BN31" s="668">
        <f t="shared" si="20"/>
        <v>0</v>
      </c>
      <c r="BO31" s="668">
        <f t="shared" si="20"/>
        <v>0</v>
      </c>
      <c r="BP31" s="668">
        <f t="shared" si="20"/>
        <v>0</v>
      </c>
      <c r="BQ31" s="668">
        <f t="shared" si="20"/>
        <v>0</v>
      </c>
      <c r="BR31" s="668">
        <f t="shared" si="20"/>
        <v>0</v>
      </c>
      <c r="BS31" s="668">
        <f t="shared" si="20"/>
        <v>0</v>
      </c>
      <c r="BT31" s="668">
        <f t="shared" si="20"/>
        <v>0</v>
      </c>
      <c r="BU31" s="668">
        <f t="shared" si="20"/>
        <v>0</v>
      </c>
      <c r="BV31" s="668">
        <f t="shared" si="20"/>
        <v>0</v>
      </c>
      <c r="BW31" s="53">
        <f>SUM(BW10:BW29)</f>
        <v>0</v>
      </c>
      <c r="BX31" s="53">
        <f>SUM(BX10:BX29)</f>
        <v>0</v>
      </c>
      <c r="BY31" s="53">
        <f>SUM(BY10:BY29)</f>
        <v>0</v>
      </c>
    </row>
    <row r="32" spans="1:77">
      <c r="B32" s="24"/>
      <c r="C32" s="28" t="s">
        <v>4</v>
      </c>
      <c r="D32" s="28">
        <f>COUNTA(D10:D30)</f>
        <v>4</v>
      </c>
      <c r="E32" s="668"/>
      <c r="F32" s="35"/>
      <c r="G32" s="28"/>
      <c r="H32" s="670"/>
      <c r="I32" s="670"/>
      <c r="J32" s="670"/>
      <c r="K32" s="670"/>
      <c r="L32" s="151"/>
      <c r="M32" s="28"/>
      <c r="N32" s="670"/>
      <c r="O32" s="23"/>
      <c r="Q32" s="24"/>
      <c r="R32" s="22"/>
      <c r="S32" s="24"/>
      <c r="T32" s="75"/>
      <c r="U32" s="50"/>
      <c r="V32" s="24"/>
      <c r="W32" s="24"/>
      <c r="X32" s="24"/>
      <c r="Y32" s="24"/>
      <c r="Z32" s="24"/>
      <c r="AA32" s="15"/>
      <c r="AB32" s="58" t="s">
        <v>22</v>
      </c>
      <c r="AC32" s="22">
        <f t="shared" ref="AC32:AO32" si="21">COUNTIF(AC10:AC29,"P")</f>
        <v>0</v>
      </c>
      <c r="AD32" s="22">
        <f t="shared" si="21"/>
        <v>0</v>
      </c>
      <c r="AE32" s="22">
        <f t="shared" si="21"/>
        <v>0</v>
      </c>
      <c r="AF32" s="22">
        <f t="shared" si="21"/>
        <v>0</v>
      </c>
      <c r="AG32" s="22">
        <f t="shared" si="21"/>
        <v>0</v>
      </c>
      <c r="AH32" s="22">
        <f t="shared" si="21"/>
        <v>0</v>
      </c>
      <c r="AI32" s="22">
        <f t="shared" si="21"/>
        <v>0</v>
      </c>
      <c r="AJ32" s="22">
        <f t="shared" si="21"/>
        <v>0</v>
      </c>
      <c r="AK32" s="22">
        <f t="shared" si="21"/>
        <v>0</v>
      </c>
      <c r="AL32" s="22"/>
      <c r="AM32" s="22">
        <f t="shared" si="21"/>
        <v>0</v>
      </c>
      <c r="AN32" s="22">
        <f t="shared" si="21"/>
        <v>0</v>
      </c>
      <c r="AO32" s="22">
        <f t="shared" si="21"/>
        <v>0</v>
      </c>
      <c r="AP32" s="10"/>
      <c r="AQ32" s="10"/>
      <c r="AR32" s="10"/>
      <c r="AS32" s="15"/>
      <c r="AT32" s="15"/>
      <c r="AU32" s="15"/>
      <c r="AV32" s="15"/>
      <c r="AW32" s="15"/>
      <c r="AX32" s="15"/>
      <c r="AY32" s="24"/>
      <c r="AZ32" s="22"/>
      <c r="BA32" s="24"/>
      <c r="BB32" s="75"/>
      <c r="BC32" s="50"/>
      <c r="BD32" s="24"/>
      <c r="BE32" s="24"/>
      <c r="BF32" s="24"/>
      <c r="BG32" s="24"/>
      <c r="BH32" s="24"/>
      <c r="BI32" s="15"/>
      <c r="BJ32" s="58" t="s">
        <v>22</v>
      </c>
      <c r="BK32" s="22">
        <f t="shared" ref="BK32:BV32" si="22">COUNTIF(BK10:BK29,"P")</f>
        <v>0</v>
      </c>
      <c r="BL32" s="22">
        <f t="shared" si="22"/>
        <v>0</v>
      </c>
      <c r="BM32" s="22">
        <f t="shared" si="22"/>
        <v>0</v>
      </c>
      <c r="BN32" s="22">
        <f t="shared" si="22"/>
        <v>0</v>
      </c>
      <c r="BO32" s="22">
        <f t="shared" si="22"/>
        <v>0</v>
      </c>
      <c r="BP32" s="22">
        <f t="shared" si="22"/>
        <v>0</v>
      </c>
      <c r="BQ32" s="22">
        <f t="shared" si="22"/>
        <v>0</v>
      </c>
      <c r="BR32" s="22">
        <f t="shared" si="22"/>
        <v>0</v>
      </c>
      <c r="BS32" s="22">
        <f t="shared" si="22"/>
        <v>0</v>
      </c>
      <c r="BT32" s="22">
        <f t="shared" si="22"/>
        <v>0</v>
      </c>
      <c r="BU32" s="22">
        <f t="shared" si="22"/>
        <v>0</v>
      </c>
      <c r="BV32" s="22">
        <f t="shared" si="22"/>
        <v>0</v>
      </c>
      <c r="BW32" s="10"/>
      <c r="BX32" s="10"/>
      <c r="BY32" s="10"/>
    </row>
    <row r="33" spans="3:77">
      <c r="C33" s="24"/>
      <c r="D33" s="23"/>
      <c r="E33" s="22"/>
      <c r="F33" s="36"/>
      <c r="G33" s="40"/>
      <c r="H33" s="29"/>
      <c r="I33" s="29"/>
      <c r="J33" s="29"/>
      <c r="K33" s="29"/>
      <c r="L33" s="152"/>
      <c r="M33" s="40"/>
      <c r="N33" s="29"/>
      <c r="O33" s="24"/>
      <c r="AB33" s="59" t="s">
        <v>39</v>
      </c>
      <c r="AF33" s="6"/>
      <c r="AG33" s="6">
        <v>2</v>
      </c>
      <c r="AH33" s="6">
        <v>2</v>
      </c>
      <c r="AI33" s="6"/>
      <c r="AJ33" s="6">
        <v>2</v>
      </c>
      <c r="AK33" s="6">
        <v>2</v>
      </c>
      <c r="AL33" s="6"/>
      <c r="AM33" s="6">
        <v>2</v>
      </c>
      <c r="AN33" s="6"/>
      <c r="AO33" s="6"/>
      <c r="AP33" s="60">
        <f>SUM($AF$33:$AO$33)</f>
        <v>10</v>
      </c>
      <c r="AQ33" s="6"/>
      <c r="AR33" s="6"/>
      <c r="BJ33" s="59" t="s">
        <v>39</v>
      </c>
      <c r="BN33" s="6"/>
      <c r="BO33" s="6">
        <v>2</v>
      </c>
      <c r="BP33" s="6">
        <v>2</v>
      </c>
      <c r="BQ33" s="6"/>
      <c r="BR33" s="6">
        <v>2</v>
      </c>
      <c r="BS33" s="6">
        <v>2</v>
      </c>
      <c r="BT33" s="6">
        <v>2</v>
      </c>
      <c r="BU33" s="6"/>
      <c r="BV33" s="6"/>
      <c r="BW33" s="60">
        <f>SUM($AF$33:$AO$33)</f>
        <v>10</v>
      </c>
      <c r="BX33" s="6"/>
      <c r="BY33" s="6"/>
    </row>
    <row r="34" spans="3:77">
      <c r="AB34" s="59" t="s">
        <v>40</v>
      </c>
      <c r="AF34" s="6"/>
      <c r="AG34" s="6"/>
      <c r="AH34" s="6"/>
      <c r="AI34" s="6"/>
      <c r="AJ34" s="61"/>
      <c r="AK34" s="61"/>
      <c r="AL34" s="61"/>
      <c r="AM34" s="61"/>
      <c r="AN34" s="61"/>
      <c r="AO34" s="61"/>
      <c r="AP34" s="62">
        <f>AP31/AP33</f>
        <v>0.4</v>
      </c>
      <c r="AQ34" s="6"/>
      <c r="AR34" s="6"/>
      <c r="BJ34" s="59" t="s">
        <v>40</v>
      </c>
      <c r="BN34" s="6"/>
      <c r="BO34" s="6"/>
      <c r="BP34" s="6"/>
      <c r="BQ34" s="6"/>
      <c r="BR34" s="61"/>
      <c r="BS34" s="61"/>
      <c r="BT34" s="61"/>
      <c r="BU34" s="61"/>
      <c r="BV34" s="61"/>
      <c r="BW34" s="62">
        <f>BW31/BW33</f>
        <v>0</v>
      </c>
      <c r="BX34" s="6"/>
      <c r="BY34" s="6"/>
    </row>
    <row r="35" spans="3:77">
      <c r="N35" s="2"/>
      <c r="AJ35" s="20"/>
      <c r="AK35" s="20"/>
      <c r="AL35" s="20"/>
      <c r="AM35" s="20"/>
      <c r="AN35" s="20"/>
      <c r="AO35" s="20"/>
      <c r="BR35" s="20"/>
      <c r="BS35" s="20"/>
      <c r="BT35" s="20"/>
      <c r="BU35" s="20"/>
      <c r="BV35" s="20"/>
    </row>
    <row r="36" spans="3:77">
      <c r="N36" s="2"/>
    </row>
    <row r="37" spans="3:77">
      <c r="N37" s="2"/>
    </row>
    <row r="38" spans="3:77">
      <c r="N38" s="2"/>
    </row>
    <row r="39" spans="3:77">
      <c r="C39" s="1"/>
      <c r="D39" s="189"/>
      <c r="F39" s="38"/>
      <c r="J39" s="2"/>
      <c r="K39" s="2"/>
      <c r="N39" s="2"/>
    </row>
    <row r="40" spans="3:77">
      <c r="C40" s="1"/>
      <c r="D40" s="189"/>
      <c r="F40" s="38"/>
      <c r="J40" s="2"/>
      <c r="K40" s="2"/>
      <c r="N40" s="2"/>
    </row>
    <row r="41" spans="3:77">
      <c r="C41" s="1"/>
      <c r="D41" s="189"/>
      <c r="F41" s="38"/>
      <c r="J41" s="2"/>
      <c r="K41" s="2"/>
      <c r="N41" s="2"/>
    </row>
    <row r="42" spans="3:77">
      <c r="C42" s="1"/>
      <c r="D42" s="189"/>
      <c r="F42" s="38"/>
      <c r="J42" s="2"/>
      <c r="K42" s="2"/>
      <c r="N42" s="2"/>
    </row>
    <row r="43" spans="3:77">
      <c r="C43" s="1"/>
      <c r="D43" s="189"/>
      <c r="F43" s="38"/>
      <c r="J43" s="2"/>
      <c r="K43" s="2"/>
      <c r="N43" s="2"/>
    </row>
  </sheetData>
  <sheetProtection formatCells="0" formatColumns="0" formatRows="0"/>
  <mergeCells count="36">
    <mergeCell ref="BK8:BM8"/>
    <mergeCell ref="BN8:BR8"/>
    <mergeCell ref="BS8:BV8"/>
    <mergeCell ref="BW8:BY8"/>
    <mergeCell ref="AY8:BA8"/>
    <mergeCell ref="BD8:BD9"/>
    <mergeCell ref="BE8:BE9"/>
    <mergeCell ref="BF8:BF9"/>
    <mergeCell ref="BG8:BG9"/>
    <mergeCell ref="BH8:BH9"/>
    <mergeCell ref="Y8:Y9"/>
    <mergeCell ref="Z8:Z9"/>
    <mergeCell ref="AC8:AE8"/>
    <mergeCell ref="AF8:AJ8"/>
    <mergeCell ref="AK8:AO8"/>
    <mergeCell ref="O8:O9"/>
    <mergeCell ref="Q8:S8"/>
    <mergeCell ref="V8:V9"/>
    <mergeCell ref="W8:W9"/>
    <mergeCell ref="X8:X9"/>
    <mergeCell ref="BK2:BY2"/>
    <mergeCell ref="K8:M8"/>
    <mergeCell ref="B2:O2"/>
    <mergeCell ref="Q2:Z2"/>
    <mergeCell ref="AC2:AR2"/>
    <mergeCell ref="AY2:BH2"/>
    <mergeCell ref="H5:I5"/>
    <mergeCell ref="B8:B9"/>
    <mergeCell ref="C8:C9"/>
    <mergeCell ref="D8:D9"/>
    <mergeCell ref="E8:E9"/>
    <mergeCell ref="F8:F9"/>
    <mergeCell ref="G8:G9"/>
    <mergeCell ref="H8:I8"/>
    <mergeCell ref="AP8:AR8"/>
    <mergeCell ref="N8:N9"/>
  </mergeCells>
  <conditionalFormatting sqref="AC10:AO30 BK10:BV30">
    <cfRule type="cellIs" dxfId="100" priority="15" operator="equal">
      <formula>"P"</formula>
    </cfRule>
    <cfRule type="cellIs" dxfId="99" priority="16" operator="equal">
      <formula>"X"</formula>
    </cfRule>
    <cfRule type="cellIs" dxfId="98" priority="17" operator="equal">
      <formula>"KP"</formula>
    </cfRule>
  </conditionalFormatting>
  <conditionalFormatting sqref="Y10:Y30 BG10:BG30">
    <cfRule type="cellIs" dxfId="97" priority="13" operator="greaterThan">
      <formula>0</formula>
    </cfRule>
    <cfRule type="cellIs" dxfId="96" priority="14" operator="lessThan">
      <formula>0</formula>
    </cfRule>
  </conditionalFormatting>
  <conditionalFormatting sqref="X10:X30 BF10:BF30">
    <cfRule type="cellIs" dxfId="95" priority="12" operator="greaterThan">
      <formula>0</formula>
    </cfRule>
  </conditionalFormatting>
  <conditionalFormatting sqref="X31:Y31">
    <cfRule type="cellIs" dxfId="94" priority="10" operator="lessThan">
      <formula>0</formula>
    </cfRule>
    <cfRule type="cellIs" dxfId="93" priority="11" operator="greaterThan">
      <formula>0</formula>
    </cfRule>
  </conditionalFormatting>
  <conditionalFormatting sqref="BF31:BG31">
    <cfRule type="cellIs" dxfId="92" priority="8" operator="lessThan">
      <formula>0</formula>
    </cfRule>
    <cfRule type="cellIs" dxfId="91" priority="9" operator="greaterThan">
      <formula>0</formula>
    </cfRule>
  </conditionalFormatting>
  <conditionalFormatting sqref="Z5">
    <cfRule type="cellIs" dxfId="90" priority="6" operator="greaterThan">
      <formula>0</formula>
    </cfRule>
    <cfRule type="cellIs" dxfId="89" priority="7" operator="lessThan">
      <formula>0</formula>
    </cfRule>
  </conditionalFormatting>
  <hyperlinks>
    <hyperlink ref="M12" r:id="rId1"/>
    <hyperlink ref="M1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Z43"/>
  <sheetViews>
    <sheetView tabSelected="1" zoomScale="80" zoomScaleNormal="80" zoomScalePageLayoutView="90" workbookViewId="0">
      <pane xSplit="4" ySplit="9" topLeftCell="P20" activePane="bottomRight" state="frozen"/>
      <selection pane="topRight" activeCell="E1" sqref="E1"/>
      <selection pane="bottomLeft" activeCell="A10" sqref="A10"/>
      <selection pane="bottomRight" activeCell="Y30" sqref="Y30"/>
    </sheetView>
  </sheetViews>
  <sheetFormatPr defaultColWidth="8.875" defaultRowHeight="18.75"/>
  <cols>
    <col min="1" max="1" width="3.875" style="2" customWidth="1"/>
    <col min="2" max="2" width="4.375" style="2" customWidth="1"/>
    <col min="3" max="3" width="23.25" style="2" customWidth="1"/>
    <col min="4" max="4" width="9.875" style="8" customWidth="1"/>
    <col min="5" max="5" width="17.625" style="31" customWidth="1"/>
    <col min="6" max="6" width="20.625" style="37" customWidth="1"/>
    <col min="7" max="7" width="33" style="38" bestFit="1" customWidth="1"/>
    <col min="8" max="8" width="9.375" style="1" customWidth="1"/>
    <col min="9" max="9" width="21.375" style="1" customWidth="1"/>
    <col min="10" max="10" width="3" style="1" customWidth="1"/>
    <col min="11" max="11" width="21.375" style="1" bestFit="1" customWidth="1"/>
    <col min="12" max="12" width="28.875" style="149" customWidth="1"/>
    <col min="13" max="13" width="33.625" style="38" customWidth="1"/>
    <col min="14" max="14" width="15.125" style="1" customWidth="1"/>
    <col min="15" max="15" width="34.375" style="2" customWidth="1"/>
    <col min="16" max="17" width="4.375" style="2" customWidth="1"/>
    <col min="18" max="18" width="4.375" style="31" customWidth="1"/>
    <col min="19" max="19" width="15.375" style="2" customWidth="1"/>
    <col min="20" max="20" width="9.25" style="72" bestFit="1" customWidth="1"/>
    <col min="21" max="21" width="9.25" style="47" customWidth="1"/>
    <col min="22" max="22" width="14.375" style="2" customWidth="1"/>
    <col min="23" max="23" width="15.625" style="2" bestFit="1" customWidth="1"/>
    <col min="24" max="25" width="14.25" style="2" bestFit="1" customWidth="1"/>
    <col min="26" max="26" width="13" style="2" bestFit="1" customWidth="1"/>
    <col min="27" max="27" width="4" style="11" customWidth="1"/>
    <col min="28" max="28" width="5.25" style="11" customWidth="1"/>
    <col min="29" max="31" width="4.25" style="11" hidden="1" customWidth="1"/>
    <col min="32" max="40" width="4.25" style="11" customWidth="1"/>
    <col min="41" max="41" width="6.375" style="11" bestFit="1" customWidth="1"/>
    <col min="42" max="42" width="6.125" style="11" bestFit="1" customWidth="1"/>
    <col min="43" max="43" width="6.375" style="11" bestFit="1" customWidth="1"/>
    <col min="44" max="49" width="1.25" style="11" customWidth="1"/>
    <col min="50" max="50" width="4.375" style="2" customWidth="1"/>
    <col min="51" max="51" width="4.375" style="31" customWidth="1"/>
    <col min="52" max="52" width="15.375" style="2" customWidth="1"/>
    <col min="53" max="53" width="9.25" style="72" bestFit="1" customWidth="1"/>
    <col min="54" max="54" width="9.25" style="47" customWidth="1"/>
    <col min="55" max="55" width="14.375" style="2" customWidth="1"/>
    <col min="56" max="56" width="15.625" style="2" bestFit="1" customWidth="1"/>
    <col min="57" max="57" width="14.25" style="2" bestFit="1" customWidth="1"/>
    <col min="58" max="58" width="15.875" style="2" bestFit="1" customWidth="1"/>
    <col min="59" max="59" width="13" style="2" bestFit="1" customWidth="1"/>
    <col min="60" max="60" width="4" style="11" customWidth="1"/>
    <col min="61" max="61" width="5.25" style="11" customWidth="1"/>
    <col min="62" max="64" width="4.25" style="11" hidden="1" customWidth="1"/>
    <col min="65" max="73" width="4.25" style="11" customWidth="1"/>
    <col min="74" max="74" width="6.375" style="11" bestFit="1" customWidth="1"/>
    <col min="75" max="75" width="6.125" style="11" bestFit="1" customWidth="1"/>
    <col min="76" max="76" width="6.375" style="11" bestFit="1" customWidth="1"/>
    <col min="77" max="77" width="8.875" style="2"/>
    <col min="78" max="78" width="4.375" style="2" customWidth="1"/>
    <col min="79" max="79" width="4.375" style="31" customWidth="1"/>
    <col min="80" max="80" width="15.375" style="2" customWidth="1"/>
    <col min="81" max="81" width="9.25" style="72" bestFit="1" customWidth="1"/>
    <col min="82" max="82" width="9.25" style="47" customWidth="1"/>
    <col min="83" max="83" width="14.375" style="2" customWidth="1"/>
    <col min="84" max="84" width="15.625" style="2" bestFit="1" customWidth="1"/>
    <col min="85" max="85" width="14.25" style="2" bestFit="1" customWidth="1"/>
    <col min="86" max="86" width="15.875" style="2" bestFit="1" customWidth="1"/>
    <col min="87" max="87" width="13" style="2" bestFit="1" customWidth="1"/>
    <col min="88" max="88" width="4" style="11" customWidth="1"/>
    <col min="89" max="89" width="5.25" style="11" customWidth="1"/>
    <col min="90" max="92" width="4.25" style="11" hidden="1" customWidth="1"/>
    <col min="93" max="101" width="4.25" style="11" customWidth="1"/>
    <col min="102" max="102" width="6.375" style="11" bestFit="1" customWidth="1"/>
    <col min="103" max="103" width="6.125" style="11" bestFit="1" customWidth="1"/>
    <col min="104" max="104" width="6.375" style="11" bestFit="1" customWidth="1"/>
    <col min="105" max="16384" width="8.875" style="2"/>
  </cols>
  <sheetData>
    <row r="2" spans="1:104" s="16" customFormat="1" ht="27" customHeight="1">
      <c r="B2" s="682" t="str">
        <f>"DANH SÁCH HỌC SINH "&amp;$C$3</f>
        <v>DANH SÁCH HỌC SINH LỚP T7.0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Q2" s="682" t="s">
        <v>253</v>
      </c>
      <c r="R2" s="682"/>
      <c r="S2" s="682"/>
      <c r="T2" s="682"/>
      <c r="U2" s="682"/>
      <c r="V2" s="682"/>
      <c r="W2" s="682"/>
      <c r="X2" s="682"/>
      <c r="Y2" s="682"/>
      <c r="Z2" s="682"/>
      <c r="AA2" s="9"/>
      <c r="AB2" s="17"/>
      <c r="AC2" s="683" t="s">
        <v>229</v>
      </c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499"/>
      <c r="AS2" s="499"/>
      <c r="AT2" s="499"/>
      <c r="AU2" s="499"/>
      <c r="AV2" s="499"/>
      <c r="AW2" s="17"/>
      <c r="AX2" s="682" t="s">
        <v>430</v>
      </c>
      <c r="AY2" s="682"/>
      <c r="AZ2" s="682"/>
      <c r="BA2" s="682"/>
      <c r="BB2" s="682"/>
      <c r="BC2" s="682"/>
      <c r="BD2" s="682"/>
      <c r="BE2" s="682"/>
      <c r="BF2" s="682"/>
      <c r="BG2" s="682"/>
      <c r="BH2" s="9"/>
      <c r="BI2" s="17"/>
      <c r="BJ2" s="683" t="s">
        <v>426</v>
      </c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683"/>
      <c r="BZ2" s="682" t="s">
        <v>543</v>
      </c>
      <c r="CA2" s="682"/>
      <c r="CB2" s="682"/>
      <c r="CC2" s="682"/>
      <c r="CD2" s="682"/>
      <c r="CE2" s="682"/>
      <c r="CF2" s="682"/>
      <c r="CG2" s="682"/>
      <c r="CH2" s="682"/>
      <c r="CI2" s="682"/>
      <c r="CJ2" s="9"/>
      <c r="CK2" s="17"/>
      <c r="CL2" s="683" t="s">
        <v>539</v>
      </c>
      <c r="CM2" s="683"/>
      <c r="CN2" s="683"/>
      <c r="CO2" s="683"/>
      <c r="CP2" s="683"/>
      <c r="CQ2" s="683"/>
      <c r="CR2" s="683"/>
      <c r="CS2" s="683"/>
      <c r="CT2" s="683"/>
      <c r="CU2" s="683"/>
      <c r="CV2" s="683"/>
      <c r="CW2" s="683"/>
      <c r="CX2" s="683"/>
      <c r="CY2" s="683"/>
      <c r="CZ2" s="683"/>
    </row>
    <row r="3" spans="1:104" s="4" customFormat="1" ht="21.95" customHeight="1">
      <c r="B3" s="66"/>
      <c r="C3" s="80" t="s">
        <v>203</v>
      </c>
      <c r="D3" s="169"/>
      <c r="E3" s="66"/>
      <c r="F3" s="33"/>
      <c r="G3" s="30"/>
      <c r="H3" s="66"/>
      <c r="I3" s="66"/>
      <c r="J3" s="66"/>
      <c r="K3" s="66"/>
      <c r="L3" s="148"/>
      <c r="M3" s="30"/>
      <c r="N3" s="66"/>
      <c r="R3" s="32"/>
      <c r="T3" s="72"/>
      <c r="U3" s="47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Y3" s="32"/>
      <c r="BA3" s="72"/>
      <c r="BB3" s="47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CA3" s="32"/>
      <c r="CC3" s="72"/>
      <c r="CD3" s="47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</row>
    <row r="4" spans="1:104" s="4" customFormat="1" ht="15" customHeight="1">
      <c r="B4" s="66"/>
      <c r="C4" s="81" t="s">
        <v>316</v>
      </c>
      <c r="D4" s="44"/>
      <c r="E4" s="66"/>
      <c r="F4" s="33"/>
      <c r="G4" s="30"/>
      <c r="H4" s="5"/>
      <c r="I4" s="66"/>
      <c r="J4" s="66"/>
      <c r="K4" s="66"/>
      <c r="L4" s="148"/>
      <c r="M4" s="39"/>
      <c r="O4" s="44"/>
      <c r="R4" s="32"/>
      <c r="S4" s="82">
        <v>350000</v>
      </c>
      <c r="T4" s="76" t="s">
        <v>23</v>
      </c>
      <c r="U4" s="12"/>
      <c r="AA4" s="12"/>
      <c r="AB4" s="12"/>
      <c r="AF4" s="21" t="s">
        <v>17</v>
      </c>
      <c r="AG4" s="21"/>
      <c r="AH4" s="19" t="s">
        <v>18</v>
      </c>
      <c r="AI4" s="12"/>
      <c r="AJ4" s="12"/>
      <c r="AK4" s="12"/>
      <c r="AL4" s="84" t="s">
        <v>57</v>
      </c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Y4" s="32"/>
      <c r="AZ4" s="82">
        <v>350000</v>
      </c>
      <c r="BA4" s="76" t="s">
        <v>23</v>
      </c>
      <c r="BB4" s="12"/>
      <c r="BH4" s="12"/>
      <c r="BI4" s="12"/>
      <c r="BM4" s="21" t="s">
        <v>17</v>
      </c>
      <c r="BN4" s="21"/>
      <c r="BO4" s="19" t="s">
        <v>18</v>
      </c>
      <c r="BP4" s="12"/>
      <c r="BQ4" s="12"/>
      <c r="BR4" s="12"/>
      <c r="BS4" s="84" t="s">
        <v>57</v>
      </c>
      <c r="BT4" s="12"/>
      <c r="BU4" s="12"/>
      <c r="BV4" s="12"/>
      <c r="BW4" s="12"/>
      <c r="BX4" s="12"/>
      <c r="CA4" s="32"/>
      <c r="CB4" s="82">
        <v>350000</v>
      </c>
      <c r="CC4" s="76" t="s">
        <v>23</v>
      </c>
      <c r="CD4" s="12"/>
      <c r="CJ4" s="12"/>
      <c r="CK4" s="12"/>
      <c r="CO4" s="21" t="s">
        <v>17</v>
      </c>
      <c r="CP4" s="21"/>
      <c r="CQ4" s="19" t="s">
        <v>18</v>
      </c>
      <c r="CR4" s="12"/>
      <c r="CS4" s="12"/>
      <c r="CT4" s="84" t="s">
        <v>57</v>
      </c>
      <c r="CU4" s="12"/>
      <c r="CV4" s="12"/>
      <c r="CW4" s="12"/>
      <c r="CX4" s="12"/>
      <c r="CY4" s="12"/>
      <c r="CZ4" s="12"/>
    </row>
    <row r="5" spans="1:104" s="4" customFormat="1" ht="15" customHeight="1">
      <c r="B5" s="66"/>
      <c r="C5" s="81" t="s">
        <v>202</v>
      </c>
      <c r="D5" s="44"/>
      <c r="E5" s="66"/>
      <c r="F5" s="33"/>
      <c r="G5" s="30"/>
      <c r="H5" s="707"/>
      <c r="I5" s="707"/>
      <c r="J5" s="66"/>
      <c r="K5" s="66"/>
      <c r="L5" s="148"/>
      <c r="M5" s="39"/>
      <c r="O5" s="44"/>
      <c r="R5" s="32"/>
      <c r="S5" s="83">
        <v>1</v>
      </c>
      <c r="T5" s="77" t="s">
        <v>24</v>
      </c>
      <c r="U5" s="47"/>
      <c r="Z5" s="42">
        <f>Y5-X5</f>
        <v>0</v>
      </c>
      <c r="AA5" s="12"/>
      <c r="AB5" s="12"/>
      <c r="AF5" s="11"/>
      <c r="AH5" s="18" t="s">
        <v>20</v>
      </c>
      <c r="AI5" s="12"/>
      <c r="AJ5" s="12"/>
      <c r="AK5" s="12"/>
      <c r="AL5" s="18" t="s">
        <v>56</v>
      </c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Y5" s="32"/>
      <c r="AZ5" s="83">
        <v>1</v>
      </c>
      <c r="BA5" s="77" t="s">
        <v>24</v>
      </c>
      <c r="BB5" s="47"/>
      <c r="BH5" s="12"/>
      <c r="BI5" s="12"/>
      <c r="BM5" s="11"/>
      <c r="BO5" s="18" t="s">
        <v>20</v>
      </c>
      <c r="BP5" s="12"/>
      <c r="BQ5" s="12"/>
      <c r="BR5" s="12"/>
      <c r="BS5" s="18" t="s">
        <v>56</v>
      </c>
      <c r="BT5" s="12"/>
      <c r="BU5" s="12"/>
      <c r="BV5" s="12"/>
      <c r="BW5" s="12"/>
      <c r="BX5" s="12"/>
      <c r="CA5" s="32"/>
      <c r="CB5" s="83">
        <v>1</v>
      </c>
      <c r="CC5" s="77" t="s">
        <v>24</v>
      </c>
      <c r="CD5" s="47"/>
      <c r="CJ5" s="12"/>
      <c r="CK5" s="12"/>
      <c r="CO5" s="11"/>
      <c r="CQ5" s="18" t="s">
        <v>20</v>
      </c>
      <c r="CR5" s="12"/>
      <c r="CS5" s="12"/>
      <c r="CT5" s="18" t="s">
        <v>56</v>
      </c>
      <c r="CU5" s="12"/>
      <c r="CV5" s="12"/>
      <c r="CW5" s="12"/>
      <c r="CX5" s="12"/>
      <c r="CY5" s="12"/>
      <c r="CZ5" s="12"/>
    </row>
    <row r="6" spans="1:104" s="4" customFormat="1" ht="15" customHeight="1">
      <c r="B6" s="66"/>
      <c r="C6" s="46"/>
      <c r="D6" s="169"/>
      <c r="E6" s="66"/>
      <c r="F6" s="33"/>
      <c r="G6" s="30"/>
      <c r="H6" s="66"/>
      <c r="I6" s="66"/>
      <c r="J6" s="66"/>
      <c r="K6" s="66"/>
      <c r="L6" s="148"/>
      <c r="M6" s="30"/>
      <c r="N6" s="66"/>
      <c r="R6" s="32"/>
      <c r="T6" s="72"/>
      <c r="U6" s="47"/>
      <c r="AA6" s="12"/>
      <c r="AB6" s="12"/>
      <c r="AF6" s="11"/>
      <c r="AH6" s="18" t="s">
        <v>19</v>
      </c>
      <c r="AI6" s="12"/>
      <c r="AJ6" s="12"/>
      <c r="AK6" s="12"/>
      <c r="AL6" s="18" t="s">
        <v>43</v>
      </c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Y6" s="32"/>
      <c r="BA6" s="72"/>
      <c r="BB6" s="47"/>
      <c r="BH6" s="12"/>
      <c r="BI6" s="12"/>
      <c r="BM6" s="11"/>
      <c r="BO6" s="18" t="s">
        <v>19</v>
      </c>
      <c r="BP6" s="12"/>
      <c r="BQ6" s="12"/>
      <c r="BR6" s="12"/>
      <c r="BS6" s="18" t="s">
        <v>43</v>
      </c>
      <c r="BT6" s="12"/>
      <c r="BU6" s="12"/>
      <c r="BV6" s="12"/>
      <c r="BW6" s="12"/>
      <c r="BX6" s="12"/>
      <c r="CA6" s="32"/>
      <c r="CC6" s="72"/>
      <c r="CD6" s="47"/>
      <c r="CJ6" s="12"/>
      <c r="CK6" s="12"/>
      <c r="CO6" s="11"/>
      <c r="CQ6" s="18" t="s">
        <v>19</v>
      </c>
      <c r="CR6" s="12"/>
      <c r="CS6" s="12"/>
      <c r="CT6" s="18" t="s">
        <v>43</v>
      </c>
      <c r="CU6" s="12"/>
      <c r="CV6" s="12"/>
      <c r="CW6" s="12"/>
      <c r="CX6" s="12"/>
      <c r="CY6" s="12"/>
      <c r="CZ6" s="12"/>
    </row>
    <row r="7" spans="1:104" s="4" customFormat="1">
      <c r="D7" s="8"/>
      <c r="E7" s="32"/>
      <c r="F7" s="34"/>
      <c r="G7" s="39"/>
      <c r="H7" s="3"/>
      <c r="I7" s="3"/>
      <c r="J7" s="3"/>
      <c r="K7" s="3"/>
      <c r="L7" s="149"/>
      <c r="M7" s="39" t="s">
        <v>570</v>
      </c>
      <c r="N7" s="3"/>
      <c r="R7" s="32"/>
      <c r="T7" s="72"/>
      <c r="U7" s="47"/>
      <c r="AA7" s="12"/>
      <c r="AB7" s="12"/>
      <c r="AC7" s="1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Y7" s="32"/>
      <c r="BA7" s="72"/>
      <c r="BB7" s="47"/>
      <c r="BH7" s="12"/>
      <c r="BI7" s="12"/>
      <c r="BJ7" s="11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CA7" s="32"/>
      <c r="CC7" s="72"/>
      <c r="CD7" s="47"/>
      <c r="CJ7" s="12"/>
      <c r="CK7" s="12"/>
      <c r="CL7" s="11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</row>
    <row r="8" spans="1:104" s="8" customFormat="1" ht="15" customHeight="1">
      <c r="B8" s="692" t="s">
        <v>0</v>
      </c>
      <c r="C8" s="692" t="s">
        <v>8</v>
      </c>
      <c r="D8" s="692" t="s">
        <v>9</v>
      </c>
      <c r="E8" s="692" t="s">
        <v>2</v>
      </c>
      <c r="F8" s="708" t="s">
        <v>12</v>
      </c>
      <c r="G8" s="692" t="s">
        <v>13</v>
      </c>
      <c r="H8" s="710" t="s">
        <v>11</v>
      </c>
      <c r="I8" s="710"/>
      <c r="J8" s="65"/>
      <c r="K8" s="704" t="s">
        <v>16</v>
      </c>
      <c r="L8" s="705"/>
      <c r="M8" s="706"/>
      <c r="N8" s="687" t="s">
        <v>15</v>
      </c>
      <c r="O8" s="692" t="s">
        <v>14</v>
      </c>
      <c r="Q8" s="684" t="s">
        <v>37</v>
      </c>
      <c r="R8" s="685"/>
      <c r="S8" s="686"/>
      <c r="T8" s="48" t="s">
        <v>30</v>
      </c>
      <c r="U8" s="48" t="s">
        <v>41</v>
      </c>
      <c r="V8" s="687" t="s">
        <v>31</v>
      </c>
      <c r="W8" s="687" t="s">
        <v>32</v>
      </c>
      <c r="X8" s="687" t="s">
        <v>33</v>
      </c>
      <c r="Y8" s="687" t="s">
        <v>36</v>
      </c>
      <c r="Z8" s="687" t="s">
        <v>34</v>
      </c>
      <c r="AA8" s="13"/>
      <c r="AB8" s="13"/>
      <c r="AC8" s="684" t="s">
        <v>3</v>
      </c>
      <c r="AD8" s="685"/>
      <c r="AE8" s="686"/>
      <c r="AF8" s="684" t="s">
        <v>246</v>
      </c>
      <c r="AG8" s="685"/>
      <c r="AH8" s="685"/>
      <c r="AI8" s="685"/>
      <c r="AJ8" s="686"/>
      <c r="AK8" s="690" t="s">
        <v>247</v>
      </c>
      <c r="AL8" s="690"/>
      <c r="AM8" s="690"/>
      <c r="AN8" s="690"/>
      <c r="AO8" s="684" t="s">
        <v>38</v>
      </c>
      <c r="AP8" s="685"/>
      <c r="AQ8" s="686"/>
      <c r="AR8" s="500"/>
      <c r="AS8" s="500"/>
      <c r="AT8" s="500"/>
      <c r="AU8" s="500"/>
      <c r="AV8" s="500"/>
      <c r="AW8" s="13"/>
      <c r="AX8" s="684" t="s">
        <v>37</v>
      </c>
      <c r="AY8" s="685"/>
      <c r="AZ8" s="686"/>
      <c r="BA8" s="48" t="s">
        <v>30</v>
      </c>
      <c r="BB8" s="48" t="s">
        <v>41</v>
      </c>
      <c r="BC8" s="687" t="s">
        <v>31</v>
      </c>
      <c r="BD8" s="687" t="s">
        <v>32</v>
      </c>
      <c r="BE8" s="687" t="s">
        <v>33</v>
      </c>
      <c r="BF8" s="687" t="s">
        <v>36</v>
      </c>
      <c r="BG8" s="687" t="s">
        <v>34</v>
      </c>
      <c r="BH8" s="13"/>
      <c r="BI8" s="13"/>
      <c r="BJ8" s="684" t="s">
        <v>3</v>
      </c>
      <c r="BK8" s="685"/>
      <c r="BL8" s="686"/>
      <c r="BM8" s="684" t="s">
        <v>431</v>
      </c>
      <c r="BN8" s="685"/>
      <c r="BO8" s="685"/>
      <c r="BP8" s="685"/>
      <c r="BQ8" s="686"/>
      <c r="BR8" s="690" t="s">
        <v>432</v>
      </c>
      <c r="BS8" s="690"/>
      <c r="BT8" s="690"/>
      <c r="BU8" s="690"/>
      <c r="BV8" s="684" t="s">
        <v>38</v>
      </c>
      <c r="BW8" s="685"/>
      <c r="BX8" s="686"/>
      <c r="BZ8" s="684" t="s">
        <v>37</v>
      </c>
      <c r="CA8" s="685"/>
      <c r="CB8" s="686"/>
      <c r="CC8" s="48" t="s">
        <v>30</v>
      </c>
      <c r="CD8" s="48" t="s">
        <v>41</v>
      </c>
      <c r="CE8" s="687" t="s">
        <v>31</v>
      </c>
      <c r="CF8" s="687" t="s">
        <v>32</v>
      </c>
      <c r="CG8" s="687" t="s">
        <v>33</v>
      </c>
      <c r="CH8" s="687" t="s">
        <v>36</v>
      </c>
      <c r="CI8" s="687" t="s">
        <v>34</v>
      </c>
      <c r="CJ8" s="13"/>
      <c r="CK8" s="13"/>
      <c r="CL8" s="684" t="s">
        <v>3</v>
      </c>
      <c r="CM8" s="685"/>
      <c r="CN8" s="686"/>
      <c r="CO8" s="684" t="s">
        <v>540</v>
      </c>
      <c r="CP8" s="685"/>
      <c r="CQ8" s="685"/>
      <c r="CR8" s="685"/>
      <c r="CS8" s="690" t="s">
        <v>541</v>
      </c>
      <c r="CT8" s="690"/>
      <c r="CU8" s="690"/>
      <c r="CV8" s="690"/>
      <c r="CW8" s="690"/>
      <c r="CX8" s="684" t="s">
        <v>38</v>
      </c>
      <c r="CY8" s="685"/>
      <c r="CZ8" s="686"/>
    </row>
    <row r="9" spans="1:104" s="8" customFormat="1">
      <c r="B9" s="688"/>
      <c r="C9" s="693"/>
      <c r="D9" s="693"/>
      <c r="E9" s="693"/>
      <c r="F9" s="709"/>
      <c r="G9" s="693"/>
      <c r="H9" s="27" t="s">
        <v>10</v>
      </c>
      <c r="I9" s="27" t="s">
        <v>5</v>
      </c>
      <c r="J9" s="27"/>
      <c r="K9" s="27" t="s">
        <v>1</v>
      </c>
      <c r="L9" s="150" t="s">
        <v>12</v>
      </c>
      <c r="M9" s="27" t="s">
        <v>13</v>
      </c>
      <c r="N9" s="711"/>
      <c r="O9" s="693"/>
      <c r="Q9" s="25" t="s">
        <v>244</v>
      </c>
      <c r="R9" s="25" t="s">
        <v>245</v>
      </c>
      <c r="S9" s="41" t="s">
        <v>6</v>
      </c>
      <c r="T9" s="49" t="s">
        <v>35</v>
      </c>
      <c r="U9" s="49" t="s">
        <v>42</v>
      </c>
      <c r="V9" s="688"/>
      <c r="W9" s="689"/>
      <c r="X9" s="689"/>
      <c r="Y9" s="688"/>
      <c r="Z9" s="688"/>
      <c r="AA9" s="13"/>
      <c r="AB9" s="14"/>
      <c r="AC9" s="25" t="str">
        <f>Q9</f>
        <v>T6</v>
      </c>
      <c r="AD9" s="25" t="str">
        <f>R9</f>
        <v>T7</v>
      </c>
      <c r="AE9" s="25" t="e">
        <f>#REF!</f>
        <v>#REF!</v>
      </c>
      <c r="AF9" s="78"/>
      <c r="AG9" s="78">
        <f>AH9-7</f>
        <v>42528</v>
      </c>
      <c r="AH9" s="78">
        <f>AI9-7</f>
        <v>42535</v>
      </c>
      <c r="AI9" s="78">
        <f>AJ9-7</f>
        <v>42542</v>
      </c>
      <c r="AJ9" s="79">
        <v>42549</v>
      </c>
      <c r="AK9" s="78">
        <f>AL9-7</f>
        <v>5</v>
      </c>
      <c r="AL9" s="78">
        <f>AM9-7</f>
        <v>12</v>
      </c>
      <c r="AM9" s="78">
        <f>AN9-7</f>
        <v>19</v>
      </c>
      <c r="AN9" s="79">
        <v>26</v>
      </c>
      <c r="AO9" s="25" t="s">
        <v>25</v>
      </c>
      <c r="AP9" s="25" t="s">
        <v>27</v>
      </c>
      <c r="AQ9" s="25" t="s">
        <v>29</v>
      </c>
      <c r="AR9" s="501"/>
      <c r="AS9" s="501"/>
      <c r="AT9" s="501"/>
      <c r="AU9" s="501"/>
      <c r="AV9" s="501"/>
      <c r="AW9" s="14"/>
      <c r="AX9" s="25" t="s">
        <v>373</v>
      </c>
      <c r="AY9" s="25" t="s">
        <v>374</v>
      </c>
      <c r="AZ9" s="41" t="s">
        <v>6</v>
      </c>
      <c r="BA9" s="49" t="s">
        <v>35</v>
      </c>
      <c r="BB9" s="49" t="s">
        <v>42</v>
      </c>
      <c r="BC9" s="688"/>
      <c r="BD9" s="689"/>
      <c r="BE9" s="689"/>
      <c r="BF9" s="688"/>
      <c r="BG9" s="688"/>
      <c r="BH9" s="13"/>
      <c r="BI9" s="14"/>
      <c r="BJ9" s="25" t="str">
        <f>AX9</f>
        <v>T8</v>
      </c>
      <c r="BK9" s="25" t="str">
        <f>AY9</f>
        <v>T9</v>
      </c>
      <c r="BL9" s="25" t="e">
        <f>#REF!</f>
        <v>#REF!</v>
      </c>
      <c r="BM9" s="78">
        <v>2</v>
      </c>
      <c r="BN9" s="78">
        <f>BO9-7</f>
        <v>9</v>
      </c>
      <c r="BO9" s="78">
        <f>BP9-7</f>
        <v>16</v>
      </c>
      <c r="BP9" s="78">
        <f>BQ9-7</f>
        <v>23</v>
      </c>
      <c r="BQ9" s="79">
        <v>30</v>
      </c>
      <c r="BR9" s="78">
        <f>BS9-7</f>
        <v>6</v>
      </c>
      <c r="BS9" s="78">
        <f>BT9-7</f>
        <v>13</v>
      </c>
      <c r="BT9" s="78">
        <f>BU9-7</f>
        <v>20</v>
      </c>
      <c r="BU9" s="79">
        <v>27</v>
      </c>
      <c r="BV9" s="25" t="s">
        <v>25</v>
      </c>
      <c r="BW9" s="25" t="s">
        <v>27</v>
      </c>
      <c r="BX9" s="25" t="s">
        <v>29</v>
      </c>
      <c r="BZ9" s="25" t="s">
        <v>3</v>
      </c>
      <c r="CA9" s="25" t="s">
        <v>542</v>
      </c>
      <c r="CB9" s="41" t="s">
        <v>6</v>
      </c>
      <c r="CC9" s="49" t="s">
        <v>35</v>
      </c>
      <c r="CD9" s="49" t="s">
        <v>42</v>
      </c>
      <c r="CE9" s="688"/>
      <c r="CF9" s="689"/>
      <c r="CG9" s="689"/>
      <c r="CH9" s="688"/>
      <c r="CI9" s="688"/>
      <c r="CJ9" s="13"/>
      <c r="CK9" s="14"/>
      <c r="CL9" s="25" t="str">
        <f>BZ9</f>
        <v>T10</v>
      </c>
      <c r="CM9" s="25" t="str">
        <f>CA9</f>
        <v>T11</v>
      </c>
      <c r="CN9" s="25" t="e">
        <f>#REF!</f>
        <v>#REF!</v>
      </c>
      <c r="CO9" s="78">
        <v>4</v>
      </c>
      <c r="CP9" s="78">
        <v>11</v>
      </c>
      <c r="CQ9" s="78">
        <v>18</v>
      </c>
      <c r="CR9" s="78">
        <v>25</v>
      </c>
      <c r="CS9" s="78">
        <v>1</v>
      </c>
      <c r="CT9" s="78">
        <v>8</v>
      </c>
      <c r="CU9" s="78">
        <v>15</v>
      </c>
      <c r="CV9" s="78">
        <v>22</v>
      </c>
      <c r="CW9" s="79">
        <v>29</v>
      </c>
      <c r="CX9" s="25" t="s">
        <v>25</v>
      </c>
      <c r="CY9" s="25" t="s">
        <v>27</v>
      </c>
      <c r="CZ9" s="25" t="s">
        <v>29</v>
      </c>
    </row>
    <row r="10" spans="1:104" ht="15.75">
      <c r="B10" s="7">
        <v>1</v>
      </c>
      <c r="C10" s="363" t="s">
        <v>151</v>
      </c>
      <c r="D10" s="364" t="s">
        <v>7</v>
      </c>
      <c r="E10" s="365">
        <v>38197</v>
      </c>
      <c r="F10" s="366" t="s">
        <v>155</v>
      </c>
      <c r="G10" s="335" t="s">
        <v>299</v>
      </c>
      <c r="H10" s="367"/>
      <c r="I10" s="367" t="s">
        <v>235</v>
      </c>
      <c r="J10" s="367"/>
      <c r="K10" s="368" t="s">
        <v>236</v>
      </c>
      <c r="L10" s="369" t="s">
        <v>155</v>
      </c>
      <c r="M10" s="452" t="s">
        <v>237</v>
      </c>
      <c r="N10" s="371"/>
      <c r="O10" s="372"/>
      <c r="Q10" s="67">
        <v>2</v>
      </c>
      <c r="R10" s="55">
        <v>4</v>
      </c>
      <c r="S10" s="42">
        <f t="shared" ref="S10:S15" si="0">SUM(Q10:R10)*$S$4</f>
        <v>2100000</v>
      </c>
      <c r="T10" s="73"/>
      <c r="U10" s="71"/>
      <c r="V10" s="42"/>
      <c r="W10" s="42">
        <f t="shared" ref="W10:W15" si="1">S10*(1-T10)+U10-V10</f>
        <v>2100000</v>
      </c>
      <c r="X10" s="68">
        <v>2100000</v>
      </c>
      <c r="Y10" s="42">
        <f t="shared" ref="Y10:Y15" si="2">X10-W10</f>
        <v>0</v>
      </c>
      <c r="Z10" s="70" t="s">
        <v>417</v>
      </c>
      <c r="AA10" s="45"/>
      <c r="AB10" s="15"/>
      <c r="AC10" s="10"/>
      <c r="AD10" s="10"/>
      <c r="AE10" s="10"/>
      <c r="AF10" s="162"/>
      <c r="AG10" s="162"/>
      <c r="AH10" s="162"/>
      <c r="AI10" s="26" t="s">
        <v>232</v>
      </c>
      <c r="AJ10" s="26" t="s">
        <v>29</v>
      </c>
      <c r="AK10" s="26" t="s">
        <v>232</v>
      </c>
      <c r="AL10" s="26" t="s">
        <v>232</v>
      </c>
      <c r="AM10" s="26" t="s">
        <v>232</v>
      </c>
      <c r="AN10" s="26" t="s">
        <v>232</v>
      </c>
      <c r="AO10" s="54">
        <f>COUNTIF($AF10:$AN10,$AO$9)*$S$5</f>
        <v>5</v>
      </c>
      <c r="AP10" s="54">
        <f>COUNTIF($AF10:$AN10,$AP$9)*$S$5</f>
        <v>0</v>
      </c>
      <c r="AQ10" s="54">
        <f>COUNTIF($AF10:$AN10,$AQ$9)*$S$5</f>
        <v>1</v>
      </c>
      <c r="AR10" s="502"/>
      <c r="AS10" s="502"/>
      <c r="AT10" s="502"/>
      <c r="AU10" s="502"/>
      <c r="AV10" s="502"/>
      <c r="AW10" s="15"/>
      <c r="AX10" s="67">
        <v>5</v>
      </c>
      <c r="AY10" s="55">
        <v>4</v>
      </c>
      <c r="AZ10" s="42">
        <f t="shared" ref="AZ10:AZ18" si="3">SUM(AX10:AY10)*$AZ$4</f>
        <v>3150000</v>
      </c>
      <c r="BA10" s="73"/>
      <c r="BB10" s="71"/>
      <c r="BC10" s="42">
        <f t="shared" ref="BC10:BC15" si="4">Y10</f>
        <v>0</v>
      </c>
      <c r="BD10" s="42">
        <f t="shared" ref="BD10:BD18" si="5">AZ10*(1-BA10)+BB10-BC10</f>
        <v>3150000</v>
      </c>
      <c r="BE10" s="68">
        <v>3150000</v>
      </c>
      <c r="BF10" s="42">
        <f t="shared" ref="BF10:BF18" si="6">BE10-BD10</f>
        <v>0</v>
      </c>
      <c r="BG10" s="70" t="s">
        <v>564</v>
      </c>
      <c r="BH10" s="45"/>
      <c r="BI10" s="15"/>
      <c r="BJ10" s="10"/>
      <c r="BK10" s="10"/>
      <c r="BL10" s="10"/>
      <c r="BM10" s="26" t="s">
        <v>232</v>
      </c>
      <c r="BN10" s="26" t="s">
        <v>232</v>
      </c>
      <c r="BO10" s="26" t="s">
        <v>232</v>
      </c>
      <c r="BP10" s="26" t="s">
        <v>232</v>
      </c>
      <c r="BQ10" s="26" t="s">
        <v>232</v>
      </c>
      <c r="BR10" s="26" t="s">
        <v>232</v>
      </c>
      <c r="BS10" s="26"/>
      <c r="BT10" s="26"/>
      <c r="BU10" s="26"/>
      <c r="BV10" s="54">
        <f t="shared" ref="BV10:BV18" si="7">COUNTIF(BM10:BU10,$BV$9)*$S$5</f>
        <v>6</v>
      </c>
      <c r="BW10" s="54">
        <f t="shared" ref="BW10:BW18" si="8">COUNTIF(BM10:BU10,$BW$9)*$AZ$5</f>
        <v>0</v>
      </c>
      <c r="BX10" s="54">
        <f t="shared" ref="BX10:BX18" si="9">COUNTIF(BM10:BU10,BX$9)*$AZ$5</f>
        <v>0</v>
      </c>
      <c r="BZ10" s="67">
        <v>4</v>
      </c>
      <c r="CA10" s="55">
        <v>5</v>
      </c>
      <c r="CB10" s="42">
        <f t="shared" ref="CB10:CB18" si="10">SUM(BZ10:CA10)*$CB$4</f>
        <v>3150000</v>
      </c>
      <c r="CC10" s="73"/>
      <c r="CD10" s="71"/>
      <c r="CE10" s="42">
        <f t="shared" ref="CE10:CE18" si="11">BF10</f>
        <v>0</v>
      </c>
      <c r="CF10" s="42">
        <f t="shared" ref="CF10:CF18" si="12">CB10*(1-CC10)+CD10-CE10</f>
        <v>3150000</v>
      </c>
      <c r="CG10" s="68"/>
      <c r="CH10" s="42">
        <f t="shared" ref="CH10:CH18" si="13">CG10-CF10</f>
        <v>-3150000</v>
      </c>
      <c r="CI10" s="70"/>
      <c r="CJ10" s="45"/>
      <c r="CK10" s="15"/>
      <c r="CL10" s="10"/>
      <c r="CM10" s="10"/>
      <c r="CN10" s="10"/>
      <c r="CO10" s="26"/>
      <c r="CP10" s="26"/>
      <c r="CQ10" s="26"/>
      <c r="CR10" s="26"/>
      <c r="CS10" s="26"/>
      <c r="CT10" s="26"/>
      <c r="CU10" s="26"/>
      <c r="CV10" s="26"/>
      <c r="CW10" s="26"/>
      <c r="CX10" s="54">
        <f t="shared" ref="CX10:CX18" si="14">COUNTIF(CO10:CW10,$BV$9)*$S$5</f>
        <v>0</v>
      </c>
      <c r="CY10" s="54">
        <f t="shared" ref="CY10:CY18" si="15">COUNTIF(CO10:CW10,$BW$9)*$AZ$5</f>
        <v>0</v>
      </c>
      <c r="CZ10" s="54">
        <f t="shared" ref="CZ10:CZ18" si="16">COUNTIF(CO10:CW10,CZ$9)*$AZ$5</f>
        <v>0</v>
      </c>
    </row>
    <row r="11" spans="1:104" ht="15.75">
      <c r="A11" s="167"/>
      <c r="B11" s="7">
        <v>2</v>
      </c>
      <c r="C11" s="517" t="s">
        <v>469</v>
      </c>
      <c r="D11" s="518" t="s">
        <v>67</v>
      </c>
      <c r="E11" s="386" t="s">
        <v>423</v>
      </c>
      <c r="F11" s="478" t="s">
        <v>424</v>
      </c>
      <c r="G11" s="386"/>
      <c r="H11" s="386"/>
      <c r="I11" s="386" t="s">
        <v>410</v>
      </c>
      <c r="J11" s="386"/>
      <c r="K11" s="386" t="s">
        <v>404</v>
      </c>
      <c r="L11" s="386" t="s">
        <v>405</v>
      </c>
      <c r="M11" s="665" t="s">
        <v>411</v>
      </c>
      <c r="N11" s="379">
        <v>42577</v>
      </c>
      <c r="O11" s="453" t="s">
        <v>406</v>
      </c>
      <c r="Q11" s="67"/>
      <c r="R11" s="55">
        <v>1</v>
      </c>
      <c r="S11" s="42">
        <f t="shared" si="0"/>
        <v>350000</v>
      </c>
      <c r="T11" s="73"/>
      <c r="U11" s="71"/>
      <c r="V11" s="42"/>
      <c r="W11" s="42">
        <f t="shared" si="1"/>
        <v>350000</v>
      </c>
      <c r="X11" s="68"/>
      <c r="Y11" s="42">
        <f t="shared" si="2"/>
        <v>-350000</v>
      </c>
      <c r="Z11" s="70"/>
      <c r="AA11" s="15"/>
      <c r="AB11" s="15"/>
      <c r="AC11" s="10"/>
      <c r="AD11" s="10"/>
      <c r="AE11" s="10"/>
      <c r="AF11" s="162"/>
      <c r="AG11" s="162"/>
      <c r="AH11" s="162"/>
      <c r="AI11" s="56"/>
      <c r="AJ11" s="26"/>
      <c r="AK11" s="26"/>
      <c r="AL11" s="26"/>
      <c r="AM11" s="26"/>
      <c r="AN11" s="26" t="s">
        <v>232</v>
      </c>
      <c r="AO11" s="54"/>
      <c r="AP11" s="54"/>
      <c r="AQ11" s="54"/>
      <c r="AR11" s="502"/>
      <c r="AS11" s="502"/>
      <c r="AT11" s="502"/>
      <c r="AU11" s="502"/>
      <c r="AV11" s="502"/>
      <c r="AW11" s="15"/>
      <c r="AX11" s="67">
        <v>5</v>
      </c>
      <c r="AY11" s="55">
        <v>4</v>
      </c>
      <c r="AZ11" s="42">
        <f t="shared" si="3"/>
        <v>3150000</v>
      </c>
      <c r="BA11" s="73"/>
      <c r="BB11" s="71"/>
      <c r="BC11" s="42">
        <f t="shared" si="4"/>
        <v>-350000</v>
      </c>
      <c r="BD11" s="42">
        <f t="shared" si="5"/>
        <v>3500000</v>
      </c>
      <c r="BE11" s="68">
        <v>3500000</v>
      </c>
      <c r="BF11" s="42">
        <f t="shared" si="6"/>
        <v>0</v>
      </c>
      <c r="BG11" s="70" t="s">
        <v>552</v>
      </c>
      <c r="BH11" s="15"/>
      <c r="BI11" s="15"/>
      <c r="BJ11" s="10"/>
      <c r="BK11" s="10"/>
      <c r="BL11" s="10"/>
      <c r="BM11" s="26" t="s">
        <v>232</v>
      </c>
      <c r="BN11" s="26" t="s">
        <v>232</v>
      </c>
      <c r="BO11" s="26" t="s">
        <v>232</v>
      </c>
      <c r="BP11" s="26" t="s">
        <v>232</v>
      </c>
      <c r="BQ11" s="26" t="s">
        <v>232</v>
      </c>
      <c r="BR11" s="26" t="s">
        <v>232</v>
      </c>
      <c r="BS11" s="26"/>
      <c r="BT11" s="26"/>
      <c r="BU11" s="26"/>
      <c r="BV11" s="54">
        <f t="shared" si="7"/>
        <v>6</v>
      </c>
      <c r="BW11" s="54">
        <f t="shared" si="8"/>
        <v>0</v>
      </c>
      <c r="BX11" s="54">
        <f t="shared" si="9"/>
        <v>0</v>
      </c>
      <c r="BZ11" s="67">
        <v>4</v>
      </c>
      <c r="CA11" s="55">
        <v>5</v>
      </c>
      <c r="CB11" s="42">
        <f t="shared" si="10"/>
        <v>3150000</v>
      </c>
      <c r="CC11" s="73"/>
      <c r="CD11" s="71"/>
      <c r="CE11" s="42">
        <f t="shared" si="11"/>
        <v>0</v>
      </c>
      <c r="CF11" s="42">
        <f t="shared" si="12"/>
        <v>3150000</v>
      </c>
      <c r="CG11" s="68"/>
      <c r="CH11" s="42">
        <f t="shared" si="13"/>
        <v>-3150000</v>
      </c>
      <c r="CI11" s="70"/>
      <c r="CJ11" s="15"/>
      <c r="CK11" s="15"/>
      <c r="CL11" s="10"/>
      <c r="CM11" s="10"/>
      <c r="CN11" s="10"/>
      <c r="CO11" s="26"/>
      <c r="CP11" s="26"/>
      <c r="CQ11" s="26"/>
      <c r="CR11" s="26"/>
      <c r="CS11" s="26"/>
      <c r="CT11" s="26"/>
      <c r="CU11" s="26"/>
      <c r="CV11" s="26"/>
      <c r="CW11" s="26"/>
      <c r="CX11" s="54">
        <f t="shared" si="14"/>
        <v>0</v>
      </c>
      <c r="CY11" s="54">
        <f t="shared" si="15"/>
        <v>0</v>
      </c>
      <c r="CZ11" s="54">
        <f t="shared" si="16"/>
        <v>0</v>
      </c>
    </row>
    <row r="12" spans="1:104" ht="15.75">
      <c r="B12" s="7">
        <v>3</v>
      </c>
      <c r="C12" s="373" t="s">
        <v>51</v>
      </c>
      <c r="D12" s="374" t="s">
        <v>52</v>
      </c>
      <c r="E12" s="375">
        <v>38188</v>
      </c>
      <c r="F12" s="376" t="s">
        <v>303</v>
      </c>
      <c r="G12" s="367"/>
      <c r="H12" s="377"/>
      <c r="I12" s="367" t="s">
        <v>28</v>
      </c>
      <c r="J12" s="367"/>
      <c r="K12" s="378" t="s">
        <v>304</v>
      </c>
      <c r="L12" s="366" t="s">
        <v>53</v>
      </c>
      <c r="M12" s="451" t="s">
        <v>529</v>
      </c>
      <c r="N12" s="379">
        <v>42344</v>
      </c>
      <c r="O12" s="372"/>
      <c r="Q12" s="67">
        <v>2</v>
      </c>
      <c r="R12" s="55">
        <v>4</v>
      </c>
      <c r="S12" s="42">
        <f t="shared" si="0"/>
        <v>2100000</v>
      </c>
      <c r="T12" s="73"/>
      <c r="U12" s="71"/>
      <c r="V12" s="42"/>
      <c r="W12" s="42">
        <f t="shared" si="1"/>
        <v>2100000</v>
      </c>
      <c r="X12" s="6">
        <v>2100000</v>
      </c>
      <c r="Y12" s="42">
        <f t="shared" si="2"/>
        <v>0</v>
      </c>
      <c r="Z12" s="69" t="s">
        <v>397</v>
      </c>
      <c r="AA12" s="15"/>
      <c r="AB12" s="15"/>
      <c r="AC12" s="10"/>
      <c r="AD12" s="10"/>
      <c r="AE12" s="10"/>
      <c r="AF12" s="162"/>
      <c r="AG12" s="162"/>
      <c r="AH12" s="162"/>
      <c r="AI12" s="26" t="s">
        <v>232</v>
      </c>
      <c r="AJ12" s="26" t="s">
        <v>27</v>
      </c>
      <c r="AK12" s="26" t="s">
        <v>232</v>
      </c>
      <c r="AL12" s="26" t="s">
        <v>232</v>
      </c>
      <c r="AM12" s="26" t="s">
        <v>232</v>
      </c>
      <c r="AN12" s="26" t="s">
        <v>232</v>
      </c>
      <c r="AO12" s="54">
        <f>COUNTIF($AF12:$AN12,$AO$9)*$S$5</f>
        <v>5</v>
      </c>
      <c r="AP12" s="54">
        <f>COUNTIF($AF12:$AN12,$AP$9)*$S$5</f>
        <v>1</v>
      </c>
      <c r="AQ12" s="54">
        <f>COUNTIF($AF12:$AN12,$AQ$9)*$S$5</f>
        <v>0</v>
      </c>
      <c r="AR12" s="502"/>
      <c r="AS12" s="502"/>
      <c r="AT12" s="502"/>
      <c r="AU12" s="502"/>
      <c r="AV12" s="502"/>
      <c r="AW12" s="15"/>
      <c r="AX12" s="67">
        <v>5</v>
      </c>
      <c r="AY12" s="55">
        <v>4</v>
      </c>
      <c r="AZ12" s="42">
        <f t="shared" si="3"/>
        <v>3150000</v>
      </c>
      <c r="BA12" s="73"/>
      <c r="BB12" s="71"/>
      <c r="BC12" s="42">
        <f t="shared" si="4"/>
        <v>0</v>
      </c>
      <c r="BD12" s="42">
        <f t="shared" si="5"/>
        <v>3150000</v>
      </c>
      <c r="BE12" s="6">
        <v>3150000</v>
      </c>
      <c r="BF12" s="42">
        <f t="shared" si="6"/>
        <v>0</v>
      </c>
      <c r="BG12" s="69" t="s">
        <v>507</v>
      </c>
      <c r="BH12" s="15"/>
      <c r="BI12" s="15"/>
      <c r="BJ12" s="10"/>
      <c r="BK12" s="10"/>
      <c r="BL12" s="10"/>
      <c r="BM12" s="26" t="s">
        <v>232</v>
      </c>
      <c r="BN12" s="26" t="s">
        <v>232</v>
      </c>
      <c r="BO12" s="26" t="s">
        <v>232</v>
      </c>
      <c r="BP12" s="26" t="s">
        <v>232</v>
      </c>
      <c r="BQ12" s="26" t="s">
        <v>232</v>
      </c>
      <c r="BR12" s="26" t="s">
        <v>232</v>
      </c>
      <c r="BS12" s="26"/>
      <c r="BT12" s="26"/>
      <c r="BU12" s="26"/>
      <c r="BV12" s="54">
        <f t="shared" si="7"/>
        <v>6</v>
      </c>
      <c r="BW12" s="54">
        <f t="shared" si="8"/>
        <v>0</v>
      </c>
      <c r="BX12" s="54">
        <f t="shared" si="9"/>
        <v>0</v>
      </c>
      <c r="BZ12" s="67">
        <v>4</v>
      </c>
      <c r="CA12" s="55">
        <v>5</v>
      </c>
      <c r="CB12" s="42">
        <f t="shared" si="10"/>
        <v>3150000</v>
      </c>
      <c r="CC12" s="73"/>
      <c r="CD12" s="71"/>
      <c r="CE12" s="42">
        <f t="shared" si="11"/>
        <v>0</v>
      </c>
      <c r="CF12" s="42">
        <f t="shared" si="12"/>
        <v>3150000</v>
      </c>
      <c r="CG12" s="6"/>
      <c r="CH12" s="42">
        <f t="shared" si="13"/>
        <v>-3150000</v>
      </c>
      <c r="CI12" s="69"/>
      <c r="CJ12" s="15"/>
      <c r="CK12" s="15"/>
      <c r="CL12" s="10"/>
      <c r="CM12" s="10"/>
      <c r="CN12" s="10"/>
      <c r="CO12" s="26"/>
      <c r="CP12" s="26"/>
      <c r="CQ12" s="26"/>
      <c r="CR12" s="26"/>
      <c r="CS12" s="26"/>
      <c r="CT12" s="26"/>
      <c r="CU12" s="26"/>
      <c r="CV12" s="26"/>
      <c r="CW12" s="26"/>
      <c r="CX12" s="54">
        <f t="shared" si="14"/>
        <v>0</v>
      </c>
      <c r="CY12" s="54">
        <f t="shared" si="15"/>
        <v>0</v>
      </c>
      <c r="CZ12" s="54">
        <f t="shared" si="16"/>
        <v>0</v>
      </c>
    </row>
    <row r="13" spans="1:104" ht="15.75">
      <c r="B13" s="7">
        <v>4</v>
      </c>
      <c r="C13" s="363" t="s">
        <v>153</v>
      </c>
      <c r="D13" s="364" t="s">
        <v>154</v>
      </c>
      <c r="E13" s="380">
        <v>38167</v>
      </c>
      <c r="F13" s="366" t="s">
        <v>170</v>
      </c>
      <c r="G13" s="367"/>
      <c r="H13" s="367" t="s">
        <v>254</v>
      </c>
      <c r="I13" s="367" t="s">
        <v>255</v>
      </c>
      <c r="J13" s="367"/>
      <c r="K13" s="368" t="s">
        <v>256</v>
      </c>
      <c r="L13" s="480" t="s">
        <v>298</v>
      </c>
      <c r="M13" s="449" t="s">
        <v>530</v>
      </c>
      <c r="N13" s="379"/>
      <c r="O13" s="372"/>
      <c r="Q13" s="67">
        <v>2</v>
      </c>
      <c r="R13" s="55">
        <v>4</v>
      </c>
      <c r="S13" s="42">
        <f t="shared" si="0"/>
        <v>2100000</v>
      </c>
      <c r="T13" s="73"/>
      <c r="U13" s="71"/>
      <c r="V13" s="42"/>
      <c r="W13" s="42">
        <f t="shared" si="1"/>
        <v>2100000</v>
      </c>
      <c r="X13" s="68">
        <v>2100000</v>
      </c>
      <c r="Y13" s="42">
        <f t="shared" si="2"/>
        <v>0</v>
      </c>
      <c r="Z13" s="70" t="s">
        <v>343</v>
      </c>
      <c r="AA13" s="45"/>
      <c r="AB13" s="15"/>
      <c r="AC13" s="10"/>
      <c r="AD13" s="10"/>
      <c r="AE13" s="10"/>
      <c r="AF13" s="162"/>
      <c r="AG13" s="162"/>
      <c r="AH13" s="162"/>
      <c r="AI13" s="26" t="s">
        <v>232</v>
      </c>
      <c r="AJ13" s="26" t="s">
        <v>232</v>
      </c>
      <c r="AK13" s="26" t="s">
        <v>232</v>
      </c>
      <c r="AL13" s="26" t="s">
        <v>232</v>
      </c>
      <c r="AM13" s="26" t="s">
        <v>232</v>
      </c>
      <c r="AN13" s="26" t="s">
        <v>232</v>
      </c>
      <c r="AO13" s="54">
        <f>COUNTIF($AF13:$AN13,$AO$9)*$S$5</f>
        <v>6</v>
      </c>
      <c r="AP13" s="54">
        <f>COUNTIF($AF13:$AN13,$AP$9)*$S$5</f>
        <v>0</v>
      </c>
      <c r="AQ13" s="54">
        <f>COUNTIF($AF13:$AN13,$AQ$9)*$S$5</f>
        <v>0</v>
      </c>
      <c r="AR13" s="502"/>
      <c r="AS13" s="502"/>
      <c r="AT13" s="502"/>
      <c r="AU13" s="502"/>
      <c r="AV13" s="502"/>
      <c r="AW13" s="15"/>
      <c r="AX13" s="67">
        <v>5</v>
      </c>
      <c r="AY13" s="55">
        <v>4</v>
      </c>
      <c r="AZ13" s="42">
        <f t="shared" si="3"/>
        <v>3150000</v>
      </c>
      <c r="BA13" s="73"/>
      <c r="BB13" s="71"/>
      <c r="BC13" s="42">
        <f t="shared" si="4"/>
        <v>0</v>
      </c>
      <c r="BD13" s="42">
        <f t="shared" si="5"/>
        <v>3150000</v>
      </c>
      <c r="BE13" s="68">
        <v>3150000</v>
      </c>
      <c r="BF13" s="42">
        <f t="shared" si="6"/>
        <v>0</v>
      </c>
      <c r="BG13" s="69" t="s">
        <v>507</v>
      </c>
      <c r="BH13" s="45"/>
      <c r="BI13" s="15"/>
      <c r="BJ13" s="10"/>
      <c r="BK13" s="10"/>
      <c r="BL13" s="10"/>
      <c r="BM13" s="26" t="s">
        <v>232</v>
      </c>
      <c r="BN13" s="26" t="s">
        <v>232</v>
      </c>
      <c r="BO13" s="26" t="s">
        <v>232</v>
      </c>
      <c r="BP13" s="26" t="s">
        <v>232</v>
      </c>
      <c r="BQ13" s="26" t="s">
        <v>232</v>
      </c>
      <c r="BR13" s="26" t="s">
        <v>232</v>
      </c>
      <c r="BS13" s="26"/>
      <c r="BT13" s="26"/>
      <c r="BU13" s="26"/>
      <c r="BV13" s="54">
        <f t="shared" si="7"/>
        <v>6</v>
      </c>
      <c r="BW13" s="54">
        <f t="shared" si="8"/>
        <v>0</v>
      </c>
      <c r="BX13" s="54">
        <f t="shared" si="9"/>
        <v>0</v>
      </c>
      <c r="BZ13" s="67">
        <v>4</v>
      </c>
      <c r="CA13" s="55">
        <v>5</v>
      </c>
      <c r="CB13" s="42">
        <f t="shared" si="10"/>
        <v>3150000</v>
      </c>
      <c r="CC13" s="73"/>
      <c r="CD13" s="71"/>
      <c r="CE13" s="42">
        <f t="shared" si="11"/>
        <v>0</v>
      </c>
      <c r="CF13" s="42">
        <f t="shared" si="12"/>
        <v>3150000</v>
      </c>
      <c r="CG13" s="68"/>
      <c r="CH13" s="42">
        <f t="shared" si="13"/>
        <v>-3150000</v>
      </c>
      <c r="CI13" s="69"/>
      <c r="CJ13" s="45"/>
      <c r="CK13" s="15"/>
      <c r="CL13" s="10"/>
      <c r="CM13" s="10"/>
      <c r="CN13" s="10"/>
      <c r="CO13" s="26"/>
      <c r="CP13" s="26"/>
      <c r="CQ13" s="26"/>
      <c r="CR13" s="26"/>
      <c r="CS13" s="26"/>
      <c r="CT13" s="26"/>
      <c r="CU13" s="26"/>
      <c r="CV13" s="26"/>
      <c r="CW13" s="26"/>
      <c r="CX13" s="54">
        <f t="shared" si="14"/>
        <v>0</v>
      </c>
      <c r="CY13" s="54">
        <f t="shared" si="15"/>
        <v>0</v>
      </c>
      <c r="CZ13" s="54">
        <f t="shared" si="16"/>
        <v>0</v>
      </c>
    </row>
    <row r="14" spans="1:104" ht="15.75">
      <c r="B14" s="7">
        <v>5</v>
      </c>
      <c r="C14" s="373" t="s">
        <v>183</v>
      </c>
      <c r="D14" s="374" t="s">
        <v>150</v>
      </c>
      <c r="E14" s="375">
        <v>38107</v>
      </c>
      <c r="F14" s="381" t="s">
        <v>293</v>
      </c>
      <c r="G14" s="335" t="s">
        <v>294</v>
      </c>
      <c r="H14" s="377"/>
      <c r="I14" s="367" t="s">
        <v>63</v>
      </c>
      <c r="J14" s="382"/>
      <c r="K14" s="378" t="s">
        <v>296</v>
      </c>
      <c r="L14" s="366" t="s">
        <v>297</v>
      </c>
      <c r="M14" s="451" t="s">
        <v>295</v>
      </c>
      <c r="N14" s="379"/>
      <c r="O14" s="372"/>
      <c r="Q14" s="67">
        <v>2</v>
      </c>
      <c r="R14" s="55">
        <v>4</v>
      </c>
      <c r="S14" s="42">
        <f t="shared" si="0"/>
        <v>2100000</v>
      </c>
      <c r="T14" s="73">
        <v>0.1</v>
      </c>
      <c r="U14" s="71"/>
      <c r="V14" s="42"/>
      <c r="W14" s="42">
        <f t="shared" si="1"/>
        <v>1890000</v>
      </c>
      <c r="X14" s="68">
        <v>1890000</v>
      </c>
      <c r="Y14" s="42">
        <f t="shared" si="2"/>
        <v>0</v>
      </c>
      <c r="Z14" s="70" t="s">
        <v>399</v>
      </c>
      <c r="AA14" s="15"/>
      <c r="AB14" s="15"/>
      <c r="AC14" s="10"/>
      <c r="AD14" s="10"/>
      <c r="AE14" s="10"/>
      <c r="AF14" s="162"/>
      <c r="AG14" s="162"/>
      <c r="AH14" s="162"/>
      <c r="AI14" s="26" t="s">
        <v>232</v>
      </c>
      <c r="AJ14" s="26" t="s">
        <v>232</v>
      </c>
      <c r="AK14" s="26" t="s">
        <v>232</v>
      </c>
      <c r="AL14" s="26" t="s">
        <v>232</v>
      </c>
      <c r="AM14" s="26" t="s">
        <v>232</v>
      </c>
      <c r="AN14" s="26" t="s">
        <v>232</v>
      </c>
      <c r="AO14" s="54">
        <f>COUNTIF($AF14:$AN14,$AO$9)*$S$5</f>
        <v>6</v>
      </c>
      <c r="AP14" s="54">
        <f>COUNTIF($AF14:$AN14,$AP$9)*$S$5</f>
        <v>0</v>
      </c>
      <c r="AQ14" s="54">
        <f>COUNTIF($AF14:$AN14,$AQ$9)*$S$5</f>
        <v>0</v>
      </c>
      <c r="AR14" s="502"/>
      <c r="AS14" s="502"/>
      <c r="AT14" s="502"/>
      <c r="AU14" s="502"/>
      <c r="AV14" s="502"/>
      <c r="AW14" s="15"/>
      <c r="AX14" s="67">
        <v>5</v>
      </c>
      <c r="AY14" s="55">
        <v>4</v>
      </c>
      <c r="AZ14" s="42">
        <f t="shared" si="3"/>
        <v>3150000</v>
      </c>
      <c r="BA14" s="73"/>
      <c r="BB14" s="71"/>
      <c r="BC14" s="42">
        <f t="shared" si="4"/>
        <v>0</v>
      </c>
      <c r="BD14" s="42">
        <f t="shared" si="5"/>
        <v>3150000</v>
      </c>
      <c r="BE14" s="68">
        <v>3150000</v>
      </c>
      <c r="BF14" s="42">
        <f t="shared" si="6"/>
        <v>0</v>
      </c>
      <c r="BG14" s="70" t="s">
        <v>508</v>
      </c>
      <c r="BH14" s="15"/>
      <c r="BI14" s="15"/>
      <c r="BJ14" s="10"/>
      <c r="BK14" s="10"/>
      <c r="BL14" s="10"/>
      <c r="BM14" s="26" t="s">
        <v>232</v>
      </c>
      <c r="BN14" s="26" t="s">
        <v>232</v>
      </c>
      <c r="BO14" s="26" t="s">
        <v>232</v>
      </c>
      <c r="BP14" s="26" t="s">
        <v>232</v>
      </c>
      <c r="BQ14" s="26" t="s">
        <v>232</v>
      </c>
      <c r="BR14" s="26" t="s">
        <v>232</v>
      </c>
      <c r="BS14" s="26"/>
      <c r="BT14" s="26"/>
      <c r="BU14" s="26"/>
      <c r="BV14" s="54">
        <f t="shared" si="7"/>
        <v>6</v>
      </c>
      <c r="BW14" s="54">
        <f t="shared" si="8"/>
        <v>0</v>
      </c>
      <c r="BX14" s="54">
        <f t="shared" si="9"/>
        <v>0</v>
      </c>
      <c r="BZ14" s="67">
        <v>4</v>
      </c>
      <c r="CA14" s="55">
        <v>5</v>
      </c>
      <c r="CB14" s="42">
        <f t="shared" si="10"/>
        <v>3150000</v>
      </c>
      <c r="CC14" s="73"/>
      <c r="CD14" s="71"/>
      <c r="CE14" s="42">
        <f t="shared" si="11"/>
        <v>0</v>
      </c>
      <c r="CF14" s="42">
        <f t="shared" si="12"/>
        <v>3150000</v>
      </c>
      <c r="CG14" s="68"/>
      <c r="CH14" s="42">
        <f t="shared" si="13"/>
        <v>-3150000</v>
      </c>
      <c r="CI14" s="70"/>
      <c r="CJ14" s="15"/>
      <c r="CK14" s="15"/>
      <c r="CL14" s="10"/>
      <c r="CM14" s="10"/>
      <c r="CN14" s="10"/>
      <c r="CO14" s="26"/>
      <c r="CP14" s="26"/>
      <c r="CQ14" s="26"/>
      <c r="CR14" s="26"/>
      <c r="CS14" s="26"/>
      <c r="CT14" s="26"/>
      <c r="CU14" s="26"/>
      <c r="CV14" s="26"/>
      <c r="CW14" s="26"/>
      <c r="CX14" s="54">
        <f t="shared" si="14"/>
        <v>0</v>
      </c>
      <c r="CY14" s="54">
        <f t="shared" si="15"/>
        <v>0</v>
      </c>
      <c r="CZ14" s="54">
        <f t="shared" si="16"/>
        <v>0</v>
      </c>
    </row>
    <row r="15" spans="1:104" ht="15.75">
      <c r="B15" s="7">
        <v>6</v>
      </c>
      <c r="C15" s="373" t="s">
        <v>44</v>
      </c>
      <c r="D15" s="374" t="s">
        <v>45</v>
      </c>
      <c r="E15" s="375">
        <v>38294</v>
      </c>
      <c r="F15" s="381" t="s">
        <v>46</v>
      </c>
      <c r="G15" s="335" t="s">
        <v>290</v>
      </c>
      <c r="H15" s="377"/>
      <c r="I15" s="367" t="s">
        <v>291</v>
      </c>
      <c r="J15" s="367"/>
      <c r="K15" s="378" t="s">
        <v>292</v>
      </c>
      <c r="L15" s="366" t="s">
        <v>46</v>
      </c>
      <c r="M15" s="449" t="s">
        <v>290</v>
      </c>
      <c r="N15" s="379">
        <v>42344</v>
      </c>
      <c r="O15" s="372"/>
      <c r="Q15" s="67">
        <v>2</v>
      </c>
      <c r="R15" s="55">
        <v>4</v>
      </c>
      <c r="S15" s="42">
        <f t="shared" si="0"/>
        <v>2100000</v>
      </c>
      <c r="T15" s="73"/>
      <c r="U15" s="71"/>
      <c r="V15" s="42"/>
      <c r="W15" s="42">
        <f t="shared" si="1"/>
        <v>2100000</v>
      </c>
      <c r="X15" s="68">
        <v>2100000</v>
      </c>
      <c r="Y15" s="42">
        <f t="shared" si="2"/>
        <v>0</v>
      </c>
      <c r="Z15" s="69" t="s">
        <v>386</v>
      </c>
      <c r="AA15" s="15"/>
      <c r="AB15" s="15"/>
      <c r="AC15" s="10"/>
      <c r="AD15" s="10"/>
      <c r="AE15" s="10"/>
      <c r="AF15" s="162"/>
      <c r="AG15" s="162"/>
      <c r="AH15" s="162"/>
      <c r="AI15" s="26" t="s">
        <v>232</v>
      </c>
      <c r="AJ15" s="26" t="s">
        <v>232</v>
      </c>
      <c r="AK15" s="26" t="s">
        <v>232</v>
      </c>
      <c r="AL15" s="26" t="s">
        <v>232</v>
      </c>
      <c r="AM15" s="26" t="s">
        <v>232</v>
      </c>
      <c r="AN15" s="26" t="s">
        <v>232</v>
      </c>
      <c r="AO15" s="54">
        <f>COUNTIF($AF15:$AN15,$AO$9)*$S$5</f>
        <v>6</v>
      </c>
      <c r="AP15" s="54">
        <f>COUNTIF($AF15:$AN15,$AP$9)*$S$5</f>
        <v>0</v>
      </c>
      <c r="AQ15" s="54">
        <f>COUNTIF($AF15:$AN15,$AQ$9)*$S$5</f>
        <v>0</v>
      </c>
      <c r="AR15" s="502"/>
      <c r="AS15" s="502"/>
      <c r="AT15" s="502"/>
      <c r="AU15" s="502"/>
      <c r="AV15" s="502"/>
      <c r="AW15" s="15"/>
      <c r="AX15" s="67">
        <v>5</v>
      </c>
      <c r="AY15" s="55">
        <v>4</v>
      </c>
      <c r="AZ15" s="42">
        <f t="shared" si="3"/>
        <v>3150000</v>
      </c>
      <c r="BA15" s="73"/>
      <c r="BB15" s="71"/>
      <c r="BC15" s="42">
        <f t="shared" si="4"/>
        <v>0</v>
      </c>
      <c r="BD15" s="42">
        <f t="shared" si="5"/>
        <v>3150000</v>
      </c>
      <c r="BE15" s="68">
        <v>3150000</v>
      </c>
      <c r="BF15" s="42">
        <f t="shared" si="6"/>
        <v>0</v>
      </c>
      <c r="BG15" s="69" t="s">
        <v>507</v>
      </c>
      <c r="BH15" s="15"/>
      <c r="BI15" s="15"/>
      <c r="BJ15" s="10"/>
      <c r="BK15" s="10"/>
      <c r="BL15" s="10"/>
      <c r="BM15" s="26" t="s">
        <v>232</v>
      </c>
      <c r="BN15" s="26" t="s">
        <v>232</v>
      </c>
      <c r="BO15" s="26" t="s">
        <v>232</v>
      </c>
      <c r="BP15" s="26" t="s">
        <v>232</v>
      </c>
      <c r="BQ15" s="26" t="s">
        <v>232</v>
      </c>
      <c r="BR15" s="26" t="s">
        <v>232</v>
      </c>
      <c r="BS15" s="26"/>
      <c r="BT15" s="26"/>
      <c r="BU15" s="26"/>
      <c r="BV15" s="54">
        <f t="shared" si="7"/>
        <v>6</v>
      </c>
      <c r="BW15" s="54">
        <f t="shared" si="8"/>
        <v>0</v>
      </c>
      <c r="BX15" s="54">
        <f t="shared" si="9"/>
        <v>0</v>
      </c>
      <c r="BZ15" s="67">
        <v>4</v>
      </c>
      <c r="CA15" s="55">
        <v>5</v>
      </c>
      <c r="CB15" s="42">
        <f t="shared" si="10"/>
        <v>3150000</v>
      </c>
      <c r="CC15" s="73"/>
      <c r="CD15" s="71"/>
      <c r="CE15" s="42">
        <f t="shared" si="11"/>
        <v>0</v>
      </c>
      <c r="CF15" s="42">
        <f t="shared" si="12"/>
        <v>3150000</v>
      </c>
      <c r="CG15" s="68"/>
      <c r="CH15" s="42">
        <f t="shared" si="13"/>
        <v>-3150000</v>
      </c>
      <c r="CI15" s="69"/>
      <c r="CJ15" s="15"/>
      <c r="CK15" s="15"/>
      <c r="CL15" s="10"/>
      <c r="CM15" s="10"/>
      <c r="CN15" s="10"/>
      <c r="CO15" s="26"/>
      <c r="CP15" s="26"/>
      <c r="CQ15" s="26"/>
      <c r="CR15" s="26"/>
      <c r="CS15" s="26"/>
      <c r="CT15" s="26"/>
      <c r="CU15" s="26"/>
      <c r="CV15" s="26"/>
      <c r="CW15" s="26"/>
      <c r="CX15" s="54">
        <f t="shared" si="14"/>
        <v>0</v>
      </c>
      <c r="CY15" s="54">
        <f t="shared" si="15"/>
        <v>0</v>
      </c>
      <c r="CZ15" s="54">
        <f t="shared" si="16"/>
        <v>0</v>
      </c>
    </row>
    <row r="16" spans="1:104" ht="15.75">
      <c r="A16" s="167"/>
      <c r="B16" s="7">
        <v>7</v>
      </c>
      <c r="C16" s="373" t="s">
        <v>462</v>
      </c>
      <c r="D16" s="374" t="s">
        <v>630</v>
      </c>
      <c r="E16" s="393">
        <v>38321</v>
      </c>
      <c r="F16" s="381"/>
      <c r="G16" s="370"/>
      <c r="H16" s="377"/>
      <c r="I16" s="367" t="s">
        <v>28</v>
      </c>
      <c r="J16" s="382"/>
      <c r="K16" s="378" t="s">
        <v>463</v>
      </c>
      <c r="L16" s="366" t="s">
        <v>464</v>
      </c>
      <c r="M16" s="451" t="s">
        <v>465</v>
      </c>
      <c r="N16" s="379">
        <v>42584</v>
      </c>
      <c r="O16" s="372" t="s">
        <v>631</v>
      </c>
      <c r="Q16" s="67"/>
      <c r="R16" s="55"/>
      <c r="S16" s="42"/>
      <c r="T16" s="73"/>
      <c r="U16" s="71"/>
      <c r="V16" s="42"/>
      <c r="W16" s="42"/>
      <c r="X16" s="68"/>
      <c r="Y16" s="42"/>
      <c r="Z16" s="70"/>
      <c r="AA16" s="15"/>
      <c r="AB16" s="15"/>
      <c r="AC16" s="10"/>
      <c r="AD16" s="10"/>
      <c r="AE16" s="10"/>
      <c r="AF16" s="162"/>
      <c r="AG16" s="162"/>
      <c r="AH16" s="162"/>
      <c r="AI16" s="26"/>
      <c r="AJ16" s="26"/>
      <c r="AK16" s="26"/>
      <c r="AL16" s="26"/>
      <c r="AM16" s="26"/>
      <c r="AN16" s="26"/>
      <c r="AO16" s="54"/>
      <c r="AP16" s="54"/>
      <c r="AQ16" s="54"/>
      <c r="AR16" s="502"/>
      <c r="AS16" s="502"/>
      <c r="AT16" s="502"/>
      <c r="AU16" s="502"/>
      <c r="AV16" s="502"/>
      <c r="AW16" s="15"/>
      <c r="AX16" s="67">
        <v>5</v>
      </c>
      <c r="AY16" s="55"/>
      <c r="AZ16" s="42">
        <f t="shared" si="3"/>
        <v>1750000</v>
      </c>
      <c r="BA16" s="73"/>
      <c r="BB16" s="71"/>
      <c r="BC16" s="42"/>
      <c r="BD16" s="42">
        <f t="shared" si="5"/>
        <v>1750000</v>
      </c>
      <c r="BE16" s="68">
        <v>3150000</v>
      </c>
      <c r="BF16" s="42">
        <f t="shared" si="6"/>
        <v>1400000</v>
      </c>
      <c r="BG16" s="69" t="s">
        <v>507</v>
      </c>
      <c r="BH16" s="15"/>
      <c r="BI16" s="15"/>
      <c r="BJ16" s="10"/>
      <c r="BK16" s="10"/>
      <c r="BL16" s="10"/>
      <c r="BM16" s="26" t="s">
        <v>232</v>
      </c>
      <c r="BN16" s="26" t="s">
        <v>232</v>
      </c>
      <c r="BO16" s="26" t="s">
        <v>232</v>
      </c>
      <c r="BP16" s="26" t="s">
        <v>232</v>
      </c>
      <c r="BQ16" s="26" t="s">
        <v>232</v>
      </c>
      <c r="BR16" s="26" t="s">
        <v>248</v>
      </c>
      <c r="BS16" s="26"/>
      <c r="BT16" s="26"/>
      <c r="BU16" s="26"/>
      <c r="BV16" s="54">
        <f t="shared" si="7"/>
        <v>5</v>
      </c>
      <c r="BW16" s="54">
        <f t="shared" si="8"/>
        <v>1</v>
      </c>
      <c r="BX16" s="54">
        <f t="shared" si="9"/>
        <v>0</v>
      </c>
      <c r="BZ16" s="67">
        <v>4</v>
      </c>
      <c r="CA16" s="55">
        <v>5</v>
      </c>
      <c r="CB16" s="42">
        <f t="shared" si="10"/>
        <v>3150000</v>
      </c>
      <c r="CC16" s="73"/>
      <c r="CD16" s="71"/>
      <c r="CE16" s="42">
        <f t="shared" si="11"/>
        <v>1400000</v>
      </c>
      <c r="CF16" s="42">
        <f t="shared" si="12"/>
        <v>1750000</v>
      </c>
      <c r="CG16" s="68"/>
      <c r="CH16" s="42">
        <f t="shared" si="13"/>
        <v>-1750000</v>
      </c>
      <c r="CI16" s="69"/>
      <c r="CJ16" s="15"/>
      <c r="CK16" s="15"/>
      <c r="CL16" s="10"/>
      <c r="CM16" s="10"/>
      <c r="CN16" s="10"/>
      <c r="CO16" s="26"/>
      <c r="CP16" s="26"/>
      <c r="CQ16" s="26"/>
      <c r="CR16" s="26"/>
      <c r="CS16" s="26"/>
      <c r="CT16" s="26"/>
      <c r="CU16" s="26"/>
      <c r="CV16" s="26"/>
      <c r="CW16" s="26"/>
      <c r="CX16" s="54">
        <f t="shared" si="14"/>
        <v>0</v>
      </c>
      <c r="CY16" s="54">
        <f t="shared" si="15"/>
        <v>0</v>
      </c>
      <c r="CZ16" s="54">
        <f t="shared" si="16"/>
        <v>0</v>
      </c>
    </row>
    <row r="17" spans="1:104" ht="15.75">
      <c r="B17" s="7">
        <v>8</v>
      </c>
      <c r="C17" s="363" t="s">
        <v>243</v>
      </c>
      <c r="D17" s="364" t="s">
        <v>26</v>
      </c>
      <c r="E17" s="383">
        <v>38238</v>
      </c>
      <c r="F17" s="384" t="s">
        <v>340</v>
      </c>
      <c r="G17" s="370"/>
      <c r="H17" s="367"/>
      <c r="I17" s="367" t="s">
        <v>342</v>
      </c>
      <c r="J17" s="367"/>
      <c r="K17" s="367" t="s">
        <v>341</v>
      </c>
      <c r="L17" s="366" t="s">
        <v>340</v>
      </c>
      <c r="M17" s="449" t="s">
        <v>531</v>
      </c>
      <c r="N17" s="379"/>
      <c r="O17" s="372"/>
      <c r="Q17" s="67">
        <v>1</v>
      </c>
      <c r="R17" s="55">
        <v>4</v>
      </c>
      <c r="S17" s="42">
        <f>SUM(Q17:R17)*$S$4</f>
        <v>1750000</v>
      </c>
      <c r="T17" s="73"/>
      <c r="U17" s="71"/>
      <c r="V17" s="42"/>
      <c r="W17" s="42">
        <f>S17*(1-T17)+U17-V17</f>
        <v>1750000</v>
      </c>
      <c r="X17" s="68"/>
      <c r="Y17" s="42">
        <f>X17-W17</f>
        <v>-1750000</v>
      </c>
      <c r="Z17" s="70"/>
      <c r="AA17" s="45"/>
      <c r="AB17" s="15"/>
      <c r="AC17" s="10"/>
      <c r="AD17" s="10"/>
      <c r="AE17" s="10"/>
      <c r="AF17" s="162"/>
      <c r="AG17" s="162"/>
      <c r="AH17" s="162"/>
      <c r="AI17" s="56"/>
      <c r="AJ17" s="26" t="s">
        <v>232</v>
      </c>
      <c r="AK17" s="26" t="s">
        <v>232</v>
      </c>
      <c r="AL17" s="26" t="s">
        <v>232</v>
      </c>
      <c r="AM17" s="26" t="s">
        <v>232</v>
      </c>
      <c r="AN17" s="26" t="s">
        <v>232</v>
      </c>
      <c r="AO17" s="54">
        <f>COUNTIF($AF17:$AN17,$AO$9)*$S$5</f>
        <v>5</v>
      </c>
      <c r="AP17" s="54">
        <f>COUNTIF($AF17:$AN17,$AP$9)*$S$5</f>
        <v>0</v>
      </c>
      <c r="AQ17" s="54">
        <f>COUNTIF($AF17:$AN17,$AQ$9)*$S$5</f>
        <v>0</v>
      </c>
      <c r="AR17" s="502"/>
      <c r="AS17" s="502"/>
      <c r="AT17" s="502"/>
      <c r="AU17" s="502"/>
      <c r="AV17" s="502"/>
      <c r="AW17" s="15"/>
      <c r="AX17" s="67">
        <v>5</v>
      </c>
      <c r="AY17" s="55">
        <v>4</v>
      </c>
      <c r="AZ17" s="42">
        <f t="shared" si="3"/>
        <v>3150000</v>
      </c>
      <c r="BA17" s="73"/>
      <c r="BB17" s="71"/>
      <c r="BC17" s="42">
        <f>Y17</f>
        <v>-1750000</v>
      </c>
      <c r="BD17" s="42">
        <f t="shared" si="5"/>
        <v>4900000</v>
      </c>
      <c r="BE17" s="68">
        <v>4900000</v>
      </c>
      <c r="BF17" s="42">
        <f t="shared" si="6"/>
        <v>0</v>
      </c>
      <c r="BG17" s="70" t="s">
        <v>534</v>
      </c>
      <c r="BH17" s="45"/>
      <c r="BI17" s="15"/>
      <c r="BJ17" s="10"/>
      <c r="BK17" s="10"/>
      <c r="BL17" s="10"/>
      <c r="BM17" s="26" t="s">
        <v>232</v>
      </c>
      <c r="BN17" s="26" t="s">
        <v>232</v>
      </c>
      <c r="BO17" s="26" t="s">
        <v>232</v>
      </c>
      <c r="BP17" s="26" t="s">
        <v>232</v>
      </c>
      <c r="BQ17" s="26" t="s">
        <v>232</v>
      </c>
      <c r="BR17" s="26" t="s">
        <v>232</v>
      </c>
      <c r="BS17" s="26"/>
      <c r="BT17" s="26"/>
      <c r="BU17" s="26"/>
      <c r="BV17" s="54">
        <f t="shared" si="7"/>
        <v>6</v>
      </c>
      <c r="BW17" s="54">
        <f t="shared" si="8"/>
        <v>0</v>
      </c>
      <c r="BX17" s="54">
        <f t="shared" si="9"/>
        <v>0</v>
      </c>
      <c r="BZ17" s="67">
        <v>4</v>
      </c>
      <c r="CA17" s="55">
        <v>5</v>
      </c>
      <c r="CB17" s="42">
        <f t="shared" si="10"/>
        <v>3150000</v>
      </c>
      <c r="CC17" s="73"/>
      <c r="CD17" s="71"/>
      <c r="CE17" s="42">
        <f t="shared" si="11"/>
        <v>0</v>
      </c>
      <c r="CF17" s="42">
        <f t="shared" si="12"/>
        <v>3150000</v>
      </c>
      <c r="CG17" s="68"/>
      <c r="CH17" s="42">
        <f t="shared" si="13"/>
        <v>-3150000</v>
      </c>
      <c r="CI17" s="70"/>
      <c r="CJ17" s="45"/>
      <c r="CK17" s="15"/>
      <c r="CL17" s="10"/>
      <c r="CM17" s="10"/>
      <c r="CN17" s="10"/>
      <c r="CO17" s="26"/>
      <c r="CP17" s="26"/>
      <c r="CQ17" s="26"/>
      <c r="CR17" s="26"/>
      <c r="CS17" s="26"/>
      <c r="CT17" s="26"/>
      <c r="CU17" s="26"/>
      <c r="CV17" s="26"/>
      <c r="CW17" s="26"/>
      <c r="CX17" s="54">
        <f t="shared" si="14"/>
        <v>0</v>
      </c>
      <c r="CY17" s="54">
        <f t="shared" si="15"/>
        <v>0</v>
      </c>
      <c r="CZ17" s="54">
        <f t="shared" si="16"/>
        <v>0</v>
      </c>
    </row>
    <row r="18" spans="1:104" ht="15.75">
      <c r="B18" s="7">
        <v>9</v>
      </c>
      <c r="C18" s="363" t="s">
        <v>79</v>
      </c>
      <c r="D18" s="364" t="s">
        <v>80</v>
      </c>
      <c r="E18" s="365">
        <v>38320</v>
      </c>
      <c r="F18" s="367" t="s">
        <v>82</v>
      </c>
      <c r="G18" s="385"/>
      <c r="H18" s="367"/>
      <c r="I18" s="367" t="s">
        <v>81</v>
      </c>
      <c r="J18" s="382"/>
      <c r="K18" s="367"/>
      <c r="L18" s="366" t="s">
        <v>82</v>
      </c>
      <c r="M18" s="452" t="s">
        <v>83</v>
      </c>
      <c r="N18" s="379">
        <v>42379</v>
      </c>
      <c r="O18" s="372"/>
      <c r="Q18" s="67">
        <v>1</v>
      </c>
      <c r="R18" s="55">
        <v>4</v>
      </c>
      <c r="S18" s="42">
        <f>SUM(Q18:R18)*$S$4</f>
        <v>1750000</v>
      </c>
      <c r="T18" s="73"/>
      <c r="U18" s="71"/>
      <c r="V18" s="42"/>
      <c r="W18" s="42">
        <f>S18*(1-T18)+U18-V18</f>
        <v>1750000</v>
      </c>
      <c r="X18" s="68">
        <v>1750000</v>
      </c>
      <c r="Y18" s="42">
        <f>X18-W18</f>
        <v>0</v>
      </c>
      <c r="Z18" s="70" t="s">
        <v>315</v>
      </c>
      <c r="AA18" s="15"/>
      <c r="AB18" s="15"/>
      <c r="AC18" s="10"/>
      <c r="AD18" s="10"/>
      <c r="AE18" s="10"/>
      <c r="AF18" s="162"/>
      <c r="AG18" s="162"/>
      <c r="AH18" s="162"/>
      <c r="AI18" s="26"/>
      <c r="AJ18" s="26" t="s">
        <v>232</v>
      </c>
      <c r="AK18" s="26" t="s">
        <v>232</v>
      </c>
      <c r="AL18" s="26" t="s">
        <v>232</v>
      </c>
      <c r="AM18" s="26" t="s">
        <v>232</v>
      </c>
      <c r="AN18" s="26" t="s">
        <v>248</v>
      </c>
      <c r="AO18" s="54">
        <f>COUNTIF($AF18:$AN18,$AO$9)*$S$5</f>
        <v>4</v>
      </c>
      <c r="AP18" s="54">
        <f>COUNTIF($AF18:$AN18,$AP$9)*$S$5</f>
        <v>1</v>
      </c>
      <c r="AQ18" s="54">
        <f>COUNTIF($AF18:$AN18,$AQ$9)*$S$5</f>
        <v>0</v>
      </c>
      <c r="AR18" s="502"/>
      <c r="AS18" s="502"/>
      <c r="AT18" s="502"/>
      <c r="AU18" s="502"/>
      <c r="AV18" s="502"/>
      <c r="AW18" s="15"/>
      <c r="AX18" s="67">
        <v>5</v>
      </c>
      <c r="AY18" s="55">
        <v>4</v>
      </c>
      <c r="AZ18" s="42">
        <f t="shared" si="3"/>
        <v>3150000</v>
      </c>
      <c r="BA18" s="73"/>
      <c r="BB18" s="71"/>
      <c r="BC18" s="42">
        <f>Y18</f>
        <v>0</v>
      </c>
      <c r="BD18" s="42">
        <f t="shared" si="5"/>
        <v>3150000</v>
      </c>
      <c r="BE18" s="68">
        <v>3150000</v>
      </c>
      <c r="BF18" s="42">
        <f t="shared" si="6"/>
        <v>0</v>
      </c>
      <c r="BG18" s="70" t="s">
        <v>470</v>
      </c>
      <c r="BH18" s="15"/>
      <c r="BI18" s="15"/>
      <c r="BJ18" s="10"/>
      <c r="BK18" s="10"/>
      <c r="BL18" s="10"/>
      <c r="BM18" s="26" t="s">
        <v>232</v>
      </c>
      <c r="BN18" s="26" t="s">
        <v>232</v>
      </c>
      <c r="BO18" s="26" t="s">
        <v>232</v>
      </c>
      <c r="BP18" s="26" t="s">
        <v>232</v>
      </c>
      <c r="BQ18" s="26" t="s">
        <v>248</v>
      </c>
      <c r="BR18" s="26" t="s">
        <v>248</v>
      </c>
      <c r="BS18" s="26"/>
      <c r="BT18" s="26"/>
      <c r="BU18" s="26"/>
      <c r="BV18" s="54">
        <f t="shared" si="7"/>
        <v>4</v>
      </c>
      <c r="BW18" s="54">
        <f t="shared" si="8"/>
        <v>2</v>
      </c>
      <c r="BX18" s="54">
        <f t="shared" si="9"/>
        <v>0</v>
      </c>
      <c r="BZ18" s="67">
        <v>4</v>
      </c>
      <c r="CA18" s="55">
        <v>5</v>
      </c>
      <c r="CB18" s="42">
        <f t="shared" si="10"/>
        <v>3150000</v>
      </c>
      <c r="CC18" s="73"/>
      <c r="CD18" s="71"/>
      <c r="CE18" s="42">
        <f t="shared" si="11"/>
        <v>0</v>
      </c>
      <c r="CF18" s="42">
        <f t="shared" si="12"/>
        <v>3150000</v>
      </c>
      <c r="CG18" s="68"/>
      <c r="CH18" s="42">
        <f t="shared" si="13"/>
        <v>-3150000</v>
      </c>
      <c r="CI18" s="70"/>
      <c r="CJ18" s="15"/>
      <c r="CK18" s="15"/>
      <c r="CL18" s="10"/>
      <c r="CM18" s="10"/>
      <c r="CN18" s="10"/>
      <c r="CO18" s="26"/>
      <c r="CP18" s="26"/>
      <c r="CQ18" s="26"/>
      <c r="CR18" s="26"/>
      <c r="CS18" s="26"/>
      <c r="CT18" s="26"/>
      <c r="CU18" s="26"/>
      <c r="CV18" s="26"/>
      <c r="CW18" s="26"/>
      <c r="CX18" s="54">
        <f t="shared" si="14"/>
        <v>0</v>
      </c>
      <c r="CY18" s="54">
        <f t="shared" si="15"/>
        <v>0</v>
      </c>
      <c r="CZ18" s="54">
        <f t="shared" si="16"/>
        <v>0</v>
      </c>
    </row>
    <row r="19" spans="1:104" ht="15.75">
      <c r="B19" s="7">
        <v>10</v>
      </c>
      <c r="C19" s="386" t="s">
        <v>590</v>
      </c>
      <c r="D19" s="387" t="s">
        <v>177</v>
      </c>
      <c r="E19" s="388">
        <v>38116</v>
      </c>
      <c r="F19" s="381" t="s">
        <v>591</v>
      </c>
      <c r="G19" s="389"/>
      <c r="H19" s="382" t="s">
        <v>592</v>
      </c>
      <c r="I19" s="382" t="s">
        <v>81</v>
      </c>
      <c r="J19" s="382"/>
      <c r="K19" s="390" t="s">
        <v>593</v>
      </c>
      <c r="L19" s="391" t="s">
        <v>591</v>
      </c>
      <c r="M19" s="449" t="s">
        <v>594</v>
      </c>
      <c r="N19" s="379">
        <v>42619</v>
      </c>
      <c r="O19" s="372"/>
      <c r="Q19" s="67"/>
      <c r="R19" s="55"/>
      <c r="S19" s="42"/>
      <c r="T19" s="73"/>
      <c r="U19" s="71"/>
      <c r="V19" s="42"/>
      <c r="W19" s="42"/>
      <c r="X19" s="68"/>
      <c r="Y19" s="42"/>
      <c r="Z19" s="70"/>
      <c r="AA19" s="15"/>
      <c r="AB19" s="15"/>
      <c r="AC19" s="10"/>
      <c r="AD19" s="10"/>
      <c r="AE19" s="10"/>
      <c r="AF19" s="162"/>
      <c r="AG19" s="162"/>
      <c r="AH19" s="162"/>
      <c r="AI19" s="56"/>
      <c r="AJ19" s="26"/>
      <c r="AK19" s="26"/>
      <c r="AL19" s="26"/>
      <c r="AM19" s="26"/>
      <c r="AN19" s="26"/>
      <c r="AO19" s="54"/>
      <c r="AP19" s="54"/>
      <c r="AQ19" s="54"/>
      <c r="AR19" s="502"/>
      <c r="AS19" s="502"/>
      <c r="AT19" s="502"/>
      <c r="AU19" s="502"/>
      <c r="AV19" s="502"/>
      <c r="AW19" s="15"/>
      <c r="AX19" s="67"/>
      <c r="AY19" s="55"/>
      <c r="AZ19" s="42"/>
      <c r="BA19" s="73"/>
      <c r="BB19" s="71"/>
      <c r="BC19" s="42"/>
      <c r="BD19" s="42"/>
      <c r="BE19" s="68"/>
      <c r="BF19" s="42"/>
      <c r="BG19" s="70"/>
      <c r="BH19" s="15"/>
      <c r="BI19" s="15"/>
      <c r="BJ19" s="10"/>
      <c r="BK19" s="10"/>
      <c r="BL19" s="10"/>
      <c r="BM19" s="26"/>
      <c r="BN19" s="26"/>
      <c r="BO19" s="26"/>
      <c r="BP19" s="26"/>
      <c r="BQ19" s="26"/>
      <c r="BR19" s="26" t="s">
        <v>232</v>
      </c>
      <c r="BS19" s="26"/>
      <c r="BT19" s="26"/>
      <c r="BU19" s="26"/>
      <c r="BV19" s="54"/>
      <c r="BW19" s="54"/>
      <c r="BX19" s="54"/>
      <c r="BZ19" s="67"/>
      <c r="CA19" s="55"/>
      <c r="CB19" s="42"/>
      <c r="CC19" s="73"/>
      <c r="CD19" s="71"/>
      <c r="CE19" s="42"/>
      <c r="CF19" s="42"/>
      <c r="CG19" s="68"/>
      <c r="CH19" s="42"/>
      <c r="CI19" s="70"/>
      <c r="CJ19" s="15"/>
      <c r="CK19" s="15"/>
      <c r="CL19" s="10"/>
      <c r="CM19" s="10"/>
      <c r="CN19" s="10"/>
      <c r="CO19" s="26"/>
      <c r="CP19" s="26"/>
      <c r="CQ19" s="26"/>
      <c r="CR19" s="26"/>
      <c r="CS19" s="26"/>
      <c r="CT19" s="26"/>
      <c r="CU19" s="26"/>
      <c r="CV19" s="26"/>
      <c r="CW19" s="26"/>
      <c r="CX19" s="54"/>
      <c r="CY19" s="54"/>
      <c r="CZ19" s="54"/>
    </row>
    <row r="20" spans="1:104" ht="15.75">
      <c r="B20" s="7">
        <v>11</v>
      </c>
      <c r="C20" s="386" t="s">
        <v>267</v>
      </c>
      <c r="D20" s="387" t="s">
        <v>177</v>
      </c>
      <c r="E20" s="388">
        <v>38316</v>
      </c>
      <c r="F20" s="381" t="s">
        <v>269</v>
      </c>
      <c r="G20" s="389" t="s">
        <v>268</v>
      </c>
      <c r="H20" s="382"/>
      <c r="I20" s="382" t="s">
        <v>272</v>
      </c>
      <c r="J20" s="382"/>
      <c r="K20" s="390" t="s">
        <v>270</v>
      </c>
      <c r="L20" s="391" t="s">
        <v>269</v>
      </c>
      <c r="M20" s="449" t="s">
        <v>271</v>
      </c>
      <c r="N20" s="379"/>
      <c r="O20" s="372"/>
      <c r="Q20" s="67">
        <v>1</v>
      </c>
      <c r="R20" s="55">
        <v>4</v>
      </c>
      <c r="S20" s="42">
        <f>SUM(Q20:R20)*$S$4</f>
        <v>1750000</v>
      </c>
      <c r="T20" s="73"/>
      <c r="U20" s="71"/>
      <c r="V20" s="42"/>
      <c r="W20" s="42">
        <f>S20*(1-T20)+U20-V20</f>
        <v>1750000</v>
      </c>
      <c r="X20" s="68">
        <v>1750000</v>
      </c>
      <c r="Y20" s="42">
        <f>X20-W20</f>
        <v>0</v>
      </c>
      <c r="Z20" s="70" t="s">
        <v>344</v>
      </c>
      <c r="AA20" s="15"/>
      <c r="AB20" s="15"/>
      <c r="AC20" s="10"/>
      <c r="AD20" s="10"/>
      <c r="AE20" s="10"/>
      <c r="AF20" s="162"/>
      <c r="AG20" s="162"/>
      <c r="AH20" s="162"/>
      <c r="AI20" s="56"/>
      <c r="AJ20" s="26" t="s">
        <v>232</v>
      </c>
      <c r="AK20" s="26" t="s">
        <v>232</v>
      </c>
      <c r="AL20" s="26" t="s">
        <v>232</v>
      </c>
      <c r="AM20" s="26" t="s">
        <v>232</v>
      </c>
      <c r="AN20" s="26" t="s">
        <v>232</v>
      </c>
      <c r="AO20" s="54">
        <f>COUNTIF($AF20:$AN20,$AO$9)*$S$5</f>
        <v>5</v>
      </c>
      <c r="AP20" s="54">
        <f>COUNTIF($AF20:$AN20,$AP$9)*$S$5</f>
        <v>0</v>
      </c>
      <c r="AQ20" s="54">
        <f>COUNTIF($AF20:$AN20,$AQ$9)*$S$5</f>
        <v>0</v>
      </c>
      <c r="AR20" s="502"/>
      <c r="AS20" s="502"/>
      <c r="AT20" s="502"/>
      <c r="AU20" s="502"/>
      <c r="AV20" s="502"/>
      <c r="AW20" s="15"/>
      <c r="AX20" s="67">
        <v>5</v>
      </c>
      <c r="AY20" s="55">
        <v>4</v>
      </c>
      <c r="AZ20" s="42">
        <f>SUM(AX20:AY20)*$AZ$4</f>
        <v>3150000</v>
      </c>
      <c r="BA20" s="73"/>
      <c r="BB20" s="71"/>
      <c r="BC20" s="42">
        <f>Y20</f>
        <v>0</v>
      </c>
      <c r="BD20" s="42">
        <f>AZ20*(1-BA20)+BB20-BC20</f>
        <v>3150000</v>
      </c>
      <c r="BE20" s="68">
        <v>3150000</v>
      </c>
      <c r="BF20" s="42">
        <f>BE20-BD20</f>
        <v>0</v>
      </c>
      <c r="BG20" s="70" t="s">
        <v>507</v>
      </c>
      <c r="BH20" s="15"/>
      <c r="BI20" s="15"/>
      <c r="BJ20" s="10"/>
      <c r="BK20" s="10"/>
      <c r="BL20" s="10"/>
      <c r="BM20" s="26" t="s">
        <v>232</v>
      </c>
      <c r="BN20" s="26" t="s">
        <v>232</v>
      </c>
      <c r="BO20" s="26" t="s">
        <v>232</v>
      </c>
      <c r="BP20" s="26" t="s">
        <v>232</v>
      </c>
      <c r="BQ20" s="26" t="s">
        <v>232</v>
      </c>
      <c r="BR20" s="26" t="s">
        <v>232</v>
      </c>
      <c r="BS20" s="26"/>
      <c r="BT20" s="26"/>
      <c r="BU20" s="26"/>
      <c r="BV20" s="54">
        <f t="shared" ref="BV20:BV30" si="17">COUNTIF(BM20:BU20,$BV$9)*$S$5</f>
        <v>6</v>
      </c>
      <c r="BW20" s="54">
        <f t="shared" ref="BW20:BW30" si="18">COUNTIF(BM20:BU20,$BW$9)*$AZ$5</f>
        <v>0</v>
      </c>
      <c r="BX20" s="54">
        <f t="shared" ref="BX20:BX30" si="19">COUNTIF(BM20:BU20,BX$9)*$AZ$5</f>
        <v>0</v>
      </c>
      <c r="BZ20" s="67">
        <v>4</v>
      </c>
      <c r="CA20" s="55">
        <v>5</v>
      </c>
      <c r="CB20" s="42">
        <f t="shared" ref="CB20:CB30" si="20">SUM(BZ20:CA20)*$CB$4</f>
        <v>3150000</v>
      </c>
      <c r="CC20" s="73"/>
      <c r="CD20" s="71"/>
      <c r="CE20" s="42">
        <f t="shared" ref="CE20:CE30" si="21">BF20</f>
        <v>0</v>
      </c>
      <c r="CF20" s="42">
        <f t="shared" ref="CF20:CF30" si="22">CB20*(1-CC20)+CD20-CE20</f>
        <v>3150000</v>
      </c>
      <c r="CG20" s="68"/>
      <c r="CH20" s="42">
        <f t="shared" ref="CH20:CH30" si="23">CG20-CF20</f>
        <v>-3150000</v>
      </c>
      <c r="CI20" s="70"/>
      <c r="CJ20" s="15"/>
      <c r="CK20" s="15"/>
      <c r="CL20" s="10"/>
      <c r="CM20" s="10"/>
      <c r="CN20" s="10"/>
      <c r="CO20" s="26"/>
      <c r="CP20" s="26"/>
      <c r="CQ20" s="26"/>
      <c r="CR20" s="26"/>
      <c r="CS20" s="26"/>
      <c r="CT20" s="26"/>
      <c r="CU20" s="26"/>
      <c r="CV20" s="26"/>
      <c r="CW20" s="26"/>
      <c r="CX20" s="54">
        <f>COUNTIF(CO20:CW20,$BV$9)*$S$5</f>
        <v>0</v>
      </c>
      <c r="CY20" s="54">
        <f>COUNTIF(CO20:CW20,$BW$9)*$AZ$5</f>
        <v>0</v>
      </c>
      <c r="CZ20" s="54">
        <f>COUNTIF(CO20:CW20,CZ$9)*$AZ$5</f>
        <v>0</v>
      </c>
    </row>
    <row r="21" spans="1:104" ht="15.75">
      <c r="A21" s="167"/>
      <c r="B21" s="7">
        <v>12</v>
      </c>
      <c r="C21" s="533" t="s">
        <v>535</v>
      </c>
      <c r="D21" s="534" t="s">
        <v>322</v>
      </c>
      <c r="E21" s="304">
        <v>38154</v>
      </c>
      <c r="F21" s="340" t="s">
        <v>467</v>
      </c>
      <c r="G21" s="294"/>
      <c r="H21" s="295"/>
      <c r="I21" s="295" t="s">
        <v>359</v>
      </c>
      <c r="J21" s="295"/>
      <c r="K21" s="290" t="s">
        <v>360</v>
      </c>
      <c r="L21" s="340" t="s">
        <v>467</v>
      </c>
      <c r="M21" s="451" t="s">
        <v>377</v>
      </c>
      <c r="N21" s="299"/>
      <c r="O21" s="300"/>
      <c r="Q21" s="67"/>
      <c r="R21" s="55"/>
      <c r="S21" s="42"/>
      <c r="T21" s="73"/>
      <c r="U21" s="71"/>
      <c r="V21" s="42"/>
      <c r="W21" s="42"/>
      <c r="X21" s="68"/>
      <c r="Y21" s="42"/>
      <c r="Z21" s="70"/>
      <c r="AA21" s="15"/>
      <c r="AB21" s="15"/>
      <c r="AC21" s="10"/>
      <c r="AD21" s="10"/>
      <c r="AE21" s="10"/>
      <c r="AF21" s="162"/>
      <c r="AG21" s="162"/>
      <c r="AH21" s="162"/>
      <c r="AI21" s="26"/>
      <c r="AJ21" s="26"/>
      <c r="AK21" s="26"/>
      <c r="AL21" s="26"/>
      <c r="AM21" s="26"/>
      <c r="AN21" s="26"/>
      <c r="AO21" s="54"/>
      <c r="AP21" s="54"/>
      <c r="AQ21" s="54"/>
      <c r="AR21" s="502"/>
      <c r="AS21" s="502"/>
      <c r="AT21" s="502"/>
      <c r="AU21" s="502"/>
      <c r="AV21" s="502"/>
      <c r="AW21" s="15"/>
      <c r="AX21" s="67"/>
      <c r="AY21" s="55"/>
      <c r="AZ21" s="42"/>
      <c r="BA21" s="73"/>
      <c r="BB21" s="71"/>
      <c r="BC21" s="42"/>
      <c r="BD21" s="42"/>
      <c r="BE21" s="68"/>
      <c r="BF21" s="42"/>
      <c r="BG21" s="70"/>
      <c r="BH21" s="15"/>
      <c r="BI21" s="15"/>
      <c r="BJ21" s="10"/>
      <c r="BK21" s="10"/>
      <c r="BL21" s="10"/>
      <c r="BM21" s="26"/>
      <c r="BN21" s="26" t="s">
        <v>25</v>
      </c>
      <c r="BO21" s="26" t="s">
        <v>232</v>
      </c>
      <c r="BP21" s="26" t="s">
        <v>232</v>
      </c>
      <c r="BQ21" s="26" t="s">
        <v>248</v>
      </c>
      <c r="BR21" s="26" t="s">
        <v>248</v>
      </c>
      <c r="BS21" s="26"/>
      <c r="BT21" s="26"/>
      <c r="BU21" s="26"/>
      <c r="BV21" s="54">
        <f t="shared" si="17"/>
        <v>3</v>
      </c>
      <c r="BW21" s="54">
        <f t="shared" si="18"/>
        <v>2</v>
      </c>
      <c r="BX21" s="54">
        <f t="shared" si="19"/>
        <v>0</v>
      </c>
      <c r="BZ21" s="67">
        <v>4</v>
      </c>
      <c r="CA21" s="55">
        <v>5</v>
      </c>
      <c r="CB21" s="42">
        <f t="shared" si="20"/>
        <v>3150000</v>
      </c>
      <c r="CC21" s="73"/>
      <c r="CD21" s="71"/>
      <c r="CE21" s="42">
        <f t="shared" si="21"/>
        <v>0</v>
      </c>
      <c r="CF21" s="42">
        <f t="shared" si="22"/>
        <v>3150000</v>
      </c>
      <c r="CG21" s="68"/>
      <c r="CH21" s="42">
        <f t="shared" si="23"/>
        <v>-3150000</v>
      </c>
      <c r="CI21" s="70"/>
      <c r="CJ21" s="15"/>
      <c r="CK21" s="15"/>
      <c r="CL21" s="10"/>
      <c r="CM21" s="10"/>
      <c r="CN21" s="10"/>
      <c r="CO21" s="26"/>
      <c r="CP21" s="26"/>
      <c r="CQ21" s="26"/>
      <c r="CR21" s="26"/>
      <c r="CS21" s="26"/>
      <c r="CT21" s="26"/>
      <c r="CU21" s="26"/>
      <c r="CV21" s="26"/>
      <c r="CW21" s="26"/>
      <c r="CX21" s="54">
        <f>COUNTIF(CO21:CW21,$BV$9)*$S$5</f>
        <v>0</v>
      </c>
      <c r="CY21" s="54">
        <f>COUNTIF(CO21:CW21,$BW$9)*$AZ$5</f>
        <v>0</v>
      </c>
      <c r="CZ21" s="54"/>
    </row>
    <row r="22" spans="1:104" ht="15.75">
      <c r="A22" s="167"/>
      <c r="B22" s="7">
        <v>13</v>
      </c>
      <c r="C22" s="373" t="s">
        <v>47</v>
      </c>
      <c r="D22" s="374" t="s">
        <v>48</v>
      </c>
      <c r="E22" s="393">
        <v>38288</v>
      </c>
      <c r="F22" s="381" t="s">
        <v>302</v>
      </c>
      <c r="G22" s="370"/>
      <c r="H22" s="377"/>
      <c r="I22" s="367" t="s">
        <v>76</v>
      </c>
      <c r="J22" s="382"/>
      <c r="K22" s="378" t="s">
        <v>77</v>
      </c>
      <c r="L22" s="366" t="s">
        <v>49</v>
      </c>
      <c r="M22" s="451" t="s">
        <v>532</v>
      </c>
      <c r="N22" s="379">
        <v>42344</v>
      </c>
      <c r="O22" s="372" t="s">
        <v>317</v>
      </c>
      <c r="Q22" s="67">
        <v>2</v>
      </c>
      <c r="R22" s="55">
        <v>4</v>
      </c>
      <c r="S22" s="42">
        <f>SUM(Q22:R22)*$S$4</f>
        <v>2100000</v>
      </c>
      <c r="T22" s="73">
        <v>0.5</v>
      </c>
      <c r="U22" s="71"/>
      <c r="V22" s="42"/>
      <c r="W22" s="42">
        <f>S22*(1-T22)+U22-V22</f>
        <v>1050000</v>
      </c>
      <c r="X22" s="68">
        <v>1050000</v>
      </c>
      <c r="Y22" s="42">
        <f>X22-W22</f>
        <v>0</v>
      </c>
      <c r="Z22" s="70" t="s">
        <v>400</v>
      </c>
      <c r="AA22" s="15"/>
      <c r="AB22" s="15"/>
      <c r="AC22" s="10"/>
      <c r="AD22" s="10"/>
      <c r="AE22" s="10"/>
      <c r="AF22" s="162"/>
      <c r="AG22" s="162"/>
      <c r="AH22" s="162"/>
      <c r="AI22" s="26">
        <v>1</v>
      </c>
      <c r="AJ22" s="26" t="s">
        <v>232</v>
      </c>
      <c r="AK22" s="26" t="s">
        <v>232</v>
      </c>
      <c r="AL22" s="26" t="s">
        <v>232</v>
      </c>
      <c r="AM22" s="26" t="s">
        <v>232</v>
      </c>
      <c r="AN22" s="26" t="s">
        <v>232</v>
      </c>
      <c r="AO22" s="54">
        <f>COUNTIF($AF22:$AN22,$AO$9)*$S$5</f>
        <v>5</v>
      </c>
      <c r="AP22" s="54">
        <f>COUNTIF($AF22:$AN22,$AP$9)*$S$5</f>
        <v>0</v>
      </c>
      <c r="AQ22" s="54">
        <f>COUNTIF($AF22:$AN22,$AQ$9)*$S$5</f>
        <v>0</v>
      </c>
      <c r="AR22" s="502"/>
      <c r="AS22" s="502"/>
      <c r="AT22" s="502"/>
      <c r="AU22" s="502"/>
      <c r="AV22" s="502"/>
      <c r="AW22" s="15"/>
      <c r="AX22" s="67">
        <v>5</v>
      </c>
      <c r="AY22" s="55">
        <v>4</v>
      </c>
      <c r="AZ22" s="42">
        <f>SUM(AX22:AY22)*$AZ$4</f>
        <v>3150000</v>
      </c>
      <c r="BA22" s="73">
        <v>0.5</v>
      </c>
      <c r="BB22" s="71"/>
      <c r="BC22" s="42">
        <f>Y22</f>
        <v>0</v>
      </c>
      <c r="BD22" s="42">
        <f>AZ22*(1-BA22)+BB22-BC22</f>
        <v>1575000</v>
      </c>
      <c r="BE22" s="68">
        <v>1575000</v>
      </c>
      <c r="BF22" s="42">
        <f>BE22-BD22</f>
        <v>0</v>
      </c>
      <c r="BG22" s="70" t="s">
        <v>576</v>
      </c>
      <c r="BH22" s="15"/>
      <c r="BI22" s="15"/>
      <c r="BJ22" s="10"/>
      <c r="BK22" s="10"/>
      <c r="BL22" s="10"/>
      <c r="BM22" s="26" t="s">
        <v>232</v>
      </c>
      <c r="BN22" s="26" t="s">
        <v>232</v>
      </c>
      <c r="BO22" s="26" t="s">
        <v>232</v>
      </c>
      <c r="BP22" s="26" t="s">
        <v>232</v>
      </c>
      <c r="BQ22" s="26" t="s">
        <v>232</v>
      </c>
      <c r="BR22" s="26" t="s">
        <v>232</v>
      </c>
      <c r="BS22" s="26"/>
      <c r="BT22" s="26"/>
      <c r="BU22" s="26"/>
      <c r="BV22" s="54">
        <f t="shared" si="17"/>
        <v>6</v>
      </c>
      <c r="BW22" s="54">
        <f t="shared" si="18"/>
        <v>0</v>
      </c>
      <c r="BX22" s="54">
        <f t="shared" si="19"/>
        <v>0</v>
      </c>
      <c r="BZ22" s="67">
        <v>4</v>
      </c>
      <c r="CA22" s="55">
        <v>5</v>
      </c>
      <c r="CB22" s="42">
        <f t="shared" si="20"/>
        <v>3150000</v>
      </c>
      <c r="CC22" s="73"/>
      <c r="CD22" s="71"/>
      <c r="CE22" s="42">
        <f t="shared" si="21"/>
        <v>0</v>
      </c>
      <c r="CF22" s="42">
        <f t="shared" si="22"/>
        <v>3150000</v>
      </c>
      <c r="CG22" s="68"/>
      <c r="CH22" s="42">
        <f t="shared" si="23"/>
        <v>-3150000</v>
      </c>
      <c r="CI22" s="70"/>
      <c r="CJ22" s="15"/>
      <c r="CK22" s="15"/>
      <c r="CL22" s="10"/>
      <c r="CM22" s="10"/>
      <c r="CN22" s="10"/>
      <c r="CO22" s="26"/>
      <c r="CP22" s="26"/>
      <c r="CQ22" s="26"/>
      <c r="CR22" s="26"/>
      <c r="CS22" s="26"/>
      <c r="CT22" s="26"/>
      <c r="CU22" s="26"/>
      <c r="CV22" s="26"/>
      <c r="CW22" s="26"/>
      <c r="CX22" s="54">
        <f>COUNTIF(CO22:CW22,$BV$9)*$S$5</f>
        <v>0</v>
      </c>
      <c r="CY22" s="54">
        <f>COUNTIF(CO22:CW22,$BW$9)*$AZ$5</f>
        <v>0</v>
      </c>
      <c r="CZ22" s="54">
        <f>COUNTIF(CO22:CW22,CZ$9)*$AZ$5</f>
        <v>0</v>
      </c>
    </row>
    <row r="23" spans="1:104" ht="15.75">
      <c r="A23" s="167"/>
      <c r="B23" s="7">
        <v>14</v>
      </c>
      <c r="C23" s="373" t="s">
        <v>556</v>
      </c>
      <c r="D23" s="374" t="s">
        <v>557</v>
      </c>
      <c r="E23" s="393"/>
      <c r="F23" s="381"/>
      <c r="G23" s="370"/>
      <c r="H23" s="377"/>
      <c r="I23" s="367"/>
      <c r="J23" s="382"/>
      <c r="K23" s="378" t="s">
        <v>558</v>
      </c>
      <c r="L23" s="366" t="s">
        <v>559</v>
      </c>
      <c r="M23" s="504"/>
      <c r="N23" s="379">
        <v>42612</v>
      </c>
      <c r="O23" s="372"/>
      <c r="Q23" s="67"/>
      <c r="R23" s="55"/>
      <c r="S23" s="42"/>
      <c r="T23" s="73"/>
      <c r="U23" s="71"/>
      <c r="V23" s="42"/>
      <c r="W23" s="42"/>
      <c r="X23" s="68"/>
      <c r="Y23" s="42"/>
      <c r="Z23" s="70"/>
      <c r="AA23" s="15"/>
      <c r="AB23" s="15"/>
      <c r="AC23" s="10"/>
      <c r="AD23" s="10"/>
      <c r="AE23" s="10"/>
      <c r="AF23" s="162"/>
      <c r="AG23" s="162"/>
      <c r="AH23" s="162"/>
      <c r="AI23" s="26"/>
      <c r="AJ23" s="26"/>
      <c r="AK23" s="26"/>
      <c r="AL23" s="26"/>
      <c r="AM23" s="26"/>
      <c r="AN23" s="26"/>
      <c r="AO23" s="54"/>
      <c r="AP23" s="54"/>
      <c r="AQ23" s="54"/>
      <c r="AR23" s="502"/>
      <c r="AS23" s="502"/>
      <c r="AT23" s="502"/>
      <c r="AU23" s="502"/>
      <c r="AV23" s="502"/>
      <c r="AW23" s="15"/>
      <c r="AX23" s="67"/>
      <c r="AY23" s="55"/>
      <c r="AZ23" s="42"/>
      <c r="BA23" s="73"/>
      <c r="BB23" s="71"/>
      <c r="BC23" s="42"/>
      <c r="BD23" s="42"/>
      <c r="BE23" s="68"/>
      <c r="BF23" s="42"/>
      <c r="BG23" s="70"/>
      <c r="BH23" s="15"/>
      <c r="BI23" s="15"/>
      <c r="BJ23" s="10"/>
      <c r="BK23" s="10"/>
      <c r="BL23" s="10"/>
      <c r="BM23" s="26"/>
      <c r="BN23" s="26"/>
      <c r="BO23" s="26"/>
      <c r="BP23" s="26"/>
      <c r="BQ23" s="26"/>
      <c r="BR23" s="26"/>
      <c r="BS23" s="26"/>
      <c r="BT23" s="26"/>
      <c r="BU23" s="26"/>
      <c r="BV23" s="54">
        <f t="shared" si="17"/>
        <v>0</v>
      </c>
      <c r="BW23" s="54">
        <f t="shared" si="18"/>
        <v>0</v>
      </c>
      <c r="BX23" s="54">
        <f t="shared" si="19"/>
        <v>0</v>
      </c>
      <c r="BZ23" s="67">
        <v>4</v>
      </c>
      <c r="CA23" s="55">
        <v>5</v>
      </c>
      <c r="CB23" s="42">
        <f t="shared" si="20"/>
        <v>3150000</v>
      </c>
      <c r="CC23" s="73"/>
      <c r="CD23" s="71"/>
      <c r="CE23" s="42">
        <f t="shared" si="21"/>
        <v>0</v>
      </c>
      <c r="CF23" s="42">
        <f t="shared" si="22"/>
        <v>3150000</v>
      </c>
      <c r="CG23" s="68"/>
      <c r="CH23" s="42">
        <f t="shared" si="23"/>
        <v>-3150000</v>
      </c>
      <c r="CI23" s="70"/>
      <c r="CJ23" s="15"/>
      <c r="CK23" s="15"/>
      <c r="CL23" s="10"/>
      <c r="CM23" s="10"/>
      <c r="CN23" s="10"/>
      <c r="CO23" s="26"/>
      <c r="CP23" s="26"/>
      <c r="CQ23" s="26"/>
      <c r="CR23" s="26"/>
      <c r="CS23" s="26"/>
      <c r="CT23" s="26"/>
      <c r="CU23" s="26"/>
      <c r="CV23" s="26"/>
      <c r="CW23" s="26"/>
      <c r="CX23" s="54"/>
      <c r="CY23" s="54"/>
      <c r="CZ23" s="54"/>
    </row>
    <row r="24" spans="1:104" ht="15.75">
      <c r="A24" s="167"/>
      <c r="B24" s="7">
        <v>15</v>
      </c>
      <c r="C24" s="625" t="s">
        <v>204</v>
      </c>
      <c r="D24" s="626" t="s">
        <v>351</v>
      </c>
      <c r="E24" s="650">
        <v>38306</v>
      </c>
      <c r="F24" s="651" t="s">
        <v>284</v>
      </c>
      <c r="G24" s="404" t="s">
        <v>376</v>
      </c>
      <c r="H24" s="627"/>
      <c r="I24" s="397" t="s">
        <v>220</v>
      </c>
      <c r="J24" s="397"/>
      <c r="K24" s="628" t="s">
        <v>205</v>
      </c>
      <c r="L24" s="403" t="s">
        <v>284</v>
      </c>
      <c r="M24" s="652" t="s">
        <v>376</v>
      </c>
      <c r="N24" s="401"/>
      <c r="O24" s="402" t="s">
        <v>577</v>
      </c>
      <c r="Q24" s="67"/>
      <c r="R24" s="55"/>
      <c r="S24" s="42"/>
      <c r="T24" s="73"/>
      <c r="U24" s="71"/>
      <c r="V24" s="42"/>
      <c r="W24" s="42"/>
      <c r="X24" s="68"/>
      <c r="Y24" s="42"/>
      <c r="Z24" s="70"/>
      <c r="AA24" s="15"/>
      <c r="AB24" s="15"/>
      <c r="AC24" s="10"/>
      <c r="AD24" s="10"/>
      <c r="AE24" s="10"/>
      <c r="AF24" s="162"/>
      <c r="AG24" s="162"/>
      <c r="AH24" s="162"/>
      <c r="AI24" s="26"/>
      <c r="AJ24" s="26"/>
      <c r="AK24" s="26"/>
      <c r="AL24" s="26"/>
      <c r="AM24" s="26"/>
      <c r="AN24" s="26"/>
      <c r="AO24" s="54"/>
      <c r="AP24" s="54"/>
      <c r="AQ24" s="54"/>
      <c r="AR24" s="502"/>
      <c r="AS24" s="502"/>
      <c r="AT24" s="502"/>
      <c r="AU24" s="502"/>
      <c r="AV24" s="502"/>
      <c r="AW24" s="15"/>
      <c r="AX24" s="67">
        <v>1</v>
      </c>
      <c r="AY24" s="55"/>
      <c r="AZ24" s="42">
        <f>SUM(AX24:AY24)*$AZ$4</f>
        <v>350000</v>
      </c>
      <c r="BA24" s="73"/>
      <c r="BB24" s="71"/>
      <c r="BC24" s="42">
        <f t="shared" ref="BC24:BC30" si="24">Y24</f>
        <v>0</v>
      </c>
      <c r="BD24" s="42">
        <f t="shared" ref="BD24:BD30" si="25">AZ24*(1-BA24)+BB24-BC24</f>
        <v>350000</v>
      </c>
      <c r="BE24" s="68"/>
      <c r="BF24" s="42">
        <f t="shared" ref="BF24:BF30" si="26">BE24-BD24</f>
        <v>-350000</v>
      </c>
      <c r="BG24" s="70"/>
      <c r="BH24" s="15"/>
      <c r="BI24" s="15"/>
      <c r="BJ24" s="10"/>
      <c r="BK24" s="10"/>
      <c r="BL24" s="10"/>
      <c r="BM24" s="26"/>
      <c r="BN24" s="26"/>
      <c r="BO24" s="26" t="s">
        <v>232</v>
      </c>
      <c r="BP24" s="26" t="s">
        <v>248</v>
      </c>
      <c r="BQ24" s="26"/>
      <c r="BR24" s="26"/>
      <c r="BS24" s="26"/>
      <c r="BT24" s="26"/>
      <c r="BU24" s="26"/>
      <c r="BV24" s="54">
        <f t="shared" si="17"/>
        <v>1</v>
      </c>
      <c r="BW24" s="54">
        <f t="shared" si="18"/>
        <v>1</v>
      </c>
      <c r="BX24" s="54">
        <f t="shared" si="19"/>
        <v>0</v>
      </c>
      <c r="BZ24" s="67">
        <v>4</v>
      </c>
      <c r="CA24" s="55">
        <v>5</v>
      </c>
      <c r="CB24" s="42">
        <f t="shared" si="20"/>
        <v>3150000</v>
      </c>
      <c r="CC24" s="73"/>
      <c r="CD24" s="71"/>
      <c r="CE24" s="42">
        <f t="shared" si="21"/>
        <v>-350000</v>
      </c>
      <c r="CF24" s="42">
        <f t="shared" si="22"/>
        <v>3500000</v>
      </c>
      <c r="CG24" s="68"/>
      <c r="CH24" s="42">
        <f t="shared" si="23"/>
        <v>-3500000</v>
      </c>
      <c r="CI24" s="70"/>
      <c r="CJ24" s="15"/>
      <c r="CK24" s="15"/>
      <c r="CL24" s="10"/>
      <c r="CM24" s="10"/>
      <c r="CN24" s="10"/>
      <c r="CO24" s="26"/>
      <c r="CP24" s="26"/>
      <c r="CQ24" s="26"/>
      <c r="CR24" s="26"/>
      <c r="CS24" s="26"/>
      <c r="CT24" s="26"/>
      <c r="CU24" s="26"/>
      <c r="CV24" s="26"/>
      <c r="CW24" s="26"/>
      <c r="CX24" s="54">
        <f t="shared" ref="CX24:CX30" si="27">COUNTIF(CO24:CW24,$BV$9)*$S$5</f>
        <v>0</v>
      </c>
      <c r="CY24" s="54">
        <f t="shared" ref="CY24:CY30" si="28">COUNTIF(CO24:CW24,$BW$9)*$AZ$5</f>
        <v>0</v>
      </c>
      <c r="CZ24" s="54"/>
    </row>
    <row r="25" spans="1:104" ht="15.75">
      <c r="A25" s="167"/>
      <c r="B25" s="7">
        <v>16</v>
      </c>
      <c r="C25" s="394" t="s">
        <v>141</v>
      </c>
      <c r="D25" s="395" t="s">
        <v>351</v>
      </c>
      <c r="E25" s="401">
        <v>38073</v>
      </c>
      <c r="F25" s="397"/>
      <c r="G25" s="397"/>
      <c r="H25" s="397"/>
      <c r="I25" s="397" t="s">
        <v>143</v>
      </c>
      <c r="J25" s="397"/>
      <c r="K25" s="397" t="s">
        <v>144</v>
      </c>
      <c r="L25" s="403" t="s">
        <v>145</v>
      </c>
      <c r="M25" s="404" t="s">
        <v>146</v>
      </c>
      <c r="N25" s="405">
        <v>42449</v>
      </c>
      <c r="O25" s="402" t="s">
        <v>398</v>
      </c>
      <c r="Q25" s="67"/>
      <c r="R25" s="55"/>
      <c r="S25" s="42">
        <f t="shared" ref="S25:S30" si="29">SUM(Q25:R25)*$S$4</f>
        <v>0</v>
      </c>
      <c r="T25" s="73"/>
      <c r="U25" s="71"/>
      <c r="V25" s="42"/>
      <c r="W25" s="42">
        <f t="shared" ref="W25:W30" si="30">S25*(1-T25)+U25-V25</f>
        <v>0</v>
      </c>
      <c r="X25" s="68"/>
      <c r="Y25" s="42">
        <f t="shared" ref="Y25:Y30" si="31">X25-W25</f>
        <v>0</v>
      </c>
      <c r="Z25" s="70"/>
      <c r="AA25" s="15"/>
      <c r="AB25" s="15"/>
      <c r="AC25" s="10"/>
      <c r="AD25" s="10"/>
      <c r="AE25" s="10"/>
      <c r="AF25" s="162"/>
      <c r="AG25" s="162"/>
      <c r="AH25" s="162"/>
      <c r="AI25" s="26"/>
      <c r="AJ25" s="26"/>
      <c r="AK25" s="26"/>
      <c r="AL25" s="26"/>
      <c r="AM25" s="26"/>
      <c r="AN25" s="26"/>
      <c r="AO25" s="54">
        <f t="shared" ref="AO25:AO30" si="32">COUNTIF($AF25:$AN25,$AO$9)*$S$5</f>
        <v>0</v>
      </c>
      <c r="AP25" s="54">
        <f t="shared" ref="AP25:AP30" si="33">COUNTIF($AF25:$AN25,$AP$9)*$S$5</f>
        <v>0</v>
      </c>
      <c r="AQ25" s="54">
        <f t="shared" ref="AQ25:AQ30" si="34">COUNTIF($AF25:$AN25,$AQ$9)*$S$5</f>
        <v>0</v>
      </c>
      <c r="AR25" s="502"/>
      <c r="AS25" s="502"/>
      <c r="AT25" s="502"/>
      <c r="AU25" s="502"/>
      <c r="AV25" s="502"/>
      <c r="AW25" s="15"/>
      <c r="AX25" s="67"/>
      <c r="AY25" s="55"/>
      <c r="AZ25" s="42">
        <f>SUM(AX25:AY25)*$AZ$4</f>
        <v>0</v>
      </c>
      <c r="BA25" s="73"/>
      <c r="BB25" s="71"/>
      <c r="BC25" s="42">
        <f t="shared" si="24"/>
        <v>0</v>
      </c>
      <c r="BD25" s="42">
        <f t="shared" si="25"/>
        <v>0</v>
      </c>
      <c r="BE25" s="68"/>
      <c r="BF25" s="42">
        <f t="shared" si="26"/>
        <v>0</v>
      </c>
      <c r="BG25" s="70"/>
      <c r="BH25" s="15"/>
      <c r="BI25" s="15"/>
      <c r="BJ25" s="10"/>
      <c r="BK25" s="10"/>
      <c r="BL25" s="10"/>
      <c r="BM25" s="26"/>
      <c r="BN25" s="26"/>
      <c r="BO25" s="26"/>
      <c r="BP25" s="26"/>
      <c r="BQ25" s="26"/>
      <c r="BR25" s="26"/>
      <c r="BS25" s="26"/>
      <c r="BT25" s="26"/>
      <c r="BU25" s="26"/>
      <c r="BV25" s="54">
        <f t="shared" si="17"/>
        <v>0</v>
      </c>
      <c r="BW25" s="54">
        <f t="shared" si="18"/>
        <v>0</v>
      </c>
      <c r="BX25" s="54">
        <f t="shared" si="19"/>
        <v>0</v>
      </c>
      <c r="BZ25" s="67"/>
      <c r="CA25" s="55"/>
      <c r="CB25" s="42">
        <f t="shared" si="20"/>
        <v>0</v>
      </c>
      <c r="CC25" s="73"/>
      <c r="CD25" s="71"/>
      <c r="CE25" s="42">
        <f t="shared" si="21"/>
        <v>0</v>
      </c>
      <c r="CF25" s="42">
        <f t="shared" si="22"/>
        <v>0</v>
      </c>
      <c r="CG25" s="68"/>
      <c r="CH25" s="42">
        <f t="shared" si="23"/>
        <v>0</v>
      </c>
      <c r="CI25" s="70"/>
      <c r="CJ25" s="15"/>
      <c r="CK25" s="15"/>
      <c r="CL25" s="10"/>
      <c r="CM25" s="10"/>
      <c r="CN25" s="10"/>
      <c r="CO25" s="26"/>
      <c r="CP25" s="26"/>
      <c r="CQ25" s="26"/>
      <c r="CR25" s="26"/>
      <c r="CS25" s="26"/>
      <c r="CT25" s="26"/>
      <c r="CU25" s="26"/>
      <c r="CV25" s="26"/>
      <c r="CW25" s="26"/>
      <c r="CX25" s="54">
        <f t="shared" si="27"/>
        <v>0</v>
      </c>
      <c r="CY25" s="54">
        <f t="shared" si="28"/>
        <v>0</v>
      </c>
      <c r="CZ25" s="54">
        <f t="shared" ref="CZ25:CZ30" si="35">COUNTIF(CO25:CW25,CZ$9)*$AZ$5</f>
        <v>0</v>
      </c>
    </row>
    <row r="26" spans="1:104" ht="15.75">
      <c r="A26" s="167"/>
      <c r="B26" s="7">
        <v>17</v>
      </c>
      <c r="C26" s="394" t="s">
        <v>309</v>
      </c>
      <c r="D26" s="395" t="s">
        <v>334</v>
      </c>
      <c r="E26" s="401">
        <v>37305</v>
      </c>
      <c r="F26" s="397"/>
      <c r="G26" s="397"/>
      <c r="H26" s="397"/>
      <c r="I26" s="397" t="s">
        <v>310</v>
      </c>
      <c r="J26" s="397"/>
      <c r="K26" s="397" t="s">
        <v>311</v>
      </c>
      <c r="L26" s="403" t="s">
        <v>312</v>
      </c>
      <c r="M26" s="404"/>
      <c r="N26" s="401">
        <v>42549</v>
      </c>
      <c r="O26" s="402" t="s">
        <v>337</v>
      </c>
      <c r="Q26" s="67"/>
      <c r="R26" s="55"/>
      <c r="S26" s="42">
        <f t="shared" si="29"/>
        <v>0</v>
      </c>
      <c r="T26" s="73"/>
      <c r="U26" s="71"/>
      <c r="V26" s="42"/>
      <c r="W26" s="42">
        <f t="shared" si="30"/>
        <v>0</v>
      </c>
      <c r="X26" s="68"/>
      <c r="Y26" s="42">
        <f t="shared" si="31"/>
        <v>0</v>
      </c>
      <c r="Z26" s="168"/>
      <c r="AA26" s="15"/>
      <c r="AB26" s="15"/>
      <c r="AC26" s="10"/>
      <c r="AD26" s="10"/>
      <c r="AE26" s="10"/>
      <c r="AF26" s="162"/>
      <c r="AG26" s="162"/>
      <c r="AH26" s="162"/>
      <c r="AI26" s="56"/>
      <c r="AJ26" s="26"/>
      <c r="AK26" s="26"/>
      <c r="AL26" s="26"/>
      <c r="AM26" s="26"/>
      <c r="AN26" s="26"/>
      <c r="AO26" s="54">
        <f t="shared" si="32"/>
        <v>0</v>
      </c>
      <c r="AP26" s="54">
        <f t="shared" si="33"/>
        <v>0</v>
      </c>
      <c r="AQ26" s="54">
        <f t="shared" si="34"/>
        <v>0</v>
      </c>
      <c r="AR26" s="502"/>
      <c r="AS26" s="502"/>
      <c r="AT26" s="502"/>
      <c r="AU26" s="502"/>
      <c r="AV26" s="502"/>
      <c r="AW26" s="15"/>
      <c r="AX26" s="67"/>
      <c r="AY26" s="55"/>
      <c r="AZ26" s="42">
        <f>SUM(AX26:AY26)*$AZ$4</f>
        <v>0</v>
      </c>
      <c r="BA26" s="73"/>
      <c r="BB26" s="71"/>
      <c r="BC26" s="42">
        <f t="shared" si="24"/>
        <v>0</v>
      </c>
      <c r="BD26" s="42">
        <f t="shared" si="25"/>
        <v>0</v>
      </c>
      <c r="BE26" s="68"/>
      <c r="BF26" s="42">
        <f t="shared" si="26"/>
        <v>0</v>
      </c>
      <c r="BG26" s="168"/>
      <c r="BH26" s="15"/>
      <c r="BI26" s="15"/>
      <c r="BJ26" s="10"/>
      <c r="BK26" s="10"/>
      <c r="BL26" s="10"/>
      <c r="BM26" s="26"/>
      <c r="BN26" s="26"/>
      <c r="BO26" s="26"/>
      <c r="BP26" s="26"/>
      <c r="BQ26" s="26"/>
      <c r="BR26" s="26"/>
      <c r="BS26" s="26"/>
      <c r="BT26" s="26"/>
      <c r="BU26" s="26"/>
      <c r="BV26" s="54">
        <f t="shared" si="17"/>
        <v>0</v>
      </c>
      <c r="BW26" s="54">
        <f t="shared" si="18"/>
        <v>0</v>
      </c>
      <c r="BX26" s="54">
        <f t="shared" si="19"/>
        <v>0</v>
      </c>
      <c r="BZ26" s="67"/>
      <c r="CA26" s="55"/>
      <c r="CB26" s="42">
        <f t="shared" si="20"/>
        <v>0</v>
      </c>
      <c r="CC26" s="73"/>
      <c r="CD26" s="71"/>
      <c r="CE26" s="42">
        <f t="shared" si="21"/>
        <v>0</v>
      </c>
      <c r="CF26" s="42">
        <f t="shared" si="22"/>
        <v>0</v>
      </c>
      <c r="CG26" s="68"/>
      <c r="CH26" s="42">
        <f t="shared" si="23"/>
        <v>0</v>
      </c>
      <c r="CI26" s="490"/>
      <c r="CJ26" s="15"/>
      <c r="CK26" s="15"/>
      <c r="CL26" s="10"/>
      <c r="CM26" s="10"/>
      <c r="CN26" s="10"/>
      <c r="CO26" s="26"/>
      <c r="CP26" s="26"/>
      <c r="CQ26" s="26"/>
      <c r="CR26" s="26"/>
      <c r="CS26" s="26"/>
      <c r="CT26" s="26"/>
      <c r="CU26" s="26"/>
      <c r="CV26" s="26"/>
      <c r="CW26" s="26"/>
      <c r="CX26" s="54">
        <f t="shared" si="27"/>
        <v>0</v>
      </c>
      <c r="CY26" s="54">
        <f t="shared" si="28"/>
        <v>0</v>
      </c>
      <c r="CZ26" s="54">
        <f t="shared" si="35"/>
        <v>0</v>
      </c>
    </row>
    <row r="27" spans="1:104" ht="15.75">
      <c r="A27" s="167"/>
      <c r="B27" s="7">
        <v>18</v>
      </c>
      <c r="C27" s="394" t="s">
        <v>313</v>
      </c>
      <c r="D27" s="395" t="s">
        <v>335</v>
      </c>
      <c r="E27" s="401">
        <v>37536</v>
      </c>
      <c r="F27" s="397"/>
      <c r="G27" s="397"/>
      <c r="H27" s="397"/>
      <c r="I27" s="397" t="s">
        <v>280</v>
      </c>
      <c r="J27" s="397"/>
      <c r="K27" s="397" t="s">
        <v>281</v>
      </c>
      <c r="L27" s="403" t="s">
        <v>282</v>
      </c>
      <c r="M27" s="400" t="s">
        <v>283</v>
      </c>
      <c r="N27" s="401"/>
      <c r="O27" s="402" t="s">
        <v>338</v>
      </c>
      <c r="Q27" s="67"/>
      <c r="R27" s="55"/>
      <c r="S27" s="42">
        <f t="shared" si="29"/>
        <v>0</v>
      </c>
      <c r="T27" s="73"/>
      <c r="U27" s="71"/>
      <c r="V27" s="42"/>
      <c r="W27" s="42">
        <f t="shared" si="30"/>
        <v>0</v>
      </c>
      <c r="X27" s="68"/>
      <c r="Y27" s="42">
        <f t="shared" si="31"/>
        <v>0</v>
      </c>
      <c r="Z27" s="70"/>
      <c r="AA27" s="15"/>
      <c r="AB27" s="15"/>
      <c r="AC27" s="10"/>
      <c r="AD27" s="10"/>
      <c r="AE27" s="10"/>
      <c r="AF27" s="162"/>
      <c r="AG27" s="162"/>
      <c r="AH27" s="162"/>
      <c r="AI27" s="56"/>
      <c r="AJ27" s="26"/>
      <c r="AK27" s="26"/>
      <c r="AL27" s="26"/>
      <c r="AM27" s="26"/>
      <c r="AN27" s="26"/>
      <c r="AO27" s="54">
        <f t="shared" si="32"/>
        <v>0</v>
      </c>
      <c r="AP27" s="54">
        <f t="shared" si="33"/>
        <v>0</v>
      </c>
      <c r="AQ27" s="54">
        <f t="shared" si="34"/>
        <v>0</v>
      </c>
      <c r="AR27" s="502"/>
      <c r="AS27" s="502"/>
      <c r="AT27" s="502"/>
      <c r="AU27" s="502"/>
      <c r="AV27" s="502"/>
      <c r="AW27" s="15"/>
      <c r="AX27" s="67"/>
      <c r="AY27" s="55"/>
      <c r="AZ27" s="42">
        <f>SUM(AX27:AY27)*$S$4</f>
        <v>0</v>
      </c>
      <c r="BA27" s="73"/>
      <c r="BB27" s="71"/>
      <c r="BC27" s="42">
        <f t="shared" si="24"/>
        <v>0</v>
      </c>
      <c r="BD27" s="42">
        <f t="shared" si="25"/>
        <v>0</v>
      </c>
      <c r="BE27" s="68"/>
      <c r="BF27" s="42">
        <f t="shared" si="26"/>
        <v>0</v>
      </c>
      <c r="BG27" s="70"/>
      <c r="BH27" s="15"/>
      <c r="BI27" s="15"/>
      <c r="BJ27" s="10"/>
      <c r="BK27" s="10"/>
      <c r="BL27" s="10"/>
      <c r="BM27" s="26"/>
      <c r="BN27" s="26"/>
      <c r="BO27" s="26"/>
      <c r="BP27" s="26"/>
      <c r="BQ27" s="26"/>
      <c r="BR27" s="26"/>
      <c r="BS27" s="26"/>
      <c r="BT27" s="26"/>
      <c r="BU27" s="26"/>
      <c r="BV27" s="54">
        <f t="shared" si="17"/>
        <v>0</v>
      </c>
      <c r="BW27" s="54">
        <f t="shared" si="18"/>
        <v>0</v>
      </c>
      <c r="BX27" s="54">
        <f t="shared" si="19"/>
        <v>0</v>
      </c>
      <c r="BZ27" s="67"/>
      <c r="CA27" s="55"/>
      <c r="CB27" s="42">
        <f t="shared" si="20"/>
        <v>0</v>
      </c>
      <c r="CC27" s="73"/>
      <c r="CD27" s="71"/>
      <c r="CE27" s="42">
        <f t="shared" si="21"/>
        <v>0</v>
      </c>
      <c r="CF27" s="42">
        <f t="shared" si="22"/>
        <v>0</v>
      </c>
      <c r="CG27" s="68"/>
      <c r="CH27" s="42">
        <f t="shared" si="23"/>
        <v>0</v>
      </c>
      <c r="CI27" s="70"/>
      <c r="CJ27" s="15"/>
      <c r="CK27" s="15"/>
      <c r="CL27" s="10"/>
      <c r="CM27" s="10"/>
      <c r="CN27" s="10"/>
      <c r="CO27" s="26"/>
      <c r="CP27" s="26"/>
      <c r="CQ27" s="26"/>
      <c r="CR27" s="26"/>
      <c r="CS27" s="26"/>
      <c r="CT27" s="26"/>
      <c r="CU27" s="26"/>
      <c r="CV27" s="26"/>
      <c r="CW27" s="26"/>
      <c r="CX27" s="54">
        <f t="shared" si="27"/>
        <v>0</v>
      </c>
      <c r="CY27" s="54">
        <f t="shared" si="28"/>
        <v>0</v>
      </c>
      <c r="CZ27" s="54">
        <f t="shared" si="35"/>
        <v>0</v>
      </c>
    </row>
    <row r="28" spans="1:104" ht="15.75">
      <c r="B28" s="7">
        <v>19</v>
      </c>
      <c r="C28" s="625" t="s">
        <v>78</v>
      </c>
      <c r="D28" s="626" t="s">
        <v>550</v>
      </c>
      <c r="E28" s="401">
        <v>38137</v>
      </c>
      <c r="F28" s="403" t="s">
        <v>54</v>
      </c>
      <c r="G28" s="397"/>
      <c r="H28" s="627"/>
      <c r="I28" s="397" t="s">
        <v>300</v>
      </c>
      <c r="J28" s="397"/>
      <c r="K28" s="628" t="s">
        <v>301</v>
      </c>
      <c r="L28" s="629" t="s">
        <v>54</v>
      </c>
      <c r="M28" s="630" t="s">
        <v>393</v>
      </c>
      <c r="N28" s="401">
        <v>42351</v>
      </c>
      <c r="O28" s="402" t="s">
        <v>55</v>
      </c>
      <c r="Q28" s="67">
        <v>2</v>
      </c>
      <c r="R28" s="55">
        <v>2</v>
      </c>
      <c r="S28" s="42">
        <f t="shared" si="29"/>
        <v>1400000</v>
      </c>
      <c r="T28" s="73">
        <v>0.5</v>
      </c>
      <c r="U28" s="71"/>
      <c r="V28" s="42"/>
      <c r="W28" s="42">
        <f t="shared" si="30"/>
        <v>700000</v>
      </c>
      <c r="X28" s="68">
        <v>700000</v>
      </c>
      <c r="Y28" s="42">
        <f t="shared" si="31"/>
        <v>0</v>
      </c>
      <c r="Z28" s="70" t="s">
        <v>454</v>
      </c>
      <c r="AA28" s="15"/>
      <c r="AB28" s="15"/>
      <c r="AC28" s="10"/>
      <c r="AD28" s="10"/>
      <c r="AE28" s="10"/>
      <c r="AF28" s="162"/>
      <c r="AG28" s="162"/>
      <c r="AH28" s="162"/>
      <c r="AI28" s="26">
        <v>1</v>
      </c>
      <c r="AJ28" s="26">
        <v>1</v>
      </c>
      <c r="AK28" s="26">
        <v>1</v>
      </c>
      <c r="AL28" s="26">
        <v>1</v>
      </c>
      <c r="AM28" s="26" t="s">
        <v>29</v>
      </c>
      <c r="AN28" s="26" t="s">
        <v>29</v>
      </c>
      <c r="AO28" s="54">
        <f t="shared" si="32"/>
        <v>0</v>
      </c>
      <c r="AP28" s="54">
        <f t="shared" si="33"/>
        <v>0</v>
      </c>
      <c r="AQ28" s="54">
        <f t="shared" si="34"/>
        <v>2</v>
      </c>
      <c r="AR28" s="502"/>
      <c r="AS28" s="502"/>
      <c r="AT28" s="502"/>
      <c r="AU28" s="502"/>
      <c r="AV28" s="502"/>
      <c r="AW28" s="15"/>
      <c r="AX28" s="67"/>
      <c r="AY28" s="55"/>
      <c r="AZ28" s="42">
        <f>SUM(AX28:AY28)*$AZ$4</f>
        <v>0</v>
      </c>
      <c r="BA28" s="73">
        <v>0.5</v>
      </c>
      <c r="BB28" s="71"/>
      <c r="BC28" s="42">
        <f t="shared" si="24"/>
        <v>0</v>
      </c>
      <c r="BD28" s="42">
        <f t="shared" si="25"/>
        <v>0</v>
      </c>
      <c r="BE28" s="68"/>
      <c r="BF28" s="42">
        <f t="shared" si="26"/>
        <v>0</v>
      </c>
      <c r="BG28" s="70"/>
      <c r="BH28" s="15"/>
      <c r="BI28" s="15"/>
      <c r="BJ28" s="10"/>
      <c r="BK28" s="10"/>
      <c r="BL28" s="10"/>
      <c r="BM28" s="26"/>
      <c r="BN28" s="26"/>
      <c r="BO28" s="26"/>
      <c r="BP28" s="26"/>
      <c r="BQ28" s="26"/>
      <c r="BR28" s="26"/>
      <c r="BS28" s="26"/>
      <c r="BT28" s="26"/>
      <c r="BU28" s="26"/>
      <c r="BV28" s="54">
        <f t="shared" si="17"/>
        <v>0</v>
      </c>
      <c r="BW28" s="54">
        <f t="shared" si="18"/>
        <v>0</v>
      </c>
      <c r="BX28" s="54">
        <f t="shared" si="19"/>
        <v>0</v>
      </c>
      <c r="BZ28" s="67">
        <v>4</v>
      </c>
      <c r="CA28" s="55">
        <v>5</v>
      </c>
      <c r="CB28" s="42">
        <f t="shared" si="20"/>
        <v>3150000</v>
      </c>
      <c r="CC28" s="73"/>
      <c r="CD28" s="71"/>
      <c r="CE28" s="42">
        <f t="shared" si="21"/>
        <v>0</v>
      </c>
      <c r="CF28" s="42">
        <f t="shared" si="22"/>
        <v>3150000</v>
      </c>
      <c r="CG28" s="68"/>
      <c r="CH28" s="42">
        <f t="shared" si="23"/>
        <v>-3150000</v>
      </c>
      <c r="CI28" s="70"/>
      <c r="CJ28" s="15"/>
      <c r="CK28" s="15"/>
      <c r="CL28" s="10"/>
      <c r="CM28" s="10"/>
      <c r="CN28" s="10"/>
      <c r="CO28" s="26"/>
      <c r="CP28" s="26"/>
      <c r="CQ28" s="26"/>
      <c r="CR28" s="26"/>
      <c r="CS28" s="26"/>
      <c r="CT28" s="26"/>
      <c r="CU28" s="26"/>
      <c r="CV28" s="26"/>
      <c r="CW28" s="26"/>
      <c r="CX28" s="54">
        <f t="shared" si="27"/>
        <v>0</v>
      </c>
      <c r="CY28" s="54">
        <f t="shared" si="28"/>
        <v>0</v>
      </c>
      <c r="CZ28" s="54">
        <f t="shared" si="35"/>
        <v>0</v>
      </c>
    </row>
    <row r="29" spans="1:104" ht="15.75">
      <c r="A29" s="167"/>
      <c r="B29" s="7">
        <v>20</v>
      </c>
      <c r="C29" s="394" t="s">
        <v>136</v>
      </c>
      <c r="D29" s="395" t="s">
        <v>278</v>
      </c>
      <c r="E29" s="401">
        <v>38065</v>
      </c>
      <c r="F29" s="397"/>
      <c r="G29" s="397"/>
      <c r="H29" s="397"/>
      <c r="I29" s="397" t="s">
        <v>137</v>
      </c>
      <c r="J29" s="397"/>
      <c r="K29" s="397" t="s">
        <v>138</v>
      </c>
      <c r="L29" s="403" t="s">
        <v>139</v>
      </c>
      <c r="M29" s="404" t="s">
        <v>140</v>
      </c>
      <c r="N29" s="401">
        <v>42449</v>
      </c>
      <c r="O29" s="402" t="s">
        <v>233</v>
      </c>
      <c r="Q29" s="67"/>
      <c r="R29" s="55"/>
      <c r="S29" s="42">
        <f t="shared" si="29"/>
        <v>0</v>
      </c>
      <c r="T29" s="73"/>
      <c r="U29" s="71"/>
      <c r="V29" s="42"/>
      <c r="W29" s="42">
        <f t="shared" si="30"/>
        <v>0</v>
      </c>
      <c r="X29" s="68"/>
      <c r="Y29" s="42">
        <f t="shared" si="31"/>
        <v>0</v>
      </c>
      <c r="Z29" s="70"/>
      <c r="AA29" s="15"/>
      <c r="AB29" s="15"/>
      <c r="AC29" s="10"/>
      <c r="AD29" s="10"/>
      <c r="AE29" s="10"/>
      <c r="AF29" s="162"/>
      <c r="AG29" s="162"/>
      <c r="AH29" s="162"/>
      <c r="AI29" s="26"/>
      <c r="AJ29" s="26"/>
      <c r="AK29" s="26"/>
      <c r="AL29" s="26"/>
      <c r="AM29" s="26"/>
      <c r="AN29" s="26"/>
      <c r="AO29" s="54">
        <f t="shared" si="32"/>
        <v>0</v>
      </c>
      <c r="AP29" s="54">
        <f t="shared" si="33"/>
        <v>0</v>
      </c>
      <c r="AQ29" s="54">
        <f t="shared" si="34"/>
        <v>0</v>
      </c>
      <c r="AR29" s="502"/>
      <c r="AS29" s="502"/>
      <c r="AT29" s="502"/>
      <c r="AU29" s="502"/>
      <c r="AV29" s="502"/>
      <c r="AW29" s="15"/>
      <c r="AX29" s="67"/>
      <c r="AY29" s="55"/>
      <c r="AZ29" s="42">
        <f>SUM(AX29:AY29)*$S$4</f>
        <v>0</v>
      </c>
      <c r="BA29" s="73"/>
      <c r="BB29" s="71"/>
      <c r="BC29" s="42">
        <f t="shared" si="24"/>
        <v>0</v>
      </c>
      <c r="BD29" s="42">
        <f t="shared" si="25"/>
        <v>0</v>
      </c>
      <c r="BE29" s="68"/>
      <c r="BF29" s="42">
        <f t="shared" si="26"/>
        <v>0</v>
      </c>
      <c r="BG29" s="70"/>
      <c r="BH29" s="15"/>
      <c r="BI29" s="15"/>
      <c r="BJ29" s="10"/>
      <c r="BK29" s="10"/>
      <c r="BL29" s="10"/>
      <c r="BM29" s="26"/>
      <c r="BN29" s="26"/>
      <c r="BO29" s="26"/>
      <c r="BP29" s="26"/>
      <c r="BQ29" s="26"/>
      <c r="BR29" s="26"/>
      <c r="BS29" s="26"/>
      <c r="BT29" s="26"/>
      <c r="BU29" s="26"/>
      <c r="BV29" s="54">
        <f t="shared" si="17"/>
        <v>0</v>
      </c>
      <c r="BW29" s="54">
        <f t="shared" si="18"/>
        <v>0</v>
      </c>
      <c r="BX29" s="54">
        <f t="shared" si="19"/>
        <v>0</v>
      </c>
      <c r="BZ29" s="67"/>
      <c r="CA29" s="55"/>
      <c r="CB29" s="42">
        <f t="shared" si="20"/>
        <v>0</v>
      </c>
      <c r="CC29" s="73"/>
      <c r="CD29" s="71"/>
      <c r="CE29" s="42">
        <f t="shared" si="21"/>
        <v>0</v>
      </c>
      <c r="CF29" s="42">
        <f t="shared" si="22"/>
        <v>0</v>
      </c>
      <c r="CG29" s="68"/>
      <c r="CH29" s="42">
        <f t="shared" si="23"/>
        <v>0</v>
      </c>
      <c r="CI29" s="70"/>
      <c r="CJ29" s="15"/>
      <c r="CK29" s="15"/>
      <c r="CL29" s="10"/>
      <c r="CM29" s="10"/>
      <c r="CN29" s="10"/>
      <c r="CO29" s="26"/>
      <c r="CP29" s="26"/>
      <c r="CQ29" s="26"/>
      <c r="CR29" s="26"/>
      <c r="CS29" s="26"/>
      <c r="CT29" s="26"/>
      <c r="CU29" s="26"/>
      <c r="CV29" s="26"/>
      <c r="CW29" s="26"/>
      <c r="CX29" s="54">
        <f t="shared" si="27"/>
        <v>0</v>
      </c>
      <c r="CY29" s="54">
        <f t="shared" si="28"/>
        <v>0</v>
      </c>
      <c r="CZ29" s="54">
        <f t="shared" si="35"/>
        <v>0</v>
      </c>
    </row>
    <row r="30" spans="1:104" ht="15.75">
      <c r="A30" s="167"/>
      <c r="B30" s="7">
        <v>21</v>
      </c>
      <c r="C30" s="394" t="s">
        <v>218</v>
      </c>
      <c r="D30" s="395" t="s">
        <v>350</v>
      </c>
      <c r="E30" s="406"/>
      <c r="F30" s="407"/>
      <c r="G30" s="404">
        <v>6</v>
      </c>
      <c r="H30" s="397"/>
      <c r="I30" s="397"/>
      <c r="J30" s="397"/>
      <c r="K30" s="397"/>
      <c r="L30" s="399" t="s">
        <v>219</v>
      </c>
      <c r="M30" s="397"/>
      <c r="N30" s="401"/>
      <c r="O30" s="402" t="s">
        <v>375</v>
      </c>
      <c r="Q30" s="67">
        <v>1</v>
      </c>
      <c r="R30" s="55"/>
      <c r="S30" s="42">
        <f t="shared" si="29"/>
        <v>350000</v>
      </c>
      <c r="T30" s="73"/>
      <c r="U30" s="71"/>
      <c r="V30" s="42"/>
      <c r="W30" s="42">
        <f t="shared" si="30"/>
        <v>350000</v>
      </c>
      <c r="X30" s="68"/>
      <c r="Y30" s="42">
        <f t="shared" si="31"/>
        <v>-350000</v>
      </c>
      <c r="Z30" s="70"/>
      <c r="AA30" s="45"/>
      <c r="AB30" s="15"/>
      <c r="AC30" s="10"/>
      <c r="AD30" s="10"/>
      <c r="AE30" s="10"/>
      <c r="AF30" s="162"/>
      <c r="AG30" s="162"/>
      <c r="AH30" s="162"/>
      <c r="AI30" s="26" t="s">
        <v>232</v>
      </c>
      <c r="AJ30" s="26" t="s">
        <v>248</v>
      </c>
      <c r="AK30" s="26" t="s">
        <v>248</v>
      </c>
      <c r="AL30" s="26"/>
      <c r="AM30" s="26"/>
      <c r="AN30" s="26"/>
      <c r="AO30" s="54">
        <f t="shared" si="32"/>
        <v>1</v>
      </c>
      <c r="AP30" s="54">
        <f t="shared" si="33"/>
        <v>2</v>
      </c>
      <c r="AQ30" s="54">
        <f t="shared" si="34"/>
        <v>0</v>
      </c>
      <c r="AR30" s="502"/>
      <c r="AS30" s="502"/>
      <c r="AT30" s="502"/>
      <c r="AU30" s="502"/>
      <c r="AV30" s="502"/>
      <c r="AW30" s="15"/>
      <c r="AX30" s="67"/>
      <c r="AY30" s="55"/>
      <c r="AZ30" s="42">
        <f>SUM(AX30:AY30)*$S$4</f>
        <v>0</v>
      </c>
      <c r="BA30" s="73"/>
      <c r="BB30" s="71"/>
      <c r="BC30" s="42">
        <f t="shared" si="24"/>
        <v>-350000</v>
      </c>
      <c r="BD30" s="42">
        <f t="shared" si="25"/>
        <v>350000</v>
      </c>
      <c r="BE30" s="68"/>
      <c r="BF30" s="42">
        <f t="shared" si="26"/>
        <v>-350000</v>
      </c>
      <c r="BG30" s="70"/>
      <c r="BH30" s="45"/>
      <c r="BI30" s="15"/>
      <c r="BJ30" s="10"/>
      <c r="BK30" s="10"/>
      <c r="BL30" s="10"/>
      <c r="BM30" s="26"/>
      <c r="BN30" s="26"/>
      <c r="BO30" s="26"/>
      <c r="BP30" s="26"/>
      <c r="BQ30" s="26"/>
      <c r="BR30" s="26"/>
      <c r="BS30" s="26"/>
      <c r="BT30" s="26"/>
      <c r="BU30" s="26"/>
      <c r="BV30" s="54">
        <f t="shared" si="17"/>
        <v>0</v>
      </c>
      <c r="BW30" s="54">
        <f t="shared" si="18"/>
        <v>0</v>
      </c>
      <c r="BX30" s="54">
        <f t="shared" si="19"/>
        <v>0</v>
      </c>
      <c r="BZ30" s="67"/>
      <c r="CA30" s="55"/>
      <c r="CB30" s="42">
        <f t="shared" si="20"/>
        <v>0</v>
      </c>
      <c r="CC30" s="73"/>
      <c r="CD30" s="71"/>
      <c r="CE30" s="42">
        <f t="shared" si="21"/>
        <v>-350000</v>
      </c>
      <c r="CF30" s="42">
        <f t="shared" si="22"/>
        <v>350000</v>
      </c>
      <c r="CG30" s="68"/>
      <c r="CH30" s="42">
        <f t="shared" si="23"/>
        <v>-350000</v>
      </c>
      <c r="CI30" s="70"/>
      <c r="CJ30" s="45"/>
      <c r="CK30" s="15"/>
      <c r="CL30" s="10"/>
      <c r="CM30" s="10"/>
      <c r="CN30" s="10"/>
      <c r="CO30" s="26"/>
      <c r="CP30" s="26"/>
      <c r="CQ30" s="26"/>
      <c r="CR30" s="26"/>
      <c r="CS30" s="26"/>
      <c r="CT30" s="26"/>
      <c r="CU30" s="26"/>
      <c r="CV30" s="26"/>
      <c r="CW30" s="26"/>
      <c r="CX30" s="54">
        <f t="shared" si="27"/>
        <v>0</v>
      </c>
      <c r="CY30" s="54">
        <f t="shared" si="28"/>
        <v>0</v>
      </c>
      <c r="CZ30" s="54">
        <f t="shared" si="35"/>
        <v>0</v>
      </c>
    </row>
    <row r="31" spans="1:104" s="8" customFormat="1" ht="15.75">
      <c r="B31" s="7">
        <v>22</v>
      </c>
      <c r="C31" s="394" t="s">
        <v>242</v>
      </c>
      <c r="D31" s="395" t="s">
        <v>353</v>
      </c>
      <c r="E31" s="396">
        <v>38328</v>
      </c>
      <c r="F31" s="397"/>
      <c r="G31" s="397"/>
      <c r="H31" s="397" t="s">
        <v>257</v>
      </c>
      <c r="I31" s="397" t="s">
        <v>258</v>
      </c>
      <c r="J31" s="397"/>
      <c r="K31" s="398"/>
      <c r="L31" s="399" t="s">
        <v>217</v>
      </c>
      <c r="M31" s="400" t="s">
        <v>286</v>
      </c>
      <c r="N31" s="401"/>
      <c r="O31" s="402" t="s">
        <v>352</v>
      </c>
      <c r="Q31" s="23"/>
      <c r="R31" s="63"/>
      <c r="S31" s="52">
        <f>SUM(S10:S29)</f>
        <v>19600000</v>
      </c>
      <c r="T31" s="74"/>
      <c r="U31" s="51"/>
      <c r="V31" s="43"/>
      <c r="W31" s="43"/>
      <c r="X31" s="43">
        <f>SUM(X10:X29)</f>
        <v>15540000</v>
      </c>
      <c r="Y31" s="43">
        <f>SUM(Y10:Y29)</f>
        <v>-2100000</v>
      </c>
      <c r="Z31" s="43"/>
      <c r="AA31" s="13"/>
      <c r="AB31" s="57" t="s">
        <v>21</v>
      </c>
      <c r="AC31" s="63">
        <f t="shared" ref="AC31:AN31" si="36">COUNTIF(AC10:AC29,"X")</f>
        <v>0</v>
      </c>
      <c r="AD31" s="63">
        <f t="shared" si="36"/>
        <v>0</v>
      </c>
      <c r="AE31" s="63">
        <f t="shared" si="36"/>
        <v>0</v>
      </c>
      <c r="AF31" s="63">
        <f t="shared" si="36"/>
        <v>0</v>
      </c>
      <c r="AG31" s="63">
        <f t="shared" si="36"/>
        <v>0</v>
      </c>
      <c r="AH31" s="63">
        <f t="shared" si="36"/>
        <v>0</v>
      </c>
      <c r="AI31" s="63">
        <f t="shared" si="36"/>
        <v>5</v>
      </c>
      <c r="AJ31" s="63">
        <f t="shared" si="36"/>
        <v>7</v>
      </c>
      <c r="AK31" s="63">
        <f t="shared" si="36"/>
        <v>9</v>
      </c>
      <c r="AL31" s="63">
        <f t="shared" si="36"/>
        <v>9</v>
      </c>
      <c r="AM31" s="63">
        <f t="shared" si="36"/>
        <v>9</v>
      </c>
      <c r="AN31" s="63">
        <f t="shared" si="36"/>
        <v>9</v>
      </c>
      <c r="AO31" s="53">
        <f>SUM(AO10:AO29)</f>
        <v>47</v>
      </c>
      <c r="AP31" s="53">
        <f>SUM(AP10:AP29)</f>
        <v>2</v>
      </c>
      <c r="AQ31" s="53">
        <f>SUM(AQ10:AQ29)</f>
        <v>3</v>
      </c>
      <c r="AR31" s="503"/>
      <c r="AS31" s="503"/>
      <c r="AT31" s="503"/>
      <c r="AU31" s="503"/>
      <c r="AV31" s="503"/>
      <c r="AW31" s="13"/>
      <c r="AX31" s="23"/>
      <c r="AY31" s="486"/>
      <c r="AZ31" s="52">
        <f>SUM(AZ10:AZ29)</f>
        <v>33600000</v>
      </c>
      <c r="BA31" s="74"/>
      <c r="BB31" s="51"/>
      <c r="BC31" s="43"/>
      <c r="BD31" s="43"/>
      <c r="BE31" s="43">
        <f>SUM(BE10:BE29)</f>
        <v>35175000</v>
      </c>
      <c r="BF31" s="43">
        <f>SUM(BF10:BF29)</f>
        <v>1050000</v>
      </c>
      <c r="BG31" s="43"/>
      <c r="BH31" s="13"/>
      <c r="BI31" s="57" t="s">
        <v>21</v>
      </c>
      <c r="BJ31" s="486">
        <f t="shared" ref="BJ31:BU31" si="37">COUNTIF(BJ10:BJ29,"X")</f>
        <v>0</v>
      </c>
      <c r="BK31" s="486">
        <f t="shared" si="37"/>
        <v>0</v>
      </c>
      <c r="BL31" s="486">
        <f t="shared" si="37"/>
        <v>0</v>
      </c>
      <c r="BM31" s="486">
        <f t="shared" si="37"/>
        <v>11</v>
      </c>
      <c r="BN31" s="486">
        <f t="shared" si="37"/>
        <v>12</v>
      </c>
      <c r="BO31" s="486">
        <f t="shared" si="37"/>
        <v>13</v>
      </c>
      <c r="BP31" s="486">
        <f t="shared" si="37"/>
        <v>12</v>
      </c>
      <c r="BQ31" s="486">
        <f t="shared" si="37"/>
        <v>10</v>
      </c>
      <c r="BR31" s="486">
        <f t="shared" si="37"/>
        <v>10</v>
      </c>
      <c r="BS31" s="486">
        <f t="shared" si="37"/>
        <v>0</v>
      </c>
      <c r="BT31" s="486">
        <f t="shared" si="37"/>
        <v>0</v>
      </c>
      <c r="BU31" s="486">
        <f t="shared" si="37"/>
        <v>0</v>
      </c>
      <c r="BV31" s="53">
        <f>SUM(BV10:BV29)</f>
        <v>67</v>
      </c>
      <c r="BW31" s="53">
        <f>SUM(BW10:BW29)</f>
        <v>6</v>
      </c>
      <c r="BX31" s="53">
        <f>SUM(BX10:BX29)</f>
        <v>0</v>
      </c>
      <c r="BZ31" s="23"/>
      <c r="CA31" s="555"/>
      <c r="CB31" s="52">
        <f>SUM(CB10:CB29)</f>
        <v>47250000</v>
      </c>
      <c r="CC31" s="74"/>
      <c r="CD31" s="51"/>
      <c r="CE31" s="43"/>
      <c r="CF31" s="43"/>
      <c r="CG31" s="43"/>
      <c r="CH31" s="43"/>
      <c r="CI31" s="43"/>
      <c r="CJ31" s="13"/>
      <c r="CK31" s="57" t="s">
        <v>21</v>
      </c>
      <c r="CL31" s="555">
        <f t="shared" ref="CL31:CW31" si="38">COUNTIF(CL10:CL29,"X")</f>
        <v>0</v>
      </c>
      <c r="CM31" s="555">
        <f t="shared" si="38"/>
        <v>0</v>
      </c>
      <c r="CN31" s="555">
        <f t="shared" si="38"/>
        <v>0</v>
      </c>
      <c r="CO31" s="555">
        <f t="shared" si="38"/>
        <v>0</v>
      </c>
      <c r="CP31" s="556">
        <f t="shared" si="38"/>
        <v>0</v>
      </c>
      <c r="CQ31" s="556">
        <f t="shared" si="38"/>
        <v>0</v>
      </c>
      <c r="CR31" s="556">
        <f t="shared" si="38"/>
        <v>0</v>
      </c>
      <c r="CS31" s="556">
        <f t="shared" si="38"/>
        <v>0</v>
      </c>
      <c r="CT31" s="556">
        <f t="shared" si="38"/>
        <v>0</v>
      </c>
      <c r="CU31" s="556">
        <f t="shared" si="38"/>
        <v>0</v>
      </c>
      <c r="CV31" s="556">
        <f t="shared" si="38"/>
        <v>0</v>
      </c>
      <c r="CW31" s="556">
        <f t="shared" si="38"/>
        <v>0</v>
      </c>
      <c r="CX31" s="53">
        <f>SUM(CX10:CX29)</f>
        <v>0</v>
      </c>
      <c r="CY31" s="53">
        <f>SUM(CY10:CY29)</f>
        <v>0</v>
      </c>
      <c r="CZ31" s="53">
        <f>SUM(CZ10:CZ29)</f>
        <v>0</v>
      </c>
    </row>
    <row r="32" spans="1:104">
      <c r="B32" s="24"/>
      <c r="C32" s="28" t="s">
        <v>4</v>
      </c>
      <c r="D32" s="28">
        <f>COUNTA(D10:D30)</f>
        <v>21</v>
      </c>
      <c r="E32" s="63"/>
      <c r="F32" s="35"/>
      <c r="G32" s="28"/>
      <c r="H32" s="64"/>
      <c r="I32" s="64"/>
      <c r="J32" s="64"/>
      <c r="K32" s="64"/>
      <c r="L32" s="151"/>
      <c r="M32" s="28"/>
      <c r="N32" s="64"/>
      <c r="O32" s="23"/>
      <c r="Q32" s="24"/>
      <c r="R32" s="22"/>
      <c r="S32" s="24"/>
      <c r="T32" s="75"/>
      <c r="U32" s="50"/>
      <c r="V32" s="24"/>
      <c r="W32" s="24"/>
      <c r="X32" s="24"/>
      <c r="Y32" s="24"/>
      <c r="Z32" s="24"/>
      <c r="AA32" s="15"/>
      <c r="AB32" s="58" t="s">
        <v>22</v>
      </c>
      <c r="AC32" s="22">
        <f t="shared" ref="AC32:AN32" si="39">COUNTIF(AC10:AC29,"P")</f>
        <v>0</v>
      </c>
      <c r="AD32" s="22">
        <f t="shared" si="39"/>
        <v>0</v>
      </c>
      <c r="AE32" s="22">
        <f t="shared" si="39"/>
        <v>0</v>
      </c>
      <c r="AF32" s="22">
        <f t="shared" si="39"/>
        <v>0</v>
      </c>
      <c r="AG32" s="22">
        <f t="shared" si="39"/>
        <v>0</v>
      </c>
      <c r="AH32" s="22">
        <f t="shared" si="39"/>
        <v>0</v>
      </c>
      <c r="AI32" s="22">
        <f t="shared" si="39"/>
        <v>0</v>
      </c>
      <c r="AJ32" s="22">
        <f t="shared" si="39"/>
        <v>1</v>
      </c>
      <c r="AK32" s="22">
        <f t="shared" si="39"/>
        <v>0</v>
      </c>
      <c r="AL32" s="22">
        <f t="shared" si="39"/>
        <v>0</v>
      </c>
      <c r="AM32" s="22">
        <f t="shared" si="39"/>
        <v>1</v>
      </c>
      <c r="AN32" s="22">
        <f t="shared" si="39"/>
        <v>1</v>
      </c>
      <c r="AO32" s="10"/>
      <c r="AP32" s="10"/>
      <c r="AQ32" s="10"/>
      <c r="AR32" s="15"/>
      <c r="AS32" s="15"/>
      <c r="AT32" s="15"/>
      <c r="AU32" s="15"/>
      <c r="AV32" s="15"/>
      <c r="AW32" s="15"/>
      <c r="AX32" s="24"/>
      <c r="AY32" s="22"/>
      <c r="AZ32" s="24"/>
      <c r="BA32" s="75"/>
      <c r="BB32" s="50"/>
      <c r="BC32" s="24"/>
      <c r="BD32" s="24"/>
      <c r="BE32" s="24"/>
      <c r="BF32" s="24"/>
      <c r="BG32" s="24"/>
      <c r="BH32" s="15"/>
      <c r="BI32" s="58" t="s">
        <v>22</v>
      </c>
      <c r="BJ32" s="22">
        <f t="shared" ref="BJ32:BU32" si="40">COUNTIF(BJ10:BJ29,"P")</f>
        <v>0</v>
      </c>
      <c r="BK32" s="22">
        <f t="shared" si="40"/>
        <v>0</v>
      </c>
      <c r="BL32" s="22">
        <f t="shared" si="40"/>
        <v>0</v>
      </c>
      <c r="BM32" s="22">
        <f t="shared" si="40"/>
        <v>0</v>
      </c>
      <c r="BN32" s="22">
        <f t="shared" si="40"/>
        <v>0</v>
      </c>
      <c r="BO32" s="22">
        <f t="shared" si="40"/>
        <v>0</v>
      </c>
      <c r="BP32" s="22">
        <f t="shared" si="40"/>
        <v>0</v>
      </c>
      <c r="BQ32" s="22">
        <f t="shared" si="40"/>
        <v>0</v>
      </c>
      <c r="BR32" s="22">
        <f t="shared" si="40"/>
        <v>0</v>
      </c>
      <c r="BS32" s="22">
        <f t="shared" si="40"/>
        <v>0</v>
      </c>
      <c r="BT32" s="22">
        <f t="shared" si="40"/>
        <v>0</v>
      </c>
      <c r="BU32" s="22">
        <f t="shared" si="40"/>
        <v>0</v>
      </c>
      <c r="BV32" s="10"/>
      <c r="BW32" s="10"/>
      <c r="BX32" s="10"/>
      <c r="BZ32" s="24"/>
      <c r="CA32" s="22"/>
      <c r="CB32" s="24"/>
      <c r="CC32" s="75"/>
      <c r="CD32" s="50"/>
      <c r="CE32" s="24"/>
      <c r="CF32" s="24"/>
      <c r="CG32" s="24"/>
      <c r="CH32" s="24"/>
      <c r="CI32" s="24"/>
      <c r="CJ32" s="15"/>
      <c r="CK32" s="58" t="s">
        <v>22</v>
      </c>
      <c r="CL32" s="22">
        <f t="shared" ref="CL32:CW32" si="41">COUNTIF(CL10:CL29,"P")</f>
        <v>0</v>
      </c>
      <c r="CM32" s="22">
        <f t="shared" si="41"/>
        <v>0</v>
      </c>
      <c r="CN32" s="22">
        <f t="shared" si="41"/>
        <v>0</v>
      </c>
      <c r="CO32" s="22">
        <f t="shared" si="41"/>
        <v>0</v>
      </c>
      <c r="CP32" s="22">
        <f t="shared" si="41"/>
        <v>0</v>
      </c>
      <c r="CQ32" s="22">
        <f t="shared" si="41"/>
        <v>0</v>
      </c>
      <c r="CR32" s="22">
        <f t="shared" si="41"/>
        <v>0</v>
      </c>
      <c r="CS32" s="22">
        <f t="shared" si="41"/>
        <v>0</v>
      </c>
      <c r="CT32" s="22">
        <f t="shared" si="41"/>
        <v>0</v>
      </c>
      <c r="CU32" s="22">
        <f t="shared" si="41"/>
        <v>0</v>
      </c>
      <c r="CV32" s="22">
        <f t="shared" si="41"/>
        <v>0</v>
      </c>
      <c r="CW32" s="22">
        <f t="shared" si="41"/>
        <v>0</v>
      </c>
      <c r="CX32" s="10"/>
      <c r="CY32" s="10"/>
      <c r="CZ32" s="10"/>
    </row>
    <row r="33" spans="3:104">
      <c r="C33" s="24"/>
      <c r="D33" s="23"/>
      <c r="E33" s="22"/>
      <c r="F33" s="36"/>
      <c r="G33" s="40"/>
      <c r="H33" s="29"/>
      <c r="I33" s="29"/>
      <c r="J33" s="29"/>
      <c r="K33" s="29"/>
      <c r="L33" s="152"/>
      <c r="M33" s="40"/>
      <c r="N33" s="29"/>
      <c r="O33" s="24"/>
      <c r="AB33" s="59" t="s">
        <v>39</v>
      </c>
      <c r="AF33" s="6"/>
      <c r="AG33" s="6">
        <v>2</v>
      </c>
      <c r="AH33" s="6">
        <v>2</v>
      </c>
      <c r="AI33" s="6"/>
      <c r="AJ33" s="6">
        <v>2</v>
      </c>
      <c r="AK33" s="6">
        <v>2</v>
      </c>
      <c r="AL33" s="6">
        <v>2</v>
      </c>
      <c r="AM33" s="6"/>
      <c r="AN33" s="6"/>
      <c r="AO33" s="60">
        <f>SUM($AF$33:$AN$33)</f>
        <v>10</v>
      </c>
      <c r="AP33" s="6"/>
      <c r="AQ33" s="6"/>
      <c r="BI33" s="59" t="s">
        <v>39</v>
      </c>
      <c r="BM33" s="6"/>
      <c r="BN33" s="6">
        <v>2</v>
      </c>
      <c r="BO33" s="6">
        <v>2</v>
      </c>
      <c r="BP33" s="6"/>
      <c r="BQ33" s="6">
        <v>2</v>
      </c>
      <c r="BR33" s="6">
        <v>2</v>
      </c>
      <c r="BS33" s="6">
        <v>2</v>
      </c>
      <c r="BT33" s="6"/>
      <c r="BU33" s="6"/>
      <c r="BV33" s="60">
        <f>SUM($AF$33:$AN$33)</f>
        <v>10</v>
      </c>
      <c r="BW33" s="6"/>
      <c r="BX33" s="6"/>
      <c r="CK33" s="59" t="s">
        <v>39</v>
      </c>
      <c r="CO33" s="6"/>
      <c r="CP33" s="6">
        <v>2</v>
      </c>
      <c r="CQ33" s="6">
        <v>2</v>
      </c>
      <c r="CR33" s="6"/>
      <c r="CS33" s="6">
        <v>2</v>
      </c>
      <c r="CT33" s="6">
        <v>2</v>
      </c>
      <c r="CU33" s="6"/>
      <c r="CV33" s="6"/>
      <c r="CW33" s="6"/>
      <c r="CX33" s="60">
        <f>SUM($AF$33:$AN$33)</f>
        <v>10</v>
      </c>
      <c r="CY33" s="6"/>
      <c r="CZ33" s="6"/>
    </row>
    <row r="34" spans="3:104">
      <c r="AB34" s="59" t="s">
        <v>40</v>
      </c>
      <c r="AF34" s="6"/>
      <c r="AG34" s="6"/>
      <c r="AH34" s="6"/>
      <c r="AI34" s="6"/>
      <c r="AJ34" s="61"/>
      <c r="AK34" s="61"/>
      <c r="AL34" s="61"/>
      <c r="AM34" s="61"/>
      <c r="AN34" s="61"/>
      <c r="AO34" s="62">
        <f>AO31/AO33</f>
        <v>4.7</v>
      </c>
      <c r="AP34" s="6"/>
      <c r="AQ34" s="6"/>
      <c r="BI34" s="59" t="s">
        <v>40</v>
      </c>
      <c r="BM34" s="6"/>
      <c r="BN34" s="6"/>
      <c r="BO34" s="6"/>
      <c r="BP34" s="6"/>
      <c r="BQ34" s="61"/>
      <c r="BR34" s="61"/>
      <c r="BS34" s="61"/>
      <c r="BT34" s="61"/>
      <c r="BU34" s="61"/>
      <c r="BV34" s="62">
        <f>BV31/BV33</f>
        <v>6.7</v>
      </c>
      <c r="BW34" s="6"/>
      <c r="BX34" s="6"/>
      <c r="CK34" s="59" t="s">
        <v>40</v>
      </c>
      <c r="CO34" s="6"/>
      <c r="CP34" s="6"/>
      <c r="CQ34" s="6"/>
      <c r="CR34" s="6"/>
      <c r="CS34" s="61"/>
      <c r="CT34" s="61"/>
      <c r="CU34" s="61"/>
      <c r="CV34" s="61"/>
      <c r="CW34" s="61"/>
      <c r="CX34" s="62">
        <f>CX31/CX33</f>
        <v>0</v>
      </c>
      <c r="CY34" s="6"/>
      <c r="CZ34" s="6"/>
    </row>
    <row r="35" spans="3:104">
      <c r="N35" s="2"/>
      <c r="AJ35" s="20"/>
      <c r="AK35" s="20"/>
      <c r="AL35" s="20"/>
      <c r="AM35" s="20"/>
      <c r="AN35" s="20"/>
      <c r="BQ35" s="20"/>
      <c r="BR35" s="20"/>
      <c r="BS35" s="20"/>
      <c r="BT35" s="20"/>
      <c r="BU35" s="20"/>
      <c r="CS35" s="20"/>
      <c r="CT35" s="20"/>
      <c r="CU35" s="20"/>
      <c r="CV35" s="20"/>
      <c r="CW35" s="20"/>
    </row>
    <row r="36" spans="3:104">
      <c r="N36" s="2"/>
    </row>
    <row r="37" spans="3:104">
      <c r="N37" s="2"/>
    </row>
    <row r="38" spans="3:104">
      <c r="N38" s="2"/>
    </row>
    <row r="39" spans="3:104">
      <c r="C39" s="1"/>
      <c r="D39" s="189"/>
      <c r="F39" s="38"/>
      <c r="J39" s="2"/>
      <c r="K39" s="2"/>
      <c r="N39" s="2"/>
    </row>
    <row r="40" spans="3:104">
      <c r="C40" s="1"/>
      <c r="D40" s="189"/>
      <c r="F40" s="38"/>
      <c r="J40" s="2"/>
      <c r="K40" s="2"/>
      <c r="N40" s="2"/>
    </row>
    <row r="41" spans="3:104">
      <c r="C41" s="1"/>
      <c r="D41" s="189"/>
      <c r="F41" s="38"/>
      <c r="J41" s="2"/>
      <c r="K41" s="2"/>
      <c r="N41" s="2"/>
    </row>
    <row r="42" spans="3:104">
      <c r="C42" s="1"/>
      <c r="D42" s="189"/>
      <c r="F42" s="38"/>
      <c r="J42" s="2"/>
      <c r="K42" s="2"/>
      <c r="N42" s="2"/>
    </row>
    <row r="43" spans="3:104">
      <c r="C43" s="1"/>
      <c r="D43" s="189"/>
      <c r="F43" s="38"/>
      <c r="J43" s="2"/>
      <c r="K43" s="2"/>
      <c r="N43" s="2"/>
    </row>
  </sheetData>
  <sheetProtection formatCells="0" formatColumns="0" formatRows="0"/>
  <sortState ref="A10:CZ31">
    <sortCondition ref="D10:D31"/>
    <sortCondition ref="C10:C31"/>
  </sortState>
  <mergeCells count="48">
    <mergeCell ref="H5:I5"/>
    <mergeCell ref="B2:O2"/>
    <mergeCell ref="Q2:Z2"/>
    <mergeCell ref="AC2:AQ2"/>
    <mergeCell ref="V8:V9"/>
    <mergeCell ref="B8:B9"/>
    <mergeCell ref="C8:C9"/>
    <mergeCell ref="D8:D9"/>
    <mergeCell ref="E8:E9"/>
    <mergeCell ref="F8:F9"/>
    <mergeCell ref="G8:G9"/>
    <mergeCell ref="H8:I8"/>
    <mergeCell ref="K8:M8"/>
    <mergeCell ref="N8:N9"/>
    <mergeCell ref="O8:O9"/>
    <mergeCell ref="Q8:S8"/>
    <mergeCell ref="AF8:AJ8"/>
    <mergeCell ref="AK8:AN8"/>
    <mergeCell ref="AO8:AQ8"/>
    <mergeCell ref="W8:W9"/>
    <mergeCell ref="X8:X9"/>
    <mergeCell ref="Y8:Y9"/>
    <mergeCell ref="Z8:Z9"/>
    <mergeCell ref="AC8:AE8"/>
    <mergeCell ref="BJ2:BX2"/>
    <mergeCell ref="AX8:AZ8"/>
    <mergeCell ref="BC8:BC9"/>
    <mergeCell ref="BJ8:BL8"/>
    <mergeCell ref="BM8:BQ8"/>
    <mergeCell ref="BR8:BU8"/>
    <mergeCell ref="BV8:BX8"/>
    <mergeCell ref="BD8:BD9"/>
    <mergeCell ref="BE8:BE9"/>
    <mergeCell ref="BF8:BF9"/>
    <mergeCell ref="BG8:BG9"/>
    <mergeCell ref="AX2:BG2"/>
    <mergeCell ref="BZ2:CI2"/>
    <mergeCell ref="CL2:CZ2"/>
    <mergeCell ref="BZ8:CB8"/>
    <mergeCell ref="CE8:CE9"/>
    <mergeCell ref="CF8:CF9"/>
    <mergeCell ref="CG8:CG9"/>
    <mergeCell ref="CH8:CH9"/>
    <mergeCell ref="CI8:CI9"/>
    <mergeCell ref="CL8:CN8"/>
    <mergeCell ref="CO8:CR8"/>
    <mergeCell ref="CS8:CW8"/>
    <mergeCell ref="CX8:CZ8"/>
  </mergeCells>
  <conditionalFormatting sqref="AC10:AN30 BJ10:BU30 CL10:CW30">
    <cfRule type="cellIs" dxfId="88" priority="57" operator="equal">
      <formula>"P"</formula>
    </cfRule>
    <cfRule type="cellIs" dxfId="87" priority="58" operator="equal">
      <formula>"X"</formula>
    </cfRule>
    <cfRule type="cellIs" dxfId="86" priority="59" operator="equal">
      <formula>"KP"</formula>
    </cfRule>
  </conditionalFormatting>
  <conditionalFormatting sqref="Y10:Y30 BF10:BF30">
    <cfRule type="cellIs" dxfId="85" priority="52" operator="greaterThan">
      <formula>0</formula>
    </cfRule>
    <cfRule type="cellIs" dxfId="84" priority="53" operator="lessThan">
      <formula>0</formula>
    </cfRule>
  </conditionalFormatting>
  <conditionalFormatting sqref="X10:X30 BE10:BE30">
    <cfRule type="cellIs" dxfId="83" priority="51" operator="greaterThan">
      <formula>0</formula>
    </cfRule>
  </conditionalFormatting>
  <conditionalFormatting sqref="X31:Y31">
    <cfRule type="cellIs" dxfId="82" priority="49" operator="lessThan">
      <formula>0</formula>
    </cfRule>
    <cfRule type="cellIs" dxfId="81" priority="50" operator="greaterThan">
      <formula>0</formula>
    </cfRule>
  </conditionalFormatting>
  <conditionalFormatting sqref="BE31:BF31">
    <cfRule type="cellIs" dxfId="80" priority="13" operator="lessThan">
      <formula>0</formula>
    </cfRule>
    <cfRule type="cellIs" dxfId="79" priority="14" operator="greaterThan">
      <formula>0</formula>
    </cfRule>
  </conditionalFormatting>
  <conditionalFormatting sqref="Z5">
    <cfRule type="cellIs" dxfId="78" priority="11" operator="greaterThan">
      <formula>0</formula>
    </cfRule>
    <cfRule type="cellIs" dxfId="77" priority="12" operator="lessThan">
      <formula>0</formula>
    </cfRule>
  </conditionalFormatting>
  <conditionalFormatting sqref="CG10:CG30">
    <cfRule type="cellIs" dxfId="76" priority="5" operator="greaterThan">
      <formula>0</formula>
    </cfRule>
  </conditionalFormatting>
  <conditionalFormatting sqref="CG31:CH31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CH10:CH30">
    <cfRule type="cellIs" dxfId="73" priority="1" operator="greaterThan">
      <formula>0</formula>
    </cfRule>
    <cfRule type="cellIs" dxfId="72" priority="2" operator="lessThan">
      <formula>0</formula>
    </cfRule>
  </conditionalFormatting>
  <hyperlinks>
    <hyperlink ref="M25" r:id="rId1"/>
    <hyperlink ref="M10" r:id="rId2"/>
    <hyperlink ref="M20" r:id="rId3"/>
    <hyperlink ref="M31" r:id="rId4"/>
    <hyperlink ref="G15" r:id="rId5"/>
    <hyperlink ref="G14" r:id="rId6"/>
    <hyperlink ref="M14" r:id="rId7"/>
    <hyperlink ref="G10" r:id="rId8"/>
    <hyperlink ref="M29" r:id="rId9"/>
    <hyperlink ref="M27" r:id="rId10"/>
    <hyperlink ref="M28" r:id="rId11"/>
    <hyperlink ref="M11" r:id="rId12"/>
    <hyperlink ref="M16" r:id="rId13"/>
    <hyperlink ref="M12" r:id="rId14"/>
    <hyperlink ref="M13" r:id="rId15"/>
    <hyperlink ref="M17" r:id="rId16"/>
    <hyperlink ref="M22" r:id="rId17"/>
    <hyperlink ref="M19" r:id="rId18"/>
    <hyperlink ref="M21" r:id="rId19"/>
    <hyperlink ref="M15" r:id="rId20"/>
  </hyperlinks>
  <pageMargins left="0.7" right="0.7" top="0.75" bottom="0.75" header="0.3" footer="0.3"/>
  <pageSetup orientation="portrait" r:id="rId21"/>
  <legacy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V43"/>
  <sheetViews>
    <sheetView zoomScale="80" zoomScaleNormal="80" zoomScalePageLayoutView="9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:XFD24"/>
    </sheetView>
  </sheetViews>
  <sheetFormatPr defaultColWidth="8.875" defaultRowHeight="18.75"/>
  <cols>
    <col min="1" max="1" width="7.875" style="2" customWidth="1"/>
    <col min="2" max="2" width="4.375" style="2" customWidth="1"/>
    <col min="3" max="3" width="21.125" style="2" customWidth="1"/>
    <col min="4" max="4" width="9.875" style="2" customWidth="1"/>
    <col min="5" max="5" width="12.75" style="31" customWidth="1"/>
    <col min="6" max="6" width="16" style="198" customWidth="1"/>
    <col min="7" max="7" width="13.75" style="1" bestFit="1" customWidth="1"/>
    <col min="8" max="8" width="9.375" style="1" customWidth="1"/>
    <col min="9" max="9" width="21.375" style="1" customWidth="1"/>
    <col min="10" max="10" width="3" style="1" customWidth="1"/>
    <col min="11" max="11" width="21.375" style="1" bestFit="1" customWidth="1"/>
    <col min="12" max="12" width="21.25" style="191" customWidth="1"/>
    <col min="13" max="13" width="30.125" style="1" customWidth="1"/>
    <col min="14" max="14" width="11.25" style="1" bestFit="1" customWidth="1"/>
    <col min="15" max="15" width="32.25" style="1" bestFit="1" customWidth="1"/>
    <col min="16" max="17" width="4.375" style="2" customWidth="1"/>
    <col min="18" max="18" width="4.375" style="31" customWidth="1"/>
    <col min="19" max="19" width="14.25" style="2" bestFit="1" customWidth="1"/>
    <col min="20" max="20" width="9.25" style="72" bestFit="1" customWidth="1"/>
    <col min="21" max="21" width="9.25" style="47" customWidth="1"/>
    <col min="22" max="22" width="12.25" style="2" customWidth="1"/>
    <col min="23" max="23" width="12.75" style="2" bestFit="1" customWidth="1"/>
    <col min="24" max="25" width="14.25" style="2" bestFit="1" customWidth="1"/>
    <col min="26" max="26" width="13.625" style="2" bestFit="1" customWidth="1"/>
    <col min="27" max="34" width="2.25" style="11" customWidth="1"/>
    <col min="35" max="42" width="4.25" style="11" customWidth="1"/>
    <col min="43" max="43" width="6.375" style="11" bestFit="1" customWidth="1"/>
    <col min="44" max="44" width="6.125" style="11" bestFit="1" customWidth="1"/>
    <col min="45" max="45" width="6.375" style="11" bestFit="1" customWidth="1"/>
    <col min="46" max="49" width="2.75" style="11" customWidth="1"/>
    <col min="50" max="50" width="4.375" style="2" customWidth="1"/>
    <col min="51" max="51" width="4.375" style="31" customWidth="1"/>
    <col min="52" max="52" width="14.25" style="2" bestFit="1" customWidth="1"/>
    <col min="53" max="53" width="9.25" style="72" bestFit="1" customWidth="1"/>
    <col min="54" max="54" width="9.25" style="47" customWidth="1"/>
    <col min="55" max="55" width="15" style="2" customWidth="1"/>
    <col min="56" max="56" width="12.75" style="2" bestFit="1" customWidth="1"/>
    <col min="57" max="58" width="14.25" style="2" bestFit="1" customWidth="1"/>
    <col min="59" max="59" width="13.625" style="2" bestFit="1" customWidth="1"/>
    <col min="60" max="60" width="4" style="11" customWidth="1"/>
    <col min="61" max="61" width="5.25" style="11" customWidth="1"/>
    <col min="62" max="70" width="4.25" style="11" customWidth="1"/>
    <col min="71" max="71" width="6.375" style="11" bestFit="1" customWidth="1"/>
    <col min="72" max="72" width="6.125" style="11" bestFit="1" customWidth="1"/>
    <col min="73" max="73" width="8" style="11" customWidth="1"/>
    <col min="74" max="77" width="8.875" style="2"/>
    <col min="78" max="78" width="4.375" style="2" customWidth="1"/>
    <col min="79" max="79" width="4.375" style="31" customWidth="1"/>
    <col min="80" max="80" width="14.25" style="2" bestFit="1" customWidth="1"/>
    <col min="81" max="81" width="9.25" style="72" bestFit="1" customWidth="1"/>
    <col min="82" max="82" width="11.375" style="653" customWidth="1"/>
    <col min="83" max="83" width="15" style="2" customWidth="1"/>
    <col min="84" max="84" width="12.75" style="2" bestFit="1" customWidth="1"/>
    <col min="85" max="86" width="14.25" style="2" bestFit="1" customWidth="1"/>
    <col min="87" max="87" width="13.625" style="2" bestFit="1" customWidth="1"/>
    <col min="88" max="88" width="4" style="11" customWidth="1"/>
    <col min="89" max="89" width="5.25" style="11" customWidth="1"/>
    <col min="90" max="97" width="4.25" style="11" customWidth="1"/>
    <col min="98" max="98" width="6.375" style="11" bestFit="1" customWidth="1"/>
    <col min="99" max="99" width="6.125" style="11" bestFit="1" customWidth="1"/>
    <col min="100" max="100" width="8" style="11" customWidth="1"/>
    <col min="101" max="16384" width="8.875" style="2"/>
  </cols>
  <sheetData>
    <row r="2" spans="2:100" s="16" customFormat="1" ht="27" customHeight="1">
      <c r="B2" s="682" t="str">
        <f>"DANH SÁCH HỌC SINH "&amp;$C$3</f>
        <v>DANH SÁCH HỌC SINH LỚP A7.1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Q2" s="682" t="s">
        <v>253</v>
      </c>
      <c r="R2" s="682"/>
      <c r="S2" s="682"/>
      <c r="T2" s="682"/>
      <c r="U2" s="682"/>
      <c r="V2" s="682"/>
      <c r="W2" s="682"/>
      <c r="X2" s="682"/>
      <c r="Y2" s="682"/>
      <c r="Z2" s="682"/>
      <c r="AA2" s="9"/>
      <c r="AB2" s="9"/>
      <c r="AC2" s="9"/>
      <c r="AD2" s="9"/>
      <c r="AE2" s="9"/>
      <c r="AF2" s="9"/>
      <c r="AG2" s="9"/>
      <c r="AH2" s="17"/>
      <c r="AI2" s="683" t="s">
        <v>314</v>
      </c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17"/>
      <c r="AU2" s="17"/>
      <c r="AV2" s="17"/>
      <c r="AW2" s="17"/>
      <c r="AX2" s="682" t="s">
        <v>430</v>
      </c>
      <c r="AY2" s="682"/>
      <c r="AZ2" s="682"/>
      <c r="BA2" s="682"/>
      <c r="BB2" s="682"/>
      <c r="BC2" s="682"/>
      <c r="BD2" s="682"/>
      <c r="BE2" s="682"/>
      <c r="BF2" s="682"/>
      <c r="BG2" s="682"/>
      <c r="BH2" s="9"/>
      <c r="BI2" s="17"/>
      <c r="BJ2" s="683" t="s">
        <v>433</v>
      </c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Z2" s="682" t="s">
        <v>543</v>
      </c>
      <c r="CA2" s="682"/>
      <c r="CB2" s="682"/>
      <c r="CC2" s="682"/>
      <c r="CD2" s="682"/>
      <c r="CE2" s="682"/>
      <c r="CF2" s="682"/>
      <c r="CG2" s="682"/>
      <c r="CH2" s="682"/>
      <c r="CI2" s="682"/>
      <c r="CJ2" s="9"/>
      <c r="CK2" s="17"/>
      <c r="CL2" s="683" t="s">
        <v>544</v>
      </c>
      <c r="CM2" s="683"/>
      <c r="CN2" s="683"/>
      <c r="CO2" s="683"/>
      <c r="CP2" s="683"/>
      <c r="CQ2" s="683"/>
      <c r="CR2" s="683"/>
      <c r="CS2" s="683"/>
      <c r="CT2" s="683"/>
      <c r="CU2" s="683"/>
      <c r="CV2" s="683"/>
    </row>
    <row r="3" spans="2:100" s="4" customFormat="1" ht="21.95" customHeight="1">
      <c r="B3" s="66"/>
      <c r="C3" s="80" t="s">
        <v>173</v>
      </c>
      <c r="D3" s="66"/>
      <c r="E3" s="66"/>
      <c r="F3" s="194"/>
      <c r="G3" s="169"/>
      <c r="H3" s="169"/>
      <c r="I3" s="169"/>
      <c r="J3" s="169"/>
      <c r="K3" s="169"/>
      <c r="L3" s="190"/>
      <c r="M3" s="169"/>
      <c r="N3" s="169"/>
      <c r="O3" s="3"/>
      <c r="R3" s="32"/>
      <c r="T3" s="72"/>
      <c r="U3" s="47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Y3" s="32"/>
      <c r="BA3" s="72"/>
      <c r="BB3" s="47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CA3" s="32"/>
      <c r="CC3" s="72"/>
      <c r="CD3" s="653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</row>
    <row r="4" spans="2:100" s="4" customFormat="1" ht="15" customHeight="1">
      <c r="B4" s="66"/>
      <c r="C4" s="81" t="s">
        <v>174</v>
      </c>
      <c r="D4" s="44"/>
      <c r="E4" s="66"/>
      <c r="F4" s="194"/>
      <c r="G4" s="169"/>
      <c r="H4" s="5"/>
      <c r="I4" s="169"/>
      <c r="J4" s="169"/>
      <c r="K4" s="169"/>
      <c r="L4" s="190"/>
      <c r="M4" s="3"/>
      <c r="N4" s="3"/>
      <c r="O4" s="169"/>
      <c r="R4" s="32"/>
      <c r="S4" s="82">
        <v>200000</v>
      </c>
      <c r="T4" s="76" t="s">
        <v>23</v>
      </c>
      <c r="U4" s="12"/>
      <c r="AA4" s="12"/>
      <c r="AB4" s="12"/>
      <c r="AC4" s="12"/>
      <c r="AD4" s="12"/>
      <c r="AE4" s="12"/>
      <c r="AF4" s="12"/>
      <c r="AG4" s="12"/>
      <c r="AH4" s="12"/>
      <c r="AL4" s="21" t="s">
        <v>17</v>
      </c>
      <c r="AM4" s="21"/>
      <c r="AN4" s="19" t="s">
        <v>18</v>
      </c>
      <c r="AO4" s="12"/>
      <c r="AP4" s="12"/>
      <c r="AQ4" s="12"/>
      <c r="AR4" s="12"/>
      <c r="AS4" s="12"/>
      <c r="AT4" s="12"/>
      <c r="AU4" s="12"/>
      <c r="AV4" s="12"/>
      <c r="AW4" s="12"/>
      <c r="AY4" s="32"/>
      <c r="AZ4" s="82">
        <v>200000</v>
      </c>
      <c r="BA4" s="76" t="s">
        <v>23</v>
      </c>
      <c r="BB4" s="12"/>
      <c r="BH4" s="12"/>
      <c r="BI4" s="12"/>
      <c r="BN4" s="21" t="s">
        <v>17</v>
      </c>
      <c r="BO4" s="21"/>
      <c r="BP4" s="19" t="s">
        <v>18</v>
      </c>
      <c r="BQ4" s="12"/>
      <c r="BR4" s="12"/>
      <c r="BS4" s="12"/>
      <c r="BT4" s="12"/>
      <c r="BU4" s="12"/>
      <c r="CA4" s="32"/>
      <c r="CB4" s="82">
        <v>200000</v>
      </c>
      <c r="CC4" s="76" t="s">
        <v>23</v>
      </c>
      <c r="CD4" s="654"/>
      <c r="CJ4" s="12"/>
      <c r="CK4" s="12"/>
      <c r="CP4" s="21" t="s">
        <v>17</v>
      </c>
      <c r="CQ4" s="21"/>
      <c r="CR4" s="19" t="s">
        <v>18</v>
      </c>
      <c r="CS4" s="12"/>
      <c r="CT4" s="12"/>
      <c r="CU4" s="12"/>
      <c r="CV4" s="12"/>
    </row>
    <row r="5" spans="2:100" s="4" customFormat="1" ht="15" customHeight="1">
      <c r="B5" s="66"/>
      <c r="C5" s="81" t="s">
        <v>193</v>
      </c>
      <c r="D5" s="44"/>
      <c r="E5" s="66"/>
      <c r="F5" s="194"/>
      <c r="G5" s="169"/>
      <c r="H5" s="707"/>
      <c r="I5" s="707"/>
      <c r="J5" s="169"/>
      <c r="K5" s="169"/>
      <c r="L5" s="190"/>
      <c r="M5" s="3"/>
      <c r="N5" s="3"/>
      <c r="O5" s="169"/>
      <c r="R5" s="32"/>
      <c r="S5" s="83">
        <v>1</v>
      </c>
      <c r="T5" s="77" t="s">
        <v>24</v>
      </c>
      <c r="U5" s="47"/>
      <c r="AA5" s="12"/>
      <c r="AB5" s="12"/>
      <c r="AC5" s="12"/>
      <c r="AD5" s="12"/>
      <c r="AE5" s="12"/>
      <c r="AF5" s="12"/>
      <c r="AG5" s="12"/>
      <c r="AH5" s="12"/>
      <c r="AL5" s="11"/>
      <c r="AN5" s="18" t="s">
        <v>20</v>
      </c>
      <c r="AO5" s="12"/>
      <c r="AP5" s="12"/>
      <c r="AQ5" s="12"/>
      <c r="AR5" s="12"/>
      <c r="AS5" s="12"/>
      <c r="AT5" s="12"/>
      <c r="AU5" s="12"/>
      <c r="AV5" s="12"/>
      <c r="AW5" s="12"/>
      <c r="AY5" s="32"/>
      <c r="AZ5" s="83">
        <v>1</v>
      </c>
      <c r="BA5" s="77" t="s">
        <v>24</v>
      </c>
      <c r="BB5" s="47"/>
      <c r="BH5" s="12"/>
      <c r="BI5" s="12"/>
      <c r="BN5" s="11"/>
      <c r="BP5" s="18" t="s">
        <v>20</v>
      </c>
      <c r="BQ5" s="12"/>
      <c r="BR5" s="12"/>
      <c r="BS5" s="12"/>
      <c r="BT5" s="12"/>
      <c r="BU5" s="12"/>
      <c r="CA5" s="32"/>
      <c r="CB5" s="83">
        <v>1</v>
      </c>
      <c r="CC5" s="77" t="s">
        <v>24</v>
      </c>
      <c r="CD5" s="653"/>
      <c r="CJ5" s="12"/>
      <c r="CK5" s="12"/>
      <c r="CP5" s="11"/>
      <c r="CR5" s="18" t="s">
        <v>20</v>
      </c>
      <c r="CS5" s="12"/>
      <c r="CT5" s="12"/>
      <c r="CU5" s="12"/>
      <c r="CV5" s="12"/>
    </row>
    <row r="6" spans="2:100" s="4" customFormat="1" ht="15" customHeight="1">
      <c r="B6" s="66"/>
      <c r="C6" s="46"/>
      <c r="D6" s="66"/>
      <c r="E6" s="66"/>
      <c r="F6" s="194"/>
      <c r="G6" s="169"/>
      <c r="H6" s="169"/>
      <c r="I6" s="169"/>
      <c r="J6" s="169"/>
      <c r="K6" s="169"/>
      <c r="L6" s="190"/>
      <c r="M6" s="169"/>
      <c r="N6" s="169"/>
      <c r="O6" s="3"/>
      <c r="R6" s="32"/>
      <c r="T6" s="72"/>
      <c r="U6" s="47"/>
      <c r="AA6" s="12"/>
      <c r="AB6" s="12"/>
      <c r="AC6" s="12"/>
      <c r="AD6" s="12"/>
      <c r="AE6" s="12"/>
      <c r="AF6" s="12"/>
      <c r="AG6" s="12"/>
      <c r="AH6" s="12"/>
      <c r="AL6" s="11"/>
      <c r="AN6" s="18" t="s">
        <v>19</v>
      </c>
      <c r="AO6" s="12"/>
      <c r="AP6" s="12"/>
      <c r="AQ6" s="12"/>
      <c r="AR6" s="12"/>
      <c r="AS6" s="12"/>
      <c r="AT6" s="12"/>
      <c r="AU6" s="12"/>
      <c r="AV6" s="12"/>
      <c r="AW6" s="12"/>
      <c r="AY6" s="32"/>
      <c r="BA6" s="72"/>
      <c r="BB6" s="47"/>
      <c r="BH6" s="12"/>
      <c r="BI6" s="12"/>
      <c r="BN6" s="11"/>
      <c r="BP6" s="18" t="s">
        <v>19</v>
      </c>
      <c r="BQ6" s="12"/>
      <c r="BR6" s="12"/>
      <c r="BS6" s="12"/>
      <c r="BT6" s="12"/>
      <c r="BU6" s="12"/>
      <c r="CA6" s="32"/>
      <c r="CC6" s="72"/>
      <c r="CD6" s="653"/>
      <c r="CJ6" s="12"/>
      <c r="CK6" s="12"/>
      <c r="CP6" s="11"/>
      <c r="CR6" s="18" t="s">
        <v>19</v>
      </c>
      <c r="CS6" s="12"/>
      <c r="CT6" s="12"/>
      <c r="CU6" s="12"/>
      <c r="CV6" s="12"/>
    </row>
    <row r="7" spans="2:100" s="4" customFormat="1">
      <c r="E7" s="32"/>
      <c r="F7" s="195"/>
      <c r="G7" s="3"/>
      <c r="H7" s="3"/>
      <c r="I7" s="3"/>
      <c r="J7" s="3"/>
      <c r="K7" s="3"/>
      <c r="L7" s="191"/>
      <c r="M7" s="3"/>
      <c r="N7" s="3"/>
      <c r="O7" s="3"/>
      <c r="R7" s="32"/>
      <c r="T7" s="72"/>
      <c r="U7" s="47"/>
      <c r="AA7" s="12"/>
      <c r="AB7" s="12"/>
      <c r="AC7" s="12"/>
      <c r="AD7" s="12"/>
      <c r="AE7" s="12"/>
      <c r="AF7" s="12"/>
      <c r="AG7" s="12"/>
      <c r="AH7" s="12"/>
      <c r="AI7" s="11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Y7" s="32"/>
      <c r="BA7" s="72"/>
      <c r="BB7" s="47"/>
      <c r="BH7" s="12"/>
      <c r="BI7" s="12"/>
      <c r="BJ7" s="11"/>
      <c r="BK7" s="11"/>
      <c r="BM7" s="12"/>
      <c r="BN7" s="525" t="s">
        <v>489</v>
      </c>
      <c r="BO7" s="12"/>
      <c r="BP7" s="12"/>
      <c r="BQ7" s="12"/>
      <c r="BR7" s="12"/>
      <c r="BS7" s="12"/>
      <c r="BT7" s="12"/>
      <c r="BU7" s="12"/>
      <c r="CA7" s="32"/>
      <c r="CC7" s="72"/>
      <c r="CD7" s="653"/>
      <c r="CJ7" s="12"/>
      <c r="CK7" s="12"/>
      <c r="CL7" s="11"/>
      <c r="CM7" s="11"/>
      <c r="CO7" s="12"/>
      <c r="CP7" s="525"/>
      <c r="CQ7" s="12"/>
      <c r="CR7" s="12"/>
      <c r="CS7" s="12"/>
      <c r="CT7" s="12"/>
      <c r="CU7" s="12"/>
      <c r="CV7" s="12"/>
    </row>
    <row r="8" spans="2:100" s="8" customFormat="1" ht="15" customHeight="1">
      <c r="B8" s="714" t="s">
        <v>0</v>
      </c>
      <c r="C8" s="714" t="s">
        <v>8</v>
      </c>
      <c r="D8" s="714" t="s">
        <v>9</v>
      </c>
      <c r="E8" s="714" t="s">
        <v>2</v>
      </c>
      <c r="F8" s="717" t="s">
        <v>12</v>
      </c>
      <c r="G8" s="714" t="s">
        <v>201</v>
      </c>
      <c r="H8" s="719" t="s">
        <v>11</v>
      </c>
      <c r="I8" s="719"/>
      <c r="J8" s="412"/>
      <c r="K8" s="720" t="s">
        <v>16</v>
      </c>
      <c r="L8" s="721"/>
      <c r="M8" s="722"/>
      <c r="N8" s="712" t="s">
        <v>15</v>
      </c>
      <c r="O8" s="714" t="s">
        <v>14</v>
      </c>
      <c r="Q8" s="684" t="s">
        <v>37</v>
      </c>
      <c r="R8" s="685"/>
      <c r="S8" s="686"/>
      <c r="T8" s="48" t="s">
        <v>30</v>
      </c>
      <c r="U8" s="48" t="s">
        <v>41</v>
      </c>
      <c r="V8" s="687" t="s">
        <v>31</v>
      </c>
      <c r="W8" s="687" t="s">
        <v>32</v>
      </c>
      <c r="X8" s="687" t="s">
        <v>33</v>
      </c>
      <c r="Y8" s="687" t="s">
        <v>36</v>
      </c>
      <c r="Z8" s="687" t="s">
        <v>34</v>
      </c>
      <c r="AA8" s="13"/>
      <c r="AB8" s="13"/>
      <c r="AC8" s="13"/>
      <c r="AD8" s="13"/>
      <c r="AE8" s="13"/>
      <c r="AF8" s="13"/>
      <c r="AG8" s="13"/>
      <c r="AH8" s="13"/>
      <c r="AI8" s="684" t="s">
        <v>244</v>
      </c>
      <c r="AJ8" s="685"/>
      <c r="AK8" s="686"/>
      <c r="AL8" s="684" t="s">
        <v>245</v>
      </c>
      <c r="AM8" s="685"/>
      <c r="AN8" s="685"/>
      <c r="AO8" s="685"/>
      <c r="AP8" s="686"/>
      <c r="AQ8" s="684" t="s">
        <v>38</v>
      </c>
      <c r="AR8" s="685"/>
      <c r="AS8" s="686"/>
      <c r="AT8" s="13"/>
      <c r="AU8" s="13"/>
      <c r="AV8" s="13"/>
      <c r="AW8" s="13"/>
      <c r="AX8" s="684" t="s">
        <v>37</v>
      </c>
      <c r="AY8" s="685"/>
      <c r="AZ8" s="686"/>
      <c r="BA8" s="48" t="s">
        <v>30</v>
      </c>
      <c r="BB8" s="48" t="s">
        <v>41</v>
      </c>
      <c r="BC8" s="687" t="s">
        <v>31</v>
      </c>
      <c r="BD8" s="687" t="s">
        <v>32</v>
      </c>
      <c r="BE8" s="687" t="s">
        <v>33</v>
      </c>
      <c r="BF8" s="687" t="s">
        <v>36</v>
      </c>
      <c r="BG8" s="687" t="s">
        <v>34</v>
      </c>
      <c r="BH8" s="13"/>
      <c r="BI8" s="13"/>
      <c r="BJ8" s="684" t="s">
        <v>373</v>
      </c>
      <c r="BK8" s="685"/>
      <c r="BL8" s="685"/>
      <c r="BM8" s="686"/>
      <c r="BN8" s="684" t="s">
        <v>374</v>
      </c>
      <c r="BO8" s="685"/>
      <c r="BP8" s="685"/>
      <c r="BQ8" s="685"/>
      <c r="BR8" s="686"/>
      <c r="BS8" s="684" t="s">
        <v>38</v>
      </c>
      <c r="BT8" s="685"/>
      <c r="BU8" s="686"/>
      <c r="BZ8" s="684" t="s">
        <v>37</v>
      </c>
      <c r="CA8" s="685"/>
      <c r="CB8" s="686"/>
      <c r="CC8" s="48" t="s">
        <v>30</v>
      </c>
      <c r="CD8" s="655" t="s">
        <v>41</v>
      </c>
      <c r="CE8" s="687" t="s">
        <v>31</v>
      </c>
      <c r="CF8" s="687" t="s">
        <v>32</v>
      </c>
      <c r="CG8" s="687" t="s">
        <v>33</v>
      </c>
      <c r="CH8" s="687" t="s">
        <v>36</v>
      </c>
      <c r="CI8" s="687" t="s">
        <v>34</v>
      </c>
      <c r="CJ8" s="13"/>
      <c r="CK8" s="13"/>
      <c r="CL8" s="684" t="s">
        <v>3</v>
      </c>
      <c r="CM8" s="685"/>
      <c r="CN8" s="685"/>
      <c r="CO8" s="686"/>
      <c r="CP8" s="684" t="s">
        <v>542</v>
      </c>
      <c r="CQ8" s="685"/>
      <c r="CR8" s="685"/>
      <c r="CS8" s="685"/>
      <c r="CT8" s="684" t="s">
        <v>38</v>
      </c>
      <c r="CU8" s="685"/>
      <c r="CV8" s="686"/>
    </row>
    <row r="9" spans="2:100" s="8" customFormat="1">
      <c r="B9" s="716"/>
      <c r="C9" s="715"/>
      <c r="D9" s="715"/>
      <c r="E9" s="715"/>
      <c r="F9" s="718"/>
      <c r="G9" s="715"/>
      <c r="H9" s="413" t="s">
        <v>10</v>
      </c>
      <c r="I9" s="413" t="s">
        <v>5</v>
      </c>
      <c r="J9" s="413"/>
      <c r="K9" s="413" t="s">
        <v>1</v>
      </c>
      <c r="L9" s="414" t="s">
        <v>12</v>
      </c>
      <c r="M9" s="413" t="s">
        <v>13</v>
      </c>
      <c r="N9" s="713"/>
      <c r="O9" s="715"/>
      <c r="Q9" s="25" t="s">
        <v>244</v>
      </c>
      <c r="R9" s="25" t="s">
        <v>245</v>
      </c>
      <c r="S9" s="41" t="s">
        <v>6</v>
      </c>
      <c r="T9" s="49" t="s">
        <v>35</v>
      </c>
      <c r="U9" s="49" t="s">
        <v>42</v>
      </c>
      <c r="V9" s="688"/>
      <c r="W9" s="689"/>
      <c r="X9" s="689"/>
      <c r="Y9" s="688"/>
      <c r="Z9" s="688"/>
      <c r="AA9" s="13"/>
      <c r="AB9" s="13"/>
      <c r="AC9" s="13"/>
      <c r="AD9" s="13"/>
      <c r="AE9" s="13"/>
      <c r="AF9" s="13"/>
      <c r="AG9" s="13"/>
      <c r="AH9" s="14"/>
      <c r="AI9" s="78"/>
      <c r="AJ9" s="78">
        <v>15</v>
      </c>
      <c r="AK9" s="79">
        <v>42545</v>
      </c>
      <c r="AL9" s="78">
        <f>AM9-7</f>
        <v>42552</v>
      </c>
      <c r="AM9" s="78">
        <f>AN9-7</f>
        <v>42559</v>
      </c>
      <c r="AN9" s="78">
        <f>AO9-7</f>
        <v>42566</v>
      </c>
      <c r="AO9" s="78">
        <f>AP9-7</f>
        <v>42573</v>
      </c>
      <c r="AP9" s="79">
        <v>42580</v>
      </c>
      <c r="AQ9" s="25" t="s">
        <v>25</v>
      </c>
      <c r="AR9" s="25" t="s">
        <v>27</v>
      </c>
      <c r="AS9" s="25" t="s">
        <v>29</v>
      </c>
      <c r="AT9" s="14"/>
      <c r="AU9" s="14"/>
      <c r="AV9" s="14"/>
      <c r="AW9" s="14"/>
      <c r="AX9" s="25" t="s">
        <v>373</v>
      </c>
      <c r="AY9" s="25" t="s">
        <v>374</v>
      </c>
      <c r="AZ9" s="41" t="s">
        <v>6</v>
      </c>
      <c r="BA9" s="49" t="s">
        <v>35</v>
      </c>
      <c r="BB9" s="49" t="s">
        <v>42</v>
      </c>
      <c r="BC9" s="688"/>
      <c r="BD9" s="689"/>
      <c r="BE9" s="689"/>
      <c r="BF9" s="688"/>
      <c r="BG9" s="688"/>
      <c r="BH9" s="13"/>
      <c r="BI9" s="14"/>
      <c r="BJ9" s="78">
        <v>5</v>
      </c>
      <c r="BK9" s="78">
        <v>12</v>
      </c>
      <c r="BL9" s="78">
        <v>19</v>
      </c>
      <c r="BM9" s="79">
        <v>26</v>
      </c>
      <c r="BN9" s="526">
        <f>BO9-7</f>
        <v>2</v>
      </c>
      <c r="BO9" s="78">
        <f>BP9-7</f>
        <v>9</v>
      </c>
      <c r="BP9" s="78">
        <f>BQ9-7</f>
        <v>16</v>
      </c>
      <c r="BQ9" s="78">
        <f>BR9-7</f>
        <v>23</v>
      </c>
      <c r="BR9" s="79">
        <v>30</v>
      </c>
      <c r="BS9" s="25" t="s">
        <v>25</v>
      </c>
      <c r="BT9" s="25" t="s">
        <v>27</v>
      </c>
      <c r="BU9" s="25" t="s">
        <v>29</v>
      </c>
      <c r="BZ9" s="25" t="s">
        <v>373</v>
      </c>
      <c r="CA9" s="25" t="s">
        <v>374</v>
      </c>
      <c r="CB9" s="41" t="s">
        <v>6</v>
      </c>
      <c r="CC9" s="49" t="s">
        <v>35</v>
      </c>
      <c r="CD9" s="656" t="s">
        <v>42</v>
      </c>
      <c r="CE9" s="688"/>
      <c r="CF9" s="689"/>
      <c r="CG9" s="689"/>
      <c r="CH9" s="688"/>
      <c r="CI9" s="688"/>
      <c r="CJ9" s="13"/>
      <c r="CK9" s="14"/>
      <c r="CL9" s="78">
        <v>7</v>
      </c>
      <c r="CM9" s="78">
        <v>14</v>
      </c>
      <c r="CN9" s="78">
        <v>21</v>
      </c>
      <c r="CO9" s="79">
        <v>28</v>
      </c>
      <c r="CP9" s="78">
        <v>4</v>
      </c>
      <c r="CQ9" s="78">
        <v>11</v>
      </c>
      <c r="CR9" s="78">
        <v>18</v>
      </c>
      <c r="CS9" s="78">
        <v>25</v>
      </c>
      <c r="CT9" s="25" t="s">
        <v>25</v>
      </c>
      <c r="CU9" s="25" t="s">
        <v>27</v>
      </c>
      <c r="CV9" s="25" t="s">
        <v>29</v>
      </c>
    </row>
    <row r="10" spans="2:100" ht="18" customHeight="1">
      <c r="B10" s="415">
        <v>1</v>
      </c>
      <c r="C10" s="330" t="s">
        <v>66</v>
      </c>
      <c r="D10" s="331" t="s">
        <v>67</v>
      </c>
      <c r="E10" s="330"/>
      <c r="F10" s="330"/>
      <c r="G10" s="330"/>
      <c r="H10" s="330"/>
      <c r="I10" s="330" t="s">
        <v>68</v>
      </c>
      <c r="J10" s="470"/>
      <c r="K10" s="330" t="s">
        <v>69</v>
      </c>
      <c r="L10" s="455" t="s">
        <v>70</v>
      </c>
      <c r="M10" s="471" t="s">
        <v>149</v>
      </c>
      <c r="N10" s="458">
        <v>42349</v>
      </c>
      <c r="O10" s="457"/>
      <c r="Q10" s="67">
        <v>2</v>
      </c>
      <c r="R10" s="55">
        <v>5</v>
      </c>
      <c r="S10" s="42">
        <f t="shared" ref="S10:S17" si="0">SUM(Q10:R10)*$S$4</f>
        <v>1400000</v>
      </c>
      <c r="T10" s="73"/>
      <c r="U10" s="71"/>
      <c r="V10" s="42"/>
      <c r="W10" s="42">
        <f t="shared" ref="W10:W17" si="1">S10*(1-T10)+U10-V10</f>
        <v>1400000</v>
      </c>
      <c r="X10" s="68">
        <v>1400000</v>
      </c>
      <c r="Y10" s="42">
        <f t="shared" ref="Y10:Y17" si="2">X10-W10</f>
        <v>0</v>
      </c>
      <c r="Z10" s="70" t="s">
        <v>401</v>
      </c>
      <c r="AA10" s="15"/>
      <c r="AB10" s="15"/>
      <c r="AC10" s="15"/>
      <c r="AD10" s="15"/>
      <c r="AE10" s="15"/>
      <c r="AF10" s="15"/>
      <c r="AG10" s="15"/>
      <c r="AH10" s="15"/>
      <c r="AI10" s="26"/>
      <c r="AJ10" s="26" t="s">
        <v>232</v>
      </c>
      <c r="AK10" s="26" t="s">
        <v>232</v>
      </c>
      <c r="AL10" s="26" t="s">
        <v>29</v>
      </c>
      <c r="AM10" s="26" t="s">
        <v>232</v>
      </c>
      <c r="AN10" s="26" t="s">
        <v>232</v>
      </c>
      <c r="AO10" s="26" t="s">
        <v>25</v>
      </c>
      <c r="AP10" s="26" t="s">
        <v>232</v>
      </c>
      <c r="AQ10" s="54">
        <f t="shared" ref="AQ10:AQ17" si="3">COUNTIF($AL10:$AP10,$AQ$9)*$S$5</f>
        <v>4</v>
      </c>
      <c r="AR10" s="54">
        <f t="shared" ref="AR10:AR17" si="4">COUNTIF($AL10:$AP10,$AR$9)*$S$5</f>
        <v>0</v>
      </c>
      <c r="AS10" s="54">
        <f t="shared" ref="AS10:AS17" si="5">COUNTIF($AL10:$AP10,$AS$9)*$S$5</f>
        <v>1</v>
      </c>
      <c r="AT10" s="15"/>
      <c r="AU10" s="15"/>
      <c r="AV10" s="15"/>
      <c r="AW10" s="15"/>
      <c r="AX10" s="67">
        <v>4</v>
      </c>
      <c r="AY10" s="55">
        <v>5</v>
      </c>
      <c r="AZ10" s="42">
        <f t="shared" ref="AZ10:AZ19" si="6">SUM(AX10:AY10)*$S$4</f>
        <v>1800000</v>
      </c>
      <c r="BA10" s="73"/>
      <c r="BB10" s="680" t="s">
        <v>612</v>
      </c>
      <c r="BC10" s="42">
        <f t="shared" ref="BC10:BC17" si="7">Y10</f>
        <v>0</v>
      </c>
      <c r="BD10" s="42">
        <f t="shared" ref="BD10:BD17" si="8">AZ10*(1-BA10)+BB10-BC10</f>
        <v>1890000</v>
      </c>
      <c r="BE10" s="68">
        <v>1890000</v>
      </c>
      <c r="BF10" s="42">
        <f t="shared" ref="BF10:BF18" si="9">BE10-BD10</f>
        <v>0</v>
      </c>
      <c r="BG10" s="70" t="s">
        <v>613</v>
      </c>
      <c r="BH10" s="15"/>
      <c r="BI10" s="15"/>
      <c r="BJ10" s="26" t="s">
        <v>232</v>
      </c>
      <c r="BK10" s="26" t="s">
        <v>232</v>
      </c>
      <c r="BL10" s="26"/>
      <c r="BM10" s="26" t="s">
        <v>232</v>
      </c>
      <c r="BN10" s="26"/>
      <c r="BO10" s="26" t="s">
        <v>25</v>
      </c>
      <c r="BP10" s="26"/>
      <c r="BQ10" s="26"/>
      <c r="BR10" s="26"/>
      <c r="BS10" s="54">
        <f t="shared" ref="BS10:BS17" si="10">COUNTIF($BJ10:$BR10,$BS$9)*$AZ$5</f>
        <v>4</v>
      </c>
      <c r="BT10" s="54">
        <f t="shared" ref="BT10:BT17" si="11">COUNTIF($BJ10:$BR10,$BT$9)*$AZ$5</f>
        <v>0</v>
      </c>
      <c r="BU10" s="54">
        <f t="shared" ref="BU10:BU17" si="12">COUNTIF($BJ10:$BR10,$BU$9)*$AZ$5</f>
        <v>0</v>
      </c>
      <c r="BZ10" s="67">
        <v>4</v>
      </c>
      <c r="CA10" s="55">
        <v>4</v>
      </c>
      <c r="CB10" s="42">
        <f t="shared" ref="CB10:CB17" si="13">SUM(BZ10:CA10)*$CB$4</f>
        <v>1600000</v>
      </c>
      <c r="CC10" s="73"/>
      <c r="CD10" s="657">
        <v>-400000</v>
      </c>
      <c r="CE10" s="42">
        <f t="shared" ref="CE10:CE18" si="14">BF10</f>
        <v>0</v>
      </c>
      <c r="CF10" s="42">
        <f t="shared" ref="CF10:CF17" si="15">CB10*(1-CC10)+CD10-CE10</f>
        <v>1200000</v>
      </c>
      <c r="CG10" s="68"/>
      <c r="CH10" s="42">
        <f t="shared" ref="CH10:CH17" si="16">CG10-CF10</f>
        <v>-1200000</v>
      </c>
      <c r="CI10" s="70"/>
      <c r="CJ10" s="15"/>
      <c r="CK10" s="15"/>
      <c r="CL10" s="26"/>
      <c r="CM10" s="26"/>
      <c r="CN10" s="26"/>
      <c r="CO10" s="26"/>
      <c r="CP10" s="26"/>
      <c r="CQ10" s="26"/>
      <c r="CR10" s="26"/>
      <c r="CS10" s="26"/>
      <c r="CT10" s="54">
        <f t="shared" ref="CT10:CT17" si="17">COUNTIF(CL10:CS10,$CT$9)*$CB$5</f>
        <v>0</v>
      </c>
      <c r="CU10" s="54">
        <f t="shared" ref="CU10:CU17" si="18">COUNTIF(CL10:CS10,$CU$9)*$CB$5</f>
        <v>0</v>
      </c>
      <c r="CV10" s="54">
        <f t="shared" ref="CV10:CV24" si="19">COUNTIF($CL10:$CS10,$CV$9)*$CB$5</f>
        <v>0</v>
      </c>
    </row>
    <row r="11" spans="2:100" ht="15">
      <c r="B11" s="415">
        <v>2</v>
      </c>
      <c r="C11" s="519" t="s">
        <v>469</v>
      </c>
      <c r="D11" s="520" t="s">
        <v>67</v>
      </c>
      <c r="E11" s="459" t="s">
        <v>409</v>
      </c>
      <c r="F11" s="460"/>
      <c r="G11" s="461"/>
      <c r="H11" s="418"/>
      <c r="I11" s="418" t="s">
        <v>410</v>
      </c>
      <c r="J11" s="418"/>
      <c r="K11" s="418" t="s">
        <v>404</v>
      </c>
      <c r="L11" s="472" t="s">
        <v>405</v>
      </c>
      <c r="M11" s="471" t="s">
        <v>411</v>
      </c>
      <c r="N11" s="456">
        <v>42573</v>
      </c>
      <c r="O11" s="457" t="s">
        <v>406</v>
      </c>
      <c r="Q11" s="67"/>
      <c r="R11" s="55">
        <v>2</v>
      </c>
      <c r="S11" s="42">
        <f t="shared" si="0"/>
        <v>400000</v>
      </c>
      <c r="T11" s="73"/>
      <c r="U11" s="71"/>
      <c r="V11" s="42"/>
      <c r="W11" s="42">
        <f t="shared" si="1"/>
        <v>400000</v>
      </c>
      <c r="X11" s="68"/>
      <c r="Y11" s="42">
        <f t="shared" si="2"/>
        <v>-400000</v>
      </c>
      <c r="Z11" s="70"/>
      <c r="AA11" s="15"/>
      <c r="AB11" s="15"/>
      <c r="AC11" s="15"/>
      <c r="AD11" s="15"/>
      <c r="AE11" s="15"/>
      <c r="AF11" s="15"/>
      <c r="AG11" s="15"/>
      <c r="AH11" s="15"/>
      <c r="AI11" s="26"/>
      <c r="AJ11" s="26"/>
      <c r="AK11" s="26"/>
      <c r="AL11" s="26"/>
      <c r="AM11" s="26"/>
      <c r="AN11" s="26"/>
      <c r="AO11" s="26" t="s">
        <v>25</v>
      </c>
      <c r="AP11" s="26" t="s">
        <v>232</v>
      </c>
      <c r="AQ11" s="54">
        <f t="shared" si="3"/>
        <v>2</v>
      </c>
      <c r="AR11" s="54">
        <f t="shared" si="4"/>
        <v>0</v>
      </c>
      <c r="AS11" s="54">
        <f t="shared" si="5"/>
        <v>0</v>
      </c>
      <c r="AT11" s="15"/>
      <c r="AU11" s="15"/>
      <c r="AV11" s="15"/>
      <c r="AW11" s="15"/>
      <c r="AX11" s="67">
        <v>4</v>
      </c>
      <c r="AY11" s="55">
        <v>5</v>
      </c>
      <c r="AZ11" s="42">
        <f t="shared" si="6"/>
        <v>1800000</v>
      </c>
      <c r="BA11" s="73"/>
      <c r="BB11" s="680" t="s">
        <v>612</v>
      </c>
      <c r="BC11" s="42">
        <f t="shared" si="7"/>
        <v>-400000</v>
      </c>
      <c r="BD11" s="42">
        <f t="shared" si="8"/>
        <v>2290000</v>
      </c>
      <c r="BE11" s="68">
        <v>2290000</v>
      </c>
      <c r="BF11" s="42">
        <f t="shared" si="9"/>
        <v>0</v>
      </c>
      <c r="BG11" s="70" t="s">
        <v>614</v>
      </c>
      <c r="BH11" s="15"/>
      <c r="BI11" s="15"/>
      <c r="BJ11" s="26" t="s">
        <v>232</v>
      </c>
      <c r="BK11" s="26" t="s">
        <v>232</v>
      </c>
      <c r="BL11" s="26"/>
      <c r="BM11" s="26" t="s">
        <v>232</v>
      </c>
      <c r="BN11" s="26"/>
      <c r="BO11" s="26" t="s">
        <v>25</v>
      </c>
      <c r="BP11" s="26"/>
      <c r="BQ11" s="26"/>
      <c r="BR11" s="26"/>
      <c r="BS11" s="54">
        <f t="shared" si="10"/>
        <v>4</v>
      </c>
      <c r="BT11" s="54">
        <f t="shared" si="11"/>
        <v>0</v>
      </c>
      <c r="BU11" s="54">
        <f t="shared" si="12"/>
        <v>0</v>
      </c>
      <c r="BZ11" s="67">
        <v>4</v>
      </c>
      <c r="CA11" s="55">
        <v>4</v>
      </c>
      <c r="CB11" s="42">
        <f t="shared" si="13"/>
        <v>1600000</v>
      </c>
      <c r="CC11" s="73"/>
      <c r="CD11" s="657">
        <v>-400000</v>
      </c>
      <c r="CE11" s="42">
        <f t="shared" si="14"/>
        <v>0</v>
      </c>
      <c r="CF11" s="42">
        <f t="shared" si="15"/>
        <v>1200000</v>
      </c>
      <c r="CG11" s="68"/>
      <c r="CH11" s="42">
        <f t="shared" si="16"/>
        <v>-1200000</v>
      </c>
      <c r="CI11" s="70"/>
      <c r="CJ11" s="15"/>
      <c r="CK11" s="15"/>
      <c r="CL11" s="26"/>
      <c r="CM11" s="26"/>
      <c r="CN11" s="26"/>
      <c r="CO11" s="26"/>
      <c r="CP11" s="26"/>
      <c r="CQ11" s="26"/>
      <c r="CR11" s="26"/>
      <c r="CS11" s="26"/>
      <c r="CT11" s="54">
        <f t="shared" si="17"/>
        <v>0</v>
      </c>
      <c r="CU11" s="54">
        <f t="shared" si="18"/>
        <v>0</v>
      </c>
      <c r="CV11" s="54">
        <f t="shared" si="19"/>
        <v>0</v>
      </c>
    </row>
    <row r="12" spans="2:100" ht="18.75" customHeight="1">
      <c r="B12" s="415">
        <v>3</v>
      </c>
      <c r="C12" s="521" t="s">
        <v>61</v>
      </c>
      <c r="D12" s="522" t="s">
        <v>62</v>
      </c>
      <c r="E12" s="473"/>
      <c r="F12" s="473"/>
      <c r="G12" s="473"/>
      <c r="H12" s="473"/>
      <c r="I12" s="473" t="s">
        <v>63</v>
      </c>
      <c r="J12" s="470"/>
      <c r="K12" s="473" t="s">
        <v>64</v>
      </c>
      <c r="L12" s="474" t="s">
        <v>65</v>
      </c>
      <c r="M12" s="471" t="s">
        <v>147</v>
      </c>
      <c r="N12" s="456">
        <v>42315</v>
      </c>
      <c r="O12" s="457"/>
      <c r="Q12" s="67">
        <v>2</v>
      </c>
      <c r="R12" s="55">
        <v>5</v>
      </c>
      <c r="S12" s="42">
        <f t="shared" si="0"/>
        <v>1400000</v>
      </c>
      <c r="T12" s="73"/>
      <c r="U12" s="71"/>
      <c r="V12" s="42"/>
      <c r="W12" s="42">
        <f t="shared" si="1"/>
        <v>1400000</v>
      </c>
      <c r="X12" s="68">
        <v>1400000</v>
      </c>
      <c r="Y12" s="42">
        <f t="shared" si="2"/>
        <v>0</v>
      </c>
      <c r="Z12" s="70" t="s">
        <v>412</v>
      </c>
      <c r="AA12" s="15"/>
      <c r="AB12" s="15"/>
      <c r="AC12" s="15"/>
      <c r="AD12" s="15"/>
      <c r="AE12" s="15"/>
      <c r="AF12" s="15"/>
      <c r="AG12" s="15"/>
      <c r="AH12" s="15"/>
      <c r="AI12" s="26"/>
      <c r="AJ12" s="26" t="s">
        <v>232</v>
      </c>
      <c r="AK12" s="26" t="s">
        <v>232</v>
      </c>
      <c r="AL12" s="26" t="s">
        <v>25</v>
      </c>
      <c r="AM12" s="26" t="s">
        <v>232</v>
      </c>
      <c r="AN12" s="26" t="s">
        <v>232</v>
      </c>
      <c r="AO12" s="26" t="s">
        <v>25</v>
      </c>
      <c r="AP12" s="26" t="s">
        <v>232</v>
      </c>
      <c r="AQ12" s="54">
        <f t="shared" si="3"/>
        <v>5</v>
      </c>
      <c r="AR12" s="54">
        <f t="shared" si="4"/>
        <v>0</v>
      </c>
      <c r="AS12" s="54">
        <f t="shared" si="5"/>
        <v>0</v>
      </c>
      <c r="AT12" s="15"/>
      <c r="AU12" s="15"/>
      <c r="AV12" s="15"/>
      <c r="AW12" s="15"/>
      <c r="AX12" s="67">
        <v>4</v>
      </c>
      <c r="AY12" s="55">
        <v>5</v>
      </c>
      <c r="AZ12" s="42">
        <f t="shared" si="6"/>
        <v>1800000</v>
      </c>
      <c r="BA12" s="73"/>
      <c r="BB12" s="680" t="s">
        <v>612</v>
      </c>
      <c r="BC12" s="42">
        <f t="shared" si="7"/>
        <v>0</v>
      </c>
      <c r="BD12" s="42">
        <f t="shared" si="8"/>
        <v>1890000</v>
      </c>
      <c r="BE12" s="68">
        <v>1800000</v>
      </c>
      <c r="BF12" s="42">
        <f t="shared" si="9"/>
        <v>-90000</v>
      </c>
      <c r="BG12" s="70" t="s">
        <v>567</v>
      </c>
      <c r="BH12" s="15"/>
      <c r="BI12" s="15"/>
      <c r="BJ12" s="26" t="s">
        <v>232</v>
      </c>
      <c r="BK12" s="26" t="s">
        <v>232</v>
      </c>
      <c r="BL12" s="26"/>
      <c r="BM12" s="26" t="s">
        <v>232</v>
      </c>
      <c r="BN12" s="26"/>
      <c r="BO12" s="26" t="s">
        <v>25</v>
      </c>
      <c r="BP12" s="26"/>
      <c r="BQ12" s="26"/>
      <c r="BR12" s="26"/>
      <c r="BS12" s="54">
        <f t="shared" si="10"/>
        <v>4</v>
      </c>
      <c r="BT12" s="54">
        <f t="shared" si="11"/>
        <v>0</v>
      </c>
      <c r="BU12" s="54">
        <f t="shared" si="12"/>
        <v>0</v>
      </c>
      <c r="BZ12" s="67">
        <v>4</v>
      </c>
      <c r="CA12" s="55">
        <v>4</v>
      </c>
      <c r="CB12" s="42">
        <f t="shared" si="13"/>
        <v>1600000</v>
      </c>
      <c r="CC12" s="73"/>
      <c r="CD12" s="657">
        <v>-400000</v>
      </c>
      <c r="CE12" s="42">
        <f t="shared" si="14"/>
        <v>-90000</v>
      </c>
      <c r="CF12" s="42">
        <f t="shared" si="15"/>
        <v>1290000</v>
      </c>
      <c r="CG12" s="68"/>
      <c r="CH12" s="42">
        <f t="shared" si="16"/>
        <v>-1290000</v>
      </c>
      <c r="CI12" s="70"/>
      <c r="CJ12" s="15"/>
      <c r="CK12" s="15"/>
      <c r="CL12" s="26"/>
      <c r="CM12" s="26"/>
      <c r="CN12" s="26"/>
      <c r="CO12" s="26"/>
      <c r="CP12" s="26"/>
      <c r="CQ12" s="26"/>
      <c r="CR12" s="26"/>
      <c r="CS12" s="26"/>
      <c r="CT12" s="54">
        <f t="shared" si="17"/>
        <v>0</v>
      </c>
      <c r="CU12" s="54">
        <f t="shared" si="18"/>
        <v>0</v>
      </c>
      <c r="CV12" s="54">
        <f t="shared" si="19"/>
        <v>0</v>
      </c>
    </row>
    <row r="13" spans="2:100" ht="15.75" customHeight="1">
      <c r="B13" s="415">
        <v>4</v>
      </c>
      <c r="C13" s="330" t="s">
        <v>153</v>
      </c>
      <c r="D13" s="331" t="s">
        <v>154</v>
      </c>
      <c r="E13" s="454">
        <v>38167</v>
      </c>
      <c r="F13" s="455" t="s">
        <v>170</v>
      </c>
      <c r="G13" s="330">
        <v>3.5</v>
      </c>
      <c r="H13" s="330"/>
      <c r="I13" s="330" t="s">
        <v>172</v>
      </c>
      <c r="J13" s="418"/>
      <c r="K13" s="330" t="s">
        <v>171</v>
      </c>
      <c r="L13" s="455" t="s">
        <v>170</v>
      </c>
      <c r="M13" s="471" t="s">
        <v>408</v>
      </c>
      <c r="N13" s="462"/>
      <c r="O13" s="457" t="s">
        <v>175</v>
      </c>
      <c r="Q13" s="67">
        <v>1</v>
      </c>
      <c r="R13" s="55">
        <v>5</v>
      </c>
      <c r="S13" s="42">
        <f t="shared" si="0"/>
        <v>1200000</v>
      </c>
      <c r="T13" s="73"/>
      <c r="U13" s="71"/>
      <c r="V13" s="42"/>
      <c r="W13" s="42">
        <f t="shared" si="1"/>
        <v>1200000</v>
      </c>
      <c r="X13" s="68">
        <v>1200000</v>
      </c>
      <c r="Y13" s="42">
        <f t="shared" si="2"/>
        <v>0</v>
      </c>
      <c r="Z13" s="70" t="s">
        <v>343</v>
      </c>
      <c r="AA13" s="45"/>
      <c r="AB13" s="45"/>
      <c r="AC13" s="45"/>
      <c r="AD13" s="45"/>
      <c r="AE13" s="45"/>
      <c r="AF13" s="45"/>
      <c r="AG13" s="45"/>
      <c r="AH13" s="15"/>
      <c r="AI13" s="26"/>
      <c r="AJ13" s="26"/>
      <c r="AK13" s="26" t="s">
        <v>232</v>
      </c>
      <c r="AL13" s="26" t="s">
        <v>25</v>
      </c>
      <c r="AM13" s="26" t="s">
        <v>232</v>
      </c>
      <c r="AN13" s="26" t="s">
        <v>232</v>
      </c>
      <c r="AO13" s="26" t="s">
        <v>25</v>
      </c>
      <c r="AP13" s="26" t="s">
        <v>232</v>
      </c>
      <c r="AQ13" s="54">
        <f t="shared" si="3"/>
        <v>5</v>
      </c>
      <c r="AR13" s="54">
        <f t="shared" si="4"/>
        <v>0</v>
      </c>
      <c r="AS13" s="54">
        <f t="shared" si="5"/>
        <v>0</v>
      </c>
      <c r="AT13" s="15"/>
      <c r="AU13" s="15"/>
      <c r="AV13" s="15"/>
      <c r="AW13" s="15"/>
      <c r="AX13" s="67">
        <v>4</v>
      </c>
      <c r="AY13" s="55">
        <v>5</v>
      </c>
      <c r="AZ13" s="42">
        <f t="shared" si="6"/>
        <v>1800000</v>
      </c>
      <c r="BA13" s="73"/>
      <c r="BB13" s="680" t="s">
        <v>612</v>
      </c>
      <c r="BC13" s="42">
        <f t="shared" si="7"/>
        <v>0</v>
      </c>
      <c r="BD13" s="42">
        <f t="shared" si="8"/>
        <v>1890000</v>
      </c>
      <c r="BE13" s="68">
        <v>1800000</v>
      </c>
      <c r="BF13" s="42">
        <f t="shared" si="9"/>
        <v>-90000</v>
      </c>
      <c r="BG13" s="70" t="s">
        <v>507</v>
      </c>
      <c r="BH13" s="45"/>
      <c r="BI13" s="15"/>
      <c r="BJ13" s="26" t="s">
        <v>232</v>
      </c>
      <c r="BK13" s="26" t="s">
        <v>232</v>
      </c>
      <c r="BL13" s="26"/>
      <c r="BM13" s="26" t="s">
        <v>232</v>
      </c>
      <c r="BN13" s="26"/>
      <c r="BO13" s="26" t="s">
        <v>25</v>
      </c>
      <c r="BP13" s="26"/>
      <c r="BQ13" s="26"/>
      <c r="BR13" s="26"/>
      <c r="BS13" s="54">
        <f t="shared" si="10"/>
        <v>4</v>
      </c>
      <c r="BT13" s="54">
        <f t="shared" si="11"/>
        <v>0</v>
      </c>
      <c r="BU13" s="54">
        <f t="shared" si="12"/>
        <v>0</v>
      </c>
      <c r="BZ13" s="67">
        <v>4</v>
      </c>
      <c r="CA13" s="55">
        <v>4</v>
      </c>
      <c r="CB13" s="42">
        <f t="shared" si="13"/>
        <v>1600000</v>
      </c>
      <c r="CC13" s="73"/>
      <c r="CD13" s="657">
        <v>-400000</v>
      </c>
      <c r="CE13" s="42">
        <f t="shared" si="14"/>
        <v>-90000</v>
      </c>
      <c r="CF13" s="42">
        <f t="shared" si="15"/>
        <v>1290000</v>
      </c>
      <c r="CG13" s="68"/>
      <c r="CH13" s="42">
        <f t="shared" si="16"/>
        <v>-1290000</v>
      </c>
      <c r="CI13" s="70"/>
      <c r="CJ13" s="45"/>
      <c r="CK13" s="15"/>
      <c r="CL13" s="26"/>
      <c r="CM13" s="26"/>
      <c r="CN13" s="26"/>
      <c r="CO13" s="26"/>
      <c r="CP13" s="26"/>
      <c r="CQ13" s="26"/>
      <c r="CR13" s="26"/>
      <c r="CS13" s="26"/>
      <c r="CT13" s="54">
        <f t="shared" si="17"/>
        <v>0</v>
      </c>
      <c r="CU13" s="54">
        <f t="shared" si="18"/>
        <v>0</v>
      </c>
      <c r="CV13" s="54">
        <f t="shared" si="19"/>
        <v>0</v>
      </c>
    </row>
    <row r="14" spans="2:100" ht="15" customHeight="1">
      <c r="B14" s="415">
        <v>5</v>
      </c>
      <c r="C14" s="330" t="s">
        <v>279</v>
      </c>
      <c r="D14" s="331" t="s">
        <v>390</v>
      </c>
      <c r="E14" s="454">
        <v>38267</v>
      </c>
      <c r="F14" s="330"/>
      <c r="G14" s="330"/>
      <c r="H14" s="330"/>
      <c r="I14" s="330" t="s">
        <v>280</v>
      </c>
      <c r="J14" s="330"/>
      <c r="K14" s="330" t="s">
        <v>281</v>
      </c>
      <c r="L14" s="455" t="s">
        <v>282</v>
      </c>
      <c r="M14" s="475" t="s">
        <v>283</v>
      </c>
      <c r="N14" s="463">
        <v>42566</v>
      </c>
      <c r="O14" s="464" t="s">
        <v>336</v>
      </c>
      <c r="Q14" s="67"/>
      <c r="R14" s="55">
        <v>2</v>
      </c>
      <c r="S14" s="42">
        <f t="shared" si="0"/>
        <v>400000</v>
      </c>
      <c r="T14" s="73"/>
      <c r="U14" s="71"/>
      <c r="V14" s="42"/>
      <c r="W14" s="42">
        <f t="shared" si="1"/>
        <v>400000</v>
      </c>
      <c r="X14" s="68"/>
      <c r="Y14" s="42">
        <f t="shared" si="2"/>
        <v>-400000</v>
      </c>
      <c r="Z14" s="489"/>
      <c r="AA14" s="15"/>
      <c r="AB14" s="15"/>
      <c r="AC14" s="15"/>
      <c r="AD14" s="15"/>
      <c r="AE14" s="15"/>
      <c r="AF14" s="15"/>
      <c r="AG14" s="15"/>
      <c r="AH14" s="15"/>
      <c r="AI14" s="26"/>
      <c r="AJ14" s="26"/>
      <c r="AK14" s="26"/>
      <c r="AL14" s="26"/>
      <c r="AM14" s="26"/>
      <c r="AN14" s="26" t="s">
        <v>232</v>
      </c>
      <c r="AO14" s="26" t="s">
        <v>248</v>
      </c>
      <c r="AP14" s="26" t="s">
        <v>232</v>
      </c>
      <c r="AQ14" s="54">
        <f t="shared" si="3"/>
        <v>2</v>
      </c>
      <c r="AR14" s="54">
        <f t="shared" si="4"/>
        <v>1</v>
      </c>
      <c r="AS14" s="54">
        <f t="shared" si="5"/>
        <v>0</v>
      </c>
      <c r="AT14" s="15"/>
      <c r="AU14" s="15"/>
      <c r="AV14" s="15"/>
      <c r="AW14" s="15"/>
      <c r="AX14" s="67">
        <v>4</v>
      </c>
      <c r="AY14" s="55">
        <v>5</v>
      </c>
      <c r="AZ14" s="42">
        <f t="shared" si="6"/>
        <v>1800000</v>
      </c>
      <c r="BA14" s="73"/>
      <c r="BB14" s="680" t="s">
        <v>612</v>
      </c>
      <c r="BC14" s="42">
        <f t="shared" si="7"/>
        <v>-400000</v>
      </c>
      <c r="BD14" s="42">
        <f t="shared" si="8"/>
        <v>2290000</v>
      </c>
      <c r="BE14" s="68">
        <v>2200000</v>
      </c>
      <c r="BF14" s="42">
        <f t="shared" si="9"/>
        <v>-90000</v>
      </c>
      <c r="BG14" s="490" t="s">
        <v>510</v>
      </c>
      <c r="BH14" s="15"/>
      <c r="BI14" s="15"/>
      <c r="BJ14" s="26" t="s">
        <v>232</v>
      </c>
      <c r="BK14" s="26" t="s">
        <v>232</v>
      </c>
      <c r="BL14" s="26"/>
      <c r="BM14" s="26" t="s">
        <v>407</v>
      </c>
      <c r="BN14" s="26"/>
      <c r="BO14" s="26" t="s">
        <v>25</v>
      </c>
      <c r="BP14" s="26"/>
      <c r="BQ14" s="26"/>
      <c r="BR14" s="26"/>
      <c r="BS14" s="54">
        <f t="shared" si="10"/>
        <v>3</v>
      </c>
      <c r="BT14" s="54">
        <f t="shared" si="11"/>
        <v>0</v>
      </c>
      <c r="BU14" s="54">
        <f t="shared" si="12"/>
        <v>1</v>
      </c>
      <c r="BZ14" s="67">
        <v>4</v>
      </c>
      <c r="CA14" s="55">
        <v>4</v>
      </c>
      <c r="CB14" s="42">
        <f t="shared" si="13"/>
        <v>1600000</v>
      </c>
      <c r="CC14" s="73"/>
      <c r="CD14" s="657">
        <v>-400000</v>
      </c>
      <c r="CE14" s="42">
        <f t="shared" si="14"/>
        <v>-90000</v>
      </c>
      <c r="CF14" s="42">
        <f t="shared" si="15"/>
        <v>1290000</v>
      </c>
      <c r="CG14" s="68"/>
      <c r="CH14" s="42">
        <f t="shared" si="16"/>
        <v>-1290000</v>
      </c>
      <c r="CI14" s="490"/>
      <c r="CJ14" s="15"/>
      <c r="CK14" s="15"/>
      <c r="CL14" s="26"/>
      <c r="CM14" s="26"/>
      <c r="CN14" s="26"/>
      <c r="CO14" s="26"/>
      <c r="CP14" s="26"/>
      <c r="CQ14" s="26"/>
      <c r="CR14" s="26"/>
      <c r="CS14" s="26"/>
      <c r="CT14" s="54">
        <f t="shared" si="17"/>
        <v>0</v>
      </c>
      <c r="CU14" s="54">
        <f t="shared" si="18"/>
        <v>0</v>
      </c>
      <c r="CV14" s="54">
        <f t="shared" si="19"/>
        <v>0</v>
      </c>
    </row>
    <row r="15" spans="2:100" ht="18.75" customHeight="1">
      <c r="B15" s="415">
        <v>6</v>
      </c>
      <c r="C15" s="418" t="s">
        <v>363</v>
      </c>
      <c r="D15" s="419" t="s">
        <v>26</v>
      </c>
      <c r="E15" s="459">
        <v>38013</v>
      </c>
      <c r="F15" s="460" t="s">
        <v>330</v>
      </c>
      <c r="G15" s="461"/>
      <c r="H15" s="418"/>
      <c r="I15" s="418" t="s">
        <v>263</v>
      </c>
      <c r="J15" s="418"/>
      <c r="K15" s="418" t="s">
        <v>331</v>
      </c>
      <c r="L15" s="472" t="s">
        <v>332</v>
      </c>
      <c r="M15" s="471" t="s">
        <v>364</v>
      </c>
      <c r="N15" s="456"/>
      <c r="O15" s="457" t="s">
        <v>333</v>
      </c>
      <c r="Q15" s="67"/>
      <c r="R15" s="55">
        <v>4</v>
      </c>
      <c r="S15" s="42">
        <f t="shared" si="0"/>
        <v>800000</v>
      </c>
      <c r="T15" s="73"/>
      <c r="U15" s="71"/>
      <c r="V15" s="42"/>
      <c r="W15" s="42">
        <f t="shared" si="1"/>
        <v>800000</v>
      </c>
      <c r="X15" s="68">
        <v>800000</v>
      </c>
      <c r="Y15" s="42">
        <f t="shared" si="2"/>
        <v>0</v>
      </c>
      <c r="Z15" s="70" t="s">
        <v>403</v>
      </c>
      <c r="AA15" s="15"/>
      <c r="AB15" s="15"/>
      <c r="AC15" s="15"/>
      <c r="AD15" s="15"/>
      <c r="AE15" s="15"/>
      <c r="AF15" s="15"/>
      <c r="AG15" s="15"/>
      <c r="AH15" s="15"/>
      <c r="AI15" s="26"/>
      <c r="AJ15" s="26"/>
      <c r="AK15" s="26"/>
      <c r="AL15" s="26"/>
      <c r="AM15" s="26" t="s">
        <v>232</v>
      </c>
      <c r="AN15" s="26" t="s">
        <v>232</v>
      </c>
      <c r="AO15" s="26" t="s">
        <v>232</v>
      </c>
      <c r="AP15" s="26" t="s">
        <v>232</v>
      </c>
      <c r="AQ15" s="54">
        <f t="shared" si="3"/>
        <v>4</v>
      </c>
      <c r="AR15" s="54">
        <f t="shared" si="4"/>
        <v>0</v>
      </c>
      <c r="AS15" s="54">
        <f t="shared" si="5"/>
        <v>0</v>
      </c>
      <c r="AT15" s="15"/>
      <c r="AU15" s="15"/>
      <c r="AV15" s="15"/>
      <c r="AW15" s="15"/>
      <c r="AX15" s="67">
        <v>4</v>
      </c>
      <c r="AY15" s="55">
        <v>5</v>
      </c>
      <c r="AZ15" s="42">
        <f t="shared" si="6"/>
        <v>1800000</v>
      </c>
      <c r="BA15" s="73"/>
      <c r="BB15" s="680" t="s">
        <v>612</v>
      </c>
      <c r="BC15" s="42">
        <f t="shared" si="7"/>
        <v>0</v>
      </c>
      <c r="BD15" s="42">
        <f t="shared" si="8"/>
        <v>1890000</v>
      </c>
      <c r="BE15" s="68">
        <v>1800000</v>
      </c>
      <c r="BF15" s="42">
        <f t="shared" si="9"/>
        <v>-90000</v>
      </c>
      <c r="BG15" s="70" t="s">
        <v>492</v>
      </c>
      <c r="BH15" s="15"/>
      <c r="BI15" s="15"/>
      <c r="BJ15" s="26" t="s">
        <v>232</v>
      </c>
      <c r="BK15" s="26" t="s">
        <v>232</v>
      </c>
      <c r="BL15" s="26"/>
      <c r="BM15" s="26" t="s">
        <v>232</v>
      </c>
      <c r="BN15" s="26"/>
      <c r="BO15" s="26" t="s">
        <v>25</v>
      </c>
      <c r="BP15" s="26"/>
      <c r="BQ15" s="26"/>
      <c r="BR15" s="26"/>
      <c r="BS15" s="54">
        <f t="shared" si="10"/>
        <v>4</v>
      </c>
      <c r="BT15" s="54">
        <f t="shared" si="11"/>
        <v>0</v>
      </c>
      <c r="BU15" s="54">
        <f t="shared" si="12"/>
        <v>0</v>
      </c>
      <c r="BZ15" s="67">
        <v>4</v>
      </c>
      <c r="CA15" s="55">
        <v>4</v>
      </c>
      <c r="CB15" s="42">
        <f t="shared" si="13"/>
        <v>1600000</v>
      </c>
      <c r="CC15" s="73"/>
      <c r="CD15" s="657">
        <v>-400000</v>
      </c>
      <c r="CE15" s="42">
        <f t="shared" si="14"/>
        <v>-90000</v>
      </c>
      <c r="CF15" s="42">
        <f t="shared" si="15"/>
        <v>1290000</v>
      </c>
      <c r="CG15" s="68"/>
      <c r="CH15" s="42">
        <f t="shared" si="16"/>
        <v>-1290000</v>
      </c>
      <c r="CI15" s="70"/>
      <c r="CJ15" s="15"/>
      <c r="CK15" s="15"/>
      <c r="CL15" s="26"/>
      <c r="CM15" s="26"/>
      <c r="CN15" s="26"/>
      <c r="CO15" s="26"/>
      <c r="CP15" s="26"/>
      <c r="CQ15" s="26"/>
      <c r="CR15" s="26"/>
      <c r="CS15" s="26"/>
      <c r="CT15" s="54">
        <f t="shared" si="17"/>
        <v>0</v>
      </c>
      <c r="CU15" s="54">
        <f t="shared" si="18"/>
        <v>0</v>
      </c>
      <c r="CV15" s="54">
        <f t="shared" si="19"/>
        <v>0</v>
      </c>
    </row>
    <row r="16" spans="2:100" ht="15">
      <c r="B16" s="415">
        <v>7</v>
      </c>
      <c r="C16" s="330" t="s">
        <v>71</v>
      </c>
      <c r="D16" s="331" t="s">
        <v>26</v>
      </c>
      <c r="E16" s="330"/>
      <c r="F16" s="330"/>
      <c r="G16" s="330"/>
      <c r="H16" s="330"/>
      <c r="I16" s="330"/>
      <c r="J16" s="470"/>
      <c r="K16" s="330" t="s">
        <v>72</v>
      </c>
      <c r="L16" s="455" t="s">
        <v>73</v>
      </c>
      <c r="M16" s="471" t="s">
        <v>148</v>
      </c>
      <c r="N16" s="458">
        <v>42349</v>
      </c>
      <c r="O16" s="457"/>
      <c r="Q16" s="67">
        <v>1</v>
      </c>
      <c r="R16" s="55">
        <v>5</v>
      </c>
      <c r="S16" s="42">
        <f t="shared" si="0"/>
        <v>1200000</v>
      </c>
      <c r="T16" s="73"/>
      <c r="U16" s="71"/>
      <c r="V16" s="42"/>
      <c r="W16" s="42">
        <f t="shared" si="1"/>
        <v>1200000</v>
      </c>
      <c r="X16" s="68"/>
      <c r="Y16" s="42">
        <f t="shared" si="2"/>
        <v>-1200000</v>
      </c>
      <c r="Z16" s="70"/>
      <c r="AA16" s="15"/>
      <c r="AB16" s="15"/>
      <c r="AC16" s="15"/>
      <c r="AD16" s="15"/>
      <c r="AE16" s="15"/>
      <c r="AF16" s="15"/>
      <c r="AG16" s="15"/>
      <c r="AH16" s="15"/>
      <c r="AI16" s="26"/>
      <c r="AJ16" s="26"/>
      <c r="AK16" s="26" t="s">
        <v>232</v>
      </c>
      <c r="AL16" s="26" t="s">
        <v>25</v>
      </c>
      <c r="AM16" s="26" t="s">
        <v>232</v>
      </c>
      <c r="AN16" s="26" t="s">
        <v>232</v>
      </c>
      <c r="AO16" s="26" t="s">
        <v>232</v>
      </c>
      <c r="AP16" s="26" t="s">
        <v>407</v>
      </c>
      <c r="AQ16" s="54">
        <f t="shared" si="3"/>
        <v>4</v>
      </c>
      <c r="AR16" s="54">
        <f t="shared" si="4"/>
        <v>0</v>
      </c>
      <c r="AS16" s="54">
        <f t="shared" si="5"/>
        <v>1</v>
      </c>
      <c r="AT16" s="15"/>
      <c r="AU16" s="15"/>
      <c r="AV16" s="15"/>
      <c r="AW16" s="15"/>
      <c r="AX16" s="67">
        <v>4</v>
      </c>
      <c r="AY16" s="55">
        <v>5</v>
      </c>
      <c r="AZ16" s="42">
        <f t="shared" si="6"/>
        <v>1800000</v>
      </c>
      <c r="BA16" s="73"/>
      <c r="BB16" s="680" t="s">
        <v>612</v>
      </c>
      <c r="BC16" s="42">
        <f t="shared" si="7"/>
        <v>-1200000</v>
      </c>
      <c r="BD16" s="42">
        <f t="shared" si="8"/>
        <v>3090000</v>
      </c>
      <c r="BE16" s="68">
        <v>3000000</v>
      </c>
      <c r="BF16" s="42">
        <f t="shared" si="9"/>
        <v>-90000</v>
      </c>
      <c r="BG16" s="70" t="s">
        <v>509</v>
      </c>
      <c r="BH16" s="15"/>
      <c r="BI16" s="15"/>
      <c r="BJ16" s="26" t="s">
        <v>232</v>
      </c>
      <c r="BK16" s="26" t="s">
        <v>232</v>
      </c>
      <c r="BL16" s="26"/>
      <c r="BM16" s="26" t="s">
        <v>232</v>
      </c>
      <c r="BN16" s="26"/>
      <c r="BO16" s="26" t="s">
        <v>25</v>
      </c>
      <c r="BP16" s="26"/>
      <c r="BQ16" s="26"/>
      <c r="BR16" s="26"/>
      <c r="BS16" s="54">
        <f t="shared" si="10"/>
        <v>4</v>
      </c>
      <c r="BT16" s="54">
        <f t="shared" si="11"/>
        <v>0</v>
      </c>
      <c r="BU16" s="54">
        <f t="shared" si="12"/>
        <v>0</v>
      </c>
      <c r="BZ16" s="67">
        <v>4</v>
      </c>
      <c r="CA16" s="55">
        <v>4</v>
      </c>
      <c r="CB16" s="42">
        <f t="shared" si="13"/>
        <v>1600000</v>
      </c>
      <c r="CC16" s="73"/>
      <c r="CD16" s="657">
        <v>-400000</v>
      </c>
      <c r="CE16" s="42">
        <f t="shared" si="14"/>
        <v>-90000</v>
      </c>
      <c r="CF16" s="42">
        <f t="shared" si="15"/>
        <v>1290000</v>
      </c>
      <c r="CG16" s="68"/>
      <c r="CH16" s="42">
        <f t="shared" si="16"/>
        <v>-1290000</v>
      </c>
      <c r="CI16" s="70"/>
      <c r="CJ16" s="15"/>
      <c r="CK16" s="15"/>
      <c r="CL16" s="26"/>
      <c r="CM16" s="26"/>
      <c r="CN16" s="26"/>
      <c r="CO16" s="26"/>
      <c r="CP16" s="26"/>
      <c r="CQ16" s="26"/>
      <c r="CR16" s="26"/>
      <c r="CS16" s="26"/>
      <c r="CT16" s="54">
        <f t="shared" si="17"/>
        <v>0</v>
      </c>
      <c r="CU16" s="54">
        <f t="shared" si="18"/>
        <v>0</v>
      </c>
      <c r="CV16" s="54">
        <f t="shared" si="19"/>
        <v>0</v>
      </c>
    </row>
    <row r="17" spans="1:100" ht="18.75" customHeight="1">
      <c r="A17" s="2">
        <v>0</v>
      </c>
      <c r="B17" s="415">
        <v>8</v>
      </c>
      <c r="C17" s="416" t="s">
        <v>305</v>
      </c>
      <c r="D17" s="417" t="s">
        <v>80</v>
      </c>
      <c r="E17" s="466">
        <v>38578</v>
      </c>
      <c r="F17" s="467"/>
      <c r="G17" s="468"/>
      <c r="H17" s="465"/>
      <c r="I17" s="465"/>
      <c r="J17" s="465"/>
      <c r="K17" s="469" t="s">
        <v>307</v>
      </c>
      <c r="L17" s="476" t="s">
        <v>306</v>
      </c>
      <c r="M17" s="666" t="s">
        <v>600</v>
      </c>
      <c r="N17" s="456">
        <v>42552</v>
      </c>
      <c r="O17" s="457" t="s">
        <v>308</v>
      </c>
      <c r="Q17" s="67"/>
      <c r="R17" s="55">
        <v>5</v>
      </c>
      <c r="S17" s="42">
        <f t="shared" si="0"/>
        <v>1000000</v>
      </c>
      <c r="T17" s="73"/>
      <c r="U17" s="71"/>
      <c r="V17" s="42"/>
      <c r="W17" s="42">
        <f t="shared" si="1"/>
        <v>1000000</v>
      </c>
      <c r="X17" s="68">
        <v>1000000</v>
      </c>
      <c r="Y17" s="42">
        <f t="shared" si="2"/>
        <v>0</v>
      </c>
      <c r="Z17" s="70" t="s">
        <v>391</v>
      </c>
      <c r="AA17" s="15"/>
      <c r="AB17" s="15"/>
      <c r="AC17" s="15"/>
      <c r="AD17" s="15"/>
      <c r="AE17" s="15"/>
      <c r="AF17" s="15"/>
      <c r="AG17" s="15"/>
      <c r="AH17" s="15"/>
      <c r="AI17" s="26"/>
      <c r="AJ17" s="26"/>
      <c r="AK17" s="26"/>
      <c r="AL17" s="26" t="s">
        <v>25</v>
      </c>
      <c r="AM17" s="26" t="s">
        <v>232</v>
      </c>
      <c r="AN17" s="26" t="s">
        <v>232</v>
      </c>
      <c r="AO17" s="26" t="s">
        <v>407</v>
      </c>
      <c r="AP17" s="26" t="s">
        <v>232</v>
      </c>
      <c r="AQ17" s="54">
        <f t="shared" si="3"/>
        <v>4</v>
      </c>
      <c r="AR17" s="54">
        <f t="shared" si="4"/>
        <v>0</v>
      </c>
      <c r="AS17" s="54">
        <f t="shared" si="5"/>
        <v>1</v>
      </c>
      <c r="AT17" s="15"/>
      <c r="AU17" s="15"/>
      <c r="AV17" s="15"/>
      <c r="AW17" s="15"/>
      <c r="AX17" s="67">
        <v>4</v>
      </c>
      <c r="AY17" s="55">
        <v>5</v>
      </c>
      <c r="AZ17" s="42">
        <f t="shared" si="6"/>
        <v>1800000</v>
      </c>
      <c r="BA17" s="73"/>
      <c r="BB17" s="71"/>
      <c r="BC17" s="42">
        <f t="shared" si="7"/>
        <v>0</v>
      </c>
      <c r="BD17" s="42">
        <f t="shared" si="8"/>
        <v>1800000</v>
      </c>
      <c r="BE17" s="68">
        <v>1800000</v>
      </c>
      <c r="BF17" s="42">
        <f t="shared" si="9"/>
        <v>0</v>
      </c>
      <c r="BG17" s="70" t="s">
        <v>566</v>
      </c>
      <c r="BH17" s="15"/>
      <c r="BI17" s="15"/>
      <c r="BJ17" s="26" t="s">
        <v>232</v>
      </c>
      <c r="BK17" s="26" t="s">
        <v>232</v>
      </c>
      <c r="BL17" s="26"/>
      <c r="BM17" s="26" t="s">
        <v>232</v>
      </c>
      <c r="BN17" s="26"/>
      <c r="BO17" s="26" t="s">
        <v>407</v>
      </c>
      <c r="BP17" s="26"/>
      <c r="BQ17" s="26"/>
      <c r="BR17" s="26"/>
      <c r="BS17" s="54">
        <f t="shared" si="10"/>
        <v>3</v>
      </c>
      <c r="BT17" s="54">
        <f t="shared" si="11"/>
        <v>0</v>
      </c>
      <c r="BU17" s="54">
        <f t="shared" si="12"/>
        <v>1</v>
      </c>
      <c r="BZ17" s="67">
        <v>4</v>
      </c>
      <c r="CA17" s="55">
        <v>4</v>
      </c>
      <c r="CB17" s="42">
        <f t="shared" si="13"/>
        <v>1600000</v>
      </c>
      <c r="CC17" s="73"/>
      <c r="CD17" s="657">
        <v>-400000</v>
      </c>
      <c r="CE17" s="42">
        <f t="shared" si="14"/>
        <v>0</v>
      </c>
      <c r="CF17" s="42">
        <f t="shared" si="15"/>
        <v>1200000</v>
      </c>
      <c r="CG17" s="68"/>
      <c r="CH17" s="42">
        <f t="shared" si="16"/>
        <v>-1200000</v>
      </c>
      <c r="CI17" s="70"/>
      <c r="CJ17" s="15"/>
      <c r="CK17" s="15"/>
      <c r="CL17" s="26"/>
      <c r="CM17" s="26"/>
      <c r="CN17" s="26"/>
      <c r="CO17" s="26"/>
      <c r="CP17" s="26"/>
      <c r="CQ17" s="26"/>
      <c r="CR17" s="26"/>
      <c r="CS17" s="26"/>
      <c r="CT17" s="54">
        <f t="shared" si="17"/>
        <v>0</v>
      </c>
      <c r="CU17" s="54">
        <f t="shared" si="18"/>
        <v>0</v>
      </c>
      <c r="CV17" s="54">
        <f t="shared" si="19"/>
        <v>0</v>
      </c>
    </row>
    <row r="18" spans="1:100" ht="15">
      <c r="B18" s="415">
        <v>9</v>
      </c>
      <c r="C18" s="338" t="s">
        <v>568</v>
      </c>
      <c r="D18" s="362" t="s">
        <v>569</v>
      </c>
      <c r="E18" s="466">
        <v>38222</v>
      </c>
      <c r="F18" s="467"/>
      <c r="G18" s="468"/>
      <c r="H18" s="465"/>
      <c r="I18" s="465" t="s">
        <v>584</v>
      </c>
      <c r="J18" s="465"/>
      <c r="K18" s="469" t="s">
        <v>585</v>
      </c>
      <c r="L18" s="476" t="s">
        <v>586</v>
      </c>
      <c r="M18" s="666" t="s">
        <v>601</v>
      </c>
      <c r="N18" s="456">
        <v>42608</v>
      </c>
      <c r="O18" s="457"/>
      <c r="Q18" s="67"/>
      <c r="R18" s="55"/>
      <c r="S18" s="42"/>
      <c r="T18" s="73"/>
      <c r="U18" s="71"/>
      <c r="V18" s="42"/>
      <c r="W18" s="42"/>
      <c r="X18" s="68"/>
      <c r="Y18" s="42"/>
      <c r="Z18" s="70"/>
      <c r="AA18" s="15"/>
      <c r="AB18" s="15"/>
      <c r="AC18" s="15"/>
      <c r="AD18" s="15"/>
      <c r="AE18" s="15"/>
      <c r="AF18" s="15"/>
      <c r="AG18" s="15"/>
      <c r="AH18" s="15"/>
      <c r="AI18" s="26"/>
      <c r="AJ18" s="26"/>
      <c r="AK18" s="26"/>
      <c r="AL18" s="26"/>
      <c r="AM18" s="26"/>
      <c r="AN18" s="26"/>
      <c r="AO18" s="26"/>
      <c r="AP18" s="26"/>
      <c r="AQ18" s="54"/>
      <c r="AR18" s="54"/>
      <c r="AS18" s="54"/>
      <c r="AT18" s="15"/>
      <c r="AU18" s="15"/>
      <c r="AV18" s="15"/>
      <c r="AW18" s="15"/>
      <c r="AX18" s="67">
        <v>1</v>
      </c>
      <c r="AY18" s="55">
        <v>5</v>
      </c>
      <c r="AZ18" s="42">
        <f t="shared" si="6"/>
        <v>1200000</v>
      </c>
      <c r="BA18" s="73"/>
      <c r="BB18" s="680" t="s">
        <v>612</v>
      </c>
      <c r="BC18" s="42">
        <f>Y18</f>
        <v>0</v>
      </c>
      <c r="BD18" s="42">
        <f>AZ18*(1-BA18)+BB18-BC18</f>
        <v>1290000</v>
      </c>
      <c r="BE18" s="68"/>
      <c r="BF18" s="42">
        <f t="shared" si="9"/>
        <v>-1290000</v>
      </c>
      <c r="BG18" s="70"/>
      <c r="BH18" s="15"/>
      <c r="BI18" s="15"/>
      <c r="BJ18" s="26"/>
      <c r="BK18" s="26"/>
      <c r="BL18" s="26"/>
      <c r="BM18" s="26" t="s">
        <v>232</v>
      </c>
      <c r="BN18" s="26"/>
      <c r="BO18" s="26" t="s">
        <v>25</v>
      </c>
      <c r="BP18" s="26"/>
      <c r="BQ18" s="26"/>
      <c r="BR18" s="26"/>
      <c r="BS18" s="54"/>
      <c r="BT18" s="54"/>
      <c r="BU18" s="54"/>
      <c r="BZ18" s="67">
        <v>4</v>
      </c>
      <c r="CA18" s="55">
        <v>4</v>
      </c>
      <c r="CB18" s="42">
        <f>SUM(BZ18:CA18)*$CB$4</f>
        <v>1600000</v>
      </c>
      <c r="CC18" s="73"/>
      <c r="CD18" s="657">
        <v>-200000</v>
      </c>
      <c r="CE18" s="42">
        <f t="shared" si="14"/>
        <v>-1290000</v>
      </c>
      <c r="CF18" s="42">
        <f>CB18*(1-CC18)+CD18-CE18</f>
        <v>2690000</v>
      </c>
      <c r="CG18" s="68"/>
      <c r="CH18" s="42">
        <f>CG18-CF18</f>
        <v>-2690000</v>
      </c>
      <c r="CI18" s="70"/>
      <c r="CJ18" s="15"/>
      <c r="CK18" s="15"/>
      <c r="CL18" s="26"/>
      <c r="CM18" s="26"/>
      <c r="CN18" s="26"/>
      <c r="CO18" s="26"/>
      <c r="CP18" s="26"/>
      <c r="CQ18" s="26"/>
      <c r="CR18" s="26"/>
      <c r="CS18" s="26"/>
      <c r="CT18" s="54"/>
      <c r="CU18" s="54"/>
      <c r="CV18" s="54">
        <f t="shared" si="19"/>
        <v>0</v>
      </c>
    </row>
    <row r="19" spans="1:100" ht="15">
      <c r="B19" s="415">
        <v>10</v>
      </c>
      <c r="C19" s="523" t="s">
        <v>239</v>
      </c>
      <c r="D19" s="524" t="s">
        <v>194</v>
      </c>
      <c r="E19" s="466">
        <v>38118</v>
      </c>
      <c r="F19" s="467"/>
      <c r="G19" s="468"/>
      <c r="H19" s="465"/>
      <c r="I19" s="465" t="s">
        <v>238</v>
      </c>
      <c r="J19" s="465"/>
      <c r="K19" s="469" t="s">
        <v>240</v>
      </c>
      <c r="L19" s="476" t="s">
        <v>234</v>
      </c>
      <c r="M19" s="471" t="s">
        <v>241</v>
      </c>
      <c r="N19" s="456"/>
      <c r="O19" s="457"/>
      <c r="Q19" s="67">
        <v>1</v>
      </c>
      <c r="R19" s="55">
        <v>5</v>
      </c>
      <c r="S19" s="42">
        <f>SUM(Q19:R19)*$S$4</f>
        <v>1200000</v>
      </c>
      <c r="T19" s="73"/>
      <c r="U19" s="71"/>
      <c r="V19" s="42"/>
      <c r="W19" s="42">
        <f>S19*(1-T19)+U19-V19</f>
        <v>1200000</v>
      </c>
      <c r="X19" s="68">
        <v>1200000</v>
      </c>
      <c r="Y19" s="42">
        <f>X19-W19</f>
        <v>0</v>
      </c>
      <c r="Z19" s="70" t="s">
        <v>378</v>
      </c>
      <c r="AA19" s="15"/>
      <c r="AB19" s="15"/>
      <c r="AC19" s="15"/>
      <c r="AD19" s="15"/>
      <c r="AE19" s="15"/>
      <c r="AF19" s="15"/>
      <c r="AG19" s="15"/>
      <c r="AH19" s="15"/>
      <c r="AI19" s="26"/>
      <c r="AJ19" s="26"/>
      <c r="AK19" s="26" t="s">
        <v>232</v>
      </c>
      <c r="AL19" s="26" t="s">
        <v>25</v>
      </c>
      <c r="AM19" s="26" t="s">
        <v>232</v>
      </c>
      <c r="AN19" s="26" t="s">
        <v>232</v>
      </c>
      <c r="AO19" s="26" t="s">
        <v>232</v>
      </c>
      <c r="AP19" s="26" t="s">
        <v>232</v>
      </c>
      <c r="AQ19" s="54">
        <f t="shared" ref="AQ19:AQ24" si="20">COUNTIF($AL19:$AP19,$AQ$9)*$S$5</f>
        <v>5</v>
      </c>
      <c r="AR19" s="54">
        <f t="shared" ref="AR19:AR24" si="21">COUNTIF($AL19:$AP19,$AR$9)*$S$5</f>
        <v>0</v>
      </c>
      <c r="AS19" s="54">
        <f t="shared" ref="AS19:AS24" si="22">COUNTIF($AL19:$AP19,$AS$9)*$S$5</f>
        <v>0</v>
      </c>
      <c r="AT19" s="15"/>
      <c r="AU19" s="15"/>
      <c r="AV19" s="15"/>
      <c r="AW19" s="15"/>
      <c r="AX19" s="67">
        <v>4</v>
      </c>
      <c r="AY19" s="55">
        <v>5</v>
      </c>
      <c r="AZ19" s="42">
        <f t="shared" si="6"/>
        <v>1800000</v>
      </c>
      <c r="BA19" s="73"/>
      <c r="BB19" s="680" t="s">
        <v>612</v>
      </c>
      <c r="BC19" s="42">
        <f>Y19</f>
        <v>0</v>
      </c>
      <c r="BD19" s="42">
        <f>AZ19*(1-BA19)+BB19-BC19</f>
        <v>1890000</v>
      </c>
      <c r="BE19" s="68">
        <v>1800000</v>
      </c>
      <c r="BF19" s="42">
        <f t="shared" ref="BF19:BF24" si="23">BE19-BD19</f>
        <v>-90000</v>
      </c>
      <c r="BG19" s="70" t="s">
        <v>537</v>
      </c>
      <c r="BH19" s="15"/>
      <c r="BI19" s="15"/>
      <c r="BJ19" s="26" t="s">
        <v>232</v>
      </c>
      <c r="BK19" s="26" t="s">
        <v>232</v>
      </c>
      <c r="BL19" s="26"/>
      <c r="BM19" s="26" t="s">
        <v>232</v>
      </c>
      <c r="BN19" s="26"/>
      <c r="BO19" s="26" t="s">
        <v>25</v>
      </c>
      <c r="BP19" s="26"/>
      <c r="BQ19" s="26"/>
      <c r="BR19" s="26"/>
      <c r="BS19" s="54">
        <f t="shared" ref="BS19:BS24" si="24">COUNTIF($BJ19:$BR19,$BS$9)*$AZ$5</f>
        <v>4</v>
      </c>
      <c r="BT19" s="54">
        <f t="shared" ref="BT19:BT24" si="25">COUNTIF($BJ19:$BR19,$BT$9)*$AZ$5</f>
        <v>0</v>
      </c>
      <c r="BU19" s="54">
        <f t="shared" ref="BU19:BU24" si="26">COUNTIF($BJ19:$BR19,$BU$9)*$AZ$5</f>
        <v>0</v>
      </c>
      <c r="BZ19" s="67">
        <v>4</v>
      </c>
      <c r="CA19" s="55">
        <v>4</v>
      </c>
      <c r="CB19" s="42">
        <f t="shared" ref="CB19:CB24" si="27">SUM(BZ19:CA19)*$CB$4</f>
        <v>1600000</v>
      </c>
      <c r="CC19" s="73"/>
      <c r="CD19" s="657">
        <v>-400000</v>
      </c>
      <c r="CE19" s="42">
        <f t="shared" ref="CE19:CE24" si="28">BF19</f>
        <v>-90000</v>
      </c>
      <c r="CF19" s="42">
        <f t="shared" ref="CF19:CF24" si="29">CB19*(1-CC19)+CD19-CE19</f>
        <v>1290000</v>
      </c>
      <c r="CG19" s="68"/>
      <c r="CH19" s="42">
        <f t="shared" ref="CH19:CH24" si="30">CG19-CF19</f>
        <v>-1290000</v>
      </c>
      <c r="CI19" s="70"/>
      <c r="CJ19" s="15"/>
      <c r="CK19" s="15"/>
      <c r="CL19" s="26"/>
      <c r="CM19" s="26"/>
      <c r="CN19" s="26"/>
      <c r="CO19" s="26"/>
      <c r="CP19" s="26"/>
      <c r="CQ19" s="26"/>
      <c r="CR19" s="26"/>
      <c r="CS19" s="26"/>
      <c r="CT19" s="54">
        <f t="shared" ref="CT19:CT24" si="31">COUNTIF(CL19:CS19,$CT$9)*$CB$5</f>
        <v>0</v>
      </c>
      <c r="CU19" s="54">
        <f t="shared" ref="CU19:CU24" si="32">COUNTIF(CL19:CS19,$CU$9)*$CB$5</f>
        <v>0</v>
      </c>
      <c r="CV19" s="54">
        <f t="shared" si="19"/>
        <v>0</v>
      </c>
    </row>
    <row r="20" spans="1:100" ht="18.75" customHeight="1">
      <c r="B20" s="415">
        <v>11</v>
      </c>
      <c r="C20" s="420" t="s">
        <v>58</v>
      </c>
      <c r="D20" s="421" t="s">
        <v>348</v>
      </c>
      <c r="E20" s="422"/>
      <c r="F20" s="422"/>
      <c r="G20" s="422"/>
      <c r="H20" s="422"/>
      <c r="I20" s="422" t="s">
        <v>59</v>
      </c>
      <c r="J20" s="423"/>
      <c r="K20" s="422"/>
      <c r="L20" s="424" t="s">
        <v>60</v>
      </c>
      <c r="M20" s="425"/>
      <c r="N20" s="426">
        <v>42315</v>
      </c>
      <c r="O20" s="427" t="s">
        <v>361</v>
      </c>
      <c r="Q20" s="67"/>
      <c r="R20" s="55"/>
      <c r="S20" s="42"/>
      <c r="T20" s="73"/>
      <c r="U20" s="71"/>
      <c r="V20" s="42"/>
      <c r="W20" s="42"/>
      <c r="X20" s="68"/>
      <c r="Y20" s="42"/>
      <c r="Z20" s="69"/>
      <c r="AA20" s="15"/>
      <c r="AB20" s="15"/>
      <c r="AC20" s="15"/>
      <c r="AD20" s="15"/>
      <c r="AE20" s="15"/>
      <c r="AF20" s="15"/>
      <c r="AG20" s="15"/>
      <c r="AH20" s="15"/>
      <c r="AI20" s="26"/>
      <c r="AJ20" s="26"/>
      <c r="AK20" s="26"/>
      <c r="AL20" s="26" t="s">
        <v>27</v>
      </c>
      <c r="AM20" s="26"/>
      <c r="AN20" s="26"/>
      <c r="AO20" s="26"/>
      <c r="AP20" s="26"/>
      <c r="AQ20" s="54">
        <f t="shared" si="20"/>
        <v>0</v>
      </c>
      <c r="AR20" s="54">
        <f t="shared" si="21"/>
        <v>1</v>
      </c>
      <c r="AS20" s="54">
        <f t="shared" si="22"/>
        <v>0</v>
      </c>
      <c r="AT20" s="15"/>
      <c r="AU20" s="15"/>
      <c r="AV20" s="15"/>
      <c r="AW20" s="15"/>
      <c r="AX20" s="67"/>
      <c r="AY20" s="55"/>
      <c r="AZ20" s="42"/>
      <c r="BA20" s="73"/>
      <c r="BB20" s="71"/>
      <c r="BC20" s="42"/>
      <c r="BD20" s="42"/>
      <c r="BE20" s="68"/>
      <c r="BF20" s="42">
        <f t="shared" si="23"/>
        <v>0</v>
      </c>
      <c r="BG20" s="69"/>
      <c r="BH20" s="15"/>
      <c r="BI20" s="15"/>
      <c r="BJ20" s="26"/>
      <c r="BK20" s="26"/>
      <c r="BL20" s="26"/>
      <c r="BM20" s="26"/>
      <c r="BN20" s="26"/>
      <c r="BO20" s="26"/>
      <c r="BP20" s="26"/>
      <c r="BQ20" s="26"/>
      <c r="BR20" s="26"/>
      <c r="BS20" s="54">
        <f t="shared" si="24"/>
        <v>0</v>
      </c>
      <c r="BT20" s="54">
        <f t="shared" si="25"/>
        <v>0</v>
      </c>
      <c r="BU20" s="54">
        <f t="shared" si="26"/>
        <v>0</v>
      </c>
      <c r="BZ20" s="67"/>
      <c r="CA20" s="55"/>
      <c r="CB20" s="42">
        <f t="shared" si="27"/>
        <v>0</v>
      </c>
      <c r="CC20" s="73"/>
      <c r="CD20" s="657"/>
      <c r="CE20" s="42">
        <f t="shared" si="28"/>
        <v>0</v>
      </c>
      <c r="CF20" s="42">
        <f t="shared" si="29"/>
        <v>0</v>
      </c>
      <c r="CG20" s="68"/>
      <c r="CH20" s="42">
        <f t="shared" si="30"/>
        <v>0</v>
      </c>
      <c r="CI20" s="69"/>
      <c r="CJ20" s="15"/>
      <c r="CK20" s="15"/>
      <c r="CL20" s="26"/>
      <c r="CM20" s="26"/>
      <c r="CN20" s="26"/>
      <c r="CO20" s="26"/>
      <c r="CP20" s="26"/>
      <c r="CQ20" s="26"/>
      <c r="CR20" s="26"/>
      <c r="CS20" s="26"/>
      <c r="CT20" s="54">
        <f t="shared" si="31"/>
        <v>0</v>
      </c>
      <c r="CU20" s="54">
        <f t="shared" si="32"/>
        <v>0</v>
      </c>
      <c r="CV20" s="54">
        <f t="shared" si="19"/>
        <v>0</v>
      </c>
    </row>
    <row r="21" spans="1:100" s="565" customFormat="1" ht="18.75" customHeight="1">
      <c r="A21" s="289"/>
      <c r="B21" s="415">
        <v>12</v>
      </c>
      <c r="C21" s="662" t="s">
        <v>187</v>
      </c>
      <c r="D21" s="663" t="s">
        <v>493</v>
      </c>
      <c r="E21" s="558">
        <v>38220</v>
      </c>
      <c r="F21" s="559" t="s">
        <v>189</v>
      </c>
      <c r="G21" s="557"/>
      <c r="H21" s="557" t="s">
        <v>190</v>
      </c>
      <c r="I21" s="557" t="s">
        <v>191</v>
      </c>
      <c r="J21" s="560"/>
      <c r="K21" s="561" t="s">
        <v>192</v>
      </c>
      <c r="L21" s="562" t="s">
        <v>158</v>
      </c>
      <c r="M21" s="557"/>
      <c r="N21" s="563"/>
      <c r="O21" s="564"/>
      <c r="Q21" s="566">
        <v>2</v>
      </c>
      <c r="R21" s="567">
        <v>5</v>
      </c>
      <c r="S21" s="568">
        <f>SUM(Q21:R21)*$S$4</f>
        <v>1400000</v>
      </c>
      <c r="T21" s="569">
        <v>0.1</v>
      </c>
      <c r="U21" s="570"/>
      <c r="V21" s="568"/>
      <c r="W21" s="568">
        <f>S21*(1-T21)+U21-V21</f>
        <v>1260000</v>
      </c>
      <c r="X21" s="571">
        <v>1260000</v>
      </c>
      <c r="Y21" s="568">
        <f>X21-W21</f>
        <v>0</v>
      </c>
      <c r="Z21" s="571" t="s">
        <v>321</v>
      </c>
      <c r="AA21" s="572"/>
      <c r="AB21" s="572"/>
      <c r="AC21" s="572"/>
      <c r="AD21" s="572"/>
      <c r="AE21" s="572"/>
      <c r="AF21" s="572"/>
      <c r="AG21" s="572"/>
      <c r="AH21" s="572"/>
      <c r="AI21" s="567"/>
      <c r="AJ21" s="567" t="s">
        <v>232</v>
      </c>
      <c r="AK21" s="567"/>
      <c r="AL21" s="567" t="s">
        <v>25</v>
      </c>
      <c r="AM21" s="567" t="s">
        <v>232</v>
      </c>
      <c r="AN21" s="567" t="s">
        <v>232</v>
      </c>
      <c r="AO21" s="567" t="s">
        <v>407</v>
      </c>
      <c r="AP21" s="567" t="s">
        <v>232</v>
      </c>
      <c r="AQ21" s="573">
        <f t="shared" si="20"/>
        <v>4</v>
      </c>
      <c r="AR21" s="573">
        <f t="shared" si="21"/>
        <v>0</v>
      </c>
      <c r="AS21" s="573">
        <f t="shared" si="22"/>
        <v>1</v>
      </c>
      <c r="AT21" s="572"/>
      <c r="AU21" s="572"/>
      <c r="AV21" s="572"/>
      <c r="AW21" s="572"/>
      <c r="AX21" s="566"/>
      <c r="AY21" s="567"/>
      <c r="AZ21" s="568">
        <f>SUM(AX21:AY21)*$S$4</f>
        <v>0</v>
      </c>
      <c r="BA21" s="569"/>
      <c r="BB21" s="570"/>
      <c r="BC21" s="568">
        <f>Y21</f>
        <v>0</v>
      </c>
      <c r="BD21" s="568">
        <f>AZ21*(1-BA21)+BB21-BC21</f>
        <v>0</v>
      </c>
      <c r="BE21" s="571">
        <v>1800000</v>
      </c>
      <c r="BF21" s="42">
        <f t="shared" si="23"/>
        <v>1800000</v>
      </c>
      <c r="BG21" s="571" t="s">
        <v>486</v>
      </c>
      <c r="BH21" s="572"/>
      <c r="BI21" s="572"/>
      <c r="BJ21" s="567"/>
      <c r="BK21" s="567"/>
      <c r="BL21" s="567"/>
      <c r="BM21" s="567"/>
      <c r="BN21" s="567"/>
      <c r="BO21" s="567"/>
      <c r="BP21" s="567"/>
      <c r="BQ21" s="567"/>
      <c r="BR21" s="567"/>
      <c r="BS21" s="573">
        <f t="shared" si="24"/>
        <v>0</v>
      </c>
      <c r="BT21" s="573">
        <f t="shared" si="25"/>
        <v>0</v>
      </c>
      <c r="BU21" s="573">
        <f t="shared" si="26"/>
        <v>0</v>
      </c>
      <c r="BZ21" s="566"/>
      <c r="CA21" s="567"/>
      <c r="CB21" s="42">
        <f t="shared" si="27"/>
        <v>0</v>
      </c>
      <c r="CC21" s="569"/>
      <c r="CD21" s="658"/>
      <c r="CE21" s="568">
        <f t="shared" si="28"/>
        <v>1800000</v>
      </c>
      <c r="CF21" s="568">
        <f t="shared" si="29"/>
        <v>-1800000</v>
      </c>
      <c r="CG21" s="571"/>
      <c r="CH21" s="568">
        <f t="shared" si="30"/>
        <v>1800000</v>
      </c>
      <c r="CI21" s="571"/>
      <c r="CJ21" s="572"/>
      <c r="CK21" s="572"/>
      <c r="CL21" s="567"/>
      <c r="CM21" s="567"/>
      <c r="CN21" s="567"/>
      <c r="CO21" s="567"/>
      <c r="CP21" s="567"/>
      <c r="CQ21" s="567"/>
      <c r="CR21" s="567"/>
      <c r="CS21" s="567"/>
      <c r="CT21" s="54">
        <f t="shared" si="31"/>
        <v>0</v>
      </c>
      <c r="CU21" s="54">
        <f t="shared" si="32"/>
        <v>0</v>
      </c>
      <c r="CV21" s="54">
        <f t="shared" si="19"/>
        <v>0</v>
      </c>
    </row>
    <row r="22" spans="1:100" ht="15">
      <c r="B22" s="415">
        <v>13</v>
      </c>
      <c r="C22" s="491" t="s">
        <v>157</v>
      </c>
      <c r="D22" s="492" t="s">
        <v>449</v>
      </c>
      <c r="E22" s="358"/>
      <c r="F22" s="358"/>
      <c r="G22" s="358">
        <v>6.5</v>
      </c>
      <c r="H22" s="358"/>
      <c r="I22" s="358" t="s">
        <v>28</v>
      </c>
      <c r="J22" s="493"/>
      <c r="K22" s="494" t="s">
        <v>160</v>
      </c>
      <c r="L22" s="495" t="s">
        <v>161</v>
      </c>
      <c r="M22" s="496"/>
      <c r="N22" s="497"/>
      <c r="O22" s="498" t="s">
        <v>450</v>
      </c>
      <c r="Q22" s="67"/>
      <c r="R22" s="55"/>
      <c r="S22" s="42">
        <f>SUM(Q22:R22)*$S$4</f>
        <v>0</v>
      </c>
      <c r="T22" s="73"/>
      <c r="U22" s="71"/>
      <c r="V22" s="42"/>
      <c r="W22" s="42">
        <f>S22*(1-T22)+U22-V22</f>
        <v>0</v>
      </c>
      <c r="X22" s="68"/>
      <c r="Y22" s="42">
        <f>X22-W22</f>
        <v>0</v>
      </c>
      <c r="Z22" s="70"/>
      <c r="AA22" s="15"/>
      <c r="AB22" s="15"/>
      <c r="AC22" s="15"/>
      <c r="AD22" s="15"/>
      <c r="AE22" s="15"/>
      <c r="AF22" s="15"/>
      <c r="AG22" s="15"/>
      <c r="AH22" s="15"/>
      <c r="AI22" s="26"/>
      <c r="AJ22" s="26"/>
      <c r="AK22" s="26"/>
      <c r="AL22" s="26"/>
      <c r="AM22" s="26"/>
      <c r="AN22" s="26"/>
      <c r="AO22" s="26"/>
      <c r="AP22" s="26"/>
      <c r="AQ22" s="54">
        <f t="shared" si="20"/>
        <v>0</v>
      </c>
      <c r="AR22" s="54">
        <f t="shared" si="21"/>
        <v>0</v>
      </c>
      <c r="AS22" s="54">
        <f t="shared" si="22"/>
        <v>0</v>
      </c>
      <c r="AT22" s="15"/>
      <c r="AU22" s="15"/>
      <c r="AV22" s="15"/>
      <c r="AW22" s="15"/>
      <c r="AX22" s="67"/>
      <c r="AY22" s="55"/>
      <c r="AZ22" s="42">
        <f>SUM(AX22:AY22)*$S$4</f>
        <v>0</v>
      </c>
      <c r="BA22" s="73"/>
      <c r="BB22" s="71"/>
      <c r="BC22" s="42">
        <f>Y22</f>
        <v>0</v>
      </c>
      <c r="BD22" s="42">
        <f>AZ22*(1-BA22)+BB22-BC22</f>
        <v>0</v>
      </c>
      <c r="BE22" s="68"/>
      <c r="BF22" s="42">
        <f t="shared" si="23"/>
        <v>0</v>
      </c>
      <c r="BG22" s="70"/>
      <c r="BH22" s="15"/>
      <c r="BI22" s="15"/>
      <c r="BJ22" s="26"/>
      <c r="BK22" s="26"/>
      <c r="BL22" s="26"/>
      <c r="BM22" s="26"/>
      <c r="BN22" s="26"/>
      <c r="BO22" s="26"/>
      <c r="BP22" s="26"/>
      <c r="BQ22" s="26"/>
      <c r="BR22" s="26"/>
      <c r="BS22" s="54">
        <f t="shared" si="24"/>
        <v>0</v>
      </c>
      <c r="BT22" s="54">
        <f t="shared" si="25"/>
        <v>0</v>
      </c>
      <c r="BU22" s="54">
        <f t="shared" si="26"/>
        <v>0</v>
      </c>
      <c r="BZ22" s="67"/>
      <c r="CA22" s="55"/>
      <c r="CB22" s="42">
        <f t="shared" si="27"/>
        <v>0</v>
      </c>
      <c r="CC22" s="73"/>
      <c r="CD22" s="657"/>
      <c r="CE22" s="42">
        <f t="shared" si="28"/>
        <v>0</v>
      </c>
      <c r="CF22" s="42">
        <f t="shared" si="29"/>
        <v>0</v>
      </c>
      <c r="CG22" s="68"/>
      <c r="CH22" s="42">
        <f t="shared" si="30"/>
        <v>0</v>
      </c>
      <c r="CI22" s="70"/>
      <c r="CJ22" s="15"/>
      <c r="CK22" s="15"/>
      <c r="CL22" s="26"/>
      <c r="CM22" s="26"/>
      <c r="CN22" s="26"/>
      <c r="CO22" s="26"/>
      <c r="CP22" s="26"/>
      <c r="CQ22" s="26"/>
      <c r="CR22" s="26"/>
      <c r="CS22" s="26"/>
      <c r="CT22" s="54">
        <f t="shared" si="31"/>
        <v>0</v>
      </c>
      <c r="CU22" s="54">
        <f t="shared" si="32"/>
        <v>0</v>
      </c>
      <c r="CV22" s="54">
        <f t="shared" si="19"/>
        <v>0</v>
      </c>
    </row>
    <row r="23" spans="1:100" s="541" customFormat="1" ht="18.75" customHeight="1">
      <c r="B23" s="415">
        <v>14</v>
      </c>
      <c r="C23" s="358" t="s">
        <v>184</v>
      </c>
      <c r="D23" s="359" t="s">
        <v>494</v>
      </c>
      <c r="E23" s="539">
        <v>38039</v>
      </c>
      <c r="F23" s="551" t="s">
        <v>185</v>
      </c>
      <c r="G23" s="358">
        <v>2.4</v>
      </c>
      <c r="H23" s="358"/>
      <c r="I23" s="358" t="s">
        <v>394</v>
      </c>
      <c r="J23" s="493"/>
      <c r="K23" s="358" t="s">
        <v>395</v>
      </c>
      <c r="L23" s="551" t="s">
        <v>185</v>
      </c>
      <c r="M23" s="552" t="s">
        <v>396</v>
      </c>
      <c r="N23" s="540"/>
      <c r="O23" s="498"/>
      <c r="Q23" s="542">
        <v>1</v>
      </c>
      <c r="R23" s="543">
        <v>5</v>
      </c>
      <c r="S23" s="544">
        <f>SUM(Q23:R23)*$S$4</f>
        <v>1200000</v>
      </c>
      <c r="T23" s="545"/>
      <c r="U23" s="546"/>
      <c r="V23" s="544"/>
      <c r="W23" s="544">
        <f>S23*(1-T23)+U23-V23</f>
        <v>1200000</v>
      </c>
      <c r="X23" s="547">
        <v>1200000</v>
      </c>
      <c r="Y23" s="544">
        <f>X23-W23</f>
        <v>0</v>
      </c>
      <c r="Z23" s="547" t="s">
        <v>402</v>
      </c>
      <c r="AA23" s="548"/>
      <c r="AB23" s="548"/>
      <c r="AC23" s="548"/>
      <c r="AD23" s="548"/>
      <c r="AE23" s="548"/>
      <c r="AF23" s="548"/>
      <c r="AG23" s="548"/>
      <c r="AH23" s="548"/>
      <c r="AI23" s="549"/>
      <c r="AJ23" s="549"/>
      <c r="AK23" s="549" t="s">
        <v>232</v>
      </c>
      <c r="AL23" s="549" t="s">
        <v>25</v>
      </c>
      <c r="AM23" s="549" t="s">
        <v>232</v>
      </c>
      <c r="AN23" s="549" t="s">
        <v>25</v>
      </c>
      <c r="AO23" s="549" t="s">
        <v>232</v>
      </c>
      <c r="AP23" s="549" t="s">
        <v>232</v>
      </c>
      <c r="AQ23" s="550">
        <f t="shared" si="20"/>
        <v>5</v>
      </c>
      <c r="AR23" s="550">
        <f t="shared" si="21"/>
        <v>0</v>
      </c>
      <c r="AS23" s="550">
        <f t="shared" si="22"/>
        <v>0</v>
      </c>
      <c r="AT23" s="548"/>
      <c r="AU23" s="548"/>
      <c r="AV23" s="548"/>
      <c r="AW23" s="548"/>
      <c r="AX23" s="542"/>
      <c r="AY23" s="543"/>
      <c r="AZ23" s="544">
        <f>SUM(AX23:AY23)*$S$4</f>
        <v>0</v>
      </c>
      <c r="BA23" s="545"/>
      <c r="BB23" s="546"/>
      <c r="BC23" s="544">
        <f>Y23</f>
        <v>0</v>
      </c>
      <c r="BD23" s="544">
        <f>AZ23*(1-BA23)+BB23-BC23</f>
        <v>0</v>
      </c>
      <c r="BE23" s="547"/>
      <c r="BF23" s="544">
        <f t="shared" si="23"/>
        <v>0</v>
      </c>
      <c r="BG23" s="547"/>
      <c r="BH23" s="548"/>
      <c r="BI23" s="548"/>
      <c r="BJ23" s="549"/>
      <c r="BK23" s="549"/>
      <c r="BL23" s="549"/>
      <c r="BM23" s="549"/>
      <c r="BN23" s="549"/>
      <c r="BO23" s="549"/>
      <c r="BP23" s="549"/>
      <c r="BQ23" s="549"/>
      <c r="BR23" s="549"/>
      <c r="BS23" s="550">
        <f t="shared" si="24"/>
        <v>0</v>
      </c>
      <c r="BT23" s="550">
        <f t="shared" si="25"/>
        <v>0</v>
      </c>
      <c r="BU23" s="550">
        <f t="shared" si="26"/>
        <v>0</v>
      </c>
      <c r="BZ23" s="542"/>
      <c r="CA23" s="543"/>
      <c r="CB23" s="42">
        <f t="shared" si="27"/>
        <v>0</v>
      </c>
      <c r="CC23" s="545"/>
      <c r="CD23" s="659"/>
      <c r="CE23" s="42">
        <f t="shared" si="28"/>
        <v>0</v>
      </c>
      <c r="CF23" s="42">
        <f t="shared" si="29"/>
        <v>0</v>
      </c>
      <c r="CG23" s="547"/>
      <c r="CH23" s="42">
        <f t="shared" si="30"/>
        <v>0</v>
      </c>
      <c r="CI23" s="547"/>
      <c r="CJ23" s="548"/>
      <c r="CK23" s="548"/>
      <c r="CL23" s="549"/>
      <c r="CM23" s="549"/>
      <c r="CN23" s="549"/>
      <c r="CO23" s="549"/>
      <c r="CP23" s="549"/>
      <c r="CQ23" s="549"/>
      <c r="CR23" s="549"/>
      <c r="CS23" s="549"/>
      <c r="CT23" s="54">
        <f t="shared" si="31"/>
        <v>0</v>
      </c>
      <c r="CU23" s="54">
        <f t="shared" si="32"/>
        <v>0</v>
      </c>
      <c r="CV23" s="54">
        <f t="shared" si="19"/>
        <v>0</v>
      </c>
    </row>
    <row r="24" spans="1:100">
      <c r="B24" s="415">
        <v>15</v>
      </c>
      <c r="C24" s="358" t="s">
        <v>136</v>
      </c>
      <c r="D24" s="359" t="s">
        <v>278</v>
      </c>
      <c r="E24" s="428">
        <v>38065</v>
      </c>
      <c r="F24" s="423"/>
      <c r="G24" s="423"/>
      <c r="H24" s="423"/>
      <c r="I24" s="423" t="s">
        <v>137</v>
      </c>
      <c r="J24" s="430"/>
      <c r="K24" s="423" t="s">
        <v>138</v>
      </c>
      <c r="L24" s="429" t="s">
        <v>139</v>
      </c>
      <c r="M24" s="400" t="s">
        <v>140</v>
      </c>
      <c r="N24" s="428">
        <v>42433</v>
      </c>
      <c r="O24" s="427" t="s">
        <v>362</v>
      </c>
      <c r="Q24" s="67"/>
      <c r="R24" s="55"/>
      <c r="S24" s="42"/>
      <c r="T24" s="73"/>
      <c r="U24" s="71"/>
      <c r="V24" s="42"/>
      <c r="W24" s="42">
        <f>S24*(1-T24)+U24-V24</f>
        <v>0</v>
      </c>
      <c r="X24" s="68"/>
      <c r="Y24" s="42">
        <f>X24-W24</f>
        <v>0</v>
      </c>
      <c r="Z24" s="70"/>
      <c r="AA24" s="15"/>
      <c r="AB24" s="15"/>
      <c r="AC24" s="15"/>
      <c r="AD24" s="15"/>
      <c r="AE24" s="15"/>
      <c r="AF24" s="15"/>
      <c r="AG24" s="15"/>
      <c r="AH24" s="15"/>
      <c r="AI24" s="26"/>
      <c r="AJ24" s="26"/>
      <c r="AK24" s="26"/>
      <c r="AL24" s="26"/>
      <c r="AM24" s="26"/>
      <c r="AN24" s="26"/>
      <c r="AO24" s="26"/>
      <c r="AP24" s="26"/>
      <c r="AQ24" s="54">
        <f t="shared" si="20"/>
        <v>0</v>
      </c>
      <c r="AR24" s="54">
        <f t="shared" si="21"/>
        <v>0</v>
      </c>
      <c r="AS24" s="54">
        <f t="shared" si="22"/>
        <v>0</v>
      </c>
      <c r="AT24" s="15"/>
      <c r="AU24" s="15"/>
      <c r="AV24" s="15"/>
      <c r="AW24" s="15"/>
      <c r="AX24" s="67"/>
      <c r="AY24" s="55"/>
      <c r="AZ24" s="42"/>
      <c r="BA24" s="73"/>
      <c r="BB24" s="71"/>
      <c r="BC24" s="42"/>
      <c r="BD24" s="42">
        <f>AZ24*(1-BA24)+BB24-BC24</f>
        <v>0</v>
      </c>
      <c r="BE24" s="68"/>
      <c r="BF24" s="42">
        <f t="shared" si="23"/>
        <v>0</v>
      </c>
      <c r="BG24" s="70"/>
      <c r="BH24" s="15"/>
      <c r="BI24" s="15"/>
      <c r="BJ24" s="26"/>
      <c r="BK24" s="26"/>
      <c r="BL24" s="26"/>
      <c r="BM24" s="26"/>
      <c r="BN24" s="26"/>
      <c r="BO24" s="26"/>
      <c r="BP24" s="26"/>
      <c r="BQ24" s="26"/>
      <c r="BR24" s="26"/>
      <c r="BS24" s="54">
        <f t="shared" si="24"/>
        <v>0</v>
      </c>
      <c r="BT24" s="54">
        <f t="shared" si="25"/>
        <v>0</v>
      </c>
      <c r="BU24" s="54">
        <f t="shared" si="26"/>
        <v>0</v>
      </c>
      <c r="BZ24" s="67"/>
      <c r="CA24" s="55"/>
      <c r="CB24" s="42">
        <f t="shared" si="27"/>
        <v>0</v>
      </c>
      <c r="CC24" s="73"/>
      <c r="CD24" s="657"/>
      <c r="CE24" s="42">
        <f t="shared" si="28"/>
        <v>0</v>
      </c>
      <c r="CF24" s="42">
        <f t="shared" si="29"/>
        <v>0</v>
      </c>
      <c r="CG24" s="68"/>
      <c r="CH24" s="42">
        <f t="shared" si="30"/>
        <v>0</v>
      </c>
      <c r="CI24" s="70"/>
      <c r="CJ24" s="15"/>
      <c r="CK24" s="15"/>
      <c r="CL24" s="26"/>
      <c r="CM24" s="26"/>
      <c r="CN24" s="26"/>
      <c r="CO24" s="26"/>
      <c r="CP24" s="26"/>
      <c r="CQ24" s="26"/>
      <c r="CR24" s="26"/>
      <c r="CS24" s="26"/>
      <c r="CT24" s="54">
        <f t="shared" si="31"/>
        <v>0</v>
      </c>
      <c r="CU24" s="54">
        <f t="shared" si="32"/>
        <v>0</v>
      </c>
      <c r="CV24" s="54">
        <f t="shared" si="19"/>
        <v>0</v>
      </c>
    </row>
    <row r="25" spans="1:100">
      <c r="B25" s="415">
        <v>16</v>
      </c>
      <c r="C25" s="338"/>
      <c r="D25" s="338"/>
      <c r="E25" s="434"/>
      <c r="F25" s="435"/>
      <c r="G25" s="436"/>
      <c r="H25" s="437"/>
      <c r="I25" s="437"/>
      <c r="J25" s="437"/>
      <c r="K25" s="438"/>
      <c r="L25" s="439"/>
      <c r="M25" s="437"/>
      <c r="N25" s="432"/>
      <c r="O25" s="433"/>
      <c r="Q25" s="67"/>
      <c r="R25" s="55"/>
      <c r="S25" s="42"/>
      <c r="T25" s="73"/>
      <c r="U25" s="71"/>
      <c r="V25" s="42"/>
      <c r="W25" s="42"/>
      <c r="X25" s="68"/>
      <c r="Y25" s="42"/>
      <c r="Z25" s="70"/>
      <c r="AA25" s="15"/>
      <c r="AB25" s="15"/>
      <c r="AC25" s="15"/>
      <c r="AD25" s="15"/>
      <c r="AE25" s="15"/>
      <c r="AF25" s="15"/>
      <c r="AG25" s="15"/>
      <c r="AH25" s="15"/>
      <c r="AI25" s="26"/>
      <c r="AJ25" s="26"/>
      <c r="AK25" s="26"/>
      <c r="AL25" s="26"/>
      <c r="AM25" s="26"/>
      <c r="AN25" s="26"/>
      <c r="AO25" s="26"/>
      <c r="AP25" s="26"/>
      <c r="AQ25" s="54">
        <f t="shared" ref="AQ25:AQ30" si="33">COUNTIF($AL25:$AP25,$AQ$9)*$S$5</f>
        <v>0</v>
      </c>
      <c r="AR25" s="54">
        <f t="shared" ref="AR25:AR30" si="34">COUNTIF($AL25:$AP25,$AR$9)*$S$5</f>
        <v>0</v>
      </c>
      <c r="AS25" s="54">
        <f t="shared" ref="AS25:AS30" si="35">COUNTIF($AL25:$AP25,$AS$9)*$S$5</f>
        <v>0</v>
      </c>
      <c r="AT25" s="15"/>
      <c r="AU25" s="15"/>
      <c r="AV25" s="15"/>
      <c r="AW25" s="15"/>
      <c r="AX25" s="67"/>
      <c r="AY25" s="55"/>
      <c r="AZ25" s="42"/>
      <c r="BA25" s="73"/>
      <c r="BB25" s="71"/>
      <c r="BC25" s="42"/>
      <c r="BD25" s="42"/>
      <c r="BE25" s="68"/>
      <c r="BF25" s="42"/>
      <c r="BG25" s="70"/>
      <c r="BH25" s="15"/>
      <c r="BI25" s="15"/>
      <c r="BJ25" s="26"/>
      <c r="BK25" s="26"/>
      <c r="BL25" s="26"/>
      <c r="BM25" s="26"/>
      <c r="BN25" s="26"/>
      <c r="BO25" s="26"/>
      <c r="BP25" s="26"/>
      <c r="BQ25" s="26"/>
      <c r="BR25" s="26"/>
      <c r="BS25" s="54">
        <f t="shared" ref="BS25:BS31" si="36">COUNTIF($BJ25:$BR25,$BS$9)*$AZ$5</f>
        <v>0</v>
      </c>
      <c r="BT25" s="54">
        <f t="shared" ref="BT25:BT31" si="37">COUNTIF($BJ25:$BR25,$BT$9)*$AZ$5</f>
        <v>0</v>
      </c>
      <c r="BU25" s="54">
        <f t="shared" ref="BU25:BU31" si="38">COUNTIF($BJ25:$BR25,$BU$9)*$AZ$5</f>
        <v>0</v>
      </c>
      <c r="BZ25" s="67"/>
      <c r="CA25" s="55"/>
      <c r="CB25" s="42">
        <f t="shared" ref="CB25:CB31" si="39">SUM(BZ25:CA25)*$CB$4</f>
        <v>0</v>
      </c>
      <c r="CC25" s="73"/>
      <c r="CD25" s="657"/>
      <c r="CE25" s="42">
        <f t="shared" ref="CE25:CE31" si="40">BF25</f>
        <v>0</v>
      </c>
      <c r="CF25" s="42">
        <f t="shared" ref="CF25:CF31" si="41">CB25*(1-CC25)+CD25-CE25</f>
        <v>0</v>
      </c>
      <c r="CG25" s="68"/>
      <c r="CH25" s="42">
        <f t="shared" ref="CH25:CH31" si="42">CG25-CF25</f>
        <v>0</v>
      </c>
      <c r="CI25" s="70"/>
      <c r="CJ25" s="15"/>
      <c r="CK25" s="15"/>
      <c r="CL25" s="26"/>
      <c r="CM25" s="26"/>
      <c r="CN25" s="26"/>
      <c r="CO25" s="26"/>
      <c r="CP25" s="26"/>
      <c r="CQ25" s="26"/>
      <c r="CR25" s="26"/>
      <c r="CS25" s="26"/>
      <c r="CT25" s="54">
        <f t="shared" ref="CT25:CT31" si="43">COUNTIF(CL25:CS25,$CT$9)*$CB$5</f>
        <v>0</v>
      </c>
      <c r="CU25" s="54">
        <f t="shared" ref="CU25:CU31" si="44">COUNTIF(CL25:CS25,$CU$9)*$CB$5</f>
        <v>0</v>
      </c>
      <c r="CV25" s="54">
        <f t="shared" ref="CV25:CV31" si="45">COUNTIF($CL25:$CS25,$CV$9)*$CB$5</f>
        <v>0</v>
      </c>
    </row>
    <row r="26" spans="1:100">
      <c r="B26" s="415">
        <v>17</v>
      </c>
      <c r="C26" s="338"/>
      <c r="D26" s="338"/>
      <c r="E26" s="434"/>
      <c r="F26" s="435"/>
      <c r="G26" s="436"/>
      <c r="H26" s="437"/>
      <c r="I26" s="437"/>
      <c r="J26" s="437"/>
      <c r="K26" s="438"/>
      <c r="L26" s="439"/>
      <c r="M26" s="437"/>
      <c r="N26" s="432"/>
      <c r="O26" s="433"/>
      <c r="Q26" s="67"/>
      <c r="R26" s="55"/>
      <c r="S26" s="42"/>
      <c r="T26" s="73"/>
      <c r="U26" s="71"/>
      <c r="V26" s="42"/>
      <c r="W26" s="42"/>
      <c r="X26" s="68"/>
      <c r="Y26" s="42"/>
      <c r="Z26" s="70"/>
      <c r="AA26" s="15"/>
      <c r="AB26" s="15"/>
      <c r="AC26" s="15"/>
      <c r="AD26" s="15"/>
      <c r="AE26" s="15"/>
      <c r="AF26" s="15"/>
      <c r="AG26" s="15"/>
      <c r="AH26" s="15"/>
      <c r="AI26" s="26"/>
      <c r="AJ26" s="26"/>
      <c r="AK26" s="26"/>
      <c r="AL26" s="26"/>
      <c r="AM26" s="26"/>
      <c r="AN26" s="26"/>
      <c r="AO26" s="26"/>
      <c r="AP26" s="26"/>
      <c r="AQ26" s="54">
        <f t="shared" si="33"/>
        <v>0</v>
      </c>
      <c r="AR26" s="54">
        <f t="shared" si="34"/>
        <v>0</v>
      </c>
      <c r="AS26" s="54">
        <f t="shared" si="35"/>
        <v>0</v>
      </c>
      <c r="AT26" s="15"/>
      <c r="AU26" s="15"/>
      <c r="AV26" s="15"/>
      <c r="AW26" s="15"/>
      <c r="AX26" s="67"/>
      <c r="AY26" s="55"/>
      <c r="AZ26" s="42"/>
      <c r="BA26" s="73"/>
      <c r="BB26" s="71"/>
      <c r="BC26" s="42"/>
      <c r="BD26" s="42"/>
      <c r="BE26" s="68"/>
      <c r="BF26" s="42"/>
      <c r="BG26" s="70"/>
      <c r="BH26" s="15"/>
      <c r="BI26" s="15"/>
      <c r="BJ26" s="26"/>
      <c r="BK26" s="26"/>
      <c r="BL26" s="26"/>
      <c r="BM26" s="26"/>
      <c r="BN26" s="26"/>
      <c r="BO26" s="26"/>
      <c r="BP26" s="26"/>
      <c r="BQ26" s="26"/>
      <c r="BR26" s="26"/>
      <c r="BS26" s="54">
        <f t="shared" si="36"/>
        <v>0</v>
      </c>
      <c r="BT26" s="54">
        <f t="shared" si="37"/>
        <v>0</v>
      </c>
      <c r="BU26" s="54">
        <f t="shared" si="38"/>
        <v>0</v>
      </c>
      <c r="BZ26" s="67"/>
      <c r="CA26" s="55"/>
      <c r="CB26" s="42">
        <f t="shared" si="39"/>
        <v>0</v>
      </c>
      <c r="CC26" s="73"/>
      <c r="CD26" s="657"/>
      <c r="CE26" s="42">
        <f t="shared" si="40"/>
        <v>0</v>
      </c>
      <c r="CF26" s="42">
        <f t="shared" si="41"/>
        <v>0</v>
      </c>
      <c r="CG26" s="68"/>
      <c r="CH26" s="42">
        <f t="shared" si="42"/>
        <v>0</v>
      </c>
      <c r="CI26" s="70"/>
      <c r="CJ26" s="15"/>
      <c r="CK26" s="15"/>
      <c r="CL26" s="26"/>
      <c r="CM26" s="26"/>
      <c r="CN26" s="26"/>
      <c r="CO26" s="26"/>
      <c r="CP26" s="26"/>
      <c r="CQ26" s="26"/>
      <c r="CR26" s="26"/>
      <c r="CS26" s="26"/>
      <c r="CT26" s="54">
        <f t="shared" si="43"/>
        <v>0</v>
      </c>
      <c r="CU26" s="54">
        <f t="shared" si="44"/>
        <v>0</v>
      </c>
      <c r="CV26" s="54">
        <f t="shared" si="45"/>
        <v>0</v>
      </c>
    </row>
    <row r="27" spans="1:100">
      <c r="B27" s="415">
        <v>18</v>
      </c>
      <c r="C27" s="338"/>
      <c r="D27" s="338"/>
      <c r="E27" s="434"/>
      <c r="F27" s="435"/>
      <c r="G27" s="436"/>
      <c r="H27" s="437"/>
      <c r="I27" s="437"/>
      <c r="J27" s="437"/>
      <c r="K27" s="438"/>
      <c r="L27" s="439"/>
      <c r="M27" s="437"/>
      <c r="N27" s="432"/>
      <c r="O27" s="433"/>
      <c r="Q27" s="67"/>
      <c r="R27" s="55"/>
      <c r="S27" s="42"/>
      <c r="T27" s="73"/>
      <c r="U27" s="71"/>
      <c r="V27" s="42"/>
      <c r="W27" s="42"/>
      <c r="X27" s="68"/>
      <c r="Y27" s="42"/>
      <c r="Z27" s="70"/>
      <c r="AA27" s="15"/>
      <c r="AB27" s="15"/>
      <c r="AC27" s="15"/>
      <c r="AD27" s="15"/>
      <c r="AE27" s="15"/>
      <c r="AF27" s="15"/>
      <c r="AG27" s="15"/>
      <c r="AH27" s="15"/>
      <c r="AI27" s="26"/>
      <c r="AJ27" s="26"/>
      <c r="AK27" s="26"/>
      <c r="AL27" s="26"/>
      <c r="AM27" s="26"/>
      <c r="AN27" s="26"/>
      <c r="AO27" s="26"/>
      <c r="AP27" s="26"/>
      <c r="AQ27" s="54">
        <f t="shared" si="33"/>
        <v>0</v>
      </c>
      <c r="AR27" s="54">
        <f t="shared" si="34"/>
        <v>0</v>
      </c>
      <c r="AS27" s="54">
        <f t="shared" si="35"/>
        <v>0</v>
      </c>
      <c r="AT27" s="15"/>
      <c r="AU27" s="15"/>
      <c r="AV27" s="15"/>
      <c r="AW27" s="15"/>
      <c r="AX27" s="67"/>
      <c r="AY27" s="55"/>
      <c r="AZ27" s="42"/>
      <c r="BA27" s="73"/>
      <c r="BB27" s="71"/>
      <c r="BC27" s="42"/>
      <c r="BD27" s="42"/>
      <c r="BE27" s="68"/>
      <c r="BF27" s="42"/>
      <c r="BG27" s="70"/>
      <c r="BH27" s="15"/>
      <c r="BI27" s="15"/>
      <c r="BJ27" s="26"/>
      <c r="BK27" s="26"/>
      <c r="BL27" s="26"/>
      <c r="BM27" s="26"/>
      <c r="BN27" s="26"/>
      <c r="BO27" s="26"/>
      <c r="BP27" s="26"/>
      <c r="BQ27" s="26"/>
      <c r="BR27" s="26"/>
      <c r="BS27" s="54">
        <f t="shared" si="36"/>
        <v>0</v>
      </c>
      <c r="BT27" s="54">
        <f t="shared" si="37"/>
        <v>0</v>
      </c>
      <c r="BU27" s="54">
        <f t="shared" si="38"/>
        <v>0</v>
      </c>
      <c r="BZ27" s="67"/>
      <c r="CA27" s="55"/>
      <c r="CB27" s="42">
        <f t="shared" si="39"/>
        <v>0</v>
      </c>
      <c r="CC27" s="73"/>
      <c r="CD27" s="657"/>
      <c r="CE27" s="42">
        <f t="shared" si="40"/>
        <v>0</v>
      </c>
      <c r="CF27" s="42">
        <f t="shared" si="41"/>
        <v>0</v>
      </c>
      <c r="CG27" s="68"/>
      <c r="CH27" s="42">
        <f t="shared" si="42"/>
        <v>0</v>
      </c>
      <c r="CI27" s="70"/>
      <c r="CJ27" s="15"/>
      <c r="CK27" s="15"/>
      <c r="CL27" s="26"/>
      <c r="CM27" s="26"/>
      <c r="CN27" s="26"/>
      <c r="CO27" s="26"/>
      <c r="CP27" s="26"/>
      <c r="CQ27" s="26"/>
      <c r="CR27" s="26"/>
      <c r="CS27" s="26"/>
      <c r="CT27" s="54">
        <f t="shared" si="43"/>
        <v>0</v>
      </c>
      <c r="CU27" s="54">
        <f t="shared" si="44"/>
        <v>0</v>
      </c>
      <c r="CV27" s="54">
        <f t="shared" si="45"/>
        <v>0</v>
      </c>
    </row>
    <row r="28" spans="1:100">
      <c r="B28" s="415">
        <v>19</v>
      </c>
      <c r="C28" s="338"/>
      <c r="D28" s="338"/>
      <c r="E28" s="434"/>
      <c r="F28" s="435"/>
      <c r="G28" s="436"/>
      <c r="H28" s="437"/>
      <c r="I28" s="437"/>
      <c r="J28" s="437"/>
      <c r="K28" s="438"/>
      <c r="L28" s="439"/>
      <c r="M28" s="437"/>
      <c r="N28" s="432"/>
      <c r="O28" s="433"/>
      <c r="Q28" s="67"/>
      <c r="R28" s="55"/>
      <c r="S28" s="42"/>
      <c r="T28" s="73"/>
      <c r="U28" s="71"/>
      <c r="V28" s="42"/>
      <c r="W28" s="42"/>
      <c r="X28" s="68"/>
      <c r="Y28" s="42"/>
      <c r="Z28" s="70"/>
      <c r="AA28" s="15"/>
      <c r="AB28" s="15"/>
      <c r="AC28" s="15"/>
      <c r="AD28" s="15"/>
      <c r="AE28" s="15"/>
      <c r="AF28" s="15"/>
      <c r="AG28" s="15"/>
      <c r="AH28" s="15"/>
      <c r="AI28" s="26"/>
      <c r="AJ28" s="26"/>
      <c r="AK28" s="26"/>
      <c r="AL28" s="26"/>
      <c r="AM28" s="26"/>
      <c r="AN28" s="26"/>
      <c r="AO28" s="26"/>
      <c r="AP28" s="26"/>
      <c r="AQ28" s="54">
        <f t="shared" si="33"/>
        <v>0</v>
      </c>
      <c r="AR28" s="54">
        <f t="shared" si="34"/>
        <v>0</v>
      </c>
      <c r="AS28" s="54">
        <f t="shared" si="35"/>
        <v>0</v>
      </c>
      <c r="AT28" s="15"/>
      <c r="AU28" s="15"/>
      <c r="AV28" s="15"/>
      <c r="AW28" s="15"/>
      <c r="AX28" s="67"/>
      <c r="AY28" s="55"/>
      <c r="AZ28" s="42"/>
      <c r="BA28" s="73"/>
      <c r="BB28" s="71"/>
      <c r="BC28" s="42"/>
      <c r="BD28" s="42"/>
      <c r="BE28" s="68"/>
      <c r="BF28" s="42"/>
      <c r="BG28" s="70"/>
      <c r="BH28" s="15"/>
      <c r="BI28" s="15"/>
      <c r="BJ28" s="26"/>
      <c r="BK28" s="26"/>
      <c r="BL28" s="26"/>
      <c r="BM28" s="26"/>
      <c r="BN28" s="26"/>
      <c r="BO28" s="26"/>
      <c r="BP28" s="26"/>
      <c r="BQ28" s="26"/>
      <c r="BR28" s="26"/>
      <c r="BS28" s="54">
        <f t="shared" si="36"/>
        <v>0</v>
      </c>
      <c r="BT28" s="54">
        <f t="shared" si="37"/>
        <v>0</v>
      </c>
      <c r="BU28" s="54">
        <f t="shared" si="38"/>
        <v>0</v>
      </c>
      <c r="BZ28" s="67"/>
      <c r="CA28" s="55"/>
      <c r="CB28" s="42">
        <f t="shared" si="39"/>
        <v>0</v>
      </c>
      <c r="CC28" s="73"/>
      <c r="CD28" s="657"/>
      <c r="CE28" s="42">
        <f t="shared" si="40"/>
        <v>0</v>
      </c>
      <c r="CF28" s="42">
        <f t="shared" si="41"/>
        <v>0</v>
      </c>
      <c r="CG28" s="68"/>
      <c r="CH28" s="42">
        <f t="shared" si="42"/>
        <v>0</v>
      </c>
      <c r="CI28" s="70"/>
      <c r="CJ28" s="15"/>
      <c r="CK28" s="15"/>
      <c r="CL28" s="26"/>
      <c r="CM28" s="26"/>
      <c r="CN28" s="26"/>
      <c r="CO28" s="26"/>
      <c r="CP28" s="26"/>
      <c r="CQ28" s="26"/>
      <c r="CR28" s="26"/>
      <c r="CS28" s="26"/>
      <c r="CT28" s="54">
        <f t="shared" si="43"/>
        <v>0</v>
      </c>
      <c r="CU28" s="54">
        <f t="shared" si="44"/>
        <v>0</v>
      </c>
      <c r="CV28" s="54">
        <f t="shared" si="45"/>
        <v>0</v>
      </c>
    </row>
    <row r="29" spans="1:100">
      <c r="B29" s="415">
        <v>20</v>
      </c>
      <c r="C29" s="338"/>
      <c r="D29" s="338"/>
      <c r="E29" s="434"/>
      <c r="F29" s="435"/>
      <c r="G29" s="436"/>
      <c r="H29" s="437"/>
      <c r="I29" s="437"/>
      <c r="J29" s="437"/>
      <c r="K29" s="438"/>
      <c r="L29" s="439"/>
      <c r="M29" s="437"/>
      <c r="N29" s="432"/>
      <c r="O29" s="433"/>
      <c r="Q29" s="67"/>
      <c r="R29" s="55"/>
      <c r="S29" s="42"/>
      <c r="T29" s="73"/>
      <c r="U29" s="71"/>
      <c r="V29" s="42"/>
      <c r="W29" s="42"/>
      <c r="X29" s="68"/>
      <c r="Y29" s="42"/>
      <c r="Z29" s="70"/>
      <c r="AA29" s="15"/>
      <c r="AB29" s="15"/>
      <c r="AC29" s="15"/>
      <c r="AD29" s="15"/>
      <c r="AE29" s="15"/>
      <c r="AF29" s="15"/>
      <c r="AG29" s="15"/>
      <c r="AH29" s="15"/>
      <c r="AI29" s="26"/>
      <c r="AJ29" s="26"/>
      <c r="AK29" s="26"/>
      <c r="AL29" s="26"/>
      <c r="AM29" s="26"/>
      <c r="AN29" s="26"/>
      <c r="AO29" s="26"/>
      <c r="AP29" s="26"/>
      <c r="AQ29" s="54">
        <f t="shared" si="33"/>
        <v>0</v>
      </c>
      <c r="AR29" s="54">
        <f t="shared" si="34"/>
        <v>0</v>
      </c>
      <c r="AS29" s="54">
        <f t="shared" si="35"/>
        <v>0</v>
      </c>
      <c r="AT29" s="15"/>
      <c r="AU29" s="15"/>
      <c r="AV29" s="15"/>
      <c r="AW29" s="15"/>
      <c r="AX29" s="67"/>
      <c r="AY29" s="55"/>
      <c r="AZ29" s="42"/>
      <c r="BA29" s="73"/>
      <c r="BB29" s="71"/>
      <c r="BC29" s="42"/>
      <c r="BD29" s="42"/>
      <c r="BE29" s="68"/>
      <c r="BF29" s="42"/>
      <c r="BG29" s="70"/>
      <c r="BH29" s="15"/>
      <c r="BI29" s="15"/>
      <c r="BJ29" s="26"/>
      <c r="BK29" s="26"/>
      <c r="BL29" s="26"/>
      <c r="BM29" s="26"/>
      <c r="BN29" s="26"/>
      <c r="BO29" s="26"/>
      <c r="BP29" s="26"/>
      <c r="BQ29" s="26"/>
      <c r="BR29" s="26"/>
      <c r="BS29" s="54">
        <f t="shared" si="36"/>
        <v>0</v>
      </c>
      <c r="BT29" s="54">
        <f t="shared" si="37"/>
        <v>0</v>
      </c>
      <c r="BU29" s="54">
        <f t="shared" si="38"/>
        <v>0</v>
      </c>
      <c r="BZ29" s="67"/>
      <c r="CA29" s="55"/>
      <c r="CB29" s="42">
        <f t="shared" si="39"/>
        <v>0</v>
      </c>
      <c r="CC29" s="73"/>
      <c r="CD29" s="657"/>
      <c r="CE29" s="42">
        <f t="shared" si="40"/>
        <v>0</v>
      </c>
      <c r="CF29" s="42">
        <f t="shared" si="41"/>
        <v>0</v>
      </c>
      <c r="CG29" s="68"/>
      <c r="CH29" s="42">
        <f t="shared" si="42"/>
        <v>0</v>
      </c>
      <c r="CI29" s="70"/>
      <c r="CJ29" s="15"/>
      <c r="CK29" s="15"/>
      <c r="CL29" s="26"/>
      <c r="CM29" s="26"/>
      <c r="CN29" s="26"/>
      <c r="CO29" s="26"/>
      <c r="CP29" s="26"/>
      <c r="CQ29" s="26"/>
      <c r="CR29" s="26"/>
      <c r="CS29" s="26"/>
      <c r="CT29" s="54">
        <f t="shared" si="43"/>
        <v>0</v>
      </c>
      <c r="CU29" s="54">
        <f t="shared" si="44"/>
        <v>0</v>
      </c>
      <c r="CV29" s="54">
        <f t="shared" si="45"/>
        <v>0</v>
      </c>
    </row>
    <row r="30" spans="1:100">
      <c r="B30" s="415">
        <v>21</v>
      </c>
      <c r="C30" s="416"/>
      <c r="D30" s="417"/>
      <c r="E30" s="440"/>
      <c r="F30" s="441"/>
      <c r="G30" s="441"/>
      <c r="H30" s="441"/>
      <c r="I30" s="441"/>
      <c r="J30" s="431"/>
      <c r="K30" s="442" t="s">
        <v>188</v>
      </c>
      <c r="L30" s="443" t="s">
        <v>159</v>
      </c>
      <c r="M30" s="441"/>
      <c r="N30" s="444"/>
      <c r="O30" s="433"/>
      <c r="Q30" s="67"/>
      <c r="R30" s="55"/>
      <c r="S30" s="42"/>
      <c r="T30" s="73"/>
      <c r="U30" s="71"/>
      <c r="V30" s="42"/>
      <c r="W30" s="42"/>
      <c r="X30" s="68"/>
      <c r="Y30" s="42"/>
      <c r="Z30" s="70"/>
      <c r="AA30" s="45"/>
      <c r="AB30" s="45"/>
      <c r="AC30" s="45"/>
      <c r="AD30" s="45"/>
      <c r="AE30" s="45"/>
      <c r="AF30" s="45"/>
      <c r="AG30" s="45"/>
      <c r="AH30" s="15"/>
      <c r="AI30" s="26"/>
      <c r="AJ30" s="26"/>
      <c r="AK30" s="26"/>
      <c r="AL30" s="26"/>
      <c r="AM30" s="26"/>
      <c r="AN30" s="26"/>
      <c r="AO30" s="26"/>
      <c r="AP30" s="26"/>
      <c r="AQ30" s="54">
        <f t="shared" si="33"/>
        <v>0</v>
      </c>
      <c r="AR30" s="54">
        <f t="shared" si="34"/>
        <v>0</v>
      </c>
      <c r="AS30" s="54">
        <f t="shared" si="35"/>
        <v>0</v>
      </c>
      <c r="AT30" s="15"/>
      <c r="AU30" s="15"/>
      <c r="AV30" s="15"/>
      <c r="AW30" s="15"/>
      <c r="AX30" s="67"/>
      <c r="AY30" s="55"/>
      <c r="AZ30" s="42"/>
      <c r="BA30" s="73"/>
      <c r="BB30" s="71"/>
      <c r="BC30" s="42"/>
      <c r="BD30" s="42"/>
      <c r="BE30" s="68"/>
      <c r="BF30" s="42"/>
      <c r="BG30" s="70"/>
      <c r="BH30" s="45"/>
      <c r="BI30" s="15"/>
      <c r="BJ30" s="26"/>
      <c r="BK30" s="26"/>
      <c r="BL30" s="26"/>
      <c r="BM30" s="26"/>
      <c r="BN30" s="26"/>
      <c r="BO30" s="26"/>
      <c r="BP30" s="26"/>
      <c r="BQ30" s="26"/>
      <c r="BR30" s="26"/>
      <c r="BS30" s="54">
        <f t="shared" si="36"/>
        <v>0</v>
      </c>
      <c r="BT30" s="54">
        <f t="shared" si="37"/>
        <v>0</v>
      </c>
      <c r="BU30" s="54">
        <f t="shared" si="38"/>
        <v>0</v>
      </c>
      <c r="BZ30" s="67"/>
      <c r="CA30" s="55"/>
      <c r="CB30" s="42">
        <f t="shared" si="39"/>
        <v>0</v>
      </c>
      <c r="CC30" s="73"/>
      <c r="CD30" s="657"/>
      <c r="CE30" s="42">
        <f t="shared" si="40"/>
        <v>0</v>
      </c>
      <c r="CF30" s="42">
        <f t="shared" si="41"/>
        <v>0</v>
      </c>
      <c r="CG30" s="68"/>
      <c r="CH30" s="42">
        <f t="shared" si="42"/>
        <v>0</v>
      </c>
      <c r="CI30" s="70"/>
      <c r="CJ30" s="45"/>
      <c r="CK30" s="15"/>
      <c r="CL30" s="26"/>
      <c r="CM30" s="26"/>
      <c r="CN30" s="26"/>
      <c r="CO30" s="26"/>
      <c r="CP30" s="26"/>
      <c r="CQ30" s="26"/>
      <c r="CR30" s="26"/>
      <c r="CS30" s="26"/>
      <c r="CT30" s="54">
        <f t="shared" si="43"/>
        <v>0</v>
      </c>
      <c r="CU30" s="54">
        <f t="shared" si="44"/>
        <v>0</v>
      </c>
      <c r="CV30" s="54">
        <f t="shared" si="45"/>
        <v>0</v>
      </c>
    </row>
    <row r="31" spans="1:100">
      <c r="B31" s="415">
        <v>22</v>
      </c>
      <c r="C31" s="416"/>
      <c r="D31" s="417"/>
      <c r="E31" s="434"/>
      <c r="F31" s="435"/>
      <c r="G31" s="436"/>
      <c r="H31" s="437"/>
      <c r="I31" s="437"/>
      <c r="J31" s="437"/>
      <c r="K31" s="438"/>
      <c r="L31" s="445"/>
      <c r="M31" s="446"/>
      <c r="N31" s="432"/>
      <c r="O31" s="433"/>
      <c r="Q31" s="67"/>
      <c r="R31" s="55"/>
      <c r="S31" s="42"/>
      <c r="T31" s="73"/>
      <c r="U31" s="71"/>
      <c r="V31" s="42"/>
      <c r="W31" s="42"/>
      <c r="X31" s="68"/>
      <c r="Y31" s="42"/>
      <c r="Z31" s="70"/>
      <c r="AA31" s="15"/>
      <c r="AB31" s="15"/>
      <c r="AC31" s="15"/>
      <c r="AD31" s="15"/>
      <c r="AE31" s="15"/>
      <c r="AF31" s="15"/>
      <c r="AG31" s="15"/>
      <c r="AH31" s="15"/>
      <c r="AI31" s="26"/>
      <c r="AJ31" s="26"/>
      <c r="AK31" s="26"/>
      <c r="AL31" s="26"/>
      <c r="AM31" s="26"/>
      <c r="AN31" s="26"/>
      <c r="AO31" s="26"/>
      <c r="AP31" s="26"/>
      <c r="AQ31" s="54">
        <f>COUNTIF($AL31:$AP31,$AQ$9)*$S$5</f>
        <v>0</v>
      </c>
      <c r="AR31" s="54">
        <f>COUNTIF($AL31:$AP31,$AR$9)*$S$5</f>
        <v>0</v>
      </c>
      <c r="AS31" s="54">
        <f>COUNTIF($AL31:$AP31,$AS$9)*$S$5</f>
        <v>0</v>
      </c>
      <c r="AT31" s="15"/>
      <c r="AU31" s="15"/>
      <c r="AV31" s="15"/>
      <c r="AW31" s="15"/>
      <c r="AX31" s="67"/>
      <c r="AY31" s="55"/>
      <c r="AZ31" s="42"/>
      <c r="BA31" s="73"/>
      <c r="BB31" s="71"/>
      <c r="BC31" s="42"/>
      <c r="BD31" s="42"/>
      <c r="BE31" s="68"/>
      <c r="BF31" s="42"/>
      <c r="BG31" s="70"/>
      <c r="BH31" s="15"/>
      <c r="BI31" s="15"/>
      <c r="BJ31" s="26"/>
      <c r="BK31" s="26"/>
      <c r="BL31" s="26"/>
      <c r="BM31" s="26"/>
      <c r="BN31" s="26"/>
      <c r="BO31" s="26"/>
      <c r="BP31" s="26"/>
      <c r="BQ31" s="26"/>
      <c r="BR31" s="26"/>
      <c r="BS31" s="54">
        <f t="shared" si="36"/>
        <v>0</v>
      </c>
      <c r="BT31" s="54">
        <f t="shared" si="37"/>
        <v>0</v>
      </c>
      <c r="BU31" s="54">
        <f t="shared" si="38"/>
        <v>0</v>
      </c>
      <c r="BZ31" s="67"/>
      <c r="CA31" s="55"/>
      <c r="CB31" s="42">
        <f t="shared" si="39"/>
        <v>0</v>
      </c>
      <c r="CC31" s="73"/>
      <c r="CD31" s="657"/>
      <c r="CE31" s="42">
        <f t="shared" si="40"/>
        <v>0</v>
      </c>
      <c r="CF31" s="42">
        <f t="shared" si="41"/>
        <v>0</v>
      </c>
      <c r="CG31" s="68"/>
      <c r="CH31" s="42">
        <f t="shared" si="42"/>
        <v>0</v>
      </c>
      <c r="CI31" s="70"/>
      <c r="CJ31" s="15"/>
      <c r="CK31" s="15"/>
      <c r="CL31" s="26"/>
      <c r="CM31" s="26"/>
      <c r="CN31" s="26"/>
      <c r="CO31" s="26"/>
      <c r="CP31" s="26"/>
      <c r="CQ31" s="26"/>
      <c r="CR31" s="26"/>
      <c r="CS31" s="26"/>
      <c r="CT31" s="54">
        <f t="shared" si="43"/>
        <v>0</v>
      </c>
      <c r="CU31" s="54">
        <f t="shared" si="44"/>
        <v>0</v>
      </c>
      <c r="CV31" s="54">
        <f t="shared" si="45"/>
        <v>0</v>
      </c>
    </row>
    <row r="32" spans="1:100" s="8" customFormat="1">
      <c r="B32" s="64"/>
      <c r="C32" s="28" t="s">
        <v>4</v>
      </c>
      <c r="D32" s="28">
        <f>COUNTA(D10:D28)</f>
        <v>15</v>
      </c>
      <c r="E32" s="63"/>
      <c r="F32" s="196"/>
      <c r="G32" s="170"/>
      <c r="H32" s="170"/>
      <c r="I32" s="170"/>
      <c r="J32" s="170"/>
      <c r="K32" s="170"/>
      <c r="L32" s="192"/>
      <c r="M32" s="170"/>
      <c r="N32" s="170"/>
      <c r="O32" s="170"/>
      <c r="Q32" s="23"/>
      <c r="R32" s="63"/>
      <c r="S32" s="52">
        <f>SUM(S10:S28)</f>
        <v>11600000</v>
      </c>
      <c r="T32" s="74"/>
      <c r="U32" s="51"/>
      <c r="V32" s="43"/>
      <c r="W32" s="43"/>
      <c r="X32" s="43">
        <f>SUM(X10:X28)</f>
        <v>9460000</v>
      </c>
      <c r="Y32" s="43">
        <f>SUM(Y10:Y28)</f>
        <v>-2000000</v>
      </c>
      <c r="Z32" s="43"/>
      <c r="AA32" s="13"/>
      <c r="AB32" s="13"/>
      <c r="AC32" s="13"/>
      <c r="AD32" s="13"/>
      <c r="AE32" s="13"/>
      <c r="AF32" s="13"/>
      <c r="AG32" s="13"/>
      <c r="AH32" s="57" t="s">
        <v>21</v>
      </c>
      <c r="AI32" s="63">
        <f>COUNTIF(AI10:AI28,"X")</f>
        <v>0</v>
      </c>
      <c r="AJ32" s="63">
        <f>COUNTIF(AJ10:AJ28,"X")</f>
        <v>3</v>
      </c>
      <c r="AK32" s="63">
        <f>COUNTIF(AK10:AK30,"X")</f>
        <v>6</v>
      </c>
      <c r="AL32" s="63">
        <f>COUNTIF(AL10:AL28,"X")</f>
        <v>7</v>
      </c>
      <c r="AM32" s="63">
        <f>COUNTIF(AM10:AM28,"X")</f>
        <v>9</v>
      </c>
      <c r="AN32" s="63">
        <f>COUNTIF(AN10:AN28,"X")</f>
        <v>10</v>
      </c>
      <c r="AO32" s="63">
        <f>COUNTIF(AO10:AO28,"X")</f>
        <v>8</v>
      </c>
      <c r="AP32" s="63">
        <f>COUNTIF(AP10:AP28,"X")</f>
        <v>10</v>
      </c>
      <c r="AQ32" s="53">
        <f>SUM(AQ10:AQ28)</f>
        <v>44</v>
      </c>
      <c r="AR32" s="53">
        <f>SUM(AR10:AR28)</f>
        <v>2</v>
      </c>
      <c r="AS32" s="53">
        <f>SUM(AS10:AS28)</f>
        <v>4</v>
      </c>
      <c r="AT32" s="13"/>
      <c r="AU32" s="13"/>
      <c r="AV32" s="13"/>
      <c r="AW32" s="13"/>
      <c r="AX32" s="23"/>
      <c r="AY32" s="486"/>
      <c r="AZ32" s="52">
        <f>SUM(AZ10:AZ28)</f>
        <v>17400000</v>
      </c>
      <c r="BA32" s="74"/>
      <c r="BB32" s="51"/>
      <c r="BC32" s="43"/>
      <c r="BD32" s="43"/>
      <c r="BE32" s="43">
        <f>SUM(BE10:BE28)</f>
        <v>20180000</v>
      </c>
      <c r="BF32" s="43">
        <f>SUM(BF10:BF28)</f>
        <v>-30000</v>
      </c>
      <c r="BG32" s="43"/>
      <c r="BH32" s="13"/>
      <c r="BI32" s="57" t="s">
        <v>21</v>
      </c>
      <c r="BJ32" s="486">
        <f>COUNTIF(BJ10:BJ28,"X")</f>
        <v>9</v>
      </c>
      <c r="BK32" s="530">
        <f t="shared" ref="BK32:BR32" si="46">COUNTIF(BK10:BK28,"X")</f>
        <v>9</v>
      </c>
      <c r="BL32" s="530">
        <f t="shared" si="46"/>
        <v>0</v>
      </c>
      <c r="BM32" s="530">
        <f t="shared" si="46"/>
        <v>9</v>
      </c>
      <c r="BN32" s="530">
        <f t="shared" si="46"/>
        <v>0</v>
      </c>
      <c r="BO32" s="530">
        <f t="shared" si="46"/>
        <v>9</v>
      </c>
      <c r="BP32" s="530">
        <f t="shared" si="46"/>
        <v>0</v>
      </c>
      <c r="BQ32" s="530">
        <f t="shared" si="46"/>
        <v>0</v>
      </c>
      <c r="BR32" s="530">
        <f t="shared" si="46"/>
        <v>0</v>
      </c>
      <c r="BS32" s="53">
        <f>SUM(BS10:BS28)</f>
        <v>34</v>
      </c>
      <c r="BT32" s="53">
        <f>SUM(BT10:BT28)</f>
        <v>0</v>
      </c>
      <c r="BU32" s="53">
        <f>SUM(BU10:BU28)</f>
        <v>2</v>
      </c>
      <c r="BZ32" s="23"/>
      <c r="CA32" s="555"/>
      <c r="CB32" s="52">
        <f>SUM(CB10:CB28)</f>
        <v>16000000</v>
      </c>
      <c r="CC32" s="74"/>
      <c r="CD32" s="660"/>
      <c r="CE32" s="43"/>
      <c r="CF32" s="43"/>
      <c r="CG32" s="43">
        <f>SUM(CG10:CG28)</f>
        <v>0</v>
      </c>
      <c r="CH32" s="43">
        <f>SUM(CH10:CH28)</f>
        <v>-12230000</v>
      </c>
      <c r="CI32" s="43"/>
      <c r="CJ32" s="13"/>
      <c r="CK32" s="57" t="s">
        <v>21</v>
      </c>
      <c r="CL32" s="555">
        <f>COUNTIF(CL10:CL28,"X")</f>
        <v>0</v>
      </c>
      <c r="CM32" s="555">
        <f t="shared" ref="CM32:CS32" si="47">COUNTIF(CM10:CM28,"X")</f>
        <v>0</v>
      </c>
      <c r="CN32" s="555">
        <f t="shared" si="47"/>
        <v>0</v>
      </c>
      <c r="CO32" s="555">
        <f t="shared" si="47"/>
        <v>0</v>
      </c>
      <c r="CP32" s="555">
        <f t="shared" si="47"/>
        <v>0</v>
      </c>
      <c r="CQ32" s="555">
        <f t="shared" si="47"/>
        <v>0</v>
      </c>
      <c r="CR32" s="555">
        <f t="shared" si="47"/>
        <v>0</v>
      </c>
      <c r="CS32" s="555">
        <f t="shared" si="47"/>
        <v>0</v>
      </c>
      <c r="CT32" s="53">
        <f>SUM(CT10:CT28)</f>
        <v>0</v>
      </c>
      <c r="CU32" s="53">
        <f>SUM(CU10:CU28)</f>
        <v>0</v>
      </c>
      <c r="CV32" s="53">
        <f>SUM(CV10:CV28)</f>
        <v>0</v>
      </c>
    </row>
    <row r="33" spans="2:100">
      <c r="B33" s="24"/>
      <c r="C33" s="24"/>
      <c r="D33" s="24"/>
      <c r="E33" s="22"/>
      <c r="F33" s="197"/>
      <c r="G33" s="29"/>
      <c r="H33" s="29"/>
      <c r="I33" s="29"/>
      <c r="J33" s="29"/>
      <c r="K33" s="29"/>
      <c r="L33" s="193"/>
      <c r="M33" s="29"/>
      <c r="N33" s="29"/>
      <c r="O33" s="29"/>
      <c r="Q33" s="24"/>
      <c r="R33" s="22"/>
      <c r="S33" s="24"/>
      <c r="T33" s="75"/>
      <c r="U33" s="50"/>
      <c r="V33" s="24"/>
      <c r="W33" s="24"/>
      <c r="X33" s="24"/>
      <c r="Y33" s="24"/>
      <c r="Z33" s="24"/>
      <c r="AA33" s="15"/>
      <c r="AB33" s="15"/>
      <c r="AC33" s="15"/>
      <c r="AD33" s="15"/>
      <c r="AE33" s="15"/>
      <c r="AF33" s="15"/>
      <c r="AG33" s="15"/>
      <c r="AH33" s="58" t="s">
        <v>22</v>
      </c>
      <c r="AI33" s="22">
        <f t="shared" ref="AI33:AP33" si="48">COUNTIF(AI10:AI28,"P")</f>
        <v>0</v>
      </c>
      <c r="AJ33" s="22">
        <f t="shared" si="48"/>
        <v>0</v>
      </c>
      <c r="AK33" s="22">
        <f t="shared" si="48"/>
        <v>0</v>
      </c>
      <c r="AL33" s="22">
        <f t="shared" si="48"/>
        <v>1</v>
      </c>
      <c r="AM33" s="22">
        <f t="shared" si="48"/>
        <v>0</v>
      </c>
      <c r="AN33" s="22">
        <f t="shared" si="48"/>
        <v>0</v>
      </c>
      <c r="AO33" s="22">
        <f t="shared" si="48"/>
        <v>2</v>
      </c>
      <c r="AP33" s="22">
        <f t="shared" si="48"/>
        <v>1</v>
      </c>
      <c r="AQ33" s="10"/>
      <c r="AR33" s="10"/>
      <c r="AS33" s="10"/>
      <c r="AT33" s="15"/>
      <c r="AU33" s="15"/>
      <c r="AV33" s="15"/>
      <c r="AW33" s="15"/>
      <c r="AX33" s="24"/>
      <c r="AY33" s="22"/>
      <c r="AZ33" s="24"/>
      <c r="BA33" s="75"/>
      <c r="BB33" s="50"/>
      <c r="BC33" s="24"/>
      <c r="BD33" s="24"/>
      <c r="BE33" s="24"/>
      <c r="BF33" s="24"/>
      <c r="BG33" s="24"/>
      <c r="BH33" s="15"/>
      <c r="BI33" s="58" t="s">
        <v>22</v>
      </c>
      <c r="BJ33" s="22">
        <f t="shared" ref="BJ33:BR33" si="49">COUNTIF(BJ10:BJ28,"P")</f>
        <v>0</v>
      </c>
      <c r="BK33" s="22"/>
      <c r="BL33" s="22">
        <f t="shared" si="49"/>
        <v>0</v>
      </c>
      <c r="BM33" s="22">
        <f t="shared" si="49"/>
        <v>1</v>
      </c>
      <c r="BN33" s="22">
        <f t="shared" si="49"/>
        <v>0</v>
      </c>
      <c r="BO33" s="22">
        <f t="shared" si="49"/>
        <v>1</v>
      </c>
      <c r="BP33" s="22">
        <f t="shared" si="49"/>
        <v>0</v>
      </c>
      <c r="BQ33" s="22">
        <f t="shared" si="49"/>
        <v>0</v>
      </c>
      <c r="BR33" s="22">
        <f t="shared" si="49"/>
        <v>0</v>
      </c>
      <c r="BS33" s="10"/>
      <c r="BT33" s="10"/>
      <c r="BU33" s="10"/>
      <c r="BZ33" s="24"/>
      <c r="CA33" s="22"/>
      <c r="CB33" s="24"/>
      <c r="CC33" s="75"/>
      <c r="CD33" s="661"/>
      <c r="CE33" s="24"/>
      <c r="CF33" s="24"/>
      <c r="CG33" s="24"/>
      <c r="CH33" s="24"/>
      <c r="CI33" s="24"/>
      <c r="CJ33" s="15"/>
      <c r="CK33" s="58" t="s">
        <v>22</v>
      </c>
      <c r="CL33" s="22">
        <f t="shared" ref="CL33:CT33" si="50">COUNTIF(CL10:CL28,"P")</f>
        <v>0</v>
      </c>
      <c r="CM33" s="22">
        <f t="shared" si="50"/>
        <v>0</v>
      </c>
      <c r="CN33" s="22">
        <f t="shared" si="50"/>
        <v>0</v>
      </c>
      <c r="CO33" s="22">
        <f t="shared" si="50"/>
        <v>0</v>
      </c>
      <c r="CP33" s="22">
        <f t="shared" si="50"/>
        <v>0</v>
      </c>
      <c r="CQ33" s="22">
        <f t="shared" si="50"/>
        <v>0</v>
      </c>
      <c r="CR33" s="22">
        <f t="shared" si="50"/>
        <v>0</v>
      </c>
      <c r="CS33" s="22">
        <f t="shared" si="50"/>
        <v>0</v>
      </c>
      <c r="CT33" s="22">
        <f t="shared" si="50"/>
        <v>0</v>
      </c>
      <c r="CU33" s="10"/>
      <c r="CV33" s="10"/>
    </row>
    <row r="34" spans="2:100">
      <c r="AH34" s="59" t="s">
        <v>39</v>
      </c>
      <c r="AL34" s="6"/>
      <c r="AM34" s="6">
        <v>2</v>
      </c>
      <c r="AN34" s="6">
        <v>2</v>
      </c>
      <c r="AO34" s="6"/>
      <c r="AP34" s="6">
        <v>2</v>
      </c>
      <c r="AQ34" s="60">
        <f>SUM($AL$34:$AP$34)</f>
        <v>6</v>
      </c>
      <c r="AR34" s="6"/>
      <c r="AS34" s="6"/>
      <c r="BI34" s="59" t="s">
        <v>39</v>
      </c>
      <c r="BN34" s="6"/>
      <c r="BO34" s="6">
        <v>2</v>
      </c>
      <c r="BP34" s="6">
        <v>2</v>
      </c>
      <c r="BQ34" s="6"/>
      <c r="BR34" s="6">
        <v>2</v>
      </c>
      <c r="BS34" s="60">
        <f>SUM($AL$34:$AP$34)</f>
        <v>6</v>
      </c>
      <c r="BT34" s="6"/>
      <c r="BU34" s="6"/>
      <c r="CK34" s="59" t="s">
        <v>39</v>
      </c>
      <c r="CP34" s="6"/>
      <c r="CQ34" s="6">
        <v>2</v>
      </c>
      <c r="CR34" s="6">
        <v>2</v>
      </c>
      <c r="CS34" s="6"/>
      <c r="CT34" s="60">
        <f>SUM($AL$34:$AP$34)</f>
        <v>6</v>
      </c>
      <c r="CU34" s="6"/>
      <c r="CV34" s="6"/>
    </row>
    <row r="35" spans="2:100">
      <c r="AH35" s="59" t="s">
        <v>40</v>
      </c>
      <c r="AL35" s="6"/>
      <c r="AM35" s="6"/>
      <c r="AN35" s="6"/>
      <c r="AO35" s="6"/>
      <c r="AP35" s="61"/>
      <c r="AQ35" s="62">
        <f>AQ32/AQ34</f>
        <v>7.333333333333333</v>
      </c>
      <c r="AR35" s="6"/>
      <c r="AS35" s="6"/>
      <c r="BI35" s="59" t="s">
        <v>40</v>
      </c>
      <c r="BN35" s="6"/>
      <c r="BO35" s="6"/>
      <c r="BP35" s="6"/>
      <c r="BQ35" s="6"/>
      <c r="BR35" s="61"/>
      <c r="BS35" s="62">
        <f>BS32/BS34</f>
        <v>5.666666666666667</v>
      </c>
      <c r="BT35" s="6"/>
      <c r="BU35" s="6"/>
      <c r="CK35" s="59" t="s">
        <v>40</v>
      </c>
      <c r="CP35" s="6"/>
      <c r="CQ35" s="6"/>
      <c r="CR35" s="6"/>
      <c r="CS35" s="6"/>
      <c r="CT35" s="62">
        <f>CT32/CT34</f>
        <v>0</v>
      </c>
      <c r="CU35" s="6"/>
      <c r="CV35" s="6"/>
    </row>
    <row r="36" spans="2:100">
      <c r="AP36" s="20"/>
      <c r="BR36" s="20"/>
    </row>
    <row r="39" spans="2:100">
      <c r="C39" s="1"/>
      <c r="D39" s="1"/>
      <c r="F39" s="1"/>
    </row>
    <row r="40" spans="2:100">
      <c r="C40" s="1"/>
      <c r="D40" s="1"/>
      <c r="F40" s="1"/>
    </row>
    <row r="41" spans="2:100">
      <c r="C41" s="1"/>
      <c r="D41" s="1"/>
      <c r="F41" s="1"/>
    </row>
    <row r="42" spans="2:100">
      <c r="C42" s="1"/>
      <c r="D42" s="1"/>
      <c r="F42" s="1"/>
    </row>
    <row r="43" spans="2:100">
      <c r="C43" s="1"/>
      <c r="D43" s="1"/>
      <c r="F43" s="1"/>
    </row>
  </sheetData>
  <sheetProtection formatCells="0" formatColumns="0" formatRows="0"/>
  <sortState ref="A10:CV24">
    <sortCondition ref="D10:D24"/>
    <sortCondition ref="C10:C24"/>
  </sortState>
  <mergeCells count="45">
    <mergeCell ref="AI2:AS2"/>
    <mergeCell ref="H5:I5"/>
    <mergeCell ref="B2:O2"/>
    <mergeCell ref="Q2:Z2"/>
    <mergeCell ref="V8:V9"/>
    <mergeCell ref="B8:B9"/>
    <mergeCell ref="C8:C9"/>
    <mergeCell ref="D8:D9"/>
    <mergeCell ref="E8:E9"/>
    <mergeCell ref="F8:F9"/>
    <mergeCell ref="G8:G9"/>
    <mergeCell ref="H8:I8"/>
    <mergeCell ref="K8:M8"/>
    <mergeCell ref="Y8:Y9"/>
    <mergeCell ref="Z8:Z9"/>
    <mergeCell ref="AQ8:AS8"/>
    <mergeCell ref="AL8:AP8"/>
    <mergeCell ref="AI8:AK8"/>
    <mergeCell ref="N8:N9"/>
    <mergeCell ref="O8:O9"/>
    <mergeCell ref="Q8:S8"/>
    <mergeCell ref="W8:W9"/>
    <mergeCell ref="X8:X9"/>
    <mergeCell ref="AX2:BG2"/>
    <mergeCell ref="BJ2:BU2"/>
    <mergeCell ref="AX8:AZ8"/>
    <mergeCell ref="BC8:BC9"/>
    <mergeCell ref="BD8:BD9"/>
    <mergeCell ref="BE8:BE9"/>
    <mergeCell ref="BF8:BF9"/>
    <mergeCell ref="BG8:BG9"/>
    <mergeCell ref="BJ8:BM8"/>
    <mergeCell ref="BN8:BR8"/>
    <mergeCell ref="BS8:BU8"/>
    <mergeCell ref="BZ2:CI2"/>
    <mergeCell ref="CL2:CV2"/>
    <mergeCell ref="BZ8:CB8"/>
    <mergeCell ref="CE8:CE9"/>
    <mergeCell ref="CF8:CF9"/>
    <mergeCell ref="CG8:CG9"/>
    <mergeCell ref="CH8:CH9"/>
    <mergeCell ref="CI8:CI9"/>
    <mergeCell ref="CL8:CO8"/>
    <mergeCell ref="CP8:CS8"/>
    <mergeCell ref="CT8:CV8"/>
  </mergeCells>
  <conditionalFormatting sqref="AI10:AP31">
    <cfRule type="cellIs" dxfId="71" priority="48" operator="equal">
      <formula>"P"</formula>
    </cfRule>
    <cfRule type="cellIs" dxfId="70" priority="49" operator="equal">
      <formula>"X"</formula>
    </cfRule>
    <cfRule type="cellIs" dxfId="69" priority="50" operator="equal">
      <formula>"KP"</formula>
    </cfRule>
  </conditionalFormatting>
  <conditionalFormatting sqref="Y10:Y31">
    <cfRule type="cellIs" dxfId="68" priority="43" operator="greaterThan">
      <formula>0</formula>
    </cfRule>
    <cfRule type="cellIs" dxfId="67" priority="44" operator="lessThan">
      <formula>0</formula>
    </cfRule>
  </conditionalFormatting>
  <conditionalFormatting sqref="X10:X31">
    <cfRule type="cellIs" dxfId="66" priority="42" operator="greaterThan">
      <formula>0</formula>
    </cfRule>
  </conditionalFormatting>
  <conditionalFormatting sqref="X32:Y32">
    <cfRule type="cellIs" dxfId="65" priority="40" operator="lessThan">
      <formula>0</formula>
    </cfRule>
    <cfRule type="cellIs" dxfId="64" priority="41" operator="greaterThan">
      <formula>0</formula>
    </cfRule>
  </conditionalFormatting>
  <conditionalFormatting sqref="BJ10:BR31">
    <cfRule type="cellIs" dxfId="63" priority="14" operator="equal">
      <formula>"P"</formula>
    </cfRule>
    <cfRule type="cellIs" dxfId="62" priority="15" operator="equal">
      <formula>"X"</formula>
    </cfRule>
    <cfRule type="cellIs" dxfId="61" priority="16" operator="equal">
      <formula>"KP"</formula>
    </cfRule>
  </conditionalFormatting>
  <conditionalFormatting sqref="BF10:BF31">
    <cfRule type="cellIs" dxfId="60" priority="12" operator="greaterThan">
      <formula>0</formula>
    </cfRule>
    <cfRule type="cellIs" dxfId="59" priority="13" operator="lessThan">
      <formula>0</formula>
    </cfRule>
  </conditionalFormatting>
  <conditionalFormatting sqref="BE10:BE31">
    <cfRule type="cellIs" dxfId="58" priority="11" operator="greaterThan">
      <formula>0</formula>
    </cfRule>
  </conditionalFormatting>
  <conditionalFormatting sqref="BE32:BF32">
    <cfRule type="cellIs" dxfId="57" priority="9" operator="lessThan">
      <formula>0</formula>
    </cfRule>
    <cfRule type="cellIs" dxfId="56" priority="10" operator="greaterThan">
      <formula>0</formula>
    </cfRule>
  </conditionalFormatting>
  <conditionalFormatting sqref="CG32:CH32">
    <cfRule type="cellIs" dxfId="55" priority="1" operator="lessThan">
      <formula>0</formula>
    </cfRule>
    <cfRule type="cellIs" dxfId="54" priority="2" operator="greaterThan">
      <formula>0</formula>
    </cfRule>
  </conditionalFormatting>
  <conditionalFormatting sqref="CL10:CS31">
    <cfRule type="cellIs" dxfId="53" priority="6" operator="equal">
      <formula>"P"</formula>
    </cfRule>
    <cfRule type="cellIs" dxfId="52" priority="7" operator="equal">
      <formula>"X"</formula>
    </cfRule>
    <cfRule type="cellIs" dxfId="51" priority="8" operator="equal">
      <formula>"KP"</formula>
    </cfRule>
  </conditionalFormatting>
  <conditionalFormatting sqref="CH10:CH31">
    <cfRule type="cellIs" dxfId="50" priority="4" operator="greaterThan">
      <formula>0</formula>
    </cfRule>
    <cfRule type="cellIs" dxfId="49" priority="5" operator="lessThan">
      <formula>0</formula>
    </cfRule>
  </conditionalFormatting>
  <conditionalFormatting sqref="CG10:CG31">
    <cfRule type="cellIs" dxfId="48" priority="3" operator="greaterThan">
      <formula>0</formula>
    </cfRule>
  </conditionalFormatting>
  <hyperlinks>
    <hyperlink ref="M24" r:id="rId1"/>
    <hyperlink ref="M10" r:id="rId2"/>
    <hyperlink ref="M12" r:id="rId3"/>
    <hyperlink ref="M16" r:id="rId4"/>
    <hyperlink ref="M19" r:id="rId5"/>
    <hyperlink ref="M14" r:id="rId6"/>
    <hyperlink ref="M15" r:id="rId7"/>
    <hyperlink ref="M23" r:id="rId8"/>
    <hyperlink ref="M13" r:id="rId9"/>
    <hyperlink ref="M11" r:id="rId10"/>
    <hyperlink ref="M17" r:id="rId11"/>
    <hyperlink ref="M18" r:id="rId12"/>
  </hyperlinks>
  <pageMargins left="0.7" right="0.7" top="0.75" bottom="0.75" header="0.3" footer="0.3"/>
  <pageSetup orientation="portrait" r:id="rId13"/>
  <legacy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4"/>
  <sheetViews>
    <sheetView zoomScaleNormal="100" zoomScalePageLayoutView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C5" sqref="C5"/>
    </sheetView>
  </sheetViews>
  <sheetFormatPr defaultColWidth="8.875" defaultRowHeight="15"/>
  <cols>
    <col min="1" max="1" width="3.875" style="202" customWidth="1"/>
    <col min="2" max="2" width="4.375" style="202" customWidth="1"/>
    <col min="3" max="3" width="21.125" style="202" customWidth="1"/>
    <col min="4" max="4" width="9.875" style="202" customWidth="1"/>
    <col min="5" max="5" width="12.75" style="176" customWidth="1"/>
    <col min="6" max="6" width="13.75" style="217" customWidth="1"/>
    <col min="7" max="7" width="23.375" style="208" bestFit="1" customWidth="1"/>
    <col min="8" max="8" width="4.375" style="173" bestFit="1" customWidth="1"/>
    <col min="9" max="9" width="21.375" style="173" customWidth="1"/>
    <col min="10" max="10" width="3" style="173" customWidth="1"/>
    <col min="11" max="11" width="21.375" style="173" bestFit="1" customWidth="1"/>
    <col min="12" max="12" width="14.25" style="208" bestFit="1" customWidth="1"/>
    <col min="13" max="13" width="27.875" style="208" bestFit="1" customWidth="1"/>
    <col min="14" max="14" width="11.375" style="173" bestFit="1" customWidth="1"/>
    <col min="15" max="15" width="32.25" style="202" bestFit="1" customWidth="1"/>
    <col min="16" max="17" width="4.375" style="202" customWidth="1"/>
    <col min="18" max="18" width="4.375" style="176" customWidth="1"/>
    <col min="19" max="19" width="14.375" style="202" bestFit="1" customWidth="1"/>
    <col min="20" max="20" width="9.375" style="203" bestFit="1" customWidth="1"/>
    <col min="21" max="21" width="9.25" style="204" customWidth="1"/>
    <col min="22" max="22" width="7.75" style="202" bestFit="1" customWidth="1"/>
    <col min="23" max="23" width="12.875" style="202" bestFit="1" customWidth="1"/>
    <col min="24" max="25" width="14.375" style="202" bestFit="1" customWidth="1"/>
    <col min="26" max="26" width="13" style="202" bestFit="1" customWidth="1"/>
    <col min="27" max="27" width="4" style="205" customWidth="1"/>
    <col min="28" max="28" width="5.25" style="205" customWidth="1"/>
    <col min="29" max="37" width="4.25" style="205" customWidth="1"/>
    <col min="38" max="38" width="6.625" style="205" bestFit="1" customWidth="1"/>
    <col min="39" max="39" width="6.25" style="205" bestFit="1" customWidth="1"/>
    <col min="40" max="40" width="6.625" style="205" bestFit="1" customWidth="1"/>
    <col min="41" max="42" width="4.25" style="205" customWidth="1"/>
    <col min="43" max="16384" width="8.875" style="202"/>
  </cols>
  <sheetData>
    <row r="2" spans="2:42" s="207" customFormat="1" ht="27" customHeight="1">
      <c r="B2" s="728" t="str">
        <f>"DANH SÁCH HỌC SINH "&amp;$C$3</f>
        <v>DANH SÁCH HỌC SINH LỚP L7.1</v>
      </c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Q2" s="728" t="s">
        <v>430</v>
      </c>
      <c r="R2" s="728"/>
      <c r="S2" s="728"/>
      <c r="T2" s="728"/>
      <c r="U2" s="728"/>
      <c r="V2" s="728"/>
      <c r="W2" s="728"/>
      <c r="X2" s="728"/>
      <c r="Y2" s="728"/>
      <c r="Z2" s="728"/>
      <c r="AA2" s="408"/>
      <c r="AB2" s="285"/>
      <c r="AC2" s="729" t="s">
        <v>426</v>
      </c>
      <c r="AD2" s="729"/>
      <c r="AE2" s="729"/>
      <c r="AF2" s="729"/>
      <c r="AG2" s="729"/>
      <c r="AH2" s="729"/>
      <c r="AI2" s="729"/>
      <c r="AJ2" s="729"/>
      <c r="AK2" s="729"/>
      <c r="AL2" s="729"/>
      <c r="AM2" s="729"/>
      <c r="AN2" s="729"/>
      <c r="AO2" s="285"/>
      <c r="AP2" s="285"/>
    </row>
    <row r="3" spans="2:42" ht="21.95" customHeight="1">
      <c r="B3" s="408"/>
      <c r="C3" s="199" t="s">
        <v>370</v>
      </c>
      <c r="D3" s="408"/>
      <c r="E3" s="408"/>
      <c r="F3" s="200"/>
      <c r="G3" s="201"/>
      <c r="H3" s="408"/>
      <c r="I3" s="408"/>
      <c r="J3" s="408"/>
      <c r="K3" s="408"/>
      <c r="L3" s="201"/>
      <c r="M3" s="201"/>
      <c r="N3" s="408"/>
    </row>
    <row r="4" spans="2:42" ht="15" customHeight="1">
      <c r="B4" s="408"/>
      <c r="C4" s="206" t="s">
        <v>372</v>
      </c>
      <c r="D4" s="207"/>
      <c r="E4" s="408"/>
      <c r="F4" s="200"/>
      <c r="G4" s="201"/>
      <c r="H4" s="174"/>
      <c r="I4" s="408"/>
      <c r="J4" s="408"/>
      <c r="K4" s="408"/>
      <c r="L4" s="201"/>
      <c r="N4" s="202"/>
      <c r="O4" s="207"/>
      <c r="S4" s="209">
        <v>200000</v>
      </c>
      <c r="T4" s="210" t="s">
        <v>23</v>
      </c>
      <c r="U4" s="205"/>
      <c r="AC4" s="202"/>
      <c r="AD4" s="202"/>
      <c r="AE4" s="202"/>
      <c r="AF4" s="202"/>
      <c r="AG4" s="211" t="s">
        <v>17</v>
      </c>
      <c r="AH4" s="211"/>
      <c r="AI4" s="212" t="s">
        <v>18</v>
      </c>
    </row>
    <row r="5" spans="2:42" ht="15" customHeight="1">
      <c r="B5" s="408"/>
      <c r="C5" s="206" t="s">
        <v>371</v>
      </c>
      <c r="D5" s="207"/>
      <c r="E5" s="408"/>
      <c r="F5" s="200"/>
      <c r="G5" s="201"/>
      <c r="H5" s="691"/>
      <c r="I5" s="691"/>
      <c r="J5" s="408"/>
      <c r="K5" s="408"/>
      <c r="L5" s="201"/>
      <c r="N5" s="202"/>
      <c r="O5" s="207"/>
      <c r="S5" s="213">
        <v>1</v>
      </c>
      <c r="T5" s="214" t="s">
        <v>24</v>
      </c>
      <c r="AC5" s="202"/>
      <c r="AD5" s="202"/>
      <c r="AE5" s="202"/>
      <c r="AF5" s="202"/>
      <c r="AH5" s="202"/>
      <c r="AI5" s="215" t="s">
        <v>20</v>
      </c>
    </row>
    <row r="6" spans="2:42" ht="15" customHeight="1">
      <c r="B6" s="408"/>
      <c r="C6" s="216"/>
      <c r="D6" s="408"/>
      <c r="E6" s="408"/>
      <c r="F6" s="200"/>
      <c r="G6" s="201"/>
      <c r="H6" s="408"/>
      <c r="I6" s="408"/>
      <c r="J6" s="408"/>
      <c r="K6" s="408"/>
      <c r="L6" s="201"/>
      <c r="M6" s="201"/>
      <c r="N6" s="408"/>
      <c r="AC6" s="202"/>
      <c r="AD6" s="202"/>
      <c r="AE6" s="202"/>
      <c r="AF6" s="202"/>
      <c r="AH6" s="202"/>
      <c r="AI6" s="215" t="s">
        <v>19</v>
      </c>
    </row>
    <row r="7" spans="2:42">
      <c r="AE7" s="202"/>
    </row>
    <row r="8" spans="2:42" s="218" customFormat="1" ht="14.25" customHeight="1">
      <c r="B8" s="694" t="s">
        <v>0</v>
      </c>
      <c r="C8" s="694" t="s">
        <v>8</v>
      </c>
      <c r="D8" s="694" t="s">
        <v>9</v>
      </c>
      <c r="E8" s="694" t="s">
        <v>2</v>
      </c>
      <c r="F8" s="696" t="s">
        <v>12</v>
      </c>
      <c r="G8" s="694" t="s">
        <v>13</v>
      </c>
      <c r="H8" s="698" t="s">
        <v>11</v>
      </c>
      <c r="I8" s="698"/>
      <c r="J8" s="410"/>
      <c r="K8" s="699" t="s">
        <v>16</v>
      </c>
      <c r="L8" s="700"/>
      <c r="M8" s="701"/>
      <c r="N8" s="702" t="s">
        <v>15</v>
      </c>
      <c r="O8" s="694" t="s">
        <v>14</v>
      </c>
      <c r="Q8" s="723" t="s">
        <v>324</v>
      </c>
      <c r="R8" s="724"/>
      <c r="S8" s="725"/>
      <c r="T8" s="219" t="s">
        <v>30</v>
      </c>
      <c r="U8" s="219" t="s">
        <v>41</v>
      </c>
      <c r="V8" s="702" t="s">
        <v>31</v>
      </c>
      <c r="W8" s="702" t="s">
        <v>32</v>
      </c>
      <c r="X8" s="702" t="s">
        <v>33</v>
      </c>
      <c r="Y8" s="702" t="s">
        <v>36</v>
      </c>
      <c r="Z8" s="702" t="s">
        <v>34</v>
      </c>
      <c r="AA8" s="220"/>
      <c r="AB8" s="220"/>
      <c r="AC8" s="723" t="s">
        <v>373</v>
      </c>
      <c r="AD8" s="724"/>
      <c r="AE8" s="724"/>
      <c r="AF8" s="725"/>
      <c r="AG8" s="723" t="s">
        <v>432</v>
      </c>
      <c r="AH8" s="724"/>
      <c r="AI8" s="724"/>
      <c r="AJ8" s="724"/>
      <c r="AK8" s="725"/>
      <c r="AL8" s="723" t="s">
        <v>38</v>
      </c>
      <c r="AM8" s="724"/>
      <c r="AN8" s="725"/>
      <c r="AO8" s="220"/>
      <c r="AP8" s="220"/>
    </row>
    <row r="9" spans="2:42" s="218" customFormat="1" ht="14.25">
      <c r="B9" s="726"/>
      <c r="C9" s="695"/>
      <c r="D9" s="695"/>
      <c r="E9" s="695"/>
      <c r="F9" s="697"/>
      <c r="G9" s="695"/>
      <c r="H9" s="180" t="s">
        <v>10</v>
      </c>
      <c r="I9" s="180" t="s">
        <v>5</v>
      </c>
      <c r="J9" s="180"/>
      <c r="K9" s="180" t="s">
        <v>1</v>
      </c>
      <c r="L9" s="180" t="s">
        <v>12</v>
      </c>
      <c r="M9" s="180" t="s">
        <v>13</v>
      </c>
      <c r="N9" s="703"/>
      <c r="O9" s="695"/>
      <c r="Q9" s="221" t="s">
        <v>373</v>
      </c>
      <c r="R9" s="221" t="s">
        <v>374</v>
      </c>
      <c r="S9" s="222" t="s">
        <v>6</v>
      </c>
      <c r="T9" s="223" t="s">
        <v>35</v>
      </c>
      <c r="U9" s="223" t="s">
        <v>42</v>
      </c>
      <c r="V9" s="726"/>
      <c r="W9" s="727"/>
      <c r="X9" s="727"/>
      <c r="Y9" s="726"/>
      <c r="Z9" s="726"/>
      <c r="AA9" s="220"/>
      <c r="AB9" s="224"/>
      <c r="AC9" s="225">
        <v>4</v>
      </c>
      <c r="AD9" s="225">
        <v>11</v>
      </c>
      <c r="AE9" s="225">
        <f>AF9-7</f>
        <v>42295</v>
      </c>
      <c r="AF9" s="226">
        <v>42302</v>
      </c>
      <c r="AG9" s="225">
        <v>1</v>
      </c>
      <c r="AH9" s="225">
        <f>AI9-7</f>
        <v>42316</v>
      </c>
      <c r="AI9" s="225">
        <f>AJ9-7</f>
        <v>42323</v>
      </c>
      <c r="AJ9" s="225">
        <f>AK9-7</f>
        <v>42330</v>
      </c>
      <c r="AK9" s="226">
        <v>42337</v>
      </c>
      <c r="AL9" s="221" t="s">
        <v>25</v>
      </c>
      <c r="AM9" s="221" t="s">
        <v>27</v>
      </c>
      <c r="AN9" s="221" t="s">
        <v>29</v>
      </c>
      <c r="AO9" s="224"/>
      <c r="AP9" s="224"/>
    </row>
    <row r="10" spans="2:42">
      <c r="B10" s="447">
        <v>1</v>
      </c>
      <c r="C10" s="290" t="s">
        <v>183</v>
      </c>
      <c r="D10" s="291" t="s">
        <v>150</v>
      </c>
      <c r="E10" s="292"/>
      <c r="F10" s="293"/>
      <c r="G10" s="294"/>
      <c r="H10" s="295"/>
      <c r="I10" s="295"/>
      <c r="J10" s="295"/>
      <c r="K10" s="296" t="s">
        <v>366</v>
      </c>
      <c r="L10" s="297" t="s">
        <v>367</v>
      </c>
      <c r="M10" s="298"/>
      <c r="N10" s="299"/>
      <c r="O10" s="300" t="s">
        <v>471</v>
      </c>
      <c r="Q10" s="229">
        <v>4</v>
      </c>
      <c r="R10" s="230">
        <v>5</v>
      </c>
      <c r="S10" s="232">
        <f>SUM(Q10:R10)*S4</f>
        <v>1800000</v>
      </c>
      <c r="T10" s="233"/>
      <c r="U10" s="234"/>
      <c r="V10" s="232"/>
      <c r="W10" s="232"/>
      <c r="X10" s="235"/>
      <c r="Y10" s="232"/>
      <c r="Z10" s="236"/>
      <c r="AA10" s="237"/>
      <c r="AB10" s="237"/>
      <c r="AC10" s="182"/>
      <c r="AD10" s="182"/>
      <c r="AE10" s="182"/>
      <c r="AF10" s="182"/>
      <c r="AG10" s="182"/>
      <c r="AH10" s="182"/>
      <c r="AI10" s="182"/>
      <c r="AJ10" s="182"/>
      <c r="AK10" s="182"/>
      <c r="AL10" s="238">
        <f t="shared" ref="AL10:AL32" si="0">COUNTIF($AG10:$AK10,$AL$9)*$S$5</f>
        <v>0</v>
      </c>
      <c r="AM10" s="238">
        <f t="shared" ref="AM10:AM32" si="1">COUNTIF($AG10:$AK10,$AM$9)*$S$5</f>
        <v>0</v>
      </c>
      <c r="AN10" s="238">
        <f t="shared" ref="AN10:AN32" si="2">COUNTIF($AG10:$AK10,$AN$9)*$S$5</f>
        <v>0</v>
      </c>
      <c r="AO10" s="237"/>
      <c r="AP10" s="237"/>
    </row>
    <row r="11" spans="2:42">
      <c r="B11" s="447">
        <v>2</v>
      </c>
      <c r="C11" s="301" t="s">
        <v>365</v>
      </c>
      <c r="D11" s="302" t="s">
        <v>167</v>
      </c>
      <c r="E11" s="292"/>
      <c r="F11" s="293"/>
      <c r="G11" s="295"/>
      <c r="H11" s="295"/>
      <c r="I11" s="295"/>
      <c r="J11" s="295"/>
      <c r="K11" s="303" t="s">
        <v>368</v>
      </c>
      <c r="L11" s="297" t="s">
        <v>200</v>
      </c>
      <c r="M11" s="298"/>
      <c r="N11" s="299"/>
      <c r="O11" s="300" t="s">
        <v>514</v>
      </c>
      <c r="Q11" s="229">
        <v>4</v>
      </c>
      <c r="R11" s="230">
        <v>5</v>
      </c>
      <c r="S11" s="232">
        <f>SUM(Q11:R11)*S4</f>
        <v>1800000</v>
      </c>
      <c r="T11" s="233"/>
      <c r="U11" s="234"/>
      <c r="V11" s="232"/>
      <c r="W11" s="232"/>
      <c r="X11" s="235"/>
      <c r="Y11" s="232"/>
      <c r="Z11" s="239"/>
      <c r="AA11" s="237"/>
      <c r="AB11" s="237"/>
      <c r="AC11" s="182"/>
      <c r="AD11" s="182"/>
      <c r="AE11" s="182"/>
      <c r="AF11" s="182"/>
      <c r="AG11" s="182"/>
      <c r="AH11" s="182"/>
      <c r="AI11" s="182"/>
      <c r="AJ11" s="182"/>
      <c r="AK11" s="182"/>
      <c r="AL11" s="238">
        <f t="shared" si="0"/>
        <v>0</v>
      </c>
      <c r="AM11" s="238">
        <f t="shared" si="1"/>
        <v>0</v>
      </c>
      <c r="AN11" s="238">
        <f t="shared" si="2"/>
        <v>0</v>
      </c>
      <c r="AO11" s="237"/>
      <c r="AP11" s="237"/>
    </row>
    <row r="12" spans="2:42">
      <c r="B12" s="447">
        <v>3</v>
      </c>
      <c r="C12" s="290" t="s">
        <v>204</v>
      </c>
      <c r="D12" s="291" t="s">
        <v>142</v>
      </c>
      <c r="E12" s="304"/>
      <c r="F12" s="293"/>
      <c r="G12" s="294"/>
      <c r="H12" s="295"/>
      <c r="I12" s="295"/>
      <c r="J12" s="295"/>
      <c r="K12" s="303" t="s">
        <v>369</v>
      </c>
      <c r="L12" s="297" t="s">
        <v>284</v>
      </c>
      <c r="M12" s="298"/>
      <c r="N12" s="299"/>
      <c r="O12" s="300" t="s">
        <v>472</v>
      </c>
      <c r="Q12" s="229">
        <v>4</v>
      </c>
      <c r="R12" s="230">
        <v>5</v>
      </c>
      <c r="S12" s="232">
        <f>SUM(Q12:R12)*S4</f>
        <v>1800000</v>
      </c>
      <c r="T12" s="233"/>
      <c r="U12" s="234"/>
      <c r="V12" s="232"/>
      <c r="W12" s="232"/>
      <c r="X12" s="235"/>
      <c r="Y12" s="232"/>
      <c r="Z12" s="236"/>
      <c r="AA12" s="237"/>
      <c r="AB12" s="237"/>
      <c r="AC12" s="182"/>
      <c r="AD12" s="182"/>
      <c r="AE12" s="182"/>
      <c r="AF12" s="182"/>
      <c r="AG12" s="182"/>
      <c r="AH12" s="182"/>
      <c r="AI12" s="182"/>
      <c r="AJ12" s="182"/>
      <c r="AK12" s="182"/>
      <c r="AL12" s="238">
        <f t="shared" si="0"/>
        <v>0</v>
      </c>
      <c r="AM12" s="238">
        <f t="shared" si="1"/>
        <v>0</v>
      </c>
      <c r="AN12" s="238">
        <f t="shared" si="2"/>
        <v>0</v>
      </c>
      <c r="AO12" s="237"/>
      <c r="AP12" s="237"/>
    </row>
    <row r="13" spans="2:42">
      <c r="B13" s="447">
        <v>4</v>
      </c>
      <c r="C13" s="290" t="s">
        <v>239</v>
      </c>
      <c r="D13" s="291" t="s">
        <v>194</v>
      </c>
      <c r="E13" s="304"/>
      <c r="F13" s="293"/>
      <c r="G13" s="294"/>
      <c r="H13" s="295"/>
      <c r="I13" s="295"/>
      <c r="J13" s="295"/>
      <c r="K13" s="303"/>
      <c r="L13" s="305" t="s">
        <v>234</v>
      </c>
      <c r="M13" s="306"/>
      <c r="N13" s="299"/>
      <c r="O13" s="300" t="s">
        <v>466</v>
      </c>
      <c r="Q13" s="229">
        <v>4</v>
      </c>
      <c r="R13" s="230">
        <v>5</v>
      </c>
      <c r="S13" s="232">
        <f>SUM(Q13:R13)*S4</f>
        <v>1800000</v>
      </c>
      <c r="T13" s="233"/>
      <c r="U13" s="234"/>
      <c r="V13" s="232"/>
      <c r="W13" s="232"/>
      <c r="X13" s="235"/>
      <c r="Y13" s="232"/>
      <c r="Z13" s="239"/>
      <c r="AA13" s="237"/>
      <c r="AB13" s="237"/>
      <c r="AC13" s="182"/>
      <c r="AD13" s="182"/>
      <c r="AE13" s="182"/>
      <c r="AF13" s="182"/>
      <c r="AG13" s="182"/>
      <c r="AH13" s="182"/>
      <c r="AI13" s="182"/>
      <c r="AJ13" s="182"/>
      <c r="AK13" s="182"/>
      <c r="AL13" s="238">
        <f t="shared" si="0"/>
        <v>0</v>
      </c>
      <c r="AM13" s="238">
        <f t="shared" si="1"/>
        <v>0</v>
      </c>
      <c r="AN13" s="238">
        <f t="shared" si="2"/>
        <v>0</v>
      </c>
      <c r="AO13" s="237"/>
      <c r="AP13" s="237"/>
    </row>
    <row r="14" spans="2:42">
      <c r="B14" s="447">
        <v>5</v>
      </c>
      <c r="C14" s="307" t="s">
        <v>243</v>
      </c>
      <c r="D14" s="308" t="s">
        <v>26</v>
      </c>
      <c r="E14" s="295"/>
      <c r="F14" s="295"/>
      <c r="G14" s="295"/>
      <c r="H14" s="295"/>
      <c r="I14" s="295"/>
      <c r="J14" s="292"/>
      <c r="K14" s="295"/>
      <c r="L14" s="297" t="s">
        <v>340</v>
      </c>
      <c r="M14" s="295"/>
      <c r="N14" s="309"/>
      <c r="O14" s="300" t="s">
        <v>473</v>
      </c>
      <c r="Q14" s="229">
        <v>4</v>
      </c>
      <c r="R14" s="230">
        <v>5</v>
      </c>
      <c r="S14" s="232">
        <f>SUM(Q14:R14)*S4</f>
        <v>1800000</v>
      </c>
      <c r="T14" s="233"/>
      <c r="U14" s="234"/>
      <c r="V14" s="232"/>
      <c r="W14" s="232"/>
      <c r="X14" s="235"/>
      <c r="Y14" s="232"/>
      <c r="Z14" s="236"/>
      <c r="AA14" s="237"/>
      <c r="AB14" s="237"/>
      <c r="AC14" s="182"/>
      <c r="AD14" s="182"/>
      <c r="AE14" s="182"/>
      <c r="AF14" s="182"/>
      <c r="AG14" s="182"/>
      <c r="AH14" s="182"/>
      <c r="AI14" s="182"/>
      <c r="AJ14" s="182"/>
      <c r="AK14" s="182"/>
      <c r="AL14" s="238">
        <f t="shared" si="0"/>
        <v>0</v>
      </c>
      <c r="AM14" s="238">
        <f t="shared" si="1"/>
        <v>0</v>
      </c>
      <c r="AN14" s="238">
        <f t="shared" si="2"/>
        <v>0</v>
      </c>
      <c r="AO14" s="237"/>
      <c r="AP14" s="237"/>
    </row>
    <row r="15" spans="2:42">
      <c r="B15" s="447">
        <v>6</v>
      </c>
      <c r="C15" s="286"/>
      <c r="D15" s="286"/>
      <c r="E15" s="295"/>
      <c r="F15" s="295"/>
      <c r="G15" s="295"/>
      <c r="H15" s="295"/>
      <c r="I15" s="295"/>
      <c r="J15" s="292"/>
      <c r="K15" s="295"/>
      <c r="L15" s="310"/>
      <c r="M15" s="295"/>
      <c r="N15" s="309"/>
      <c r="O15" s="300"/>
      <c r="Q15" s="229"/>
      <c r="R15" s="230"/>
      <c r="S15" s="232">
        <f t="shared" ref="S15:S32" si="3">SUM(Q15:R15)*$S$4</f>
        <v>0</v>
      </c>
      <c r="T15" s="233"/>
      <c r="U15" s="234"/>
      <c r="V15" s="232"/>
      <c r="W15" s="232">
        <f t="shared" ref="W15:W32" si="4">S15*(1-T15)+U15-V15</f>
        <v>0</v>
      </c>
      <c r="X15" s="235"/>
      <c r="Y15" s="232">
        <f t="shared" ref="Y15:Y32" si="5">X15-W15</f>
        <v>0</v>
      </c>
      <c r="Z15" s="236"/>
      <c r="AA15" s="237"/>
      <c r="AB15" s="237"/>
      <c r="AC15" s="182"/>
      <c r="AD15" s="182"/>
      <c r="AE15" s="182"/>
      <c r="AF15" s="182"/>
      <c r="AG15" s="182"/>
      <c r="AH15" s="182"/>
      <c r="AI15" s="182"/>
      <c r="AJ15" s="182"/>
      <c r="AK15" s="182"/>
      <c r="AL15" s="238">
        <f t="shared" si="0"/>
        <v>0</v>
      </c>
      <c r="AM15" s="238">
        <f t="shared" si="1"/>
        <v>0</v>
      </c>
      <c r="AN15" s="238">
        <f t="shared" si="2"/>
        <v>0</v>
      </c>
      <c r="AO15" s="237"/>
      <c r="AP15" s="237"/>
    </row>
    <row r="16" spans="2:42">
      <c r="B16" s="447">
        <v>7</v>
      </c>
      <c r="C16" s="290"/>
      <c r="D16" s="291"/>
      <c r="E16" s="304"/>
      <c r="F16" s="297"/>
      <c r="G16" s="294"/>
      <c r="H16" s="292"/>
      <c r="I16" s="295"/>
      <c r="J16" s="295"/>
      <c r="K16" s="311"/>
      <c r="L16" s="312"/>
      <c r="M16" s="313"/>
      <c r="N16" s="309"/>
      <c r="O16" s="300"/>
      <c r="Q16" s="229"/>
      <c r="R16" s="230"/>
      <c r="S16" s="232">
        <f t="shared" si="3"/>
        <v>0</v>
      </c>
      <c r="T16" s="233"/>
      <c r="U16" s="234"/>
      <c r="V16" s="232"/>
      <c r="W16" s="232">
        <f t="shared" si="4"/>
        <v>0</v>
      </c>
      <c r="X16" s="235"/>
      <c r="Y16" s="232">
        <f t="shared" si="5"/>
        <v>0</v>
      </c>
      <c r="Z16" s="236"/>
      <c r="AA16" s="237"/>
      <c r="AB16" s="237"/>
      <c r="AC16" s="182"/>
      <c r="AD16" s="182"/>
      <c r="AE16" s="182"/>
      <c r="AF16" s="182"/>
      <c r="AG16" s="182"/>
      <c r="AH16" s="182"/>
      <c r="AI16" s="182"/>
      <c r="AJ16" s="182"/>
      <c r="AK16" s="182"/>
      <c r="AL16" s="238">
        <f t="shared" si="0"/>
        <v>0</v>
      </c>
      <c r="AM16" s="238">
        <f t="shared" si="1"/>
        <v>0</v>
      </c>
      <c r="AN16" s="238">
        <f t="shared" si="2"/>
        <v>0</v>
      </c>
      <c r="AO16" s="237"/>
      <c r="AP16" s="237"/>
    </row>
    <row r="17" spans="2:42">
      <c r="B17" s="447">
        <v>8</v>
      </c>
      <c r="C17" s="307"/>
      <c r="D17" s="308"/>
      <c r="E17" s="315"/>
      <c r="F17" s="316"/>
      <c r="G17" s="317"/>
      <c r="H17" s="316"/>
      <c r="I17" s="316"/>
      <c r="J17" s="318"/>
      <c r="K17" s="295"/>
      <c r="L17" s="295"/>
      <c r="M17" s="316"/>
      <c r="N17" s="320"/>
      <c r="O17" s="321"/>
      <c r="Q17" s="229"/>
      <c r="R17" s="230"/>
      <c r="S17" s="232">
        <f t="shared" si="3"/>
        <v>0</v>
      </c>
      <c r="T17" s="233"/>
      <c r="U17" s="234"/>
      <c r="V17" s="232"/>
      <c r="W17" s="232">
        <f t="shared" si="4"/>
        <v>0</v>
      </c>
      <c r="X17" s="235"/>
      <c r="Y17" s="232">
        <f t="shared" si="5"/>
        <v>0</v>
      </c>
      <c r="Z17" s="236"/>
      <c r="AA17" s="237"/>
      <c r="AB17" s="237"/>
      <c r="AC17" s="182"/>
      <c r="AD17" s="182"/>
      <c r="AE17" s="182"/>
      <c r="AF17" s="182"/>
      <c r="AG17" s="182"/>
      <c r="AH17" s="182"/>
      <c r="AI17" s="182"/>
      <c r="AJ17" s="182"/>
      <c r="AK17" s="182"/>
      <c r="AL17" s="238">
        <f t="shared" si="0"/>
        <v>0</v>
      </c>
      <c r="AM17" s="238">
        <f t="shared" si="1"/>
        <v>0</v>
      </c>
      <c r="AN17" s="238">
        <f t="shared" si="2"/>
        <v>0</v>
      </c>
      <c r="AO17" s="237"/>
      <c r="AP17" s="237"/>
    </row>
    <row r="18" spans="2:42">
      <c r="B18" s="447">
        <v>9</v>
      </c>
      <c r="C18" s="307"/>
      <c r="D18" s="308"/>
      <c r="E18" s="315"/>
      <c r="F18" s="316"/>
      <c r="G18" s="317"/>
      <c r="H18" s="316"/>
      <c r="I18" s="316"/>
      <c r="J18" s="318"/>
      <c r="K18" s="295"/>
      <c r="L18" s="319"/>
      <c r="M18" s="317"/>
      <c r="N18" s="322"/>
      <c r="O18" s="321"/>
      <c r="Q18" s="229"/>
      <c r="R18" s="230"/>
      <c r="S18" s="232">
        <f t="shared" si="3"/>
        <v>0</v>
      </c>
      <c r="T18" s="233"/>
      <c r="U18" s="234"/>
      <c r="V18" s="232"/>
      <c r="W18" s="232">
        <f t="shared" si="4"/>
        <v>0</v>
      </c>
      <c r="X18" s="235"/>
      <c r="Y18" s="232">
        <f t="shared" si="5"/>
        <v>0</v>
      </c>
      <c r="Z18" s="236"/>
      <c r="AA18" s="237"/>
      <c r="AB18" s="237"/>
      <c r="AC18" s="182"/>
      <c r="AD18" s="182"/>
      <c r="AE18" s="182"/>
      <c r="AF18" s="182"/>
      <c r="AG18" s="182"/>
      <c r="AH18" s="182"/>
      <c r="AI18" s="182"/>
      <c r="AJ18" s="182"/>
      <c r="AK18" s="182"/>
      <c r="AL18" s="238">
        <f t="shared" si="0"/>
        <v>0</v>
      </c>
      <c r="AM18" s="238">
        <f t="shared" si="1"/>
        <v>0</v>
      </c>
      <c r="AN18" s="238">
        <f t="shared" si="2"/>
        <v>0</v>
      </c>
      <c r="AO18" s="237"/>
      <c r="AP18" s="237"/>
    </row>
    <row r="19" spans="2:42">
      <c r="B19" s="447">
        <v>10</v>
      </c>
      <c r="C19" s="307"/>
      <c r="D19" s="308"/>
      <c r="E19" s="315"/>
      <c r="F19" s="316"/>
      <c r="G19" s="316"/>
      <c r="H19" s="316"/>
      <c r="I19" s="316"/>
      <c r="J19" s="318"/>
      <c r="K19" s="295"/>
      <c r="L19" s="319"/>
      <c r="M19" s="316"/>
      <c r="N19" s="323"/>
      <c r="O19" s="321"/>
      <c r="Q19" s="229"/>
      <c r="R19" s="230"/>
      <c r="S19" s="232">
        <f t="shared" si="3"/>
        <v>0</v>
      </c>
      <c r="T19" s="233"/>
      <c r="U19" s="234"/>
      <c r="V19" s="232"/>
      <c r="W19" s="232">
        <f t="shared" si="4"/>
        <v>0</v>
      </c>
      <c r="X19" s="235"/>
      <c r="Y19" s="232">
        <f t="shared" si="5"/>
        <v>0</v>
      </c>
      <c r="Z19" s="236"/>
      <c r="AA19" s="247"/>
      <c r="AB19" s="237"/>
      <c r="AC19" s="182"/>
      <c r="AD19" s="182"/>
      <c r="AE19" s="182"/>
      <c r="AF19" s="182"/>
      <c r="AG19" s="182"/>
      <c r="AH19" s="182"/>
      <c r="AI19" s="182"/>
      <c r="AJ19" s="182"/>
      <c r="AK19" s="182"/>
      <c r="AL19" s="238">
        <f t="shared" si="0"/>
        <v>0</v>
      </c>
      <c r="AM19" s="238">
        <f t="shared" si="1"/>
        <v>0</v>
      </c>
      <c r="AN19" s="238">
        <f t="shared" si="2"/>
        <v>0</v>
      </c>
      <c r="AO19" s="237"/>
      <c r="AP19" s="237"/>
    </row>
    <row r="20" spans="2:42">
      <c r="B20" s="447">
        <v>11</v>
      </c>
      <c r="C20" s="307"/>
      <c r="D20" s="308"/>
      <c r="E20" s="316"/>
      <c r="F20" s="316"/>
      <c r="G20" s="316"/>
      <c r="H20" s="316"/>
      <c r="I20" s="316"/>
      <c r="J20" s="318"/>
      <c r="K20" s="295"/>
      <c r="L20" s="319"/>
      <c r="M20" s="316"/>
      <c r="N20" s="323"/>
      <c r="O20" s="321"/>
      <c r="Q20" s="229"/>
      <c r="R20" s="230"/>
      <c r="S20" s="232">
        <f t="shared" si="3"/>
        <v>0</v>
      </c>
      <c r="T20" s="233"/>
      <c r="U20" s="234"/>
      <c r="V20" s="232"/>
      <c r="W20" s="232">
        <f t="shared" si="4"/>
        <v>0</v>
      </c>
      <c r="X20" s="235"/>
      <c r="Y20" s="232">
        <f t="shared" si="5"/>
        <v>0</v>
      </c>
      <c r="Z20" s="236"/>
      <c r="AA20" s="237"/>
      <c r="AB20" s="237"/>
      <c r="AC20" s="182"/>
      <c r="AD20" s="182"/>
      <c r="AE20" s="182"/>
      <c r="AF20" s="182"/>
      <c r="AG20" s="182"/>
      <c r="AH20" s="182"/>
      <c r="AI20" s="182"/>
      <c r="AJ20" s="182"/>
      <c r="AK20" s="182"/>
      <c r="AL20" s="238">
        <f t="shared" si="0"/>
        <v>0</v>
      </c>
      <c r="AM20" s="238">
        <f t="shared" si="1"/>
        <v>0</v>
      </c>
      <c r="AN20" s="238">
        <f t="shared" si="2"/>
        <v>0</v>
      </c>
      <c r="AO20" s="237"/>
      <c r="AP20" s="237"/>
    </row>
    <row r="21" spans="2:42">
      <c r="B21" s="447">
        <v>12</v>
      </c>
      <c r="C21" s="307"/>
      <c r="D21" s="308"/>
      <c r="E21" s="316"/>
      <c r="F21" s="316"/>
      <c r="G21" s="316"/>
      <c r="H21" s="316"/>
      <c r="I21" s="316"/>
      <c r="J21" s="318"/>
      <c r="K21" s="295"/>
      <c r="L21" s="319"/>
      <c r="M21" s="316"/>
      <c r="N21" s="324"/>
      <c r="O21" s="321"/>
      <c r="Q21" s="229"/>
      <c r="R21" s="230"/>
      <c r="S21" s="232">
        <f t="shared" si="3"/>
        <v>0</v>
      </c>
      <c r="T21" s="233"/>
      <c r="U21" s="234"/>
      <c r="V21" s="232"/>
      <c r="W21" s="232">
        <f t="shared" si="4"/>
        <v>0</v>
      </c>
      <c r="X21" s="235"/>
      <c r="Y21" s="232">
        <f t="shared" si="5"/>
        <v>0</v>
      </c>
      <c r="Z21" s="236"/>
      <c r="AA21" s="247"/>
      <c r="AB21" s="237"/>
      <c r="AC21" s="182"/>
      <c r="AD21" s="182"/>
      <c r="AE21" s="182"/>
      <c r="AF21" s="182"/>
      <c r="AG21" s="182"/>
      <c r="AH21" s="182"/>
      <c r="AI21" s="182"/>
      <c r="AJ21" s="182"/>
      <c r="AK21" s="182"/>
      <c r="AL21" s="238">
        <f t="shared" si="0"/>
        <v>0</v>
      </c>
      <c r="AM21" s="238">
        <f t="shared" si="1"/>
        <v>0</v>
      </c>
      <c r="AN21" s="238">
        <f t="shared" si="2"/>
        <v>0</v>
      </c>
      <c r="AO21" s="237"/>
      <c r="AP21" s="237"/>
    </row>
    <row r="22" spans="2:42">
      <c r="B22" s="447">
        <v>13</v>
      </c>
      <c r="C22" s="307"/>
      <c r="D22" s="308"/>
      <c r="E22" s="315"/>
      <c r="F22" s="316"/>
      <c r="G22" s="316"/>
      <c r="H22" s="316"/>
      <c r="I22" s="316"/>
      <c r="J22" s="325"/>
      <c r="K22" s="295"/>
      <c r="L22" s="319"/>
      <c r="M22" s="316"/>
      <c r="N22" s="326"/>
      <c r="O22" s="321"/>
      <c r="Q22" s="229"/>
      <c r="R22" s="230"/>
      <c r="S22" s="232">
        <f t="shared" si="3"/>
        <v>0</v>
      </c>
      <c r="T22" s="233"/>
      <c r="U22" s="234"/>
      <c r="V22" s="232"/>
      <c r="W22" s="232">
        <f t="shared" si="4"/>
        <v>0</v>
      </c>
      <c r="X22" s="235"/>
      <c r="Y22" s="232">
        <f t="shared" si="5"/>
        <v>0</v>
      </c>
      <c r="Z22" s="236"/>
      <c r="AA22" s="237"/>
      <c r="AB22" s="237"/>
      <c r="AC22" s="182"/>
      <c r="AD22" s="182"/>
      <c r="AE22" s="182"/>
      <c r="AF22" s="182"/>
      <c r="AG22" s="182"/>
      <c r="AH22" s="182"/>
      <c r="AI22" s="182"/>
      <c r="AJ22" s="182"/>
      <c r="AK22" s="182"/>
      <c r="AL22" s="238">
        <f t="shared" si="0"/>
        <v>0</v>
      </c>
      <c r="AM22" s="238">
        <f t="shared" si="1"/>
        <v>0</v>
      </c>
      <c r="AN22" s="238">
        <f t="shared" si="2"/>
        <v>0</v>
      </c>
      <c r="AO22" s="237"/>
      <c r="AP22" s="237"/>
    </row>
    <row r="23" spans="2:42">
      <c r="B23" s="447">
        <v>14</v>
      </c>
      <c r="C23" s="327"/>
      <c r="D23" s="328"/>
      <c r="E23" s="329"/>
      <c r="F23" s="329"/>
      <c r="G23" s="316"/>
      <c r="H23" s="316"/>
      <c r="I23" s="316"/>
      <c r="J23" s="318"/>
      <c r="K23" s="295"/>
      <c r="L23" s="319"/>
      <c r="M23" s="317"/>
      <c r="N23" s="324"/>
      <c r="O23" s="321"/>
      <c r="Q23" s="229"/>
      <c r="R23" s="230"/>
      <c r="S23" s="232">
        <f t="shared" si="3"/>
        <v>0</v>
      </c>
      <c r="T23" s="233"/>
      <c r="U23" s="234"/>
      <c r="V23" s="232"/>
      <c r="W23" s="232">
        <f t="shared" si="4"/>
        <v>0</v>
      </c>
      <c r="X23" s="235"/>
      <c r="Y23" s="232">
        <f t="shared" si="5"/>
        <v>0</v>
      </c>
      <c r="Z23" s="236"/>
      <c r="AA23" s="247"/>
      <c r="AB23" s="237"/>
      <c r="AC23" s="182"/>
      <c r="AD23" s="182"/>
      <c r="AE23" s="182"/>
      <c r="AF23" s="182"/>
      <c r="AG23" s="182"/>
      <c r="AH23" s="182"/>
      <c r="AI23" s="182"/>
      <c r="AJ23" s="182"/>
      <c r="AK23" s="182"/>
      <c r="AL23" s="238">
        <f t="shared" si="0"/>
        <v>0</v>
      </c>
      <c r="AM23" s="238">
        <f t="shared" si="1"/>
        <v>0</v>
      </c>
      <c r="AN23" s="238">
        <f t="shared" si="2"/>
        <v>0</v>
      </c>
      <c r="AO23" s="237"/>
      <c r="AP23" s="237"/>
    </row>
    <row r="24" spans="2:42">
      <c r="B24" s="447">
        <v>15</v>
      </c>
      <c r="C24" s="307"/>
      <c r="D24" s="308"/>
      <c r="E24" s="316"/>
      <c r="F24" s="316"/>
      <c r="G24" s="316"/>
      <c r="H24" s="316"/>
      <c r="I24" s="316"/>
      <c r="J24" s="325"/>
      <c r="K24" s="295"/>
      <c r="L24" s="319"/>
      <c r="M24" s="316"/>
      <c r="N24" s="326"/>
      <c r="O24" s="321"/>
      <c r="Q24" s="229"/>
      <c r="R24" s="230"/>
      <c r="S24" s="232">
        <f t="shared" si="3"/>
        <v>0</v>
      </c>
      <c r="T24" s="233"/>
      <c r="U24" s="234"/>
      <c r="V24" s="232"/>
      <c r="W24" s="232">
        <f t="shared" si="4"/>
        <v>0</v>
      </c>
      <c r="X24" s="235"/>
      <c r="Y24" s="232">
        <f t="shared" si="5"/>
        <v>0</v>
      </c>
      <c r="Z24" s="236"/>
      <c r="AA24" s="237"/>
      <c r="AB24" s="237"/>
      <c r="AC24" s="182"/>
      <c r="AD24" s="182"/>
      <c r="AE24" s="182"/>
      <c r="AF24" s="182"/>
      <c r="AG24" s="182"/>
      <c r="AH24" s="182"/>
      <c r="AI24" s="182"/>
      <c r="AJ24" s="182"/>
      <c r="AK24" s="182"/>
      <c r="AL24" s="238">
        <f t="shared" si="0"/>
        <v>0</v>
      </c>
      <c r="AM24" s="238">
        <f t="shared" si="1"/>
        <v>0</v>
      </c>
      <c r="AN24" s="238">
        <f t="shared" si="2"/>
        <v>0</v>
      </c>
      <c r="AO24" s="237"/>
      <c r="AP24" s="237"/>
    </row>
    <row r="25" spans="2:42" hidden="1">
      <c r="B25" s="227">
        <v>18</v>
      </c>
      <c r="C25" s="248"/>
      <c r="D25" s="249"/>
      <c r="E25" s="250"/>
      <c r="F25" s="251"/>
      <c r="G25" s="252"/>
      <c r="H25" s="242"/>
      <c r="I25" s="243"/>
      <c r="J25" s="243"/>
      <c r="K25" s="228"/>
      <c r="L25" s="253"/>
      <c r="M25" s="244"/>
      <c r="N25" s="246"/>
      <c r="O25" s="245"/>
      <c r="Q25" s="229"/>
      <c r="R25" s="230"/>
      <c r="S25" s="232">
        <f t="shared" si="3"/>
        <v>0</v>
      </c>
      <c r="T25" s="233"/>
      <c r="U25" s="234"/>
      <c r="V25" s="232"/>
      <c r="W25" s="232">
        <f t="shared" si="4"/>
        <v>0</v>
      </c>
      <c r="X25" s="235"/>
      <c r="Y25" s="232">
        <f t="shared" si="5"/>
        <v>0</v>
      </c>
      <c r="Z25" s="236"/>
      <c r="AA25" s="237"/>
      <c r="AB25" s="237"/>
      <c r="AC25" s="182"/>
      <c r="AD25" s="182"/>
      <c r="AE25" s="182"/>
      <c r="AF25" s="182"/>
      <c r="AG25" s="182"/>
      <c r="AH25" s="182"/>
      <c r="AI25" s="182"/>
      <c r="AJ25" s="182"/>
      <c r="AK25" s="182"/>
      <c r="AL25" s="238">
        <f t="shared" si="0"/>
        <v>0</v>
      </c>
      <c r="AM25" s="238">
        <f t="shared" si="1"/>
        <v>0</v>
      </c>
      <c r="AN25" s="238">
        <f t="shared" si="2"/>
        <v>0</v>
      </c>
      <c r="AO25" s="237"/>
      <c r="AP25" s="237"/>
    </row>
    <row r="26" spans="2:42" hidden="1">
      <c r="B26" s="227">
        <v>19</v>
      </c>
      <c r="C26" s="240"/>
      <c r="D26" s="241"/>
      <c r="E26" s="254"/>
      <c r="F26" s="255"/>
      <c r="G26" s="252"/>
      <c r="H26" s="242"/>
      <c r="I26" s="243"/>
      <c r="J26" s="243"/>
      <c r="K26" s="243"/>
      <c r="L26" s="253"/>
      <c r="M26" s="244"/>
      <c r="N26" s="246"/>
      <c r="O26" s="245"/>
      <c r="Q26" s="229"/>
      <c r="R26" s="230"/>
      <c r="S26" s="232">
        <f t="shared" si="3"/>
        <v>0</v>
      </c>
      <c r="T26" s="233"/>
      <c r="U26" s="234"/>
      <c r="V26" s="232"/>
      <c r="W26" s="232">
        <f t="shared" si="4"/>
        <v>0</v>
      </c>
      <c r="X26" s="235"/>
      <c r="Y26" s="232">
        <f t="shared" si="5"/>
        <v>0</v>
      </c>
      <c r="Z26" s="236"/>
      <c r="AA26" s="237"/>
      <c r="AB26" s="237"/>
      <c r="AC26" s="182"/>
      <c r="AD26" s="182"/>
      <c r="AE26" s="182"/>
      <c r="AF26" s="182"/>
      <c r="AG26" s="182"/>
      <c r="AH26" s="182"/>
      <c r="AI26" s="182"/>
      <c r="AJ26" s="182"/>
      <c r="AK26" s="182"/>
      <c r="AL26" s="238">
        <f t="shared" si="0"/>
        <v>0</v>
      </c>
      <c r="AM26" s="238">
        <f t="shared" si="1"/>
        <v>0</v>
      </c>
      <c r="AN26" s="238">
        <f t="shared" si="2"/>
        <v>0</v>
      </c>
      <c r="AO26" s="237"/>
      <c r="AP26" s="237"/>
    </row>
    <row r="27" spans="2:42" hidden="1">
      <c r="B27" s="227">
        <v>20</v>
      </c>
      <c r="C27" s="240"/>
      <c r="D27" s="241"/>
      <c r="E27" s="254"/>
      <c r="F27" s="255"/>
      <c r="G27" s="252"/>
      <c r="H27" s="242"/>
      <c r="I27" s="243"/>
      <c r="J27" s="243"/>
      <c r="K27" s="243"/>
      <c r="L27" s="253"/>
      <c r="M27" s="244"/>
      <c r="N27" s="246"/>
      <c r="O27" s="245"/>
      <c r="Q27" s="229"/>
      <c r="R27" s="230"/>
      <c r="S27" s="232">
        <f t="shared" si="3"/>
        <v>0</v>
      </c>
      <c r="T27" s="233"/>
      <c r="U27" s="234"/>
      <c r="V27" s="232"/>
      <c r="W27" s="232">
        <f t="shared" si="4"/>
        <v>0</v>
      </c>
      <c r="X27" s="235"/>
      <c r="Y27" s="232">
        <f t="shared" si="5"/>
        <v>0</v>
      </c>
      <c r="Z27" s="236"/>
      <c r="AA27" s="247"/>
      <c r="AB27" s="237"/>
      <c r="AC27" s="182"/>
      <c r="AD27" s="182"/>
      <c r="AE27" s="182"/>
      <c r="AF27" s="182"/>
      <c r="AG27" s="182"/>
      <c r="AH27" s="182"/>
      <c r="AI27" s="182"/>
      <c r="AJ27" s="256"/>
      <c r="AK27" s="182"/>
      <c r="AL27" s="238">
        <f t="shared" si="0"/>
        <v>0</v>
      </c>
      <c r="AM27" s="238">
        <f t="shared" si="1"/>
        <v>0</v>
      </c>
      <c r="AN27" s="238">
        <f t="shared" si="2"/>
        <v>0</v>
      </c>
      <c r="AO27" s="237"/>
      <c r="AP27" s="237"/>
    </row>
    <row r="28" spans="2:42" hidden="1">
      <c r="B28" s="227">
        <v>21</v>
      </c>
      <c r="C28" s="257"/>
      <c r="D28" s="257"/>
      <c r="E28" s="258"/>
      <c r="F28" s="259"/>
      <c r="G28" s="260"/>
      <c r="H28" s="231"/>
      <c r="I28" s="231"/>
      <c r="J28" s="231"/>
      <c r="K28" s="261"/>
      <c r="L28" s="262"/>
      <c r="M28" s="263"/>
      <c r="N28" s="181"/>
      <c r="O28" s="245"/>
      <c r="Q28" s="229"/>
      <c r="R28" s="230"/>
      <c r="S28" s="232">
        <f t="shared" si="3"/>
        <v>0</v>
      </c>
      <c r="T28" s="233"/>
      <c r="U28" s="234"/>
      <c r="V28" s="232"/>
      <c r="W28" s="232">
        <f t="shared" si="4"/>
        <v>0</v>
      </c>
      <c r="X28" s="235"/>
      <c r="Y28" s="232">
        <f t="shared" si="5"/>
        <v>0</v>
      </c>
      <c r="Z28" s="236"/>
      <c r="AA28" s="237"/>
      <c r="AB28" s="237"/>
      <c r="AC28" s="182"/>
      <c r="AD28" s="182"/>
      <c r="AE28" s="182"/>
      <c r="AF28" s="182"/>
      <c r="AG28" s="182"/>
      <c r="AH28" s="182"/>
      <c r="AI28" s="182"/>
      <c r="AJ28" s="256"/>
      <c r="AK28" s="182"/>
      <c r="AL28" s="238">
        <f t="shared" si="0"/>
        <v>0</v>
      </c>
      <c r="AM28" s="238">
        <f t="shared" si="1"/>
        <v>0</v>
      </c>
      <c r="AN28" s="238">
        <f t="shared" si="2"/>
        <v>0</v>
      </c>
      <c r="AO28" s="237"/>
      <c r="AP28" s="237"/>
    </row>
    <row r="29" spans="2:42" hidden="1">
      <c r="B29" s="227">
        <v>22</v>
      </c>
      <c r="C29" s="257"/>
      <c r="D29" s="257"/>
      <c r="E29" s="258"/>
      <c r="F29" s="259"/>
      <c r="G29" s="260"/>
      <c r="H29" s="231"/>
      <c r="I29" s="231"/>
      <c r="J29" s="231"/>
      <c r="K29" s="261"/>
      <c r="L29" s="262"/>
      <c r="M29" s="263"/>
      <c r="N29" s="181"/>
      <c r="O29" s="245"/>
      <c r="Q29" s="229"/>
      <c r="R29" s="230"/>
      <c r="S29" s="232">
        <f t="shared" si="3"/>
        <v>0</v>
      </c>
      <c r="T29" s="233"/>
      <c r="U29" s="234"/>
      <c r="V29" s="232"/>
      <c r="W29" s="232">
        <f t="shared" si="4"/>
        <v>0</v>
      </c>
      <c r="X29" s="235"/>
      <c r="Y29" s="232">
        <f t="shared" si="5"/>
        <v>0</v>
      </c>
      <c r="Z29" s="236"/>
      <c r="AA29" s="237"/>
      <c r="AB29" s="237"/>
      <c r="AC29" s="182"/>
      <c r="AD29" s="182"/>
      <c r="AE29" s="182"/>
      <c r="AF29" s="182"/>
      <c r="AG29" s="182"/>
      <c r="AH29" s="182"/>
      <c r="AI29" s="182"/>
      <c r="AJ29" s="256"/>
      <c r="AK29" s="182"/>
      <c r="AL29" s="238">
        <f t="shared" si="0"/>
        <v>0</v>
      </c>
      <c r="AM29" s="238">
        <f t="shared" si="1"/>
        <v>0</v>
      </c>
      <c r="AN29" s="238">
        <f t="shared" si="2"/>
        <v>0</v>
      </c>
      <c r="AO29" s="237"/>
      <c r="AP29" s="237"/>
    </row>
    <row r="30" spans="2:42" hidden="1">
      <c r="B30" s="227">
        <v>23</v>
      </c>
      <c r="C30" s="257"/>
      <c r="D30" s="257"/>
      <c r="E30" s="258"/>
      <c r="F30" s="259"/>
      <c r="G30" s="260"/>
      <c r="H30" s="231"/>
      <c r="I30" s="231"/>
      <c r="J30" s="231"/>
      <c r="K30" s="261"/>
      <c r="L30" s="262"/>
      <c r="M30" s="263"/>
      <c r="N30" s="181"/>
      <c r="O30" s="245"/>
      <c r="Q30" s="229"/>
      <c r="R30" s="230"/>
      <c r="S30" s="232">
        <f t="shared" si="3"/>
        <v>0</v>
      </c>
      <c r="T30" s="233"/>
      <c r="U30" s="234"/>
      <c r="V30" s="232"/>
      <c r="W30" s="232">
        <f t="shared" si="4"/>
        <v>0</v>
      </c>
      <c r="X30" s="235"/>
      <c r="Y30" s="232">
        <f t="shared" si="5"/>
        <v>0</v>
      </c>
      <c r="Z30" s="236"/>
      <c r="AA30" s="237"/>
      <c r="AB30" s="237"/>
      <c r="AC30" s="182"/>
      <c r="AD30" s="182"/>
      <c r="AE30" s="182"/>
      <c r="AF30" s="182"/>
      <c r="AG30" s="182"/>
      <c r="AH30" s="182"/>
      <c r="AI30" s="182"/>
      <c r="AJ30" s="256"/>
      <c r="AK30" s="182"/>
      <c r="AL30" s="238">
        <f t="shared" si="0"/>
        <v>0</v>
      </c>
      <c r="AM30" s="238">
        <f t="shared" si="1"/>
        <v>0</v>
      </c>
      <c r="AN30" s="238">
        <f t="shared" si="2"/>
        <v>0</v>
      </c>
      <c r="AO30" s="237"/>
      <c r="AP30" s="237"/>
    </row>
    <row r="31" spans="2:42" hidden="1">
      <c r="B31" s="227">
        <v>24</v>
      </c>
      <c r="C31" s="257"/>
      <c r="D31" s="257"/>
      <c r="E31" s="258"/>
      <c r="F31" s="259"/>
      <c r="G31" s="260"/>
      <c r="H31" s="231"/>
      <c r="I31" s="231"/>
      <c r="J31" s="231"/>
      <c r="K31" s="261"/>
      <c r="L31" s="262"/>
      <c r="M31" s="263"/>
      <c r="N31" s="181"/>
      <c r="O31" s="245"/>
      <c r="Q31" s="229"/>
      <c r="R31" s="230"/>
      <c r="S31" s="232">
        <f t="shared" si="3"/>
        <v>0</v>
      </c>
      <c r="T31" s="233"/>
      <c r="U31" s="234"/>
      <c r="V31" s="232"/>
      <c r="W31" s="232">
        <f t="shared" si="4"/>
        <v>0</v>
      </c>
      <c r="X31" s="235"/>
      <c r="Y31" s="232">
        <f t="shared" si="5"/>
        <v>0</v>
      </c>
      <c r="Z31" s="236"/>
      <c r="AA31" s="237"/>
      <c r="AB31" s="237"/>
      <c r="AC31" s="182"/>
      <c r="AD31" s="182"/>
      <c r="AE31" s="182"/>
      <c r="AF31" s="182"/>
      <c r="AG31" s="182"/>
      <c r="AH31" s="182"/>
      <c r="AI31" s="182"/>
      <c r="AJ31" s="256"/>
      <c r="AK31" s="182"/>
      <c r="AL31" s="238">
        <f t="shared" si="0"/>
        <v>0</v>
      </c>
      <c r="AM31" s="238">
        <f t="shared" si="1"/>
        <v>0</v>
      </c>
      <c r="AN31" s="238">
        <f t="shared" si="2"/>
        <v>0</v>
      </c>
      <c r="AO31" s="237"/>
      <c r="AP31" s="237"/>
    </row>
    <row r="32" spans="2:42" hidden="1">
      <c r="B32" s="227">
        <v>25</v>
      </c>
      <c r="C32" s="257"/>
      <c r="D32" s="257"/>
      <c r="E32" s="258"/>
      <c r="F32" s="259"/>
      <c r="G32" s="260"/>
      <c r="H32" s="231"/>
      <c r="I32" s="231"/>
      <c r="J32" s="231"/>
      <c r="K32" s="261"/>
      <c r="L32" s="262"/>
      <c r="M32" s="263"/>
      <c r="N32" s="181"/>
      <c r="O32" s="245"/>
      <c r="Q32" s="229"/>
      <c r="R32" s="230"/>
      <c r="S32" s="232">
        <f t="shared" si="3"/>
        <v>0</v>
      </c>
      <c r="T32" s="233"/>
      <c r="U32" s="234"/>
      <c r="V32" s="232"/>
      <c r="W32" s="232">
        <f t="shared" si="4"/>
        <v>0</v>
      </c>
      <c r="X32" s="235"/>
      <c r="Y32" s="232">
        <f t="shared" si="5"/>
        <v>0</v>
      </c>
      <c r="Z32" s="236"/>
      <c r="AA32" s="237"/>
      <c r="AB32" s="237"/>
      <c r="AC32" s="182"/>
      <c r="AD32" s="182"/>
      <c r="AE32" s="182"/>
      <c r="AF32" s="182"/>
      <c r="AG32" s="182"/>
      <c r="AH32" s="182"/>
      <c r="AI32" s="182"/>
      <c r="AJ32" s="256"/>
      <c r="AK32" s="182"/>
      <c r="AL32" s="238">
        <f t="shared" si="0"/>
        <v>0</v>
      </c>
      <c r="AM32" s="238">
        <f t="shared" si="1"/>
        <v>0</v>
      </c>
      <c r="AN32" s="238">
        <f t="shared" si="2"/>
        <v>0</v>
      </c>
      <c r="AO32" s="237"/>
      <c r="AP32" s="237"/>
    </row>
    <row r="33" spans="2:42" s="218" customFormat="1">
      <c r="B33" s="409"/>
      <c r="C33" s="264" t="s">
        <v>4</v>
      </c>
      <c r="D33" s="264">
        <f>COUNTA(D10:D32)</f>
        <v>5</v>
      </c>
      <c r="E33" s="411"/>
      <c r="F33" s="265"/>
      <c r="G33" s="264"/>
      <c r="H33" s="409"/>
      <c r="I33" s="409"/>
      <c r="J33" s="409"/>
      <c r="K33" s="409"/>
      <c r="L33" s="264"/>
      <c r="M33" s="264"/>
      <c r="N33" s="409"/>
      <c r="O33" s="266"/>
      <c r="Q33" s="266"/>
      <c r="R33" s="411"/>
      <c r="S33" s="267">
        <f>SUM(S10:S32)</f>
        <v>9000000</v>
      </c>
      <c r="T33" s="268"/>
      <c r="U33" s="269"/>
      <c r="V33" s="270"/>
      <c r="W33" s="270"/>
      <c r="X33" s="270">
        <f>SUM(X10:X32)</f>
        <v>0</v>
      </c>
      <c r="Y33" s="270">
        <f>SUM(Y10:Y32)</f>
        <v>0</v>
      </c>
      <c r="Z33" s="270"/>
      <c r="AA33" s="220"/>
      <c r="AB33" s="271" t="s">
        <v>21</v>
      </c>
      <c r="AC33" s="411">
        <f t="shared" ref="AC33:AK33" si="6">COUNTIF(AC10:AC32,"X")</f>
        <v>0</v>
      </c>
      <c r="AD33" s="487"/>
      <c r="AE33" s="411">
        <f t="shared" si="6"/>
        <v>0</v>
      </c>
      <c r="AF33" s="411">
        <f t="shared" si="6"/>
        <v>0</v>
      </c>
      <c r="AG33" s="411">
        <f t="shared" si="6"/>
        <v>0</v>
      </c>
      <c r="AH33" s="411">
        <f t="shared" si="6"/>
        <v>0</v>
      </c>
      <c r="AI33" s="411">
        <f t="shared" si="6"/>
        <v>0</v>
      </c>
      <c r="AJ33" s="411">
        <f t="shared" si="6"/>
        <v>0</v>
      </c>
      <c r="AK33" s="411">
        <f t="shared" si="6"/>
        <v>0</v>
      </c>
      <c r="AL33" s="272">
        <f>SUM(AL10:AL32)</f>
        <v>0</v>
      </c>
      <c r="AM33" s="272">
        <f>SUM(AM10:AM32)</f>
        <v>0</v>
      </c>
      <c r="AN33" s="272">
        <f>SUM(AN10:AN32)</f>
        <v>0</v>
      </c>
      <c r="AO33" s="220"/>
      <c r="AP33" s="220"/>
    </row>
    <row r="34" spans="2:42">
      <c r="B34" s="273"/>
      <c r="C34" s="273"/>
      <c r="D34" s="273"/>
      <c r="E34" s="186"/>
      <c r="F34" s="274"/>
      <c r="G34" s="275"/>
      <c r="H34" s="188"/>
      <c r="I34" s="188"/>
      <c r="J34" s="188"/>
      <c r="K34" s="188"/>
      <c r="L34" s="275"/>
      <c r="M34" s="275"/>
      <c r="N34" s="188"/>
      <c r="O34" s="273"/>
      <c r="Q34" s="273"/>
      <c r="R34" s="186"/>
      <c r="S34" s="273"/>
      <c r="T34" s="276"/>
      <c r="U34" s="277"/>
      <c r="V34" s="273"/>
      <c r="W34" s="273"/>
      <c r="X34" s="273"/>
      <c r="Y34" s="273"/>
      <c r="Z34" s="273"/>
      <c r="AA34" s="237"/>
      <c r="AB34" s="271" t="s">
        <v>22</v>
      </c>
      <c r="AC34" s="186">
        <f t="shared" ref="AC34:AI34" si="7">COUNTIF(AC10:AC32,"P")</f>
        <v>0</v>
      </c>
      <c r="AD34" s="186"/>
      <c r="AE34" s="186">
        <f t="shared" si="7"/>
        <v>0</v>
      </c>
      <c r="AF34" s="186">
        <f t="shared" si="7"/>
        <v>0</v>
      </c>
      <c r="AG34" s="186">
        <f t="shared" si="7"/>
        <v>0</v>
      </c>
      <c r="AH34" s="186">
        <f t="shared" si="7"/>
        <v>0</v>
      </c>
      <c r="AI34" s="186">
        <f t="shared" si="7"/>
        <v>0</v>
      </c>
      <c r="AJ34" s="186">
        <f>COUNTIF(AJ10:AJ32,"P")</f>
        <v>0</v>
      </c>
      <c r="AK34" s="186">
        <f>COUNTIF(AK10:AK32,"P")</f>
        <v>0</v>
      </c>
      <c r="AL34" s="278"/>
      <c r="AM34" s="278"/>
      <c r="AN34" s="278"/>
      <c r="AO34" s="237"/>
      <c r="AP34" s="237"/>
    </row>
    <row r="35" spans="2:42">
      <c r="AB35" s="279" t="s">
        <v>39</v>
      </c>
      <c r="AG35" s="280"/>
      <c r="AH35" s="280">
        <v>2</v>
      </c>
      <c r="AI35" s="280">
        <v>2</v>
      </c>
      <c r="AJ35" s="280"/>
      <c r="AK35" s="280">
        <v>2</v>
      </c>
      <c r="AL35" s="281">
        <f>SUM($AG$35:$AK$35)</f>
        <v>6</v>
      </c>
      <c r="AM35" s="280"/>
      <c r="AN35" s="280"/>
    </row>
    <row r="36" spans="2:42">
      <c r="N36" s="202"/>
      <c r="AB36" s="279" t="s">
        <v>40</v>
      </c>
      <c r="AG36" s="280"/>
      <c r="AH36" s="280"/>
      <c r="AI36" s="280"/>
      <c r="AJ36" s="280"/>
      <c r="AK36" s="282"/>
      <c r="AL36" s="283">
        <f>AL33/AL35</f>
        <v>0</v>
      </c>
      <c r="AM36" s="280"/>
      <c r="AN36" s="280"/>
    </row>
    <row r="37" spans="2:42">
      <c r="N37" s="202"/>
      <c r="AK37" s="284"/>
    </row>
    <row r="38" spans="2:42">
      <c r="N38" s="202"/>
    </row>
    <row r="39" spans="2:42">
      <c r="N39" s="202"/>
    </row>
    <row r="40" spans="2:42">
      <c r="C40" s="173"/>
      <c r="D40" s="173"/>
      <c r="F40" s="208"/>
      <c r="J40" s="202"/>
      <c r="K40" s="202"/>
      <c r="N40" s="202"/>
    </row>
    <row r="41" spans="2:42">
      <c r="C41" s="173"/>
      <c r="D41" s="173"/>
      <c r="F41" s="208"/>
      <c r="J41" s="202"/>
      <c r="K41" s="202"/>
      <c r="N41" s="202"/>
    </row>
    <row r="42" spans="2:42">
      <c r="C42" s="173"/>
      <c r="D42" s="173"/>
      <c r="F42" s="208"/>
      <c r="J42" s="202"/>
      <c r="K42" s="202"/>
      <c r="N42" s="202"/>
    </row>
    <row r="43" spans="2:42">
      <c r="C43" s="173"/>
      <c r="D43" s="173"/>
      <c r="F43" s="208"/>
      <c r="J43" s="202"/>
      <c r="K43" s="202"/>
      <c r="N43" s="202"/>
    </row>
    <row r="44" spans="2:42">
      <c r="C44" s="173"/>
      <c r="D44" s="173"/>
      <c r="F44" s="208"/>
      <c r="J44" s="202"/>
      <c r="K44" s="202"/>
      <c r="N44" s="202"/>
    </row>
  </sheetData>
  <sheetProtection formatCells="0" formatColumns="0" formatRows="0"/>
  <mergeCells count="23">
    <mergeCell ref="K8:M8"/>
    <mergeCell ref="B2:O2"/>
    <mergeCell ref="Q2:Z2"/>
    <mergeCell ref="AC2:AN2"/>
    <mergeCell ref="H5:I5"/>
    <mergeCell ref="B8:B9"/>
    <mergeCell ref="C8:C9"/>
    <mergeCell ref="D8:D9"/>
    <mergeCell ref="E8:E9"/>
    <mergeCell ref="F8:F9"/>
    <mergeCell ref="G8:G9"/>
    <mergeCell ref="H8:I8"/>
    <mergeCell ref="AL8:AN8"/>
    <mergeCell ref="N8:N9"/>
    <mergeCell ref="O8:O9"/>
    <mergeCell ref="Q8:S8"/>
    <mergeCell ref="AC8:AF8"/>
    <mergeCell ref="AG8:AK8"/>
    <mergeCell ref="V8:V9"/>
    <mergeCell ref="W8:W9"/>
    <mergeCell ref="X8:X9"/>
    <mergeCell ref="Y8:Y9"/>
    <mergeCell ref="Z8:Z9"/>
  </mergeCells>
  <conditionalFormatting sqref="AC10:AE13 AH10:AK15 AC14:AG16 AC17:AK32">
    <cfRule type="cellIs" dxfId="47" priority="18" operator="equal">
      <formula>"P"</formula>
    </cfRule>
    <cfRule type="cellIs" dxfId="46" priority="19" operator="equal">
      <formula>"X"</formula>
    </cfRule>
    <cfRule type="cellIs" dxfId="45" priority="20" operator="equal">
      <formula>"KP"</formula>
    </cfRule>
  </conditionalFormatting>
  <conditionalFormatting sqref="Y10:Y32">
    <cfRule type="cellIs" dxfId="44" priority="13" operator="greaterThan">
      <formula>0</formula>
    </cfRule>
    <cfRule type="cellIs" dxfId="43" priority="14" operator="lessThan">
      <formula>0</formula>
    </cfRule>
  </conditionalFormatting>
  <conditionalFormatting sqref="X10:X32">
    <cfRule type="cellIs" dxfId="42" priority="12" operator="greaterThan">
      <formula>0</formula>
    </cfRule>
  </conditionalFormatting>
  <conditionalFormatting sqref="X33:Y33">
    <cfRule type="cellIs" dxfId="41" priority="10" operator="lessThan">
      <formula>0</formula>
    </cfRule>
    <cfRule type="cellIs" dxfId="40" priority="11" operator="greaterThan">
      <formula>0</formula>
    </cfRule>
  </conditionalFormatting>
  <conditionalFormatting sqref="AH16:AK16">
    <cfRule type="cellIs" dxfId="39" priority="7" operator="equal">
      <formula>"P"</formula>
    </cfRule>
    <cfRule type="cellIs" dxfId="38" priority="8" operator="equal">
      <formula>"X"</formula>
    </cfRule>
    <cfRule type="cellIs" dxfId="37" priority="9" operator="equal">
      <formula>"KP"</formula>
    </cfRule>
  </conditionalFormatting>
  <conditionalFormatting sqref="AF10:AG13">
    <cfRule type="cellIs" dxfId="36" priority="1" operator="equal">
      <formula>"P"</formula>
    </cfRule>
    <cfRule type="cellIs" dxfId="35" priority="2" operator="equal">
      <formula>"X"</formula>
    </cfRule>
    <cfRule type="cellIs" dxfId="34" priority="3" operator="equal">
      <formula>"KP"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44"/>
  <sheetViews>
    <sheetView zoomScale="90" zoomScaleNormal="90" zoomScalePageLayoutView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M12" sqref="M12"/>
    </sheetView>
  </sheetViews>
  <sheetFormatPr defaultColWidth="8.875" defaultRowHeight="15"/>
  <cols>
    <col min="1" max="1" width="3.875" style="202" customWidth="1"/>
    <col min="2" max="2" width="4.375" style="202" customWidth="1"/>
    <col min="3" max="3" width="21.125" style="202" customWidth="1"/>
    <col min="4" max="4" width="9.875" style="202" customWidth="1"/>
    <col min="5" max="5" width="12.75" style="176" customWidth="1"/>
    <col min="6" max="6" width="13.75" style="217" customWidth="1"/>
    <col min="7" max="7" width="23.375" style="208" bestFit="1" customWidth="1"/>
    <col min="8" max="8" width="4.375" style="173" bestFit="1" customWidth="1"/>
    <col min="9" max="9" width="21.375" style="173" customWidth="1"/>
    <col min="10" max="10" width="3" style="173" customWidth="1"/>
    <col min="11" max="11" width="21.375" style="173" bestFit="1" customWidth="1"/>
    <col min="12" max="12" width="14.25" style="208" bestFit="1" customWidth="1"/>
    <col min="13" max="13" width="27.875" style="208" bestFit="1" customWidth="1"/>
    <col min="14" max="14" width="11.375" style="173" bestFit="1" customWidth="1"/>
    <col min="15" max="15" width="32.25" style="202" bestFit="1" customWidth="1"/>
    <col min="16" max="17" width="4.375" style="202" customWidth="1"/>
    <col min="18" max="18" width="4.375" style="176" customWidth="1"/>
    <col min="19" max="19" width="14.375" style="202" bestFit="1" customWidth="1"/>
    <col min="20" max="20" width="9.375" style="203" bestFit="1" customWidth="1"/>
    <col min="21" max="21" width="9.25" style="204" customWidth="1"/>
    <col min="22" max="22" width="7.75" style="202" bestFit="1" customWidth="1"/>
    <col min="23" max="23" width="12.875" style="202" bestFit="1" customWidth="1"/>
    <col min="24" max="25" width="14.375" style="202" bestFit="1" customWidth="1"/>
    <col min="26" max="26" width="13" style="202" bestFit="1" customWidth="1"/>
    <col min="27" max="27" width="4" style="205" customWidth="1"/>
    <col min="28" max="28" width="5.25" style="205" customWidth="1"/>
    <col min="29" max="35" width="4.25" style="205" customWidth="1"/>
    <col min="36" max="36" width="6.625" style="205" bestFit="1" customWidth="1"/>
    <col min="37" max="37" width="6.25" style="205" bestFit="1" customWidth="1"/>
    <col min="38" max="38" width="6.625" style="205" bestFit="1" customWidth="1"/>
    <col min="39" max="40" width="2" style="205" customWidth="1"/>
    <col min="41" max="49" width="2" style="202" customWidth="1"/>
    <col min="50" max="50" width="4.375" style="202" customWidth="1"/>
    <col min="51" max="51" width="4.375" style="176" customWidth="1"/>
    <col min="52" max="52" width="14.375" style="202" bestFit="1" customWidth="1"/>
    <col min="53" max="53" width="9.375" style="203" bestFit="1" customWidth="1"/>
    <col min="54" max="54" width="9.25" style="204" customWidth="1"/>
    <col min="55" max="55" width="10.25" style="202" customWidth="1"/>
    <col min="56" max="56" width="12.875" style="202" bestFit="1" customWidth="1"/>
    <col min="57" max="58" width="14.375" style="202" bestFit="1" customWidth="1"/>
    <col min="59" max="59" width="13" style="202" bestFit="1" customWidth="1"/>
    <col min="60" max="60" width="4" style="205" customWidth="1"/>
    <col min="61" max="61" width="5.25" style="205" customWidth="1"/>
    <col min="62" max="68" width="4.25" style="205" customWidth="1"/>
    <col min="69" max="69" width="6.625" style="205" bestFit="1" customWidth="1"/>
    <col min="70" max="70" width="6.25" style="205" bestFit="1" customWidth="1"/>
    <col min="71" max="71" width="6.625" style="205" bestFit="1" customWidth="1"/>
    <col min="72" max="75" width="2.625" style="202" customWidth="1"/>
    <col min="76" max="76" width="4.375" style="202" customWidth="1"/>
    <col min="77" max="77" width="4.375" style="176" customWidth="1"/>
    <col min="78" max="78" width="14.375" style="202" bestFit="1" customWidth="1"/>
    <col min="79" max="79" width="9.375" style="203" bestFit="1" customWidth="1"/>
    <col min="80" max="80" width="9.25" style="204" customWidth="1"/>
    <col min="81" max="81" width="12.25" style="202" bestFit="1" customWidth="1"/>
    <col min="82" max="82" width="12.875" style="202" bestFit="1" customWidth="1"/>
    <col min="83" max="84" width="14.375" style="202" bestFit="1" customWidth="1"/>
    <col min="85" max="85" width="13" style="202" bestFit="1" customWidth="1"/>
    <col min="86" max="86" width="4" style="205" customWidth="1"/>
    <col min="87" max="87" width="5.25" style="205" customWidth="1"/>
    <col min="88" max="96" width="4.25" style="205" customWidth="1"/>
    <col min="97" max="97" width="6.625" style="205" bestFit="1" customWidth="1"/>
    <col min="98" max="98" width="6.25" style="205" bestFit="1" customWidth="1"/>
    <col min="99" max="99" width="6.625" style="205" bestFit="1" customWidth="1"/>
    <col min="100" max="16384" width="8.875" style="202"/>
  </cols>
  <sheetData>
    <row r="2" spans="1:99" s="207" customFormat="1" ht="27" customHeight="1">
      <c r="B2" s="728" t="str">
        <f>"DANH SÁCH HỌC SINH "&amp;$C$3</f>
        <v>DANH SÁCH HỌC SINH LỚP V7.1</v>
      </c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Q2" s="728" t="s">
        <v>436</v>
      </c>
      <c r="R2" s="728"/>
      <c r="S2" s="728"/>
      <c r="T2" s="728"/>
      <c r="U2" s="728"/>
      <c r="V2" s="728"/>
      <c r="W2" s="728"/>
      <c r="X2" s="728"/>
      <c r="Y2" s="728"/>
      <c r="Z2" s="728"/>
      <c r="AA2" s="175"/>
      <c r="AB2" s="285"/>
      <c r="AC2" s="729" t="s">
        <v>426</v>
      </c>
      <c r="AD2" s="729"/>
      <c r="AE2" s="729"/>
      <c r="AF2" s="729"/>
      <c r="AG2" s="729"/>
      <c r="AH2" s="729"/>
      <c r="AI2" s="729"/>
      <c r="AJ2" s="729"/>
      <c r="AK2" s="729"/>
      <c r="AL2" s="729"/>
      <c r="AM2" s="285"/>
      <c r="AN2" s="285"/>
      <c r="AX2" s="728" t="s">
        <v>436</v>
      </c>
      <c r="AY2" s="728"/>
      <c r="AZ2" s="728"/>
      <c r="BA2" s="728"/>
      <c r="BB2" s="728"/>
      <c r="BC2" s="728"/>
      <c r="BD2" s="728"/>
      <c r="BE2" s="728"/>
      <c r="BF2" s="728"/>
      <c r="BG2" s="728"/>
      <c r="BH2" s="647"/>
      <c r="BI2" s="285"/>
      <c r="BJ2" s="729" t="s">
        <v>426</v>
      </c>
      <c r="BK2" s="729"/>
      <c r="BL2" s="729"/>
      <c r="BM2" s="729"/>
      <c r="BN2" s="729"/>
      <c r="BO2" s="729"/>
      <c r="BP2" s="729"/>
      <c r="BQ2" s="729"/>
      <c r="BR2" s="729"/>
      <c r="BS2" s="729"/>
      <c r="BX2" s="728" t="s">
        <v>543</v>
      </c>
      <c r="BY2" s="728"/>
      <c r="BZ2" s="728"/>
      <c r="CA2" s="728"/>
      <c r="CB2" s="728"/>
      <c r="CC2" s="728"/>
      <c r="CD2" s="728"/>
      <c r="CE2" s="728"/>
      <c r="CF2" s="728"/>
      <c r="CG2" s="728"/>
      <c r="CH2" s="553"/>
      <c r="CI2" s="285"/>
      <c r="CJ2" s="729" t="s">
        <v>539</v>
      </c>
      <c r="CK2" s="729"/>
      <c r="CL2" s="729"/>
      <c r="CM2" s="729"/>
      <c r="CN2" s="729"/>
      <c r="CO2" s="729"/>
      <c r="CP2" s="729"/>
      <c r="CQ2" s="729"/>
      <c r="CR2" s="729"/>
      <c r="CS2" s="729"/>
      <c r="CT2" s="729"/>
      <c r="CU2" s="729"/>
    </row>
    <row r="3" spans="1:99" ht="21.95" customHeight="1">
      <c r="B3" s="175"/>
      <c r="C3" s="199" t="s">
        <v>197</v>
      </c>
      <c r="D3" s="175"/>
      <c r="E3" s="175"/>
      <c r="F3" s="200"/>
      <c r="G3" s="201"/>
      <c r="H3" s="175"/>
      <c r="I3" s="175"/>
      <c r="J3" s="175"/>
      <c r="K3" s="175"/>
      <c r="L3" s="201"/>
      <c r="M3" s="201"/>
      <c r="N3" s="175"/>
    </row>
    <row r="4" spans="1:99" ht="15" customHeight="1">
      <c r="B4" s="175"/>
      <c r="C4" s="206" t="s">
        <v>490</v>
      </c>
      <c r="D4" s="207"/>
      <c r="E4" s="175"/>
      <c r="F4" s="200"/>
      <c r="G4" s="201"/>
      <c r="H4" s="174"/>
      <c r="I4" s="175"/>
      <c r="J4" s="175"/>
      <c r="K4" s="175"/>
      <c r="L4" s="201"/>
      <c r="N4" s="202"/>
      <c r="O4" s="207"/>
      <c r="S4" s="209">
        <v>200000</v>
      </c>
      <c r="T4" s="210" t="s">
        <v>23</v>
      </c>
      <c r="U4" s="205"/>
      <c r="AC4" s="202"/>
      <c r="AD4" s="202"/>
      <c r="AE4" s="202"/>
      <c r="AF4" s="211"/>
      <c r="AG4" s="212" t="s">
        <v>18</v>
      </c>
      <c r="AZ4" s="209">
        <v>200000</v>
      </c>
      <c r="BA4" s="210" t="s">
        <v>23</v>
      </c>
      <c r="BB4" s="205"/>
      <c r="BJ4" s="202"/>
      <c r="BK4" s="202"/>
      <c r="BL4" s="202"/>
      <c r="BM4" s="211"/>
      <c r="BN4" s="212" t="s">
        <v>18</v>
      </c>
      <c r="BZ4" s="209">
        <v>200000</v>
      </c>
      <c r="CA4" s="210" t="s">
        <v>23</v>
      </c>
      <c r="CB4" s="205"/>
      <c r="CJ4" s="202"/>
      <c r="CK4" s="202"/>
      <c r="CL4" s="202"/>
      <c r="CM4" s="202"/>
      <c r="CN4" s="202"/>
      <c r="CO4" s="211" t="s">
        <v>17</v>
      </c>
      <c r="CP4" s="211"/>
      <c r="CQ4" s="212" t="s">
        <v>18</v>
      </c>
    </row>
    <row r="5" spans="1:99" ht="15" customHeight="1">
      <c r="B5" s="175"/>
      <c r="C5" s="206" t="s">
        <v>491</v>
      </c>
      <c r="D5" s="207"/>
      <c r="E5" s="175"/>
      <c r="F5" s="200"/>
      <c r="G5" s="201"/>
      <c r="H5" s="691"/>
      <c r="I5" s="691"/>
      <c r="J5" s="175"/>
      <c r="K5" s="175"/>
      <c r="L5" s="201"/>
      <c r="N5" s="202"/>
      <c r="O5" s="207"/>
      <c r="S5" s="213">
        <v>1</v>
      </c>
      <c r="T5" s="214" t="s">
        <v>24</v>
      </c>
      <c r="AC5" s="202"/>
      <c r="AD5" s="202"/>
      <c r="AE5" s="202"/>
      <c r="AF5" s="202"/>
      <c r="AG5" s="215" t="s">
        <v>20</v>
      </c>
      <c r="AZ5" s="213">
        <v>1</v>
      </c>
      <c r="BA5" s="214" t="s">
        <v>24</v>
      </c>
      <c r="BJ5" s="202"/>
      <c r="BK5" s="202"/>
      <c r="BL5" s="202"/>
      <c r="BM5" s="202"/>
      <c r="BN5" s="215" t="s">
        <v>20</v>
      </c>
      <c r="BZ5" s="213">
        <v>1</v>
      </c>
      <c r="CA5" s="214" t="s">
        <v>24</v>
      </c>
      <c r="CJ5" s="202"/>
      <c r="CK5" s="202"/>
      <c r="CL5" s="202"/>
      <c r="CM5" s="202"/>
      <c r="CN5" s="202"/>
      <c r="CP5" s="202"/>
      <c r="CQ5" s="215" t="s">
        <v>20</v>
      </c>
    </row>
    <row r="6" spans="1:99" ht="15" customHeight="1">
      <c r="B6" s="175"/>
      <c r="C6" s="216"/>
      <c r="D6" s="175"/>
      <c r="E6" s="175"/>
      <c r="F6" s="200"/>
      <c r="G6" s="201"/>
      <c r="H6" s="175"/>
      <c r="I6" s="175"/>
      <c r="J6" s="175"/>
      <c r="K6" s="175"/>
      <c r="L6" s="201"/>
      <c r="M6" s="201"/>
      <c r="N6" s="175"/>
      <c r="AC6" s="202"/>
      <c r="AD6" s="202"/>
      <c r="AE6" s="202"/>
      <c r="AF6" s="202"/>
      <c r="AG6" s="215" t="s">
        <v>19</v>
      </c>
      <c r="BJ6" s="202"/>
      <c r="BK6" s="202"/>
      <c r="BL6" s="202"/>
      <c r="BM6" s="202"/>
      <c r="BN6" s="215" t="s">
        <v>19</v>
      </c>
      <c r="CJ6" s="202"/>
      <c r="CK6" s="202"/>
      <c r="CL6" s="202"/>
      <c r="CM6" s="202"/>
      <c r="CN6" s="202"/>
      <c r="CP6" s="202"/>
      <c r="CQ6" s="215" t="s">
        <v>19</v>
      </c>
    </row>
    <row r="7" spans="1:99">
      <c r="AE7" s="202"/>
      <c r="BL7" s="202"/>
      <c r="CM7" s="202"/>
    </row>
    <row r="8" spans="1:99" s="218" customFormat="1" ht="14.25" customHeight="1">
      <c r="B8" s="694" t="s">
        <v>0</v>
      </c>
      <c r="C8" s="694" t="s">
        <v>8</v>
      </c>
      <c r="D8" s="694" t="s">
        <v>9</v>
      </c>
      <c r="E8" s="694" t="s">
        <v>2</v>
      </c>
      <c r="F8" s="696" t="s">
        <v>12</v>
      </c>
      <c r="G8" s="694" t="s">
        <v>13</v>
      </c>
      <c r="H8" s="698" t="s">
        <v>11</v>
      </c>
      <c r="I8" s="698"/>
      <c r="J8" s="179"/>
      <c r="K8" s="699" t="s">
        <v>16</v>
      </c>
      <c r="L8" s="700"/>
      <c r="M8" s="701"/>
      <c r="N8" s="702" t="s">
        <v>15</v>
      </c>
      <c r="O8" s="694" t="s">
        <v>14</v>
      </c>
      <c r="Q8" s="723" t="s">
        <v>324</v>
      </c>
      <c r="R8" s="724"/>
      <c r="S8" s="725"/>
      <c r="T8" s="219" t="s">
        <v>30</v>
      </c>
      <c r="U8" s="219" t="s">
        <v>41</v>
      </c>
      <c r="V8" s="702" t="s">
        <v>31</v>
      </c>
      <c r="W8" s="702" t="s">
        <v>32</v>
      </c>
      <c r="X8" s="702" t="s">
        <v>33</v>
      </c>
      <c r="Y8" s="702" t="s">
        <v>36</v>
      </c>
      <c r="Z8" s="702" t="s">
        <v>34</v>
      </c>
      <c r="AA8" s="220"/>
      <c r="AB8" s="220"/>
      <c r="AC8" s="723" t="s">
        <v>434</v>
      </c>
      <c r="AD8" s="724"/>
      <c r="AE8" s="724"/>
      <c r="AF8" s="730" t="s">
        <v>432</v>
      </c>
      <c r="AG8" s="730"/>
      <c r="AH8" s="730"/>
      <c r="AI8" s="730"/>
      <c r="AJ8" s="723" t="s">
        <v>38</v>
      </c>
      <c r="AK8" s="724"/>
      <c r="AL8" s="725"/>
      <c r="AM8" s="220"/>
      <c r="AN8" s="220"/>
      <c r="AX8" s="723" t="s">
        <v>324</v>
      </c>
      <c r="AY8" s="724"/>
      <c r="AZ8" s="725"/>
      <c r="BA8" s="219" t="s">
        <v>30</v>
      </c>
      <c r="BB8" s="219" t="s">
        <v>41</v>
      </c>
      <c r="BC8" s="702" t="s">
        <v>31</v>
      </c>
      <c r="BD8" s="702" t="s">
        <v>32</v>
      </c>
      <c r="BE8" s="702" t="s">
        <v>33</v>
      </c>
      <c r="BF8" s="702" t="s">
        <v>36</v>
      </c>
      <c r="BG8" s="702" t="s">
        <v>34</v>
      </c>
      <c r="BH8" s="220"/>
      <c r="BI8" s="220"/>
      <c r="BJ8" s="723" t="s">
        <v>434</v>
      </c>
      <c r="BK8" s="724"/>
      <c r="BL8" s="724"/>
      <c r="BM8" s="730" t="s">
        <v>432</v>
      </c>
      <c r="BN8" s="730"/>
      <c r="BO8" s="730"/>
      <c r="BP8" s="730"/>
      <c r="BQ8" s="723" t="s">
        <v>38</v>
      </c>
      <c r="BR8" s="724"/>
      <c r="BS8" s="725"/>
      <c r="BX8" s="723" t="s">
        <v>324</v>
      </c>
      <c r="BY8" s="724"/>
      <c r="BZ8" s="725"/>
      <c r="CA8" s="219" t="s">
        <v>30</v>
      </c>
      <c r="CB8" s="219" t="s">
        <v>41</v>
      </c>
      <c r="CC8" s="702" t="s">
        <v>31</v>
      </c>
      <c r="CD8" s="702" t="s">
        <v>32</v>
      </c>
      <c r="CE8" s="702" t="s">
        <v>33</v>
      </c>
      <c r="CF8" s="702" t="s">
        <v>36</v>
      </c>
      <c r="CG8" s="702" t="s">
        <v>34</v>
      </c>
      <c r="CH8" s="220"/>
      <c r="CI8" s="220"/>
      <c r="CJ8" s="723" t="s">
        <v>545</v>
      </c>
      <c r="CK8" s="724"/>
      <c r="CL8" s="724"/>
      <c r="CM8" s="724"/>
      <c r="CN8" s="725"/>
      <c r="CO8" s="723" t="s">
        <v>546</v>
      </c>
      <c r="CP8" s="724"/>
      <c r="CQ8" s="724"/>
      <c r="CR8" s="724"/>
      <c r="CS8" s="723" t="s">
        <v>38</v>
      </c>
      <c r="CT8" s="724"/>
      <c r="CU8" s="725"/>
    </row>
    <row r="9" spans="1:99" s="218" customFormat="1" ht="14.25">
      <c r="B9" s="726"/>
      <c r="C9" s="695"/>
      <c r="D9" s="695"/>
      <c r="E9" s="695"/>
      <c r="F9" s="697"/>
      <c r="G9" s="695"/>
      <c r="H9" s="180" t="s">
        <v>10</v>
      </c>
      <c r="I9" s="180" t="s">
        <v>5</v>
      </c>
      <c r="J9" s="180"/>
      <c r="K9" s="180" t="s">
        <v>1</v>
      </c>
      <c r="L9" s="180" t="s">
        <v>12</v>
      </c>
      <c r="M9" s="180" t="s">
        <v>13</v>
      </c>
      <c r="N9" s="703"/>
      <c r="O9" s="695"/>
      <c r="Q9" s="221" t="s">
        <v>434</v>
      </c>
      <c r="R9" s="221" t="s">
        <v>435</v>
      </c>
      <c r="S9" s="222" t="s">
        <v>6</v>
      </c>
      <c r="T9" s="223" t="s">
        <v>35</v>
      </c>
      <c r="U9" s="223" t="s">
        <v>42</v>
      </c>
      <c r="V9" s="726"/>
      <c r="W9" s="727"/>
      <c r="X9" s="727"/>
      <c r="Y9" s="726"/>
      <c r="Z9" s="726"/>
      <c r="AA9" s="220"/>
      <c r="AB9" s="224"/>
      <c r="AC9" s="225">
        <v>15</v>
      </c>
      <c r="AD9" s="225">
        <v>22</v>
      </c>
      <c r="AE9" s="226">
        <v>29</v>
      </c>
      <c r="AF9" s="225">
        <f>AG9-7</f>
        <v>5</v>
      </c>
      <c r="AG9" s="225">
        <f>AH9-7</f>
        <v>12</v>
      </c>
      <c r="AH9" s="225">
        <f>AI9-7</f>
        <v>19</v>
      </c>
      <c r="AI9" s="226">
        <v>26</v>
      </c>
      <c r="AJ9" s="221" t="s">
        <v>25</v>
      </c>
      <c r="AK9" s="221" t="s">
        <v>27</v>
      </c>
      <c r="AL9" s="221" t="s">
        <v>29</v>
      </c>
      <c r="AM9" s="224"/>
      <c r="AN9" s="224"/>
      <c r="AX9" s="221" t="s">
        <v>434</v>
      </c>
      <c r="AY9" s="221" t="s">
        <v>435</v>
      </c>
      <c r="AZ9" s="222" t="s">
        <v>6</v>
      </c>
      <c r="BA9" s="223" t="s">
        <v>35</v>
      </c>
      <c r="BB9" s="223" t="s">
        <v>42</v>
      </c>
      <c r="BC9" s="726"/>
      <c r="BD9" s="727"/>
      <c r="BE9" s="727"/>
      <c r="BF9" s="726"/>
      <c r="BG9" s="726"/>
      <c r="BH9" s="220"/>
      <c r="BI9" s="224"/>
      <c r="BJ9" s="225">
        <v>15</v>
      </c>
      <c r="BK9" s="225">
        <v>22</v>
      </c>
      <c r="BL9" s="226">
        <v>29</v>
      </c>
      <c r="BM9" s="225">
        <f>BN9-7</f>
        <v>5</v>
      </c>
      <c r="BN9" s="225">
        <f>BO9-7</f>
        <v>12</v>
      </c>
      <c r="BO9" s="225">
        <f>BP9-7</f>
        <v>19</v>
      </c>
      <c r="BP9" s="226">
        <v>26</v>
      </c>
      <c r="BQ9" s="221" t="s">
        <v>25</v>
      </c>
      <c r="BR9" s="221" t="s">
        <v>27</v>
      </c>
      <c r="BS9" s="221" t="s">
        <v>29</v>
      </c>
      <c r="BX9" s="221" t="s">
        <v>3</v>
      </c>
      <c r="BY9" s="221" t="s">
        <v>542</v>
      </c>
      <c r="BZ9" s="222" t="s">
        <v>6</v>
      </c>
      <c r="CA9" s="223" t="s">
        <v>35</v>
      </c>
      <c r="CB9" s="223" t="s">
        <v>42</v>
      </c>
      <c r="CC9" s="726"/>
      <c r="CD9" s="727"/>
      <c r="CE9" s="727"/>
      <c r="CF9" s="726"/>
      <c r="CG9" s="726"/>
      <c r="CH9" s="220"/>
      <c r="CI9" s="224"/>
      <c r="CJ9" s="225">
        <v>3</v>
      </c>
      <c r="CK9" s="225">
        <f>CJ9+7</f>
        <v>10</v>
      </c>
      <c r="CL9" s="225">
        <f>CK9+7</f>
        <v>17</v>
      </c>
      <c r="CM9" s="225">
        <f>CL9+7</f>
        <v>24</v>
      </c>
      <c r="CN9" s="225">
        <f>CM9+7</f>
        <v>31</v>
      </c>
      <c r="CO9" s="225">
        <v>7</v>
      </c>
      <c r="CP9" s="225">
        <f>CQ9-7</f>
        <v>14</v>
      </c>
      <c r="CQ9" s="225">
        <f>CR9-7</f>
        <v>21</v>
      </c>
      <c r="CR9" s="225">
        <v>28</v>
      </c>
      <c r="CS9" s="221" t="s">
        <v>25</v>
      </c>
      <c r="CT9" s="221" t="s">
        <v>27</v>
      </c>
      <c r="CU9" s="221" t="s">
        <v>29</v>
      </c>
    </row>
    <row r="10" spans="1:99" ht="15.75">
      <c r="B10" s="447">
        <v>1</v>
      </c>
      <c r="C10" s="579" t="s">
        <v>504</v>
      </c>
      <c r="D10" s="579" t="s">
        <v>390</v>
      </c>
      <c r="E10" s="580">
        <v>38997</v>
      </c>
      <c r="F10" s="575" t="s">
        <v>526</v>
      </c>
      <c r="G10" s="581" t="s">
        <v>527</v>
      </c>
      <c r="H10" s="576" t="s">
        <v>528</v>
      </c>
      <c r="I10" s="576" t="s">
        <v>548</v>
      </c>
      <c r="J10" s="576"/>
      <c r="K10" s="577" t="s">
        <v>281</v>
      </c>
      <c r="L10" s="582" t="s">
        <v>282</v>
      </c>
      <c r="M10" s="677" t="s">
        <v>283</v>
      </c>
      <c r="N10" s="576"/>
      <c r="O10" s="583" t="s">
        <v>512</v>
      </c>
      <c r="Q10" s="229">
        <v>3</v>
      </c>
      <c r="R10" s="230">
        <v>4</v>
      </c>
      <c r="S10" s="232">
        <f t="shared" ref="S10:S24" si="0">SUM(Q10:R10)*$S$4</f>
        <v>1400000</v>
      </c>
      <c r="T10" s="233"/>
      <c r="U10" s="234"/>
      <c r="V10" s="232"/>
      <c r="W10" s="232">
        <f t="shared" ref="W10:W24" si="1">S10*(1-T10)+U10-V10</f>
        <v>1400000</v>
      </c>
      <c r="X10" s="235"/>
      <c r="Y10" s="232">
        <f t="shared" ref="Y10:Y24" si="2">X10-W10</f>
        <v>-1400000</v>
      </c>
      <c r="Z10" s="236"/>
      <c r="AA10" s="237"/>
      <c r="AB10" s="237"/>
      <c r="AC10" s="182" t="s">
        <v>232</v>
      </c>
      <c r="AD10" s="182" t="s">
        <v>232</v>
      </c>
      <c r="AE10" s="182" t="s">
        <v>25</v>
      </c>
      <c r="AF10" s="182" t="s">
        <v>25</v>
      </c>
      <c r="AG10" s="182"/>
      <c r="AH10" s="182"/>
      <c r="AI10" s="182"/>
      <c r="AJ10" s="238">
        <f t="shared" ref="AJ10:AJ24" si="3">COUNTIF($AF10:$AI10,$AJ$9)*$S$5</f>
        <v>1</v>
      </c>
      <c r="AK10" s="238">
        <f t="shared" ref="AK10:AK24" si="4">COUNTIF($AF10:$AI10,$AK$9)*$S$5</f>
        <v>0</v>
      </c>
      <c r="AL10" s="238">
        <f t="shared" ref="AL10:AL24" si="5">COUNTIF($AF10:$AI10,$AL$9)*$S$5</f>
        <v>0</v>
      </c>
      <c r="AM10" s="237"/>
      <c r="AN10" s="237"/>
      <c r="AO10" s="538"/>
      <c r="AP10" s="538"/>
      <c r="AQ10" s="538"/>
      <c r="AR10" s="538"/>
      <c r="AS10" s="538"/>
      <c r="AT10" s="538"/>
      <c r="AU10" s="538"/>
      <c r="AV10" s="538"/>
      <c r="AW10" s="538"/>
      <c r="AX10" s="229">
        <v>2</v>
      </c>
      <c r="AY10" s="230">
        <v>4</v>
      </c>
      <c r="AZ10" s="232">
        <f t="shared" ref="AZ10:AZ24" si="6">SUM(AX10:AY10)*$S$4</f>
        <v>1200000</v>
      </c>
      <c r="BA10" s="233"/>
      <c r="BB10" s="234"/>
      <c r="BC10" s="232"/>
      <c r="BD10" s="232">
        <f t="shared" ref="BD10:BD24" si="7">AZ10*(1-BA10)+BB10-BC10</f>
        <v>1200000</v>
      </c>
      <c r="BE10" s="235"/>
      <c r="BF10" s="232">
        <f t="shared" ref="BF10:BF24" si="8">BE10-BD10</f>
        <v>-1200000</v>
      </c>
      <c r="BG10" s="236"/>
      <c r="BH10" s="237"/>
      <c r="BI10" s="237"/>
      <c r="BJ10" s="182" t="s">
        <v>232</v>
      </c>
      <c r="BK10" s="182" t="s">
        <v>232</v>
      </c>
      <c r="BL10" s="182"/>
      <c r="BM10" s="182"/>
      <c r="BN10" s="182"/>
      <c r="BO10" s="182"/>
      <c r="BP10" s="182"/>
      <c r="BQ10" s="238">
        <f t="shared" ref="BQ10:BQ24" si="9">COUNTIF($AF10:$AI10,$AJ$9)*$S$5</f>
        <v>1</v>
      </c>
      <c r="BR10" s="238">
        <f t="shared" ref="BR10:BR24" si="10">COUNTIF($AF10:$AI10,$AK$9)*$S$5</f>
        <v>0</v>
      </c>
      <c r="BS10" s="238">
        <f t="shared" ref="BS10:BS24" si="11">COUNTIF($AF10:$AI10,$AL$9)*$S$5</f>
        <v>0</v>
      </c>
      <c r="BT10" s="538"/>
      <c r="BU10" s="538"/>
      <c r="BV10" s="538"/>
      <c r="BW10" s="538"/>
      <c r="BX10" s="229">
        <v>5</v>
      </c>
      <c r="BY10" s="230">
        <v>4</v>
      </c>
      <c r="BZ10" s="232">
        <f t="shared" ref="BZ10:BZ24" si="12">SUM(BX10:BY10)*$BZ$4</f>
        <v>1800000</v>
      </c>
      <c r="CA10" s="233"/>
      <c r="CB10" s="234"/>
      <c r="CC10" s="232">
        <f t="shared" ref="CC10:CC24" si="13" xml:space="preserve"> BF10</f>
        <v>-1200000</v>
      </c>
      <c r="CD10" s="232">
        <f t="shared" ref="CD10:CD24" si="14">BZ10*(1-CA10)+CB10-CC10</f>
        <v>3000000</v>
      </c>
      <c r="CE10" s="235"/>
      <c r="CF10" s="232">
        <f t="shared" ref="CF10:CF24" si="15">CE10-CD10</f>
        <v>-3000000</v>
      </c>
      <c r="CG10" s="236"/>
      <c r="CH10" s="237"/>
      <c r="CI10" s="237"/>
      <c r="CJ10" s="182"/>
      <c r="CK10" s="182"/>
      <c r="CL10" s="182"/>
      <c r="CM10" s="182"/>
      <c r="CN10" s="182"/>
      <c r="CO10" s="182"/>
      <c r="CP10" s="182"/>
      <c r="CQ10" s="182"/>
      <c r="CR10" s="182"/>
      <c r="CS10" s="238">
        <f t="shared" ref="CS10:CS24" si="16">COUNTIF(CJ10:CR10,$CS$9)*$BZ$5</f>
        <v>0</v>
      </c>
      <c r="CT10" s="238">
        <f t="shared" ref="CT10:CT24" si="17">COUNTIF(CJ10:CR10,$CT$9)*$BZ$5</f>
        <v>0</v>
      </c>
      <c r="CU10" s="238">
        <f t="shared" ref="CU10:CU24" si="18">COUNTIF(CJ10:CR10,$CU$9)*$BZ$5</f>
        <v>0</v>
      </c>
    </row>
    <row r="11" spans="1:99" s="538" customFormat="1" ht="15.75">
      <c r="A11" s="202"/>
      <c r="B11" s="447">
        <v>2</v>
      </c>
      <c r="C11" s="584" t="s">
        <v>452</v>
      </c>
      <c r="D11" s="574" t="s">
        <v>390</v>
      </c>
      <c r="E11" s="575">
        <v>38095</v>
      </c>
      <c r="F11" s="576" t="s">
        <v>457</v>
      </c>
      <c r="G11" s="585" t="s">
        <v>458</v>
      </c>
      <c r="H11" s="576"/>
      <c r="I11" s="576" t="s">
        <v>420</v>
      </c>
      <c r="J11" s="577"/>
      <c r="K11" s="586" t="s">
        <v>459</v>
      </c>
      <c r="L11" s="578" t="s">
        <v>453</v>
      </c>
      <c r="M11" s="678" t="s">
        <v>460</v>
      </c>
      <c r="N11" s="587"/>
      <c r="O11" s="588" t="s">
        <v>524</v>
      </c>
      <c r="P11" s="202"/>
      <c r="Q11" s="229">
        <v>2</v>
      </c>
      <c r="R11" s="230">
        <v>4</v>
      </c>
      <c r="S11" s="232">
        <f t="shared" si="0"/>
        <v>1200000</v>
      </c>
      <c r="T11" s="233"/>
      <c r="U11" s="234"/>
      <c r="V11" s="232"/>
      <c r="W11" s="232">
        <f t="shared" si="1"/>
        <v>1200000</v>
      </c>
      <c r="X11" s="235">
        <v>1200000</v>
      </c>
      <c r="Y11" s="232">
        <f t="shared" si="2"/>
        <v>0</v>
      </c>
      <c r="Z11" s="236" t="s">
        <v>595</v>
      </c>
      <c r="AA11" s="237"/>
      <c r="AB11" s="237"/>
      <c r="AC11" s="182"/>
      <c r="AD11" s="182" t="s">
        <v>232</v>
      </c>
      <c r="AE11" s="182" t="s">
        <v>25</v>
      </c>
      <c r="AF11" s="182" t="s">
        <v>25</v>
      </c>
      <c r="AG11" s="182"/>
      <c r="AH11" s="182"/>
      <c r="AI11" s="182"/>
      <c r="AJ11" s="238">
        <f t="shared" si="3"/>
        <v>1</v>
      </c>
      <c r="AK11" s="238">
        <f t="shared" si="4"/>
        <v>0</v>
      </c>
      <c r="AL11" s="238">
        <f t="shared" si="5"/>
        <v>0</v>
      </c>
      <c r="AM11" s="237"/>
      <c r="AN11" s="237"/>
      <c r="AO11" s="202"/>
      <c r="AP11" s="202"/>
      <c r="AQ11" s="202"/>
      <c r="AR11" s="202"/>
      <c r="AS11" s="202"/>
      <c r="AT11" s="202"/>
      <c r="AU11" s="202"/>
      <c r="AV11" s="202"/>
      <c r="AW11" s="202"/>
      <c r="AX11" s="229">
        <v>2</v>
      </c>
      <c r="AY11" s="230">
        <v>4</v>
      </c>
      <c r="AZ11" s="232">
        <f t="shared" si="6"/>
        <v>1200000</v>
      </c>
      <c r="BA11" s="233"/>
      <c r="BB11" s="234"/>
      <c r="BC11" s="232"/>
      <c r="BD11" s="232">
        <f t="shared" si="7"/>
        <v>1200000</v>
      </c>
      <c r="BE11" s="235"/>
      <c r="BF11" s="232">
        <f t="shared" si="8"/>
        <v>-1200000</v>
      </c>
      <c r="BG11" s="236"/>
      <c r="BH11" s="237"/>
      <c r="BI11" s="237"/>
      <c r="BJ11" s="182"/>
      <c r="BK11" s="182" t="s">
        <v>232</v>
      </c>
      <c r="BL11" s="182"/>
      <c r="BM11" s="182"/>
      <c r="BN11" s="182"/>
      <c r="BO11" s="182"/>
      <c r="BP11" s="182"/>
      <c r="BQ11" s="238">
        <f t="shared" si="9"/>
        <v>1</v>
      </c>
      <c r="BR11" s="238">
        <f t="shared" si="10"/>
        <v>0</v>
      </c>
      <c r="BS11" s="238">
        <f t="shared" si="11"/>
        <v>0</v>
      </c>
      <c r="BT11" s="202"/>
      <c r="BU11" s="202"/>
      <c r="BV11" s="202"/>
      <c r="BW11" s="202"/>
      <c r="BX11" s="229">
        <v>5</v>
      </c>
      <c r="BY11" s="230">
        <v>4</v>
      </c>
      <c r="BZ11" s="232">
        <f t="shared" si="12"/>
        <v>1800000</v>
      </c>
      <c r="CA11" s="233"/>
      <c r="CB11" s="234"/>
      <c r="CC11" s="232">
        <f t="shared" si="13"/>
        <v>-1200000</v>
      </c>
      <c r="CD11" s="232">
        <f t="shared" si="14"/>
        <v>3000000</v>
      </c>
      <c r="CE11" s="235"/>
      <c r="CF11" s="232">
        <f t="shared" si="15"/>
        <v>-3000000</v>
      </c>
      <c r="CG11" s="236"/>
      <c r="CH11" s="237"/>
      <c r="CI11" s="237"/>
      <c r="CJ11" s="182"/>
      <c r="CK11" s="182"/>
      <c r="CL11" s="182"/>
      <c r="CM11" s="182"/>
      <c r="CN11" s="182"/>
      <c r="CO11" s="182"/>
      <c r="CP11" s="182"/>
      <c r="CQ11" s="182"/>
      <c r="CR11" s="182"/>
      <c r="CS11" s="238">
        <f t="shared" si="16"/>
        <v>0</v>
      </c>
      <c r="CT11" s="238">
        <f t="shared" si="17"/>
        <v>0</v>
      </c>
      <c r="CU11" s="238">
        <f t="shared" si="18"/>
        <v>0</v>
      </c>
    </row>
    <row r="12" spans="1:99" ht="15.75">
      <c r="B12" s="447">
        <v>3</v>
      </c>
      <c r="C12" s="584" t="s">
        <v>474</v>
      </c>
      <c r="D12" s="574" t="s">
        <v>475</v>
      </c>
      <c r="E12" s="575"/>
      <c r="F12" s="576"/>
      <c r="G12" s="576"/>
      <c r="H12" s="576"/>
      <c r="I12" s="576" t="s">
        <v>476</v>
      </c>
      <c r="J12" s="577"/>
      <c r="K12" s="586" t="s">
        <v>477</v>
      </c>
      <c r="L12" s="578" t="s">
        <v>485</v>
      </c>
      <c r="M12" s="679" t="s">
        <v>605</v>
      </c>
      <c r="N12" s="589"/>
      <c r="O12" s="588" t="s">
        <v>501</v>
      </c>
      <c r="Q12" s="229">
        <v>3</v>
      </c>
      <c r="R12" s="230">
        <v>4</v>
      </c>
      <c r="S12" s="232">
        <f t="shared" si="0"/>
        <v>1400000</v>
      </c>
      <c r="T12" s="233"/>
      <c r="U12" s="234"/>
      <c r="V12" s="232"/>
      <c r="W12" s="232">
        <f t="shared" si="1"/>
        <v>1400000</v>
      </c>
      <c r="X12" s="235">
        <v>1400000</v>
      </c>
      <c r="Y12" s="232">
        <f t="shared" si="2"/>
        <v>0</v>
      </c>
      <c r="Z12" s="239" t="s">
        <v>599</v>
      </c>
      <c r="AA12" s="237"/>
      <c r="AB12" s="237"/>
      <c r="AC12" s="182" t="s">
        <v>232</v>
      </c>
      <c r="AD12" s="182" t="s">
        <v>232</v>
      </c>
      <c r="AE12" s="182" t="s">
        <v>25</v>
      </c>
      <c r="AF12" s="182" t="s">
        <v>25</v>
      </c>
      <c r="AG12" s="182"/>
      <c r="AH12" s="182"/>
      <c r="AI12" s="182"/>
      <c r="AJ12" s="238">
        <f t="shared" si="3"/>
        <v>1</v>
      </c>
      <c r="AK12" s="238">
        <f t="shared" si="4"/>
        <v>0</v>
      </c>
      <c r="AL12" s="238">
        <f t="shared" si="5"/>
        <v>0</v>
      </c>
      <c r="AM12" s="237"/>
      <c r="AN12" s="237"/>
      <c r="AX12" s="229">
        <v>2</v>
      </c>
      <c r="AY12" s="230">
        <v>4</v>
      </c>
      <c r="AZ12" s="232">
        <f t="shared" si="6"/>
        <v>1200000</v>
      </c>
      <c r="BA12" s="233"/>
      <c r="BB12" s="234"/>
      <c r="BC12" s="232"/>
      <c r="BD12" s="232">
        <f t="shared" si="7"/>
        <v>1200000</v>
      </c>
      <c r="BE12" s="235"/>
      <c r="BF12" s="232">
        <f t="shared" si="8"/>
        <v>-1200000</v>
      </c>
      <c r="BG12" s="239"/>
      <c r="BH12" s="237"/>
      <c r="BI12" s="237"/>
      <c r="BJ12" s="182" t="s">
        <v>232</v>
      </c>
      <c r="BK12" s="182" t="s">
        <v>232</v>
      </c>
      <c r="BL12" s="182"/>
      <c r="BM12" s="182"/>
      <c r="BN12" s="182"/>
      <c r="BO12" s="182"/>
      <c r="BP12" s="182"/>
      <c r="BQ12" s="238">
        <f t="shared" si="9"/>
        <v>1</v>
      </c>
      <c r="BR12" s="238">
        <f t="shared" si="10"/>
        <v>0</v>
      </c>
      <c r="BS12" s="238">
        <f t="shared" si="11"/>
        <v>0</v>
      </c>
      <c r="BX12" s="229">
        <v>5</v>
      </c>
      <c r="BY12" s="230">
        <v>4</v>
      </c>
      <c r="BZ12" s="232">
        <f t="shared" si="12"/>
        <v>1800000</v>
      </c>
      <c r="CA12" s="233"/>
      <c r="CB12" s="234"/>
      <c r="CC12" s="232">
        <f t="shared" si="13"/>
        <v>-1200000</v>
      </c>
      <c r="CD12" s="232">
        <f t="shared" si="14"/>
        <v>3000000</v>
      </c>
      <c r="CE12" s="235"/>
      <c r="CF12" s="232">
        <f t="shared" si="15"/>
        <v>-3000000</v>
      </c>
      <c r="CG12" s="239"/>
      <c r="CH12" s="237"/>
      <c r="CI12" s="237"/>
      <c r="CJ12" s="182"/>
      <c r="CK12" s="182"/>
      <c r="CL12" s="182"/>
      <c r="CM12" s="182"/>
      <c r="CN12" s="182"/>
      <c r="CO12" s="182"/>
      <c r="CP12" s="182"/>
      <c r="CQ12" s="182"/>
      <c r="CR12" s="182"/>
      <c r="CS12" s="238">
        <f t="shared" si="16"/>
        <v>0</v>
      </c>
      <c r="CT12" s="238">
        <f t="shared" si="17"/>
        <v>0</v>
      </c>
      <c r="CU12" s="238">
        <f t="shared" si="18"/>
        <v>0</v>
      </c>
    </row>
    <row r="13" spans="1:99" ht="15.75">
      <c r="B13" s="447">
        <v>4</v>
      </c>
      <c r="C13" s="609" t="s">
        <v>503</v>
      </c>
      <c r="D13" s="609" t="s">
        <v>348</v>
      </c>
      <c r="E13" s="591"/>
      <c r="F13" s="618"/>
      <c r="G13" s="592"/>
      <c r="H13" s="592"/>
      <c r="I13" s="592"/>
      <c r="J13" s="592"/>
      <c r="K13" s="593"/>
      <c r="L13" s="619" t="s">
        <v>547</v>
      </c>
      <c r="M13" s="601"/>
      <c r="N13" s="592"/>
      <c r="O13" s="620" t="s">
        <v>549</v>
      </c>
      <c r="Q13" s="229"/>
      <c r="R13" s="230"/>
      <c r="S13" s="232">
        <f t="shared" si="0"/>
        <v>0</v>
      </c>
      <c r="T13" s="233"/>
      <c r="U13" s="234"/>
      <c r="V13" s="232"/>
      <c r="W13" s="232">
        <f t="shared" si="1"/>
        <v>0</v>
      </c>
      <c r="X13" s="235"/>
      <c r="Y13" s="232">
        <f t="shared" si="2"/>
        <v>0</v>
      </c>
      <c r="Z13" s="236"/>
      <c r="AA13" s="237"/>
      <c r="AB13" s="237"/>
      <c r="AC13" s="182"/>
      <c r="AD13" s="182"/>
      <c r="AE13" s="182"/>
      <c r="AF13" s="182"/>
      <c r="AG13" s="182"/>
      <c r="AH13" s="182"/>
      <c r="AI13" s="182"/>
      <c r="AJ13" s="238">
        <f t="shared" si="3"/>
        <v>0</v>
      </c>
      <c r="AK13" s="238">
        <f t="shared" si="4"/>
        <v>0</v>
      </c>
      <c r="AL13" s="238">
        <f t="shared" si="5"/>
        <v>0</v>
      </c>
      <c r="AM13" s="237"/>
      <c r="AN13" s="237"/>
      <c r="AX13" s="229"/>
      <c r="AY13" s="230"/>
      <c r="AZ13" s="232">
        <f t="shared" si="6"/>
        <v>0</v>
      </c>
      <c r="BA13" s="233"/>
      <c r="BB13" s="234"/>
      <c r="BC13" s="232"/>
      <c r="BD13" s="232">
        <f t="shared" si="7"/>
        <v>0</v>
      </c>
      <c r="BE13" s="235"/>
      <c r="BF13" s="232">
        <f t="shared" si="8"/>
        <v>0</v>
      </c>
      <c r="BG13" s="236"/>
      <c r="BH13" s="237"/>
      <c r="BI13" s="237"/>
      <c r="BJ13" s="182"/>
      <c r="BK13" s="182"/>
      <c r="BL13" s="182"/>
      <c r="BM13" s="182"/>
      <c r="BN13" s="182"/>
      <c r="BO13" s="182"/>
      <c r="BP13" s="182"/>
      <c r="BQ13" s="238">
        <f t="shared" si="9"/>
        <v>0</v>
      </c>
      <c r="BR13" s="238">
        <f t="shared" si="10"/>
        <v>0</v>
      </c>
      <c r="BS13" s="238">
        <f t="shared" si="11"/>
        <v>0</v>
      </c>
      <c r="BX13" s="229"/>
      <c r="BY13" s="230"/>
      <c r="BZ13" s="232">
        <f t="shared" si="12"/>
        <v>0</v>
      </c>
      <c r="CA13" s="233"/>
      <c r="CB13" s="234"/>
      <c r="CC13" s="232">
        <f t="shared" si="13"/>
        <v>0</v>
      </c>
      <c r="CD13" s="232">
        <f t="shared" si="14"/>
        <v>0</v>
      </c>
      <c r="CE13" s="235"/>
      <c r="CF13" s="232">
        <f t="shared" si="15"/>
        <v>0</v>
      </c>
      <c r="CG13" s="236"/>
      <c r="CH13" s="237"/>
      <c r="CI13" s="237"/>
      <c r="CJ13" s="182"/>
      <c r="CK13" s="182"/>
      <c r="CL13" s="182"/>
      <c r="CM13" s="182"/>
      <c r="CN13" s="182"/>
      <c r="CO13" s="182"/>
      <c r="CP13" s="182"/>
      <c r="CQ13" s="182"/>
      <c r="CR13" s="182"/>
      <c r="CS13" s="238">
        <f t="shared" si="16"/>
        <v>0</v>
      </c>
      <c r="CT13" s="238">
        <f t="shared" si="17"/>
        <v>0</v>
      </c>
      <c r="CU13" s="238">
        <f t="shared" si="18"/>
        <v>0</v>
      </c>
    </row>
    <row r="14" spans="1:99" ht="15.75">
      <c r="A14" s="538"/>
      <c r="B14" s="447">
        <v>5</v>
      </c>
      <c r="C14" s="590" t="s">
        <v>469</v>
      </c>
      <c r="D14" s="591" t="s">
        <v>554</v>
      </c>
      <c r="E14" s="592"/>
      <c r="F14" s="592"/>
      <c r="G14" s="592"/>
      <c r="H14" s="592" t="s">
        <v>553</v>
      </c>
      <c r="I14" s="592"/>
      <c r="J14" s="593"/>
      <c r="K14" s="597" t="s">
        <v>404</v>
      </c>
      <c r="L14" s="601" t="s">
        <v>405</v>
      </c>
      <c r="M14" s="592"/>
      <c r="N14" s="631"/>
      <c r="O14" s="594" t="s">
        <v>555</v>
      </c>
      <c r="P14" s="538"/>
      <c r="Q14" s="632"/>
      <c r="R14" s="633"/>
      <c r="S14" s="634">
        <f t="shared" si="0"/>
        <v>0</v>
      </c>
      <c r="T14" s="635"/>
      <c r="U14" s="636"/>
      <c r="V14" s="634"/>
      <c r="W14" s="634">
        <f t="shared" si="1"/>
        <v>0</v>
      </c>
      <c r="X14" s="637"/>
      <c r="Y14" s="634">
        <f t="shared" si="2"/>
        <v>0</v>
      </c>
      <c r="Z14" s="637"/>
      <c r="AA14" s="638"/>
      <c r="AB14" s="638"/>
      <c r="AC14" s="639"/>
      <c r="AD14" s="639"/>
      <c r="AE14" s="639"/>
      <c r="AF14" s="639"/>
      <c r="AG14" s="639"/>
      <c r="AH14" s="639"/>
      <c r="AI14" s="639"/>
      <c r="AJ14" s="640">
        <f t="shared" si="3"/>
        <v>0</v>
      </c>
      <c r="AK14" s="640">
        <f t="shared" si="4"/>
        <v>0</v>
      </c>
      <c r="AL14" s="640">
        <f t="shared" si="5"/>
        <v>0</v>
      </c>
      <c r="AM14" s="638"/>
      <c r="AN14" s="638"/>
      <c r="AO14" s="538"/>
      <c r="AP14" s="538"/>
      <c r="AQ14" s="538"/>
      <c r="AR14" s="538"/>
      <c r="AS14" s="538"/>
      <c r="AT14" s="538"/>
      <c r="AU14" s="538"/>
      <c r="AV14" s="538"/>
      <c r="AW14" s="538"/>
      <c r="AX14" s="632"/>
      <c r="AY14" s="633"/>
      <c r="AZ14" s="634">
        <f t="shared" si="6"/>
        <v>0</v>
      </c>
      <c r="BA14" s="635"/>
      <c r="BB14" s="636"/>
      <c r="BC14" s="634"/>
      <c r="BD14" s="634">
        <f t="shared" si="7"/>
        <v>0</v>
      </c>
      <c r="BE14" s="637"/>
      <c r="BF14" s="634">
        <f t="shared" si="8"/>
        <v>0</v>
      </c>
      <c r="BG14" s="637"/>
      <c r="BH14" s="638"/>
      <c r="BI14" s="638"/>
      <c r="BJ14" s="639"/>
      <c r="BK14" s="639"/>
      <c r="BL14" s="639"/>
      <c r="BM14" s="639"/>
      <c r="BN14" s="639"/>
      <c r="BO14" s="639"/>
      <c r="BP14" s="639"/>
      <c r="BQ14" s="640">
        <f t="shared" si="9"/>
        <v>0</v>
      </c>
      <c r="BR14" s="640">
        <f t="shared" si="10"/>
        <v>0</v>
      </c>
      <c r="BS14" s="640">
        <f t="shared" si="11"/>
        <v>0</v>
      </c>
      <c r="BT14" s="538"/>
      <c r="BU14" s="538"/>
      <c r="BV14" s="538"/>
      <c r="BW14" s="538"/>
      <c r="BX14" s="632"/>
      <c r="BY14" s="633"/>
      <c r="BZ14" s="634">
        <f t="shared" si="12"/>
        <v>0</v>
      </c>
      <c r="CA14" s="635"/>
      <c r="CB14" s="636"/>
      <c r="CC14" s="232">
        <f t="shared" si="13"/>
        <v>0</v>
      </c>
      <c r="CD14" s="634">
        <f t="shared" si="14"/>
        <v>0</v>
      </c>
      <c r="CE14" s="637"/>
      <c r="CF14" s="634">
        <f t="shared" si="15"/>
        <v>0</v>
      </c>
      <c r="CG14" s="637"/>
      <c r="CH14" s="638"/>
      <c r="CI14" s="638"/>
      <c r="CJ14" s="639"/>
      <c r="CK14" s="639"/>
      <c r="CL14" s="639"/>
      <c r="CM14" s="639"/>
      <c r="CN14" s="639"/>
      <c r="CO14" s="639"/>
      <c r="CP14" s="639"/>
      <c r="CQ14" s="639"/>
      <c r="CR14" s="639"/>
      <c r="CS14" s="640">
        <f t="shared" si="16"/>
        <v>0</v>
      </c>
      <c r="CT14" s="640">
        <f t="shared" si="17"/>
        <v>0</v>
      </c>
      <c r="CU14" s="640">
        <f t="shared" si="18"/>
        <v>0</v>
      </c>
    </row>
    <row r="15" spans="1:99" ht="15.75">
      <c r="B15" s="447">
        <v>6</v>
      </c>
      <c r="C15" s="595" t="s">
        <v>61</v>
      </c>
      <c r="D15" s="596" t="s">
        <v>521</v>
      </c>
      <c r="E15" s="597"/>
      <c r="F15" s="598"/>
      <c r="G15" s="599"/>
      <c r="H15" s="597"/>
      <c r="I15" s="597" t="s">
        <v>74</v>
      </c>
      <c r="J15" s="597"/>
      <c r="K15" s="600" t="s">
        <v>75</v>
      </c>
      <c r="L15" s="601" t="s">
        <v>65</v>
      </c>
      <c r="M15" s="602"/>
      <c r="N15" s="603"/>
      <c r="O15" s="604" t="s">
        <v>520</v>
      </c>
      <c r="P15" s="537"/>
      <c r="Q15" s="229"/>
      <c r="R15" s="230"/>
      <c r="S15" s="232">
        <f t="shared" si="0"/>
        <v>0</v>
      </c>
      <c r="T15" s="233"/>
      <c r="U15" s="234"/>
      <c r="V15" s="232"/>
      <c r="W15" s="232">
        <f t="shared" si="1"/>
        <v>0</v>
      </c>
      <c r="X15" s="235"/>
      <c r="Y15" s="232">
        <f t="shared" si="2"/>
        <v>0</v>
      </c>
      <c r="Z15" s="236"/>
      <c r="AA15" s="237"/>
      <c r="AB15" s="237"/>
      <c r="AC15" s="182"/>
      <c r="AD15" s="182"/>
      <c r="AE15" s="182"/>
      <c r="AF15" s="182"/>
      <c r="AG15" s="182"/>
      <c r="AH15" s="182"/>
      <c r="AI15" s="182"/>
      <c r="AJ15" s="238">
        <f t="shared" si="3"/>
        <v>0</v>
      </c>
      <c r="AK15" s="238">
        <f t="shared" si="4"/>
        <v>0</v>
      </c>
      <c r="AL15" s="238">
        <f t="shared" si="5"/>
        <v>0</v>
      </c>
      <c r="AM15" s="237"/>
      <c r="AN15" s="237"/>
      <c r="AX15" s="229"/>
      <c r="AY15" s="230"/>
      <c r="AZ15" s="232">
        <f t="shared" si="6"/>
        <v>0</v>
      </c>
      <c r="BA15" s="233"/>
      <c r="BB15" s="234"/>
      <c r="BC15" s="232"/>
      <c r="BD15" s="232">
        <f t="shared" si="7"/>
        <v>0</v>
      </c>
      <c r="BE15" s="235"/>
      <c r="BF15" s="232">
        <f t="shared" si="8"/>
        <v>0</v>
      </c>
      <c r="BG15" s="236"/>
      <c r="BH15" s="237"/>
      <c r="BI15" s="237"/>
      <c r="BJ15" s="182"/>
      <c r="BK15" s="182"/>
      <c r="BL15" s="182"/>
      <c r="BM15" s="182"/>
      <c r="BN15" s="182"/>
      <c r="BO15" s="182"/>
      <c r="BP15" s="182"/>
      <c r="BQ15" s="238">
        <f t="shared" si="9"/>
        <v>0</v>
      </c>
      <c r="BR15" s="238">
        <f t="shared" si="10"/>
        <v>0</v>
      </c>
      <c r="BS15" s="238">
        <f t="shared" si="11"/>
        <v>0</v>
      </c>
      <c r="BX15" s="229"/>
      <c r="BY15" s="230"/>
      <c r="BZ15" s="232">
        <f t="shared" si="12"/>
        <v>0</v>
      </c>
      <c r="CA15" s="233"/>
      <c r="CB15" s="234"/>
      <c r="CC15" s="232">
        <f t="shared" si="13"/>
        <v>0</v>
      </c>
      <c r="CD15" s="232">
        <f t="shared" si="14"/>
        <v>0</v>
      </c>
      <c r="CE15" s="235"/>
      <c r="CF15" s="232">
        <f t="shared" si="15"/>
        <v>0</v>
      </c>
      <c r="CG15" s="236"/>
      <c r="CH15" s="237"/>
      <c r="CI15" s="237"/>
      <c r="CJ15" s="182"/>
      <c r="CK15" s="182"/>
      <c r="CL15" s="182"/>
      <c r="CM15" s="182"/>
      <c r="CN15" s="182"/>
      <c r="CO15" s="182"/>
      <c r="CP15" s="182"/>
      <c r="CQ15" s="182"/>
      <c r="CR15" s="182"/>
      <c r="CS15" s="238">
        <f t="shared" si="16"/>
        <v>0</v>
      </c>
      <c r="CT15" s="238">
        <f t="shared" si="17"/>
        <v>0</v>
      </c>
      <c r="CU15" s="238">
        <f t="shared" si="18"/>
        <v>0</v>
      </c>
    </row>
    <row r="16" spans="1:99" s="538" customFormat="1" ht="15.75">
      <c r="B16" s="447">
        <v>7</v>
      </c>
      <c r="C16" s="595" t="s">
        <v>261</v>
      </c>
      <c r="D16" s="596" t="s">
        <v>511</v>
      </c>
      <c r="E16" s="603">
        <v>38294</v>
      </c>
      <c r="F16" s="642">
        <v>912308689</v>
      </c>
      <c r="G16" s="599" t="s">
        <v>290</v>
      </c>
      <c r="H16" s="597"/>
      <c r="I16" s="597" t="s">
        <v>291</v>
      </c>
      <c r="J16" s="597"/>
      <c r="K16" s="641" t="s">
        <v>292</v>
      </c>
      <c r="L16" s="664" t="s">
        <v>46</v>
      </c>
      <c r="M16" s="643"/>
      <c r="N16" s="608"/>
      <c r="O16" s="604" t="s">
        <v>500</v>
      </c>
      <c r="P16" s="537"/>
      <c r="Q16" s="632"/>
      <c r="R16" s="633"/>
      <c r="S16" s="634">
        <f t="shared" si="0"/>
        <v>0</v>
      </c>
      <c r="T16" s="635"/>
      <c r="U16" s="636"/>
      <c r="V16" s="634"/>
      <c r="W16" s="634">
        <f t="shared" si="1"/>
        <v>0</v>
      </c>
      <c r="X16" s="637"/>
      <c r="Y16" s="634">
        <f t="shared" si="2"/>
        <v>0</v>
      </c>
      <c r="Z16" s="637"/>
      <c r="AA16" s="638"/>
      <c r="AB16" s="638"/>
      <c r="AC16" s="639"/>
      <c r="AD16" s="639"/>
      <c r="AE16" s="639"/>
      <c r="AF16" s="639"/>
      <c r="AG16" s="639"/>
      <c r="AH16" s="639"/>
      <c r="AI16" s="639"/>
      <c r="AJ16" s="640">
        <f t="shared" si="3"/>
        <v>0</v>
      </c>
      <c r="AK16" s="640">
        <f t="shared" si="4"/>
        <v>0</v>
      </c>
      <c r="AL16" s="640">
        <f t="shared" si="5"/>
        <v>0</v>
      </c>
      <c r="AM16" s="638"/>
      <c r="AN16" s="638"/>
      <c r="AX16" s="632"/>
      <c r="AY16" s="633"/>
      <c r="AZ16" s="634">
        <f t="shared" si="6"/>
        <v>0</v>
      </c>
      <c r="BA16" s="635"/>
      <c r="BB16" s="636"/>
      <c r="BC16" s="634"/>
      <c r="BD16" s="634">
        <f t="shared" si="7"/>
        <v>0</v>
      </c>
      <c r="BE16" s="637"/>
      <c r="BF16" s="634">
        <f t="shared" si="8"/>
        <v>0</v>
      </c>
      <c r="BG16" s="637"/>
      <c r="BH16" s="638"/>
      <c r="BI16" s="638"/>
      <c r="BJ16" s="639"/>
      <c r="BK16" s="639"/>
      <c r="BL16" s="639"/>
      <c r="BM16" s="639"/>
      <c r="BN16" s="639"/>
      <c r="BO16" s="639"/>
      <c r="BP16" s="639"/>
      <c r="BQ16" s="640">
        <f t="shared" si="9"/>
        <v>0</v>
      </c>
      <c r="BR16" s="640">
        <f t="shared" si="10"/>
        <v>0</v>
      </c>
      <c r="BS16" s="640">
        <f t="shared" si="11"/>
        <v>0</v>
      </c>
      <c r="BX16" s="632"/>
      <c r="BY16" s="633"/>
      <c r="BZ16" s="634">
        <f t="shared" si="12"/>
        <v>0</v>
      </c>
      <c r="CA16" s="635"/>
      <c r="CB16" s="636"/>
      <c r="CC16" s="232">
        <f t="shared" si="13"/>
        <v>0</v>
      </c>
      <c r="CD16" s="634">
        <f t="shared" si="14"/>
        <v>0</v>
      </c>
      <c r="CE16" s="637"/>
      <c r="CF16" s="634">
        <f t="shared" si="15"/>
        <v>0</v>
      </c>
      <c r="CG16" s="637"/>
      <c r="CH16" s="638"/>
      <c r="CI16" s="638"/>
      <c r="CJ16" s="639"/>
      <c r="CK16" s="639"/>
      <c r="CL16" s="639"/>
      <c r="CM16" s="639"/>
      <c r="CN16" s="639"/>
      <c r="CO16" s="639"/>
      <c r="CP16" s="639"/>
      <c r="CQ16" s="639"/>
      <c r="CR16" s="639"/>
      <c r="CS16" s="640">
        <f t="shared" si="16"/>
        <v>0</v>
      </c>
      <c r="CT16" s="640">
        <f t="shared" si="17"/>
        <v>0</v>
      </c>
      <c r="CU16" s="640">
        <f t="shared" si="18"/>
        <v>0</v>
      </c>
    </row>
    <row r="17" spans="1:99" s="538" customFormat="1" ht="15.75">
      <c r="B17" s="447">
        <v>8</v>
      </c>
      <c r="C17" s="590" t="s">
        <v>79</v>
      </c>
      <c r="D17" s="591" t="s">
        <v>523</v>
      </c>
      <c r="E17" s="618"/>
      <c r="F17" s="592"/>
      <c r="G17" s="592"/>
      <c r="H17" s="592"/>
      <c r="I17" s="592"/>
      <c r="J17" s="593"/>
      <c r="K17" s="597"/>
      <c r="L17" s="592" t="s">
        <v>82</v>
      </c>
      <c r="M17" s="592"/>
      <c r="N17" s="644"/>
      <c r="O17" s="604" t="s">
        <v>522</v>
      </c>
      <c r="P17" s="537"/>
      <c r="Q17" s="632"/>
      <c r="R17" s="633"/>
      <c r="S17" s="634">
        <f t="shared" si="0"/>
        <v>0</v>
      </c>
      <c r="T17" s="635"/>
      <c r="U17" s="636"/>
      <c r="V17" s="634"/>
      <c r="W17" s="634">
        <f t="shared" si="1"/>
        <v>0</v>
      </c>
      <c r="X17" s="637"/>
      <c r="Y17" s="634">
        <f t="shared" si="2"/>
        <v>0</v>
      </c>
      <c r="Z17" s="645"/>
      <c r="AA17" s="638"/>
      <c r="AB17" s="638"/>
      <c r="AC17" s="639"/>
      <c r="AD17" s="639"/>
      <c r="AE17" s="639"/>
      <c r="AF17" s="639"/>
      <c r="AG17" s="639"/>
      <c r="AH17" s="639"/>
      <c r="AI17" s="639"/>
      <c r="AJ17" s="640">
        <f t="shared" si="3"/>
        <v>0</v>
      </c>
      <c r="AK17" s="640">
        <f t="shared" si="4"/>
        <v>0</v>
      </c>
      <c r="AL17" s="640">
        <f t="shared" si="5"/>
        <v>0</v>
      </c>
      <c r="AM17" s="638"/>
      <c r="AN17" s="638"/>
      <c r="AX17" s="632"/>
      <c r="AY17" s="633"/>
      <c r="AZ17" s="634">
        <f t="shared" si="6"/>
        <v>0</v>
      </c>
      <c r="BA17" s="635"/>
      <c r="BB17" s="636"/>
      <c r="BC17" s="634"/>
      <c r="BD17" s="634">
        <f t="shared" si="7"/>
        <v>0</v>
      </c>
      <c r="BE17" s="637"/>
      <c r="BF17" s="634">
        <f t="shared" si="8"/>
        <v>0</v>
      </c>
      <c r="BG17" s="645"/>
      <c r="BH17" s="638"/>
      <c r="BI17" s="638"/>
      <c r="BJ17" s="639"/>
      <c r="BK17" s="639"/>
      <c r="BL17" s="639"/>
      <c r="BM17" s="639"/>
      <c r="BN17" s="639"/>
      <c r="BO17" s="639"/>
      <c r="BP17" s="639"/>
      <c r="BQ17" s="640">
        <f t="shared" si="9"/>
        <v>0</v>
      </c>
      <c r="BR17" s="640">
        <f t="shared" si="10"/>
        <v>0</v>
      </c>
      <c r="BS17" s="640">
        <f t="shared" si="11"/>
        <v>0</v>
      </c>
      <c r="BX17" s="632"/>
      <c r="BY17" s="633"/>
      <c r="BZ17" s="634">
        <f t="shared" si="12"/>
        <v>0</v>
      </c>
      <c r="CA17" s="635"/>
      <c r="CB17" s="636"/>
      <c r="CC17" s="232">
        <f t="shared" si="13"/>
        <v>0</v>
      </c>
      <c r="CD17" s="634">
        <f t="shared" si="14"/>
        <v>0</v>
      </c>
      <c r="CE17" s="637"/>
      <c r="CF17" s="634">
        <f t="shared" si="15"/>
        <v>0</v>
      </c>
      <c r="CG17" s="645"/>
      <c r="CH17" s="638"/>
      <c r="CI17" s="638"/>
      <c r="CJ17" s="639"/>
      <c r="CK17" s="639"/>
      <c r="CL17" s="639"/>
      <c r="CM17" s="639"/>
      <c r="CN17" s="639"/>
      <c r="CO17" s="639"/>
      <c r="CP17" s="639"/>
      <c r="CQ17" s="639"/>
      <c r="CR17" s="639"/>
      <c r="CS17" s="640">
        <f t="shared" si="16"/>
        <v>0</v>
      </c>
      <c r="CT17" s="640">
        <f t="shared" si="17"/>
        <v>0</v>
      </c>
      <c r="CU17" s="640">
        <f t="shared" si="18"/>
        <v>0</v>
      </c>
    </row>
    <row r="18" spans="1:99" s="538" customFormat="1" ht="15.75">
      <c r="A18" s="202"/>
      <c r="B18" s="447">
        <v>9</v>
      </c>
      <c r="C18" s="605" t="s">
        <v>195</v>
      </c>
      <c r="D18" s="606" t="s">
        <v>506</v>
      </c>
      <c r="E18" s="597"/>
      <c r="F18" s="597"/>
      <c r="G18" s="597"/>
      <c r="H18" s="597"/>
      <c r="I18" s="597"/>
      <c r="J18" s="597"/>
      <c r="K18" s="597"/>
      <c r="L18" s="607" t="s">
        <v>196</v>
      </c>
      <c r="M18" s="597"/>
      <c r="N18" s="608"/>
      <c r="O18" s="604" t="s">
        <v>502</v>
      </c>
      <c r="P18" s="202"/>
      <c r="Q18" s="229"/>
      <c r="R18" s="230"/>
      <c r="S18" s="232">
        <f t="shared" si="0"/>
        <v>0</v>
      </c>
      <c r="T18" s="233"/>
      <c r="U18" s="234"/>
      <c r="V18" s="232"/>
      <c r="W18" s="232">
        <f t="shared" si="1"/>
        <v>0</v>
      </c>
      <c r="X18" s="235"/>
      <c r="Y18" s="232">
        <f t="shared" si="2"/>
        <v>0</v>
      </c>
      <c r="Z18" s="236"/>
      <c r="AA18" s="247"/>
      <c r="AB18" s="237"/>
      <c r="AC18" s="182"/>
      <c r="AD18" s="182"/>
      <c r="AE18" s="182"/>
      <c r="AF18" s="182"/>
      <c r="AG18" s="182"/>
      <c r="AH18" s="182"/>
      <c r="AI18" s="182"/>
      <c r="AJ18" s="238">
        <f t="shared" si="3"/>
        <v>0</v>
      </c>
      <c r="AK18" s="238">
        <f t="shared" si="4"/>
        <v>0</v>
      </c>
      <c r="AL18" s="238">
        <f t="shared" si="5"/>
        <v>0</v>
      </c>
      <c r="AM18" s="237"/>
      <c r="AN18" s="237"/>
      <c r="AO18" s="202"/>
      <c r="AP18" s="202"/>
      <c r="AQ18" s="202"/>
      <c r="AR18" s="202"/>
      <c r="AS18" s="202"/>
      <c r="AT18" s="202"/>
      <c r="AU18" s="202"/>
      <c r="AV18" s="202"/>
      <c r="AW18" s="202"/>
      <c r="AX18" s="229"/>
      <c r="AY18" s="230"/>
      <c r="AZ18" s="232">
        <f t="shared" si="6"/>
        <v>0</v>
      </c>
      <c r="BA18" s="233"/>
      <c r="BB18" s="234"/>
      <c r="BC18" s="232"/>
      <c r="BD18" s="232">
        <f t="shared" si="7"/>
        <v>0</v>
      </c>
      <c r="BE18" s="235"/>
      <c r="BF18" s="232">
        <f t="shared" si="8"/>
        <v>0</v>
      </c>
      <c r="BG18" s="236"/>
      <c r="BH18" s="247"/>
      <c r="BI18" s="237"/>
      <c r="BJ18" s="182"/>
      <c r="BK18" s="182"/>
      <c r="BL18" s="182"/>
      <c r="BM18" s="182"/>
      <c r="BN18" s="182"/>
      <c r="BO18" s="182"/>
      <c r="BP18" s="182"/>
      <c r="BQ18" s="238">
        <f t="shared" si="9"/>
        <v>0</v>
      </c>
      <c r="BR18" s="238">
        <f t="shared" si="10"/>
        <v>0</v>
      </c>
      <c r="BS18" s="238">
        <f t="shared" si="11"/>
        <v>0</v>
      </c>
      <c r="BT18" s="202"/>
      <c r="BU18" s="202"/>
      <c r="BV18" s="202"/>
      <c r="BW18" s="202"/>
      <c r="BX18" s="229"/>
      <c r="BY18" s="230"/>
      <c r="BZ18" s="232">
        <f t="shared" si="12"/>
        <v>0</v>
      </c>
      <c r="CA18" s="233"/>
      <c r="CB18" s="234"/>
      <c r="CC18" s="232">
        <f t="shared" si="13"/>
        <v>0</v>
      </c>
      <c r="CD18" s="232">
        <f t="shared" si="14"/>
        <v>0</v>
      </c>
      <c r="CE18" s="235"/>
      <c r="CF18" s="232">
        <f t="shared" si="15"/>
        <v>0</v>
      </c>
      <c r="CG18" s="236"/>
      <c r="CH18" s="247"/>
      <c r="CI18" s="237"/>
      <c r="CJ18" s="182"/>
      <c r="CK18" s="182"/>
      <c r="CL18" s="182"/>
      <c r="CM18" s="182"/>
      <c r="CN18" s="182"/>
      <c r="CO18" s="182"/>
      <c r="CP18" s="182"/>
      <c r="CQ18" s="182"/>
      <c r="CR18" s="182"/>
      <c r="CS18" s="238">
        <f t="shared" si="16"/>
        <v>0</v>
      </c>
      <c r="CT18" s="238">
        <f t="shared" si="17"/>
        <v>0</v>
      </c>
      <c r="CU18" s="238">
        <f t="shared" si="18"/>
        <v>0</v>
      </c>
    </row>
    <row r="19" spans="1:99" ht="15.75">
      <c r="B19" s="447">
        <v>10</v>
      </c>
      <c r="C19" s="621" t="s">
        <v>78</v>
      </c>
      <c r="D19" s="622" t="s">
        <v>550</v>
      </c>
      <c r="E19" s="597"/>
      <c r="F19" s="598"/>
      <c r="G19" s="597"/>
      <c r="H19" s="597"/>
      <c r="I19" s="597"/>
      <c r="J19" s="597"/>
      <c r="K19" s="623"/>
      <c r="L19" s="601" t="s">
        <v>54</v>
      </c>
      <c r="M19" s="602"/>
      <c r="N19" s="603"/>
      <c r="O19" s="624" t="s">
        <v>551</v>
      </c>
      <c r="Q19" s="229"/>
      <c r="R19" s="230"/>
      <c r="S19" s="232">
        <f t="shared" si="0"/>
        <v>0</v>
      </c>
      <c r="T19" s="233"/>
      <c r="U19" s="234"/>
      <c r="V19" s="232"/>
      <c r="W19" s="232">
        <f t="shared" si="1"/>
        <v>0</v>
      </c>
      <c r="X19" s="235"/>
      <c r="Y19" s="232">
        <f t="shared" si="2"/>
        <v>0</v>
      </c>
      <c r="Z19" s="236"/>
      <c r="AA19" s="237"/>
      <c r="AB19" s="237"/>
      <c r="AC19" s="182"/>
      <c r="AD19" s="182"/>
      <c r="AE19" s="182"/>
      <c r="AF19" s="182"/>
      <c r="AG19" s="182"/>
      <c r="AH19" s="182"/>
      <c r="AI19" s="182"/>
      <c r="AJ19" s="238">
        <f t="shared" si="3"/>
        <v>0</v>
      </c>
      <c r="AK19" s="238">
        <f t="shared" si="4"/>
        <v>0</v>
      </c>
      <c r="AL19" s="238">
        <f t="shared" si="5"/>
        <v>0</v>
      </c>
      <c r="AM19" s="237"/>
      <c r="AN19" s="237"/>
      <c r="AX19" s="229"/>
      <c r="AY19" s="230"/>
      <c r="AZ19" s="232">
        <f t="shared" si="6"/>
        <v>0</v>
      </c>
      <c r="BA19" s="233"/>
      <c r="BB19" s="234"/>
      <c r="BC19" s="232"/>
      <c r="BD19" s="232">
        <f t="shared" si="7"/>
        <v>0</v>
      </c>
      <c r="BE19" s="235"/>
      <c r="BF19" s="232">
        <f t="shared" si="8"/>
        <v>0</v>
      </c>
      <c r="BG19" s="236"/>
      <c r="BH19" s="237"/>
      <c r="BI19" s="237"/>
      <c r="BJ19" s="182"/>
      <c r="BK19" s="182"/>
      <c r="BL19" s="182"/>
      <c r="BM19" s="182"/>
      <c r="BN19" s="182"/>
      <c r="BO19" s="182"/>
      <c r="BP19" s="182"/>
      <c r="BQ19" s="238">
        <f t="shared" si="9"/>
        <v>0</v>
      </c>
      <c r="BR19" s="238">
        <f t="shared" si="10"/>
        <v>0</v>
      </c>
      <c r="BS19" s="238">
        <f t="shared" si="11"/>
        <v>0</v>
      </c>
      <c r="BX19" s="229"/>
      <c r="BY19" s="230"/>
      <c r="BZ19" s="232">
        <f t="shared" si="12"/>
        <v>0</v>
      </c>
      <c r="CA19" s="233"/>
      <c r="CB19" s="234"/>
      <c r="CC19" s="232">
        <f t="shared" si="13"/>
        <v>0</v>
      </c>
      <c r="CD19" s="232">
        <f t="shared" si="14"/>
        <v>0</v>
      </c>
      <c r="CE19" s="235"/>
      <c r="CF19" s="232">
        <f t="shared" si="15"/>
        <v>0</v>
      </c>
      <c r="CG19" s="236"/>
      <c r="CH19" s="237"/>
      <c r="CI19" s="237"/>
      <c r="CJ19" s="182"/>
      <c r="CK19" s="182"/>
      <c r="CL19" s="182"/>
      <c r="CM19" s="182"/>
      <c r="CN19" s="182"/>
      <c r="CO19" s="182"/>
      <c r="CP19" s="182"/>
      <c r="CQ19" s="182"/>
      <c r="CR19" s="182"/>
      <c r="CS19" s="238">
        <f t="shared" si="16"/>
        <v>0</v>
      </c>
      <c r="CT19" s="238">
        <f t="shared" si="17"/>
        <v>0</v>
      </c>
      <c r="CU19" s="238">
        <f t="shared" si="18"/>
        <v>0</v>
      </c>
    </row>
    <row r="20" spans="1:99" ht="15.75">
      <c r="B20" s="447">
        <v>11</v>
      </c>
      <c r="C20" s="595" t="s">
        <v>47</v>
      </c>
      <c r="D20" s="596" t="s">
        <v>597</v>
      </c>
      <c r="E20" s="603">
        <v>38288</v>
      </c>
      <c r="F20" s="598"/>
      <c r="G20" s="599"/>
      <c r="H20" s="597"/>
      <c r="I20" s="597" t="s">
        <v>76</v>
      </c>
      <c r="J20" s="597"/>
      <c r="K20" s="623" t="s">
        <v>77</v>
      </c>
      <c r="L20" s="601" t="s">
        <v>49</v>
      </c>
      <c r="M20" s="602"/>
      <c r="N20" s="603"/>
      <c r="O20" s="624" t="s">
        <v>525</v>
      </c>
      <c r="Q20" s="229"/>
      <c r="R20" s="230"/>
      <c r="S20" s="232">
        <f t="shared" si="0"/>
        <v>0</v>
      </c>
      <c r="T20" s="233"/>
      <c r="U20" s="234"/>
      <c r="V20" s="232"/>
      <c r="W20" s="232">
        <f t="shared" si="1"/>
        <v>0</v>
      </c>
      <c r="X20" s="235"/>
      <c r="Y20" s="232">
        <f t="shared" si="2"/>
        <v>0</v>
      </c>
      <c r="Z20" s="236"/>
      <c r="AA20" s="247"/>
      <c r="AB20" s="237"/>
      <c r="AC20" s="182"/>
      <c r="AD20" s="182"/>
      <c r="AE20" s="182"/>
      <c r="AF20" s="182"/>
      <c r="AG20" s="182"/>
      <c r="AH20" s="182"/>
      <c r="AI20" s="182"/>
      <c r="AJ20" s="238">
        <f t="shared" si="3"/>
        <v>0</v>
      </c>
      <c r="AK20" s="238">
        <f t="shared" si="4"/>
        <v>0</v>
      </c>
      <c r="AL20" s="238">
        <f t="shared" si="5"/>
        <v>0</v>
      </c>
      <c r="AM20" s="237"/>
      <c r="AN20" s="237"/>
      <c r="AX20" s="229"/>
      <c r="AY20" s="230"/>
      <c r="AZ20" s="232">
        <f t="shared" si="6"/>
        <v>0</v>
      </c>
      <c r="BA20" s="233"/>
      <c r="BB20" s="234"/>
      <c r="BC20" s="232"/>
      <c r="BD20" s="232">
        <f t="shared" si="7"/>
        <v>0</v>
      </c>
      <c r="BE20" s="235"/>
      <c r="BF20" s="232">
        <f t="shared" si="8"/>
        <v>0</v>
      </c>
      <c r="BG20" s="236"/>
      <c r="BH20" s="247"/>
      <c r="BI20" s="237"/>
      <c r="BJ20" s="182"/>
      <c r="BK20" s="182"/>
      <c r="BL20" s="182"/>
      <c r="BM20" s="182"/>
      <c r="BN20" s="182"/>
      <c r="BO20" s="182"/>
      <c r="BP20" s="182"/>
      <c r="BQ20" s="238">
        <f t="shared" si="9"/>
        <v>0</v>
      </c>
      <c r="BR20" s="238">
        <f t="shared" si="10"/>
        <v>0</v>
      </c>
      <c r="BS20" s="238">
        <f t="shared" si="11"/>
        <v>0</v>
      </c>
      <c r="BX20" s="229">
        <v>5</v>
      </c>
      <c r="BY20" s="230">
        <v>4</v>
      </c>
      <c r="BZ20" s="232">
        <f t="shared" si="12"/>
        <v>1800000</v>
      </c>
      <c r="CA20" s="233"/>
      <c r="CB20" s="234"/>
      <c r="CC20" s="232">
        <f t="shared" si="13"/>
        <v>0</v>
      </c>
      <c r="CD20" s="232">
        <f t="shared" si="14"/>
        <v>1800000</v>
      </c>
      <c r="CE20" s="235"/>
      <c r="CF20" s="232">
        <f t="shared" si="15"/>
        <v>-1800000</v>
      </c>
      <c r="CG20" s="236"/>
      <c r="CH20" s="247"/>
      <c r="CI20" s="237"/>
      <c r="CJ20" s="182"/>
      <c r="CK20" s="182"/>
      <c r="CL20" s="182"/>
      <c r="CM20" s="182"/>
      <c r="CN20" s="182"/>
      <c r="CO20" s="182"/>
      <c r="CP20" s="182"/>
      <c r="CQ20" s="182"/>
      <c r="CR20" s="182"/>
      <c r="CS20" s="238">
        <f t="shared" si="16"/>
        <v>0</v>
      </c>
      <c r="CT20" s="238">
        <f t="shared" si="17"/>
        <v>0</v>
      </c>
      <c r="CU20" s="238">
        <f t="shared" si="18"/>
        <v>0</v>
      </c>
    </row>
    <row r="21" spans="1:99" s="538" customFormat="1" ht="15.75">
      <c r="B21" s="447">
        <v>12</v>
      </c>
      <c r="C21" s="609" t="s">
        <v>505</v>
      </c>
      <c r="D21" s="609" t="s">
        <v>518</v>
      </c>
      <c r="E21" s="591"/>
      <c r="F21" s="618"/>
      <c r="G21" s="592"/>
      <c r="H21" s="592"/>
      <c r="I21" s="592"/>
      <c r="J21" s="592"/>
      <c r="K21" s="593"/>
      <c r="L21" s="646">
        <v>904423478</v>
      </c>
      <c r="M21" s="601"/>
      <c r="N21" s="592"/>
      <c r="O21" s="594" t="s">
        <v>519</v>
      </c>
      <c r="Q21" s="632"/>
      <c r="R21" s="633"/>
      <c r="S21" s="634">
        <f t="shared" si="0"/>
        <v>0</v>
      </c>
      <c r="T21" s="635"/>
      <c r="U21" s="636"/>
      <c r="V21" s="634"/>
      <c r="W21" s="634">
        <f t="shared" si="1"/>
        <v>0</v>
      </c>
      <c r="X21" s="637"/>
      <c r="Y21" s="634">
        <f t="shared" si="2"/>
        <v>0</v>
      </c>
      <c r="Z21" s="637"/>
      <c r="AA21" s="638"/>
      <c r="AB21" s="638"/>
      <c r="AC21" s="639"/>
      <c r="AD21" s="639"/>
      <c r="AE21" s="639"/>
      <c r="AF21" s="639"/>
      <c r="AG21" s="639"/>
      <c r="AH21" s="639"/>
      <c r="AI21" s="639"/>
      <c r="AJ21" s="640">
        <f t="shared" si="3"/>
        <v>0</v>
      </c>
      <c r="AK21" s="640">
        <f t="shared" si="4"/>
        <v>0</v>
      </c>
      <c r="AL21" s="640">
        <f t="shared" si="5"/>
        <v>0</v>
      </c>
      <c r="AM21" s="638"/>
      <c r="AN21" s="638"/>
      <c r="AX21" s="632"/>
      <c r="AY21" s="633"/>
      <c r="AZ21" s="634">
        <f t="shared" si="6"/>
        <v>0</v>
      </c>
      <c r="BA21" s="635"/>
      <c r="BB21" s="636"/>
      <c r="BC21" s="634"/>
      <c r="BD21" s="634">
        <f t="shared" si="7"/>
        <v>0</v>
      </c>
      <c r="BE21" s="637"/>
      <c r="BF21" s="634">
        <f t="shared" si="8"/>
        <v>0</v>
      </c>
      <c r="BG21" s="637"/>
      <c r="BH21" s="638"/>
      <c r="BI21" s="638"/>
      <c r="BJ21" s="639"/>
      <c r="BK21" s="639"/>
      <c r="BL21" s="639"/>
      <c r="BM21" s="639"/>
      <c r="BN21" s="639"/>
      <c r="BO21" s="639"/>
      <c r="BP21" s="639"/>
      <c r="BQ21" s="640">
        <f t="shared" si="9"/>
        <v>0</v>
      </c>
      <c r="BR21" s="640">
        <f t="shared" si="10"/>
        <v>0</v>
      </c>
      <c r="BS21" s="640">
        <f t="shared" si="11"/>
        <v>0</v>
      </c>
      <c r="BX21" s="632"/>
      <c r="BY21" s="633"/>
      <c r="BZ21" s="634">
        <f t="shared" si="12"/>
        <v>0</v>
      </c>
      <c r="CA21" s="635"/>
      <c r="CB21" s="636"/>
      <c r="CC21" s="232">
        <f t="shared" si="13"/>
        <v>0</v>
      </c>
      <c r="CD21" s="634">
        <f t="shared" si="14"/>
        <v>0</v>
      </c>
      <c r="CE21" s="637"/>
      <c r="CF21" s="634">
        <f t="shared" si="15"/>
        <v>0</v>
      </c>
      <c r="CG21" s="637"/>
      <c r="CH21" s="638"/>
      <c r="CI21" s="638"/>
      <c r="CJ21" s="639"/>
      <c r="CK21" s="639"/>
      <c r="CL21" s="639"/>
      <c r="CM21" s="639"/>
      <c r="CN21" s="639"/>
      <c r="CO21" s="639"/>
      <c r="CP21" s="639"/>
      <c r="CQ21" s="639"/>
      <c r="CR21" s="639"/>
      <c r="CS21" s="640">
        <f t="shared" si="16"/>
        <v>0</v>
      </c>
      <c r="CT21" s="640">
        <f t="shared" si="17"/>
        <v>0</v>
      </c>
      <c r="CU21" s="640">
        <f t="shared" si="18"/>
        <v>0</v>
      </c>
    </row>
    <row r="22" spans="1:99" ht="15.75">
      <c r="B22" s="447">
        <v>13</v>
      </c>
      <c r="C22" s="584"/>
      <c r="D22" s="574"/>
      <c r="E22" s="575"/>
      <c r="F22" s="576"/>
      <c r="G22" s="576"/>
      <c r="H22" s="576"/>
      <c r="I22" s="576"/>
      <c r="J22" s="610"/>
      <c r="K22" s="586"/>
      <c r="L22" s="611"/>
      <c r="M22" s="576"/>
      <c r="N22" s="612"/>
      <c r="O22" s="613"/>
      <c r="Q22" s="229"/>
      <c r="R22" s="230"/>
      <c r="S22" s="232">
        <f t="shared" si="0"/>
        <v>0</v>
      </c>
      <c r="T22" s="233"/>
      <c r="U22" s="234"/>
      <c r="V22" s="232"/>
      <c r="W22" s="232">
        <f t="shared" si="1"/>
        <v>0</v>
      </c>
      <c r="X22" s="235"/>
      <c r="Y22" s="232">
        <f t="shared" si="2"/>
        <v>0</v>
      </c>
      <c r="Z22" s="236"/>
      <c r="AA22" s="237"/>
      <c r="AB22" s="237"/>
      <c r="AC22" s="182"/>
      <c r="AD22" s="182"/>
      <c r="AE22" s="182"/>
      <c r="AF22" s="182"/>
      <c r="AG22" s="182"/>
      <c r="AH22" s="182"/>
      <c r="AI22" s="182"/>
      <c r="AJ22" s="238">
        <f t="shared" si="3"/>
        <v>0</v>
      </c>
      <c r="AK22" s="238">
        <f t="shared" si="4"/>
        <v>0</v>
      </c>
      <c r="AL22" s="238">
        <f t="shared" si="5"/>
        <v>0</v>
      </c>
      <c r="AM22" s="237"/>
      <c r="AN22" s="237"/>
      <c r="AX22" s="229"/>
      <c r="AY22" s="230"/>
      <c r="AZ22" s="232">
        <f t="shared" si="6"/>
        <v>0</v>
      </c>
      <c r="BA22" s="233"/>
      <c r="BB22" s="234"/>
      <c r="BC22" s="232"/>
      <c r="BD22" s="232">
        <f t="shared" si="7"/>
        <v>0</v>
      </c>
      <c r="BE22" s="235"/>
      <c r="BF22" s="232">
        <f t="shared" si="8"/>
        <v>0</v>
      </c>
      <c r="BG22" s="236"/>
      <c r="BH22" s="237"/>
      <c r="BI22" s="237"/>
      <c r="BJ22" s="182"/>
      <c r="BK22" s="182"/>
      <c r="BL22" s="182"/>
      <c r="BM22" s="182"/>
      <c r="BN22" s="182"/>
      <c r="BO22" s="182"/>
      <c r="BP22" s="182"/>
      <c r="BQ22" s="238">
        <f t="shared" si="9"/>
        <v>0</v>
      </c>
      <c r="BR22" s="238">
        <f t="shared" si="10"/>
        <v>0</v>
      </c>
      <c r="BS22" s="238">
        <f t="shared" si="11"/>
        <v>0</v>
      </c>
      <c r="BX22" s="229"/>
      <c r="BY22" s="230"/>
      <c r="BZ22" s="232">
        <f t="shared" si="12"/>
        <v>0</v>
      </c>
      <c r="CA22" s="233"/>
      <c r="CB22" s="234"/>
      <c r="CC22" s="232">
        <f t="shared" si="13"/>
        <v>0</v>
      </c>
      <c r="CD22" s="232">
        <f t="shared" si="14"/>
        <v>0</v>
      </c>
      <c r="CE22" s="235"/>
      <c r="CF22" s="232">
        <f t="shared" si="15"/>
        <v>0</v>
      </c>
      <c r="CG22" s="236"/>
      <c r="CH22" s="237"/>
      <c r="CI22" s="237"/>
      <c r="CJ22" s="182"/>
      <c r="CK22" s="182"/>
      <c r="CL22" s="182"/>
      <c r="CM22" s="182"/>
      <c r="CN22" s="182"/>
      <c r="CO22" s="182"/>
      <c r="CP22" s="182"/>
      <c r="CQ22" s="182"/>
      <c r="CR22" s="182"/>
      <c r="CS22" s="238">
        <f t="shared" si="16"/>
        <v>0</v>
      </c>
      <c r="CT22" s="238">
        <f t="shared" si="17"/>
        <v>0</v>
      </c>
      <c r="CU22" s="238">
        <f t="shared" si="18"/>
        <v>0</v>
      </c>
    </row>
    <row r="23" spans="1:99" ht="15.75">
      <c r="B23" s="447">
        <v>14</v>
      </c>
      <c r="C23" s="614"/>
      <c r="D23" s="615"/>
      <c r="E23" s="616"/>
      <c r="F23" s="616"/>
      <c r="G23" s="576"/>
      <c r="H23" s="576"/>
      <c r="I23" s="576"/>
      <c r="J23" s="577"/>
      <c r="K23" s="586"/>
      <c r="L23" s="611"/>
      <c r="M23" s="585"/>
      <c r="N23" s="617"/>
      <c r="O23" s="613"/>
      <c r="Q23" s="229"/>
      <c r="R23" s="230"/>
      <c r="S23" s="232">
        <f t="shared" si="0"/>
        <v>0</v>
      </c>
      <c r="T23" s="233"/>
      <c r="U23" s="234"/>
      <c r="V23" s="232"/>
      <c r="W23" s="232">
        <f t="shared" si="1"/>
        <v>0</v>
      </c>
      <c r="X23" s="235"/>
      <c r="Y23" s="232">
        <f t="shared" si="2"/>
        <v>0</v>
      </c>
      <c r="Z23" s="236"/>
      <c r="AA23" s="247"/>
      <c r="AB23" s="237"/>
      <c r="AC23" s="182"/>
      <c r="AD23" s="182"/>
      <c r="AE23" s="182"/>
      <c r="AF23" s="182"/>
      <c r="AG23" s="182"/>
      <c r="AH23" s="182"/>
      <c r="AI23" s="182"/>
      <c r="AJ23" s="238">
        <f t="shared" si="3"/>
        <v>0</v>
      </c>
      <c r="AK23" s="238">
        <f t="shared" si="4"/>
        <v>0</v>
      </c>
      <c r="AL23" s="238">
        <f t="shared" si="5"/>
        <v>0</v>
      </c>
      <c r="AM23" s="237"/>
      <c r="AN23" s="237"/>
      <c r="AX23" s="229"/>
      <c r="AY23" s="230"/>
      <c r="AZ23" s="232">
        <f t="shared" si="6"/>
        <v>0</v>
      </c>
      <c r="BA23" s="233"/>
      <c r="BB23" s="234"/>
      <c r="BC23" s="232"/>
      <c r="BD23" s="232">
        <f t="shared" si="7"/>
        <v>0</v>
      </c>
      <c r="BE23" s="235"/>
      <c r="BF23" s="232">
        <f t="shared" si="8"/>
        <v>0</v>
      </c>
      <c r="BG23" s="236"/>
      <c r="BH23" s="247"/>
      <c r="BI23" s="237"/>
      <c r="BJ23" s="182"/>
      <c r="BK23" s="182"/>
      <c r="BL23" s="182"/>
      <c r="BM23" s="182"/>
      <c r="BN23" s="182"/>
      <c r="BO23" s="182"/>
      <c r="BP23" s="182"/>
      <c r="BQ23" s="238">
        <f t="shared" si="9"/>
        <v>0</v>
      </c>
      <c r="BR23" s="238">
        <f t="shared" si="10"/>
        <v>0</v>
      </c>
      <c r="BS23" s="238">
        <f t="shared" si="11"/>
        <v>0</v>
      </c>
      <c r="BX23" s="229"/>
      <c r="BY23" s="230"/>
      <c r="BZ23" s="232">
        <f t="shared" si="12"/>
        <v>0</v>
      </c>
      <c r="CA23" s="233"/>
      <c r="CB23" s="234"/>
      <c r="CC23" s="232">
        <f t="shared" si="13"/>
        <v>0</v>
      </c>
      <c r="CD23" s="232">
        <f t="shared" si="14"/>
        <v>0</v>
      </c>
      <c r="CE23" s="235"/>
      <c r="CF23" s="232">
        <f t="shared" si="15"/>
        <v>0</v>
      </c>
      <c r="CG23" s="236"/>
      <c r="CH23" s="247"/>
      <c r="CI23" s="237"/>
      <c r="CJ23" s="182"/>
      <c r="CK23" s="182"/>
      <c r="CL23" s="182"/>
      <c r="CM23" s="182"/>
      <c r="CN23" s="182"/>
      <c r="CO23" s="182"/>
      <c r="CP23" s="182"/>
      <c r="CQ23" s="182"/>
      <c r="CR23" s="182"/>
      <c r="CS23" s="238">
        <f t="shared" si="16"/>
        <v>0</v>
      </c>
      <c r="CT23" s="238">
        <f t="shared" si="17"/>
        <v>0</v>
      </c>
      <c r="CU23" s="238">
        <f t="shared" si="18"/>
        <v>0</v>
      </c>
    </row>
    <row r="24" spans="1:99" ht="15.75">
      <c r="B24" s="447">
        <v>15</v>
      </c>
      <c r="C24" s="584"/>
      <c r="D24" s="574"/>
      <c r="E24" s="576"/>
      <c r="F24" s="576"/>
      <c r="G24" s="576"/>
      <c r="H24" s="576"/>
      <c r="I24" s="576"/>
      <c r="J24" s="610"/>
      <c r="K24" s="586"/>
      <c r="L24" s="611"/>
      <c r="M24" s="576"/>
      <c r="N24" s="612"/>
      <c r="O24" s="613"/>
      <c r="Q24" s="229"/>
      <c r="R24" s="230"/>
      <c r="S24" s="232">
        <f t="shared" si="0"/>
        <v>0</v>
      </c>
      <c r="T24" s="233"/>
      <c r="U24" s="234"/>
      <c r="V24" s="232"/>
      <c r="W24" s="232">
        <f t="shared" si="1"/>
        <v>0</v>
      </c>
      <c r="X24" s="235"/>
      <c r="Y24" s="232">
        <f t="shared" si="2"/>
        <v>0</v>
      </c>
      <c r="Z24" s="236"/>
      <c r="AA24" s="237"/>
      <c r="AB24" s="237"/>
      <c r="AC24" s="182"/>
      <c r="AD24" s="182"/>
      <c r="AE24" s="182"/>
      <c r="AF24" s="182"/>
      <c r="AG24" s="182"/>
      <c r="AH24" s="182"/>
      <c r="AI24" s="182"/>
      <c r="AJ24" s="238">
        <f t="shared" si="3"/>
        <v>0</v>
      </c>
      <c r="AK24" s="238">
        <f t="shared" si="4"/>
        <v>0</v>
      </c>
      <c r="AL24" s="238">
        <f t="shared" si="5"/>
        <v>0</v>
      </c>
      <c r="AM24" s="237"/>
      <c r="AN24" s="237"/>
      <c r="AX24" s="229"/>
      <c r="AY24" s="230"/>
      <c r="AZ24" s="232">
        <f t="shared" si="6"/>
        <v>0</v>
      </c>
      <c r="BA24" s="233"/>
      <c r="BB24" s="234"/>
      <c r="BC24" s="232"/>
      <c r="BD24" s="232">
        <f t="shared" si="7"/>
        <v>0</v>
      </c>
      <c r="BE24" s="235"/>
      <c r="BF24" s="232">
        <f t="shared" si="8"/>
        <v>0</v>
      </c>
      <c r="BG24" s="236"/>
      <c r="BH24" s="237"/>
      <c r="BI24" s="237"/>
      <c r="BJ24" s="182"/>
      <c r="BK24" s="182"/>
      <c r="BL24" s="182"/>
      <c r="BM24" s="182"/>
      <c r="BN24" s="182"/>
      <c r="BO24" s="182"/>
      <c r="BP24" s="182"/>
      <c r="BQ24" s="238">
        <f t="shared" si="9"/>
        <v>0</v>
      </c>
      <c r="BR24" s="238">
        <f t="shared" si="10"/>
        <v>0</v>
      </c>
      <c r="BS24" s="238">
        <f t="shared" si="11"/>
        <v>0</v>
      </c>
      <c r="BX24" s="229"/>
      <c r="BY24" s="230"/>
      <c r="BZ24" s="232">
        <f t="shared" si="12"/>
        <v>0</v>
      </c>
      <c r="CA24" s="233"/>
      <c r="CB24" s="234"/>
      <c r="CC24" s="232">
        <f t="shared" si="13"/>
        <v>0</v>
      </c>
      <c r="CD24" s="232">
        <f t="shared" si="14"/>
        <v>0</v>
      </c>
      <c r="CE24" s="235"/>
      <c r="CF24" s="232">
        <f t="shared" si="15"/>
        <v>0</v>
      </c>
      <c r="CG24" s="236"/>
      <c r="CH24" s="237"/>
      <c r="CI24" s="237"/>
      <c r="CJ24" s="182"/>
      <c r="CK24" s="182"/>
      <c r="CL24" s="182"/>
      <c r="CM24" s="182"/>
      <c r="CN24" s="182"/>
      <c r="CO24" s="182"/>
      <c r="CP24" s="182"/>
      <c r="CQ24" s="182"/>
      <c r="CR24" s="182"/>
      <c r="CS24" s="238">
        <f t="shared" si="16"/>
        <v>0</v>
      </c>
      <c r="CT24" s="238">
        <f t="shared" si="17"/>
        <v>0</v>
      </c>
      <c r="CU24" s="238">
        <f t="shared" si="18"/>
        <v>0</v>
      </c>
    </row>
    <row r="25" spans="1:99" hidden="1">
      <c r="B25" s="447">
        <v>16</v>
      </c>
      <c r="C25" s="248"/>
      <c r="D25" s="249"/>
      <c r="E25" s="250"/>
      <c r="F25" s="251"/>
      <c r="G25" s="252"/>
      <c r="H25" s="242"/>
      <c r="I25" s="243"/>
      <c r="J25" s="243"/>
      <c r="K25" s="228"/>
      <c r="L25" s="253"/>
      <c r="M25" s="244"/>
      <c r="N25" s="246"/>
      <c r="O25" s="245"/>
      <c r="Q25" s="229"/>
      <c r="R25" s="230"/>
      <c r="S25" s="232">
        <f t="shared" ref="S25:S32" si="19">SUM(Q25:R25)*$S$4</f>
        <v>0</v>
      </c>
      <c r="T25" s="233"/>
      <c r="U25" s="234"/>
      <c r="V25" s="232"/>
      <c r="W25" s="232">
        <f t="shared" ref="W25:W32" si="20">S25*(1-T25)+U25-V25</f>
        <v>0</v>
      </c>
      <c r="X25" s="235"/>
      <c r="Y25" s="232">
        <f t="shared" ref="Y25:Y32" si="21">X25-W25</f>
        <v>0</v>
      </c>
      <c r="Z25" s="236"/>
      <c r="AA25" s="237"/>
      <c r="AB25" s="237"/>
      <c r="AC25" s="182"/>
      <c r="AD25" s="182"/>
      <c r="AE25" s="182"/>
      <c r="AF25" s="182"/>
      <c r="AG25" s="182"/>
      <c r="AH25" s="182"/>
      <c r="AI25" s="182"/>
      <c r="AJ25" s="238">
        <f t="shared" ref="AJ25:AJ32" si="22">COUNTIF($AF25:$AI25,$AJ$9)*$S$5</f>
        <v>0</v>
      </c>
      <c r="AK25" s="238">
        <f t="shared" ref="AK25:AK32" si="23">COUNTIF($AF25:$AI25,$AK$9)*$S$5</f>
        <v>0</v>
      </c>
      <c r="AL25" s="238">
        <f t="shared" ref="AL25:AL32" si="24">COUNTIF($AF25:$AI25,$AL$9)*$S$5</f>
        <v>0</v>
      </c>
      <c r="AM25" s="237"/>
      <c r="AN25" s="237"/>
      <c r="AX25" s="229"/>
      <c r="AY25" s="230"/>
      <c r="AZ25" s="232">
        <f t="shared" ref="AZ25:AZ32" si="25">SUM(AX25:AY25)*$S$4</f>
        <v>0</v>
      </c>
      <c r="BA25" s="233"/>
      <c r="BB25" s="234"/>
      <c r="BC25" s="232"/>
      <c r="BD25" s="232">
        <f t="shared" ref="BD25:BD32" si="26">AZ25*(1-BA25)+BB25-BC25</f>
        <v>0</v>
      </c>
      <c r="BE25" s="235"/>
      <c r="BF25" s="232">
        <f t="shared" ref="BF25:BF32" si="27">BE25-BD25</f>
        <v>0</v>
      </c>
      <c r="BG25" s="236"/>
      <c r="BH25" s="237"/>
      <c r="BI25" s="237"/>
      <c r="BJ25" s="182"/>
      <c r="BK25" s="182"/>
      <c r="BL25" s="182"/>
      <c r="BM25" s="182"/>
      <c r="BN25" s="182"/>
      <c r="BO25" s="182"/>
      <c r="BP25" s="182"/>
      <c r="BQ25" s="238">
        <f t="shared" ref="BQ25:BQ32" si="28">COUNTIF($AF25:$AI25,$AJ$9)*$S$5</f>
        <v>0</v>
      </c>
      <c r="BR25" s="238">
        <f t="shared" ref="BR25:BR32" si="29">COUNTIF($AF25:$AI25,$AK$9)*$S$5</f>
        <v>0</v>
      </c>
      <c r="BS25" s="238">
        <f t="shared" ref="BS25:BS32" si="30">COUNTIF($AF25:$AI25,$AL$9)*$S$5</f>
        <v>0</v>
      </c>
      <c r="BX25" s="229"/>
      <c r="BY25" s="230"/>
      <c r="BZ25" s="232">
        <f t="shared" ref="BZ25:BZ32" si="31">SUM(BX25:BY25)*$S$4</f>
        <v>0</v>
      </c>
      <c r="CA25" s="233"/>
      <c r="CB25" s="234"/>
      <c r="CC25" s="232">
        <f t="shared" ref="CC25:CC32" si="32" xml:space="preserve"> BF25</f>
        <v>0</v>
      </c>
      <c r="CD25" s="232">
        <f t="shared" ref="CD25:CD32" si="33">BZ25*(1-CA25)+CB25-CC25</f>
        <v>0</v>
      </c>
      <c r="CE25" s="235"/>
      <c r="CF25" s="232">
        <f t="shared" ref="CF25:CF32" si="34">CE25-CD25</f>
        <v>0</v>
      </c>
      <c r="CG25" s="236"/>
      <c r="CH25" s="237"/>
      <c r="CI25" s="237"/>
      <c r="CJ25" s="182"/>
      <c r="CK25" s="182"/>
      <c r="CL25" s="182"/>
      <c r="CM25" s="182"/>
      <c r="CN25" s="182"/>
      <c r="CO25" s="182"/>
      <c r="CP25" s="182"/>
      <c r="CQ25" s="182"/>
      <c r="CR25" s="182"/>
      <c r="CS25" s="238">
        <f t="shared" ref="CS25:CS32" si="35">COUNTIF(CJ25:CR25,$CS$9)*$BZ$5</f>
        <v>0</v>
      </c>
      <c r="CT25" s="238">
        <f t="shared" ref="CT25:CT32" si="36">COUNTIF(CJ25:CR25,$CT$9)*$BZ$5</f>
        <v>0</v>
      </c>
      <c r="CU25" s="238">
        <f t="shared" ref="CU25:CU32" si="37">COUNTIF(CJ25:CR25,$CU$9)*$BZ$5</f>
        <v>0</v>
      </c>
    </row>
    <row r="26" spans="1:99" hidden="1">
      <c r="B26" s="447">
        <v>17</v>
      </c>
      <c r="C26" s="240"/>
      <c r="D26" s="241"/>
      <c r="E26" s="254"/>
      <c r="F26" s="255"/>
      <c r="G26" s="252"/>
      <c r="H26" s="242"/>
      <c r="I26" s="243"/>
      <c r="J26" s="243"/>
      <c r="K26" s="243"/>
      <c r="L26" s="253"/>
      <c r="M26" s="244"/>
      <c r="N26" s="246"/>
      <c r="O26" s="245"/>
      <c r="Q26" s="229"/>
      <c r="R26" s="230"/>
      <c r="S26" s="232">
        <f t="shared" si="19"/>
        <v>0</v>
      </c>
      <c r="T26" s="233"/>
      <c r="U26" s="234"/>
      <c r="V26" s="232"/>
      <c r="W26" s="232">
        <f t="shared" si="20"/>
        <v>0</v>
      </c>
      <c r="X26" s="235"/>
      <c r="Y26" s="232">
        <f t="shared" si="21"/>
        <v>0</v>
      </c>
      <c r="Z26" s="236"/>
      <c r="AA26" s="237"/>
      <c r="AB26" s="237"/>
      <c r="AC26" s="182"/>
      <c r="AD26" s="182"/>
      <c r="AE26" s="182"/>
      <c r="AF26" s="182"/>
      <c r="AG26" s="182"/>
      <c r="AH26" s="182"/>
      <c r="AI26" s="182"/>
      <c r="AJ26" s="238">
        <f t="shared" si="22"/>
        <v>0</v>
      </c>
      <c r="AK26" s="238">
        <f t="shared" si="23"/>
        <v>0</v>
      </c>
      <c r="AL26" s="238">
        <f t="shared" si="24"/>
        <v>0</v>
      </c>
      <c r="AM26" s="237"/>
      <c r="AN26" s="237"/>
      <c r="AX26" s="229"/>
      <c r="AY26" s="230"/>
      <c r="AZ26" s="232">
        <f t="shared" si="25"/>
        <v>0</v>
      </c>
      <c r="BA26" s="233"/>
      <c r="BB26" s="234"/>
      <c r="BC26" s="232"/>
      <c r="BD26" s="232">
        <f t="shared" si="26"/>
        <v>0</v>
      </c>
      <c r="BE26" s="235"/>
      <c r="BF26" s="232">
        <f t="shared" si="27"/>
        <v>0</v>
      </c>
      <c r="BG26" s="236"/>
      <c r="BH26" s="237"/>
      <c r="BI26" s="237"/>
      <c r="BJ26" s="182"/>
      <c r="BK26" s="182"/>
      <c r="BL26" s="182"/>
      <c r="BM26" s="182"/>
      <c r="BN26" s="182"/>
      <c r="BO26" s="182"/>
      <c r="BP26" s="182"/>
      <c r="BQ26" s="238">
        <f t="shared" si="28"/>
        <v>0</v>
      </c>
      <c r="BR26" s="238">
        <f t="shared" si="29"/>
        <v>0</v>
      </c>
      <c r="BS26" s="238">
        <f t="shared" si="30"/>
        <v>0</v>
      </c>
      <c r="BX26" s="229"/>
      <c r="BY26" s="230"/>
      <c r="BZ26" s="232">
        <f t="shared" si="31"/>
        <v>0</v>
      </c>
      <c r="CA26" s="233"/>
      <c r="CB26" s="234"/>
      <c r="CC26" s="232">
        <f t="shared" si="32"/>
        <v>0</v>
      </c>
      <c r="CD26" s="232">
        <f t="shared" si="33"/>
        <v>0</v>
      </c>
      <c r="CE26" s="235"/>
      <c r="CF26" s="232">
        <f t="shared" si="34"/>
        <v>0</v>
      </c>
      <c r="CG26" s="236"/>
      <c r="CH26" s="237"/>
      <c r="CI26" s="237"/>
      <c r="CJ26" s="182"/>
      <c r="CK26" s="182"/>
      <c r="CL26" s="182"/>
      <c r="CM26" s="182"/>
      <c r="CN26" s="182"/>
      <c r="CO26" s="182"/>
      <c r="CP26" s="182"/>
      <c r="CQ26" s="182"/>
      <c r="CR26" s="182"/>
      <c r="CS26" s="238">
        <f t="shared" si="35"/>
        <v>0</v>
      </c>
      <c r="CT26" s="238">
        <f t="shared" si="36"/>
        <v>0</v>
      </c>
      <c r="CU26" s="238">
        <f t="shared" si="37"/>
        <v>0</v>
      </c>
    </row>
    <row r="27" spans="1:99" hidden="1">
      <c r="B27" s="447">
        <v>18</v>
      </c>
      <c r="C27" s="240"/>
      <c r="D27" s="241"/>
      <c r="E27" s="254"/>
      <c r="F27" s="255"/>
      <c r="G27" s="252"/>
      <c r="H27" s="242"/>
      <c r="I27" s="243"/>
      <c r="J27" s="243"/>
      <c r="K27" s="243"/>
      <c r="L27" s="253"/>
      <c r="M27" s="244"/>
      <c r="N27" s="246"/>
      <c r="O27" s="245"/>
      <c r="Q27" s="229"/>
      <c r="R27" s="230"/>
      <c r="S27" s="232">
        <f t="shared" si="19"/>
        <v>0</v>
      </c>
      <c r="T27" s="233"/>
      <c r="U27" s="234"/>
      <c r="V27" s="232"/>
      <c r="W27" s="232">
        <f t="shared" si="20"/>
        <v>0</v>
      </c>
      <c r="X27" s="235"/>
      <c r="Y27" s="232">
        <f t="shared" si="21"/>
        <v>0</v>
      </c>
      <c r="Z27" s="236"/>
      <c r="AA27" s="247"/>
      <c r="AB27" s="237"/>
      <c r="AC27" s="182"/>
      <c r="AD27" s="182"/>
      <c r="AE27" s="182"/>
      <c r="AF27" s="182"/>
      <c r="AG27" s="182"/>
      <c r="AH27" s="256"/>
      <c r="AI27" s="182"/>
      <c r="AJ27" s="238">
        <f t="shared" si="22"/>
        <v>0</v>
      </c>
      <c r="AK27" s="238">
        <f t="shared" si="23"/>
        <v>0</v>
      </c>
      <c r="AL27" s="238">
        <f t="shared" si="24"/>
        <v>0</v>
      </c>
      <c r="AM27" s="237"/>
      <c r="AN27" s="237"/>
      <c r="AX27" s="229"/>
      <c r="AY27" s="230"/>
      <c r="AZ27" s="232">
        <f t="shared" si="25"/>
        <v>0</v>
      </c>
      <c r="BA27" s="233"/>
      <c r="BB27" s="234"/>
      <c r="BC27" s="232"/>
      <c r="BD27" s="232">
        <f t="shared" si="26"/>
        <v>0</v>
      </c>
      <c r="BE27" s="235"/>
      <c r="BF27" s="232">
        <f t="shared" si="27"/>
        <v>0</v>
      </c>
      <c r="BG27" s="236"/>
      <c r="BH27" s="247"/>
      <c r="BI27" s="237"/>
      <c r="BJ27" s="182"/>
      <c r="BK27" s="182"/>
      <c r="BL27" s="182"/>
      <c r="BM27" s="182"/>
      <c r="BN27" s="182"/>
      <c r="BO27" s="256"/>
      <c r="BP27" s="182"/>
      <c r="BQ27" s="238">
        <f t="shared" si="28"/>
        <v>0</v>
      </c>
      <c r="BR27" s="238">
        <f t="shared" si="29"/>
        <v>0</v>
      </c>
      <c r="BS27" s="238">
        <f t="shared" si="30"/>
        <v>0</v>
      </c>
      <c r="BX27" s="229"/>
      <c r="BY27" s="230"/>
      <c r="BZ27" s="232">
        <f t="shared" si="31"/>
        <v>0</v>
      </c>
      <c r="CA27" s="233"/>
      <c r="CB27" s="234"/>
      <c r="CC27" s="232">
        <f t="shared" si="32"/>
        <v>0</v>
      </c>
      <c r="CD27" s="232">
        <f t="shared" si="33"/>
        <v>0</v>
      </c>
      <c r="CE27" s="235"/>
      <c r="CF27" s="232">
        <f t="shared" si="34"/>
        <v>0</v>
      </c>
      <c r="CG27" s="236"/>
      <c r="CH27" s="247"/>
      <c r="CI27" s="237"/>
      <c r="CJ27" s="182"/>
      <c r="CK27" s="182"/>
      <c r="CL27" s="182"/>
      <c r="CM27" s="182"/>
      <c r="CN27" s="182"/>
      <c r="CO27" s="182"/>
      <c r="CP27" s="182"/>
      <c r="CQ27" s="182"/>
      <c r="CR27" s="256"/>
      <c r="CS27" s="238">
        <f t="shared" si="35"/>
        <v>0</v>
      </c>
      <c r="CT27" s="238">
        <f t="shared" si="36"/>
        <v>0</v>
      </c>
      <c r="CU27" s="238">
        <f t="shared" si="37"/>
        <v>0</v>
      </c>
    </row>
    <row r="28" spans="1:99" hidden="1">
      <c r="B28" s="447">
        <v>19</v>
      </c>
      <c r="C28" s="257"/>
      <c r="D28" s="257"/>
      <c r="E28" s="258"/>
      <c r="F28" s="259"/>
      <c r="G28" s="260"/>
      <c r="H28" s="231"/>
      <c r="I28" s="231"/>
      <c r="J28" s="231"/>
      <c r="K28" s="261"/>
      <c r="L28" s="262"/>
      <c r="M28" s="263"/>
      <c r="N28" s="181"/>
      <c r="O28" s="245"/>
      <c r="Q28" s="229"/>
      <c r="R28" s="230"/>
      <c r="S28" s="232">
        <f t="shared" si="19"/>
        <v>0</v>
      </c>
      <c r="T28" s="233"/>
      <c r="U28" s="234"/>
      <c r="V28" s="232"/>
      <c r="W28" s="232">
        <f t="shared" si="20"/>
        <v>0</v>
      </c>
      <c r="X28" s="235"/>
      <c r="Y28" s="232">
        <f t="shared" si="21"/>
        <v>0</v>
      </c>
      <c r="Z28" s="236"/>
      <c r="AA28" s="237"/>
      <c r="AB28" s="237"/>
      <c r="AC28" s="182"/>
      <c r="AD28" s="182"/>
      <c r="AE28" s="182"/>
      <c r="AF28" s="182"/>
      <c r="AG28" s="182"/>
      <c r="AH28" s="256"/>
      <c r="AI28" s="182"/>
      <c r="AJ28" s="238">
        <f t="shared" si="22"/>
        <v>0</v>
      </c>
      <c r="AK28" s="238">
        <f t="shared" si="23"/>
        <v>0</v>
      </c>
      <c r="AL28" s="238">
        <f t="shared" si="24"/>
        <v>0</v>
      </c>
      <c r="AM28" s="237"/>
      <c r="AN28" s="237"/>
      <c r="AX28" s="229"/>
      <c r="AY28" s="230"/>
      <c r="AZ28" s="232">
        <f t="shared" si="25"/>
        <v>0</v>
      </c>
      <c r="BA28" s="233"/>
      <c r="BB28" s="234"/>
      <c r="BC28" s="232"/>
      <c r="BD28" s="232">
        <f t="shared" si="26"/>
        <v>0</v>
      </c>
      <c r="BE28" s="235"/>
      <c r="BF28" s="232">
        <f t="shared" si="27"/>
        <v>0</v>
      </c>
      <c r="BG28" s="236"/>
      <c r="BH28" s="237"/>
      <c r="BI28" s="237"/>
      <c r="BJ28" s="182"/>
      <c r="BK28" s="182"/>
      <c r="BL28" s="182"/>
      <c r="BM28" s="182"/>
      <c r="BN28" s="182"/>
      <c r="BO28" s="256"/>
      <c r="BP28" s="182"/>
      <c r="BQ28" s="238">
        <f t="shared" si="28"/>
        <v>0</v>
      </c>
      <c r="BR28" s="238">
        <f t="shared" si="29"/>
        <v>0</v>
      </c>
      <c r="BS28" s="238">
        <f t="shared" si="30"/>
        <v>0</v>
      </c>
      <c r="BX28" s="229"/>
      <c r="BY28" s="230"/>
      <c r="BZ28" s="232">
        <f t="shared" si="31"/>
        <v>0</v>
      </c>
      <c r="CA28" s="233"/>
      <c r="CB28" s="234"/>
      <c r="CC28" s="232">
        <f t="shared" si="32"/>
        <v>0</v>
      </c>
      <c r="CD28" s="232">
        <f t="shared" si="33"/>
        <v>0</v>
      </c>
      <c r="CE28" s="235"/>
      <c r="CF28" s="232">
        <f t="shared" si="34"/>
        <v>0</v>
      </c>
      <c r="CG28" s="236"/>
      <c r="CH28" s="237"/>
      <c r="CI28" s="237"/>
      <c r="CJ28" s="182"/>
      <c r="CK28" s="182"/>
      <c r="CL28" s="182"/>
      <c r="CM28" s="182"/>
      <c r="CN28" s="182"/>
      <c r="CO28" s="182"/>
      <c r="CP28" s="182"/>
      <c r="CQ28" s="182"/>
      <c r="CR28" s="256"/>
      <c r="CS28" s="238">
        <f t="shared" si="35"/>
        <v>0</v>
      </c>
      <c r="CT28" s="238">
        <f t="shared" si="36"/>
        <v>0</v>
      </c>
      <c r="CU28" s="238">
        <f t="shared" si="37"/>
        <v>0</v>
      </c>
    </row>
    <row r="29" spans="1:99" hidden="1">
      <c r="B29" s="447">
        <v>20</v>
      </c>
      <c r="C29" s="257"/>
      <c r="D29" s="257"/>
      <c r="E29" s="258"/>
      <c r="F29" s="259"/>
      <c r="G29" s="260"/>
      <c r="H29" s="231"/>
      <c r="I29" s="231"/>
      <c r="J29" s="231"/>
      <c r="K29" s="261"/>
      <c r="L29" s="262"/>
      <c r="M29" s="263"/>
      <c r="N29" s="181"/>
      <c r="O29" s="245"/>
      <c r="Q29" s="229"/>
      <c r="R29" s="230"/>
      <c r="S29" s="232">
        <f t="shared" si="19"/>
        <v>0</v>
      </c>
      <c r="T29" s="233"/>
      <c r="U29" s="234"/>
      <c r="V29" s="232"/>
      <c r="W29" s="232">
        <f t="shared" si="20"/>
        <v>0</v>
      </c>
      <c r="X29" s="235"/>
      <c r="Y29" s="232">
        <f t="shared" si="21"/>
        <v>0</v>
      </c>
      <c r="Z29" s="236"/>
      <c r="AA29" s="237"/>
      <c r="AB29" s="237"/>
      <c r="AC29" s="182"/>
      <c r="AD29" s="182"/>
      <c r="AE29" s="182"/>
      <c r="AF29" s="182"/>
      <c r="AG29" s="182"/>
      <c r="AH29" s="256"/>
      <c r="AI29" s="182"/>
      <c r="AJ29" s="238">
        <f t="shared" si="22"/>
        <v>0</v>
      </c>
      <c r="AK29" s="238">
        <f t="shared" si="23"/>
        <v>0</v>
      </c>
      <c r="AL29" s="238">
        <f t="shared" si="24"/>
        <v>0</v>
      </c>
      <c r="AM29" s="237"/>
      <c r="AN29" s="237"/>
      <c r="AX29" s="229"/>
      <c r="AY29" s="230"/>
      <c r="AZ29" s="232">
        <f t="shared" si="25"/>
        <v>0</v>
      </c>
      <c r="BA29" s="233"/>
      <c r="BB29" s="234"/>
      <c r="BC29" s="232"/>
      <c r="BD29" s="232">
        <f t="shared" si="26"/>
        <v>0</v>
      </c>
      <c r="BE29" s="235"/>
      <c r="BF29" s="232">
        <f t="shared" si="27"/>
        <v>0</v>
      </c>
      <c r="BG29" s="236"/>
      <c r="BH29" s="237"/>
      <c r="BI29" s="237"/>
      <c r="BJ29" s="182"/>
      <c r="BK29" s="182"/>
      <c r="BL29" s="182"/>
      <c r="BM29" s="182"/>
      <c r="BN29" s="182"/>
      <c r="BO29" s="256"/>
      <c r="BP29" s="182"/>
      <c r="BQ29" s="238">
        <f t="shared" si="28"/>
        <v>0</v>
      </c>
      <c r="BR29" s="238">
        <f t="shared" si="29"/>
        <v>0</v>
      </c>
      <c r="BS29" s="238">
        <f t="shared" si="30"/>
        <v>0</v>
      </c>
      <c r="BX29" s="229"/>
      <c r="BY29" s="230"/>
      <c r="BZ29" s="232">
        <f t="shared" si="31"/>
        <v>0</v>
      </c>
      <c r="CA29" s="233"/>
      <c r="CB29" s="234"/>
      <c r="CC29" s="232">
        <f t="shared" si="32"/>
        <v>0</v>
      </c>
      <c r="CD29" s="232">
        <f t="shared" si="33"/>
        <v>0</v>
      </c>
      <c r="CE29" s="235"/>
      <c r="CF29" s="232">
        <f t="shared" si="34"/>
        <v>0</v>
      </c>
      <c r="CG29" s="236"/>
      <c r="CH29" s="237"/>
      <c r="CI29" s="237"/>
      <c r="CJ29" s="182"/>
      <c r="CK29" s="182"/>
      <c r="CL29" s="182"/>
      <c r="CM29" s="182"/>
      <c r="CN29" s="182"/>
      <c r="CO29" s="182"/>
      <c r="CP29" s="182"/>
      <c r="CQ29" s="182"/>
      <c r="CR29" s="256"/>
      <c r="CS29" s="238">
        <f t="shared" si="35"/>
        <v>0</v>
      </c>
      <c r="CT29" s="238">
        <f t="shared" si="36"/>
        <v>0</v>
      </c>
      <c r="CU29" s="238">
        <f t="shared" si="37"/>
        <v>0</v>
      </c>
    </row>
    <row r="30" spans="1:99" hidden="1">
      <c r="B30" s="447">
        <v>21</v>
      </c>
      <c r="C30" s="257"/>
      <c r="D30" s="257"/>
      <c r="E30" s="258"/>
      <c r="F30" s="259"/>
      <c r="G30" s="260"/>
      <c r="H30" s="231"/>
      <c r="I30" s="231"/>
      <c r="J30" s="231"/>
      <c r="K30" s="261"/>
      <c r="L30" s="262"/>
      <c r="M30" s="263"/>
      <c r="N30" s="181"/>
      <c r="O30" s="245"/>
      <c r="Q30" s="229"/>
      <c r="R30" s="230"/>
      <c r="S30" s="232">
        <f t="shared" si="19"/>
        <v>0</v>
      </c>
      <c r="T30" s="233"/>
      <c r="U30" s="234"/>
      <c r="V30" s="232"/>
      <c r="W30" s="232">
        <f t="shared" si="20"/>
        <v>0</v>
      </c>
      <c r="X30" s="235"/>
      <c r="Y30" s="232">
        <f t="shared" si="21"/>
        <v>0</v>
      </c>
      <c r="Z30" s="236"/>
      <c r="AA30" s="237"/>
      <c r="AB30" s="237"/>
      <c r="AC30" s="182"/>
      <c r="AD30" s="182"/>
      <c r="AE30" s="182"/>
      <c r="AF30" s="182"/>
      <c r="AG30" s="182"/>
      <c r="AH30" s="256"/>
      <c r="AI30" s="182"/>
      <c r="AJ30" s="238">
        <f t="shared" si="22"/>
        <v>0</v>
      </c>
      <c r="AK30" s="238">
        <f t="shared" si="23"/>
        <v>0</v>
      </c>
      <c r="AL30" s="238">
        <f t="shared" si="24"/>
        <v>0</v>
      </c>
      <c r="AM30" s="237"/>
      <c r="AN30" s="237"/>
      <c r="AX30" s="229"/>
      <c r="AY30" s="230"/>
      <c r="AZ30" s="232">
        <f t="shared" si="25"/>
        <v>0</v>
      </c>
      <c r="BA30" s="233"/>
      <c r="BB30" s="234"/>
      <c r="BC30" s="232"/>
      <c r="BD30" s="232">
        <f t="shared" si="26"/>
        <v>0</v>
      </c>
      <c r="BE30" s="235"/>
      <c r="BF30" s="232">
        <f t="shared" si="27"/>
        <v>0</v>
      </c>
      <c r="BG30" s="236"/>
      <c r="BH30" s="237"/>
      <c r="BI30" s="237"/>
      <c r="BJ30" s="182"/>
      <c r="BK30" s="182"/>
      <c r="BL30" s="182"/>
      <c r="BM30" s="182"/>
      <c r="BN30" s="182"/>
      <c r="BO30" s="256"/>
      <c r="BP30" s="182"/>
      <c r="BQ30" s="238">
        <f t="shared" si="28"/>
        <v>0</v>
      </c>
      <c r="BR30" s="238">
        <f t="shared" si="29"/>
        <v>0</v>
      </c>
      <c r="BS30" s="238">
        <f t="shared" si="30"/>
        <v>0</v>
      </c>
      <c r="BX30" s="229"/>
      <c r="BY30" s="230"/>
      <c r="BZ30" s="232">
        <f t="shared" si="31"/>
        <v>0</v>
      </c>
      <c r="CA30" s="233"/>
      <c r="CB30" s="234"/>
      <c r="CC30" s="232">
        <f t="shared" si="32"/>
        <v>0</v>
      </c>
      <c r="CD30" s="232">
        <f t="shared" si="33"/>
        <v>0</v>
      </c>
      <c r="CE30" s="235"/>
      <c r="CF30" s="232">
        <f t="shared" si="34"/>
        <v>0</v>
      </c>
      <c r="CG30" s="236"/>
      <c r="CH30" s="237"/>
      <c r="CI30" s="237"/>
      <c r="CJ30" s="182"/>
      <c r="CK30" s="182"/>
      <c r="CL30" s="182"/>
      <c r="CM30" s="182"/>
      <c r="CN30" s="182"/>
      <c r="CO30" s="182"/>
      <c r="CP30" s="182"/>
      <c r="CQ30" s="182"/>
      <c r="CR30" s="256"/>
      <c r="CS30" s="238">
        <f t="shared" si="35"/>
        <v>0</v>
      </c>
      <c r="CT30" s="238">
        <f t="shared" si="36"/>
        <v>0</v>
      </c>
      <c r="CU30" s="238">
        <f t="shared" si="37"/>
        <v>0</v>
      </c>
    </row>
    <row r="31" spans="1:99" hidden="1">
      <c r="B31" s="447">
        <v>22</v>
      </c>
      <c r="C31" s="257"/>
      <c r="D31" s="257"/>
      <c r="E31" s="258"/>
      <c r="F31" s="259"/>
      <c r="G31" s="260"/>
      <c r="H31" s="231"/>
      <c r="I31" s="231"/>
      <c r="J31" s="231"/>
      <c r="K31" s="261"/>
      <c r="L31" s="262"/>
      <c r="M31" s="263"/>
      <c r="N31" s="181"/>
      <c r="O31" s="245"/>
      <c r="Q31" s="229"/>
      <c r="R31" s="230"/>
      <c r="S31" s="232">
        <f t="shared" si="19"/>
        <v>0</v>
      </c>
      <c r="T31" s="233"/>
      <c r="U31" s="234"/>
      <c r="V31" s="232"/>
      <c r="W31" s="232">
        <f t="shared" si="20"/>
        <v>0</v>
      </c>
      <c r="X31" s="235"/>
      <c r="Y31" s="232">
        <f t="shared" si="21"/>
        <v>0</v>
      </c>
      <c r="Z31" s="236"/>
      <c r="AA31" s="237"/>
      <c r="AB31" s="237"/>
      <c r="AC31" s="182"/>
      <c r="AD31" s="182"/>
      <c r="AE31" s="182"/>
      <c r="AF31" s="182"/>
      <c r="AG31" s="182"/>
      <c r="AH31" s="256"/>
      <c r="AI31" s="182"/>
      <c r="AJ31" s="238">
        <f t="shared" si="22"/>
        <v>0</v>
      </c>
      <c r="AK31" s="238">
        <f t="shared" si="23"/>
        <v>0</v>
      </c>
      <c r="AL31" s="238">
        <f t="shared" si="24"/>
        <v>0</v>
      </c>
      <c r="AM31" s="237"/>
      <c r="AN31" s="237"/>
      <c r="AX31" s="229"/>
      <c r="AY31" s="230"/>
      <c r="AZ31" s="232">
        <f t="shared" si="25"/>
        <v>0</v>
      </c>
      <c r="BA31" s="233"/>
      <c r="BB31" s="234"/>
      <c r="BC31" s="232"/>
      <c r="BD31" s="232">
        <f t="shared" si="26"/>
        <v>0</v>
      </c>
      <c r="BE31" s="235"/>
      <c r="BF31" s="232">
        <f t="shared" si="27"/>
        <v>0</v>
      </c>
      <c r="BG31" s="236"/>
      <c r="BH31" s="237"/>
      <c r="BI31" s="237"/>
      <c r="BJ31" s="182"/>
      <c r="BK31" s="182"/>
      <c r="BL31" s="182"/>
      <c r="BM31" s="182"/>
      <c r="BN31" s="182"/>
      <c r="BO31" s="256"/>
      <c r="BP31" s="182"/>
      <c r="BQ31" s="238">
        <f t="shared" si="28"/>
        <v>0</v>
      </c>
      <c r="BR31" s="238">
        <f t="shared" si="29"/>
        <v>0</v>
      </c>
      <c r="BS31" s="238">
        <f t="shared" si="30"/>
        <v>0</v>
      </c>
      <c r="BX31" s="229"/>
      <c r="BY31" s="230"/>
      <c r="BZ31" s="232">
        <f t="shared" si="31"/>
        <v>0</v>
      </c>
      <c r="CA31" s="233"/>
      <c r="CB31" s="234"/>
      <c r="CC31" s="232">
        <f t="shared" si="32"/>
        <v>0</v>
      </c>
      <c r="CD31" s="232">
        <f t="shared" si="33"/>
        <v>0</v>
      </c>
      <c r="CE31" s="235"/>
      <c r="CF31" s="232">
        <f t="shared" si="34"/>
        <v>0</v>
      </c>
      <c r="CG31" s="236"/>
      <c r="CH31" s="237"/>
      <c r="CI31" s="237"/>
      <c r="CJ31" s="182"/>
      <c r="CK31" s="182"/>
      <c r="CL31" s="182"/>
      <c r="CM31" s="182"/>
      <c r="CN31" s="182"/>
      <c r="CO31" s="182"/>
      <c r="CP31" s="182"/>
      <c r="CQ31" s="182"/>
      <c r="CR31" s="256"/>
      <c r="CS31" s="238">
        <f t="shared" si="35"/>
        <v>0</v>
      </c>
      <c r="CT31" s="238">
        <f t="shared" si="36"/>
        <v>0</v>
      </c>
      <c r="CU31" s="238">
        <f t="shared" si="37"/>
        <v>0</v>
      </c>
    </row>
    <row r="32" spans="1:99" hidden="1">
      <c r="B32" s="447">
        <v>23</v>
      </c>
      <c r="C32" s="257"/>
      <c r="D32" s="257"/>
      <c r="E32" s="258"/>
      <c r="F32" s="259"/>
      <c r="G32" s="260"/>
      <c r="H32" s="231"/>
      <c r="I32" s="231"/>
      <c r="J32" s="231"/>
      <c r="K32" s="261"/>
      <c r="L32" s="262"/>
      <c r="M32" s="263"/>
      <c r="N32" s="181"/>
      <c r="O32" s="245"/>
      <c r="Q32" s="229"/>
      <c r="R32" s="230"/>
      <c r="S32" s="232">
        <f t="shared" si="19"/>
        <v>0</v>
      </c>
      <c r="T32" s="233"/>
      <c r="U32" s="234"/>
      <c r="V32" s="232"/>
      <c r="W32" s="232">
        <f t="shared" si="20"/>
        <v>0</v>
      </c>
      <c r="X32" s="235"/>
      <c r="Y32" s="232">
        <f t="shared" si="21"/>
        <v>0</v>
      </c>
      <c r="Z32" s="236"/>
      <c r="AA32" s="237"/>
      <c r="AB32" s="237"/>
      <c r="AC32" s="182"/>
      <c r="AD32" s="182"/>
      <c r="AE32" s="182"/>
      <c r="AF32" s="182"/>
      <c r="AG32" s="182"/>
      <c r="AH32" s="256"/>
      <c r="AI32" s="182"/>
      <c r="AJ32" s="238">
        <f t="shared" si="22"/>
        <v>0</v>
      </c>
      <c r="AK32" s="238">
        <f t="shared" si="23"/>
        <v>0</v>
      </c>
      <c r="AL32" s="238">
        <f t="shared" si="24"/>
        <v>0</v>
      </c>
      <c r="AM32" s="237"/>
      <c r="AN32" s="237"/>
      <c r="AX32" s="229"/>
      <c r="AY32" s="230"/>
      <c r="AZ32" s="232">
        <f t="shared" si="25"/>
        <v>0</v>
      </c>
      <c r="BA32" s="233"/>
      <c r="BB32" s="234"/>
      <c r="BC32" s="232"/>
      <c r="BD32" s="232">
        <f t="shared" si="26"/>
        <v>0</v>
      </c>
      <c r="BE32" s="235"/>
      <c r="BF32" s="232">
        <f t="shared" si="27"/>
        <v>0</v>
      </c>
      <c r="BG32" s="236"/>
      <c r="BH32" s="237"/>
      <c r="BI32" s="237"/>
      <c r="BJ32" s="182"/>
      <c r="BK32" s="182"/>
      <c r="BL32" s="182"/>
      <c r="BM32" s="182"/>
      <c r="BN32" s="182"/>
      <c r="BO32" s="256"/>
      <c r="BP32" s="182"/>
      <c r="BQ32" s="238">
        <f t="shared" si="28"/>
        <v>0</v>
      </c>
      <c r="BR32" s="238">
        <f t="shared" si="29"/>
        <v>0</v>
      </c>
      <c r="BS32" s="238">
        <f t="shared" si="30"/>
        <v>0</v>
      </c>
      <c r="BX32" s="229"/>
      <c r="BY32" s="230"/>
      <c r="BZ32" s="232">
        <f t="shared" si="31"/>
        <v>0</v>
      </c>
      <c r="CA32" s="233"/>
      <c r="CB32" s="234"/>
      <c r="CC32" s="232">
        <f t="shared" si="32"/>
        <v>0</v>
      </c>
      <c r="CD32" s="232">
        <f t="shared" si="33"/>
        <v>0</v>
      </c>
      <c r="CE32" s="235"/>
      <c r="CF32" s="232">
        <f t="shared" si="34"/>
        <v>0</v>
      </c>
      <c r="CG32" s="236"/>
      <c r="CH32" s="237"/>
      <c r="CI32" s="237"/>
      <c r="CJ32" s="182"/>
      <c r="CK32" s="182"/>
      <c r="CL32" s="182"/>
      <c r="CM32" s="182"/>
      <c r="CN32" s="182"/>
      <c r="CO32" s="182"/>
      <c r="CP32" s="182"/>
      <c r="CQ32" s="182"/>
      <c r="CR32" s="256"/>
      <c r="CS32" s="238">
        <f t="shared" si="35"/>
        <v>0</v>
      </c>
      <c r="CT32" s="238">
        <f t="shared" si="36"/>
        <v>0</v>
      </c>
      <c r="CU32" s="238">
        <f t="shared" si="37"/>
        <v>0</v>
      </c>
    </row>
    <row r="33" spans="2:99" s="218" customFormat="1">
      <c r="B33" s="185"/>
      <c r="C33" s="264" t="s">
        <v>4</v>
      </c>
      <c r="D33" s="264">
        <f>COUNTA(D10:D32)</f>
        <v>12</v>
      </c>
      <c r="E33" s="183"/>
      <c r="F33" s="265"/>
      <c r="G33" s="264"/>
      <c r="H33" s="185"/>
      <c r="I33" s="185"/>
      <c r="J33" s="185"/>
      <c r="K33" s="185"/>
      <c r="L33" s="264"/>
      <c r="M33" s="264"/>
      <c r="N33" s="185"/>
      <c r="O33" s="266"/>
      <c r="Q33" s="266"/>
      <c r="R33" s="183"/>
      <c r="S33" s="267">
        <f>SUM(S10:S32)</f>
        <v>4000000</v>
      </c>
      <c r="T33" s="268"/>
      <c r="U33" s="269"/>
      <c r="V33" s="270"/>
      <c r="W33" s="270"/>
      <c r="X33" s="270">
        <f>SUM(X10:X32)</f>
        <v>2600000</v>
      </c>
      <c r="Y33" s="270">
        <f>SUM(Y10:Y32)</f>
        <v>-1400000</v>
      </c>
      <c r="Z33" s="270"/>
      <c r="AA33" s="220"/>
      <c r="AB33" s="271" t="s">
        <v>21</v>
      </c>
      <c r="AC33" s="183">
        <f>COUNTIF(AC10:AC32,"X")</f>
        <v>2</v>
      </c>
      <c r="AD33" s="487">
        <f t="shared" ref="AD33:AI33" si="38">COUNTIF(AD10:AD32,"X")</f>
        <v>3</v>
      </c>
      <c r="AE33" s="487">
        <f t="shared" si="38"/>
        <v>3</v>
      </c>
      <c r="AF33" s="487">
        <f t="shared" si="38"/>
        <v>3</v>
      </c>
      <c r="AG33" s="487">
        <f t="shared" si="38"/>
        <v>0</v>
      </c>
      <c r="AH33" s="487">
        <f t="shared" si="38"/>
        <v>0</v>
      </c>
      <c r="AI33" s="487">
        <f t="shared" si="38"/>
        <v>0</v>
      </c>
      <c r="AJ33" s="272">
        <f>SUM(AJ10:AJ32)</f>
        <v>3</v>
      </c>
      <c r="AK33" s="272">
        <f>SUM(AK10:AK32)</f>
        <v>0</v>
      </c>
      <c r="AL33" s="272">
        <f>SUM(AL10:AL32)</f>
        <v>0</v>
      </c>
      <c r="AM33" s="220"/>
      <c r="AN33" s="220"/>
      <c r="AX33" s="266"/>
      <c r="AY33" s="648"/>
      <c r="AZ33" s="267">
        <f>SUM(AZ10:AZ32)</f>
        <v>3600000</v>
      </c>
      <c r="BA33" s="268"/>
      <c r="BB33" s="269"/>
      <c r="BC33" s="270"/>
      <c r="BD33" s="270"/>
      <c r="BE33" s="270">
        <f>SUM(BE10:BE32)</f>
        <v>0</v>
      </c>
      <c r="BF33" s="270">
        <f>SUM(BF10:BF32)</f>
        <v>-3600000</v>
      </c>
      <c r="BG33" s="270"/>
      <c r="BH33" s="220"/>
      <c r="BI33" s="271" t="s">
        <v>21</v>
      </c>
      <c r="BJ33" s="648">
        <f>COUNTIF(BJ10:BJ32,"X")</f>
        <v>2</v>
      </c>
      <c r="BK33" s="648">
        <f t="shared" ref="BK33:BP33" si="39">COUNTIF(BK10:BK32,"X")</f>
        <v>3</v>
      </c>
      <c r="BL33" s="648">
        <f t="shared" si="39"/>
        <v>0</v>
      </c>
      <c r="BM33" s="648">
        <f t="shared" si="39"/>
        <v>0</v>
      </c>
      <c r="BN33" s="648">
        <f t="shared" si="39"/>
        <v>0</v>
      </c>
      <c r="BO33" s="648">
        <f t="shared" si="39"/>
        <v>0</v>
      </c>
      <c r="BP33" s="648">
        <f t="shared" si="39"/>
        <v>0</v>
      </c>
      <c r="BQ33" s="272">
        <f>SUM(BQ10:BQ32)</f>
        <v>3</v>
      </c>
      <c r="BR33" s="272">
        <f>SUM(BR10:BR32)</f>
        <v>0</v>
      </c>
      <c r="BS33" s="272">
        <f>SUM(BS10:BS32)</f>
        <v>0</v>
      </c>
      <c r="BX33" s="266"/>
      <c r="BY33" s="487"/>
      <c r="BZ33" s="267">
        <f>SUM(BZ10:BZ32)</f>
        <v>7200000</v>
      </c>
      <c r="CA33" s="268"/>
      <c r="CB33" s="269"/>
      <c r="CC33" s="270"/>
      <c r="CD33" s="270"/>
      <c r="CE33" s="270">
        <f>SUM(CE10:CE32)</f>
        <v>0</v>
      </c>
      <c r="CF33" s="270">
        <f>SUM(CF10:CF32)</f>
        <v>-10800000</v>
      </c>
      <c r="CG33" s="270"/>
      <c r="CH33" s="220"/>
      <c r="CI33" s="271" t="s">
        <v>21</v>
      </c>
      <c r="CJ33" s="487">
        <f t="shared" ref="CJ33:CR33" si="40">COUNTIF(CJ10:CJ32,"X")</f>
        <v>0</v>
      </c>
      <c r="CK33" s="487">
        <f t="shared" si="40"/>
        <v>0</v>
      </c>
      <c r="CL33" s="487">
        <f t="shared" si="40"/>
        <v>0</v>
      </c>
      <c r="CM33" s="487">
        <f t="shared" si="40"/>
        <v>0</v>
      </c>
      <c r="CN33" s="487">
        <f t="shared" si="40"/>
        <v>0</v>
      </c>
      <c r="CO33" s="487">
        <f t="shared" si="40"/>
        <v>0</v>
      </c>
      <c r="CP33" s="487">
        <f t="shared" si="40"/>
        <v>0</v>
      </c>
      <c r="CQ33" s="487">
        <f t="shared" si="40"/>
        <v>0</v>
      </c>
      <c r="CR33" s="487">
        <f t="shared" si="40"/>
        <v>0</v>
      </c>
      <c r="CS33" s="272">
        <f>SUM(CS10:CS32)</f>
        <v>0</v>
      </c>
      <c r="CT33" s="272">
        <f>SUM(CT10:CT32)</f>
        <v>0</v>
      </c>
      <c r="CU33" s="272">
        <f>SUM(CU10:CU32)</f>
        <v>0</v>
      </c>
    </row>
    <row r="34" spans="2:99">
      <c r="B34" s="273"/>
      <c r="C34" s="273"/>
      <c r="D34" s="273"/>
      <c r="E34" s="186"/>
      <c r="F34" s="274"/>
      <c r="G34" s="275"/>
      <c r="H34" s="188"/>
      <c r="I34" s="188"/>
      <c r="J34" s="188"/>
      <c r="K34" s="188"/>
      <c r="L34" s="275"/>
      <c r="M34" s="275"/>
      <c r="N34" s="188"/>
      <c r="O34" s="273"/>
      <c r="Q34" s="273"/>
      <c r="R34" s="186"/>
      <c r="S34" s="273"/>
      <c r="T34" s="276"/>
      <c r="U34" s="277"/>
      <c r="V34" s="273"/>
      <c r="W34" s="273"/>
      <c r="X34" s="273"/>
      <c r="Y34" s="273"/>
      <c r="Z34" s="273"/>
      <c r="AA34" s="237"/>
      <c r="AB34" s="271" t="s">
        <v>22</v>
      </c>
      <c r="AC34" s="186">
        <f>COUNTIF(AC10:AC32,"P")</f>
        <v>0</v>
      </c>
      <c r="AD34" s="186"/>
      <c r="AE34" s="186">
        <f>COUNTIF(AE10:AE32,"P")</f>
        <v>0</v>
      </c>
      <c r="AF34" s="186">
        <f>COUNTIF(AF10:AF32,"P")</f>
        <v>0</v>
      </c>
      <c r="AG34" s="186">
        <f>COUNTIF(AG10:AG32,"P")</f>
        <v>0</v>
      </c>
      <c r="AH34" s="186">
        <f>COUNTIF(AH10:AH32,"P")</f>
        <v>0</v>
      </c>
      <c r="AI34" s="186">
        <f>COUNTIF(AI10:AI32,"P")</f>
        <v>0</v>
      </c>
      <c r="AJ34" s="278"/>
      <c r="AK34" s="278"/>
      <c r="AL34" s="278"/>
      <c r="AM34" s="237"/>
      <c r="AN34" s="237"/>
      <c r="AX34" s="273"/>
      <c r="AY34" s="186"/>
      <c r="AZ34" s="273"/>
      <c r="BA34" s="276"/>
      <c r="BB34" s="277"/>
      <c r="BC34" s="273"/>
      <c r="BD34" s="273"/>
      <c r="BE34" s="273"/>
      <c r="BF34" s="273"/>
      <c r="BG34" s="273"/>
      <c r="BH34" s="237"/>
      <c r="BI34" s="271" t="s">
        <v>22</v>
      </c>
      <c r="BJ34" s="186">
        <f>COUNTIF(BJ10:BJ32,"P")</f>
        <v>0</v>
      </c>
      <c r="BK34" s="186"/>
      <c r="BL34" s="186">
        <f>COUNTIF(BL10:BL32,"P")</f>
        <v>0</v>
      </c>
      <c r="BM34" s="186">
        <f>COUNTIF(BM10:BM32,"P")</f>
        <v>0</v>
      </c>
      <c r="BN34" s="186">
        <f>COUNTIF(BN10:BN32,"P")</f>
        <v>0</v>
      </c>
      <c r="BO34" s="186">
        <f>COUNTIF(BO10:BO32,"P")</f>
        <v>0</v>
      </c>
      <c r="BP34" s="186">
        <f>COUNTIF(BP10:BP32,"P")</f>
        <v>0</v>
      </c>
      <c r="BQ34" s="278"/>
      <c r="BR34" s="278"/>
      <c r="BS34" s="278"/>
      <c r="BX34" s="273"/>
      <c r="BY34" s="186"/>
      <c r="BZ34" s="273"/>
      <c r="CA34" s="276"/>
      <c r="CB34" s="277"/>
      <c r="CC34" s="273"/>
      <c r="CD34" s="273"/>
      <c r="CE34" s="273"/>
      <c r="CF34" s="273"/>
      <c r="CG34" s="273"/>
      <c r="CH34" s="237"/>
      <c r="CI34" s="271" t="s">
        <v>22</v>
      </c>
      <c r="CJ34" s="186">
        <f t="shared" ref="CJ34:CR34" si="41">COUNTIF(CJ10:CJ32,"P")</f>
        <v>0</v>
      </c>
      <c r="CK34" s="186">
        <f t="shared" si="41"/>
        <v>0</v>
      </c>
      <c r="CL34" s="186">
        <f t="shared" si="41"/>
        <v>0</v>
      </c>
      <c r="CM34" s="186">
        <f t="shared" si="41"/>
        <v>0</v>
      </c>
      <c r="CN34" s="186">
        <f t="shared" si="41"/>
        <v>0</v>
      </c>
      <c r="CO34" s="186">
        <f t="shared" si="41"/>
        <v>0</v>
      </c>
      <c r="CP34" s="186">
        <f t="shared" si="41"/>
        <v>0</v>
      </c>
      <c r="CQ34" s="186">
        <f t="shared" si="41"/>
        <v>0</v>
      </c>
      <c r="CR34" s="186">
        <f t="shared" si="41"/>
        <v>0</v>
      </c>
      <c r="CS34" s="278"/>
      <c r="CT34" s="278"/>
      <c r="CU34" s="278"/>
    </row>
    <row r="35" spans="2:99">
      <c r="AB35" s="279" t="s">
        <v>39</v>
      </c>
      <c r="AF35" s="280">
        <v>2</v>
      </c>
      <c r="AG35" s="280">
        <v>2</v>
      </c>
      <c r="AH35" s="280"/>
      <c r="AI35" s="280">
        <v>2</v>
      </c>
      <c r="AJ35" s="281">
        <f>SUM($AF$35:$AI$35)</f>
        <v>6</v>
      </c>
      <c r="AK35" s="280"/>
      <c r="AL35" s="280"/>
      <c r="BI35" s="279" t="s">
        <v>39</v>
      </c>
      <c r="BM35" s="280">
        <v>2</v>
      </c>
      <c r="BN35" s="280">
        <v>2</v>
      </c>
      <c r="BO35" s="280"/>
      <c r="BP35" s="280">
        <v>2</v>
      </c>
      <c r="BQ35" s="281">
        <f>SUM($AF$35:$AI$35)</f>
        <v>6</v>
      </c>
      <c r="BR35" s="280"/>
      <c r="BS35" s="280"/>
      <c r="CI35" s="279" t="s">
        <v>39</v>
      </c>
      <c r="CO35" s="280"/>
      <c r="CP35" s="280">
        <v>2</v>
      </c>
      <c r="CQ35" s="280">
        <v>2</v>
      </c>
      <c r="CR35" s="280"/>
      <c r="CS35" s="281">
        <f>SUM($AF$35:$AI$35)</f>
        <v>6</v>
      </c>
      <c r="CT35" s="280"/>
      <c r="CU35" s="280"/>
    </row>
    <row r="36" spans="2:99">
      <c r="N36" s="202"/>
      <c r="AB36" s="279" t="s">
        <v>40</v>
      </c>
      <c r="AF36" s="280"/>
      <c r="AG36" s="280"/>
      <c r="AH36" s="280"/>
      <c r="AI36" s="282"/>
      <c r="AJ36" s="283">
        <f>AJ33/AJ35</f>
        <v>0.5</v>
      </c>
      <c r="AK36" s="280"/>
      <c r="AL36" s="280"/>
      <c r="BI36" s="279" t="s">
        <v>40</v>
      </c>
      <c r="BM36" s="280"/>
      <c r="BN36" s="280"/>
      <c r="BO36" s="280"/>
      <c r="BP36" s="282"/>
      <c r="BQ36" s="283">
        <f>BQ33/BQ35</f>
        <v>0.5</v>
      </c>
      <c r="BR36" s="280"/>
      <c r="BS36" s="280"/>
      <c r="CI36" s="279" t="s">
        <v>40</v>
      </c>
      <c r="CO36" s="280"/>
      <c r="CP36" s="280"/>
      <c r="CQ36" s="280"/>
      <c r="CR36" s="280"/>
      <c r="CS36" s="283">
        <f>CS33/CS35</f>
        <v>0</v>
      </c>
      <c r="CT36" s="280"/>
      <c r="CU36" s="280"/>
    </row>
    <row r="37" spans="2:99">
      <c r="N37" s="202"/>
      <c r="AI37" s="284"/>
      <c r="BP37" s="284"/>
    </row>
    <row r="38" spans="2:99">
      <c r="N38" s="202"/>
    </row>
    <row r="39" spans="2:99">
      <c r="N39" s="202"/>
    </row>
    <row r="40" spans="2:99">
      <c r="C40" s="173"/>
      <c r="D40" s="173"/>
      <c r="F40" s="208"/>
      <c r="J40" s="202"/>
      <c r="K40" s="202"/>
      <c r="N40" s="202"/>
    </row>
    <row r="41" spans="2:99">
      <c r="C41" s="173"/>
      <c r="D41" s="173"/>
      <c r="F41" s="208"/>
      <c r="J41" s="202"/>
      <c r="K41" s="202"/>
      <c r="N41" s="202"/>
    </row>
    <row r="42" spans="2:99">
      <c r="C42" s="173"/>
      <c r="D42" s="173"/>
      <c r="F42" s="208"/>
      <c r="J42" s="202"/>
      <c r="K42" s="202"/>
      <c r="N42" s="202"/>
    </row>
    <row r="43" spans="2:99">
      <c r="C43" s="173"/>
      <c r="D43" s="173"/>
      <c r="F43" s="208"/>
      <c r="J43" s="202"/>
      <c r="K43" s="202"/>
      <c r="N43" s="202"/>
    </row>
    <row r="44" spans="2:99">
      <c r="C44" s="173"/>
      <c r="D44" s="173"/>
      <c r="F44" s="208"/>
      <c r="J44" s="202"/>
      <c r="K44" s="202"/>
      <c r="N44" s="202"/>
    </row>
  </sheetData>
  <sheetProtection formatCells="0" formatColumns="0" formatRows="0"/>
  <sortState ref="A10:CU24">
    <sortCondition ref="D10:D24"/>
    <sortCondition ref="C10:C24"/>
  </sortState>
  <mergeCells count="45">
    <mergeCell ref="H5:I5"/>
    <mergeCell ref="B2:O2"/>
    <mergeCell ref="Q2:Z2"/>
    <mergeCell ref="V8:V9"/>
    <mergeCell ref="B8:B9"/>
    <mergeCell ref="C8:C9"/>
    <mergeCell ref="D8:D9"/>
    <mergeCell ref="E8:E9"/>
    <mergeCell ref="F8:F9"/>
    <mergeCell ref="G8:G9"/>
    <mergeCell ref="H8:I8"/>
    <mergeCell ref="K8:M8"/>
    <mergeCell ref="N8:N9"/>
    <mergeCell ref="O8:O9"/>
    <mergeCell ref="Q8:S8"/>
    <mergeCell ref="W8:W9"/>
    <mergeCell ref="X8:X9"/>
    <mergeCell ref="AC2:AL2"/>
    <mergeCell ref="AJ8:AL8"/>
    <mergeCell ref="Y8:Y9"/>
    <mergeCell ref="Z8:Z9"/>
    <mergeCell ref="AC8:AE8"/>
    <mergeCell ref="AF8:AI8"/>
    <mergeCell ref="BX2:CG2"/>
    <mergeCell ref="CJ2:CU2"/>
    <mergeCell ref="BX8:BZ8"/>
    <mergeCell ref="CC8:CC9"/>
    <mergeCell ref="CD8:CD9"/>
    <mergeCell ref="CE8:CE9"/>
    <mergeCell ref="CF8:CF9"/>
    <mergeCell ref="CG8:CG9"/>
    <mergeCell ref="CJ8:CN8"/>
    <mergeCell ref="CO8:CR8"/>
    <mergeCell ref="CS8:CU8"/>
    <mergeCell ref="AX2:BG2"/>
    <mergeCell ref="BJ2:BS2"/>
    <mergeCell ref="AX8:AZ8"/>
    <mergeCell ref="BC8:BC9"/>
    <mergeCell ref="BD8:BD9"/>
    <mergeCell ref="BE8:BE9"/>
    <mergeCell ref="BF8:BF9"/>
    <mergeCell ref="BG8:BG9"/>
    <mergeCell ref="BJ8:BL8"/>
    <mergeCell ref="BM8:BP8"/>
    <mergeCell ref="BQ8:BS8"/>
  </mergeCells>
  <conditionalFormatting sqref="AF10:AI15 CJ14:CO16 AC10:AE32 AF17:AI32">
    <cfRule type="cellIs" dxfId="33" priority="57" operator="equal">
      <formula>"P"</formula>
    </cfRule>
    <cfRule type="cellIs" dxfId="32" priority="58" operator="equal">
      <formula>"X"</formula>
    </cfRule>
    <cfRule type="cellIs" dxfId="31" priority="59" operator="equal">
      <formula>"KP"</formula>
    </cfRule>
  </conditionalFormatting>
  <conditionalFormatting sqref="Y10:Y32 CF10:CF32">
    <cfRule type="cellIs" dxfId="30" priority="52" operator="greaterThan">
      <formula>0</formula>
    </cfRule>
    <cfRule type="cellIs" dxfId="29" priority="53" operator="lessThan">
      <formula>0</formula>
    </cfRule>
  </conditionalFormatting>
  <conditionalFormatting sqref="X10:X32 CE10:CE32">
    <cfRule type="cellIs" dxfId="28" priority="51" operator="greaterThan">
      <formula>0</formula>
    </cfRule>
  </conditionalFormatting>
  <conditionalFormatting sqref="X33:Y33">
    <cfRule type="cellIs" dxfId="27" priority="49" operator="lessThan">
      <formula>0</formula>
    </cfRule>
    <cfRule type="cellIs" dxfId="26" priority="50" operator="greaterThan">
      <formula>0</formula>
    </cfRule>
  </conditionalFormatting>
  <conditionalFormatting sqref="AF16:AI16">
    <cfRule type="cellIs" dxfId="25" priority="42" operator="equal">
      <formula>"P"</formula>
    </cfRule>
    <cfRule type="cellIs" dxfId="24" priority="43" operator="equal">
      <formula>"X"</formula>
    </cfRule>
    <cfRule type="cellIs" dxfId="23" priority="44" operator="equal">
      <formula>"KP"</formula>
    </cfRule>
  </conditionalFormatting>
  <conditionalFormatting sqref="CJ10:CM13 CP10:CR15 CJ17:CR32">
    <cfRule type="cellIs" dxfId="22" priority="23" operator="equal">
      <formula>"P"</formula>
    </cfRule>
    <cfRule type="cellIs" dxfId="21" priority="24" operator="equal">
      <formula>"X"</formula>
    </cfRule>
    <cfRule type="cellIs" dxfId="20" priority="25" operator="equal">
      <formula>"KP"</formula>
    </cfRule>
  </conditionalFormatting>
  <conditionalFormatting sqref="CE33:CF33">
    <cfRule type="cellIs" dxfId="19" priority="18" operator="lessThan">
      <formula>0</formula>
    </cfRule>
    <cfRule type="cellIs" dxfId="18" priority="19" operator="greaterThan">
      <formula>0</formula>
    </cfRule>
  </conditionalFormatting>
  <conditionalFormatting sqref="CP16:CR16">
    <cfRule type="cellIs" dxfId="17" priority="15" operator="equal">
      <formula>"P"</formula>
    </cfRule>
    <cfRule type="cellIs" dxfId="16" priority="16" operator="equal">
      <formula>"X"</formula>
    </cfRule>
    <cfRule type="cellIs" dxfId="15" priority="17" operator="equal">
      <formula>"KP"</formula>
    </cfRule>
  </conditionalFormatting>
  <conditionalFormatting sqref="CN10:CO13">
    <cfRule type="cellIs" dxfId="14" priority="12" operator="equal">
      <formula>"P"</formula>
    </cfRule>
    <cfRule type="cellIs" dxfId="13" priority="13" operator="equal">
      <formula>"X"</formula>
    </cfRule>
    <cfRule type="cellIs" dxfId="12" priority="14" operator="equal">
      <formula>"KP"</formula>
    </cfRule>
  </conditionalFormatting>
  <conditionalFormatting sqref="BM10:BP15 BJ10:BL32 BM17:BP32">
    <cfRule type="cellIs" dxfId="11" priority="9" operator="equal">
      <formula>"P"</formula>
    </cfRule>
    <cfRule type="cellIs" dxfId="10" priority="10" operator="equal">
      <formula>"X"</formula>
    </cfRule>
    <cfRule type="cellIs" dxfId="9" priority="11" operator="equal">
      <formula>"KP"</formula>
    </cfRule>
  </conditionalFormatting>
  <conditionalFormatting sqref="BF10:BF32">
    <cfRule type="cellIs" dxfId="8" priority="7" operator="greaterThan">
      <formula>0</formula>
    </cfRule>
    <cfRule type="cellIs" dxfId="7" priority="8" operator="lessThan">
      <formula>0</formula>
    </cfRule>
  </conditionalFormatting>
  <conditionalFormatting sqref="BE10:BE32">
    <cfRule type="cellIs" dxfId="6" priority="6" operator="greaterThan">
      <formula>0</formula>
    </cfRule>
  </conditionalFormatting>
  <conditionalFormatting sqref="BE33:BF33">
    <cfRule type="cellIs" dxfId="5" priority="4" operator="lessThan">
      <formula>0</formula>
    </cfRule>
    <cfRule type="cellIs" dxfId="4" priority="5" operator="greaterThan">
      <formula>0</formula>
    </cfRule>
  </conditionalFormatting>
  <conditionalFormatting sqref="BM16:BP16">
    <cfRule type="cellIs" dxfId="3" priority="1" operator="equal">
      <formula>"P"</formula>
    </cfRule>
    <cfRule type="cellIs" dxfId="2" priority="2" operator="equal">
      <formula>"X"</formula>
    </cfRule>
    <cfRule type="cellIs" dxfId="1" priority="3" operator="equal">
      <formula>"KP"</formula>
    </cfRule>
  </conditionalFormatting>
  <hyperlinks>
    <hyperlink ref="G16" r:id="rId1"/>
    <hyperlink ref="G10" r:id="rId2"/>
    <hyperlink ref="M12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N13" sqref="N13"/>
    </sheetView>
  </sheetViews>
  <sheetFormatPr defaultColWidth="8.875" defaultRowHeight="15"/>
  <cols>
    <col min="1" max="1" width="4.75" style="112" customWidth="1"/>
    <col min="2" max="2" width="16" style="112" customWidth="1"/>
    <col min="3" max="3" width="10.875" style="112" customWidth="1"/>
    <col min="4" max="4" width="5.125" style="112" bestFit="1" customWidth="1"/>
    <col min="5" max="5" width="7" style="112" customWidth="1"/>
    <col min="6" max="6" width="12.375" style="112" bestFit="1" customWidth="1"/>
    <col min="7" max="7" width="9.375" style="112" customWidth="1"/>
    <col min="8" max="8" width="16.125" style="112" customWidth="1"/>
    <col min="9" max="9" width="17.125" style="112" customWidth="1"/>
    <col min="10" max="11" width="8.875" style="112"/>
    <col min="12" max="12" width="12.375" style="112" customWidth="1"/>
    <col min="13" max="13" width="19.25" style="112" customWidth="1"/>
    <col min="14" max="16" width="4.25" style="112" customWidth="1"/>
    <col min="17" max="17" width="25.75" style="112" customWidth="1"/>
    <col min="18" max="18" width="4.875" style="112" customWidth="1"/>
    <col min="19" max="16384" width="8.875" style="112"/>
  </cols>
  <sheetData>
    <row r="1" spans="1:18" ht="15.75">
      <c r="C1" s="113" t="s">
        <v>95</v>
      </c>
      <c r="G1" s="114"/>
      <c r="H1" s="114"/>
      <c r="I1" s="114"/>
      <c r="L1" s="112" t="s">
        <v>96</v>
      </c>
      <c r="M1" s="115" t="e">
        <f ca="1">VLOOKUP($C$9,$Q$1:$R$25,2,FALSE)</f>
        <v>#N/A</v>
      </c>
      <c r="Q1" s="112" t="e">
        <f ca="1">TRIM(INDIRECT("'"&amp;$M$7&amp;"'!C"&amp;R1))&amp;" "&amp;TRIM(INDIRECT("'"&amp;$M$7&amp;"'!D"&amp;R1))</f>
        <v>#REF!</v>
      </c>
      <c r="R1" s="112">
        <v>10</v>
      </c>
    </row>
    <row r="2" spans="1:18">
      <c r="C2" s="116" t="s">
        <v>97</v>
      </c>
      <c r="G2" s="114"/>
      <c r="H2" s="114"/>
      <c r="I2" s="114"/>
      <c r="Q2" s="112" t="e">
        <f t="shared" ref="Q2:Q25" ca="1" si="0">TRIM(INDIRECT("'"&amp;$M$7&amp;"'!C"&amp;R2))&amp;" "&amp;TRIM(INDIRECT("'"&amp;$M$7&amp;"'!D"&amp;R2))</f>
        <v>#REF!</v>
      </c>
      <c r="R2" s="112">
        <v>11</v>
      </c>
    </row>
    <row r="3" spans="1:18">
      <c r="C3" s="117" t="s">
        <v>98</v>
      </c>
      <c r="G3" s="114"/>
      <c r="H3" s="114"/>
      <c r="I3" s="114"/>
      <c r="L3" s="112" t="s">
        <v>99</v>
      </c>
      <c r="M3" s="118" t="s">
        <v>428</v>
      </c>
      <c r="Q3" s="112" t="e">
        <f t="shared" ca="1" si="0"/>
        <v>#REF!</v>
      </c>
      <c r="R3" s="112">
        <v>12</v>
      </c>
    </row>
    <row r="4" spans="1:18">
      <c r="B4" s="119"/>
      <c r="C4" s="117" t="s">
        <v>100</v>
      </c>
      <c r="G4" s="114"/>
      <c r="H4" s="114"/>
      <c r="I4" s="114"/>
      <c r="Q4" s="112" t="e">
        <f t="shared" ca="1" si="0"/>
        <v>#REF!</v>
      </c>
      <c r="R4" s="112">
        <v>13</v>
      </c>
    </row>
    <row r="5" spans="1:18">
      <c r="B5" s="120"/>
      <c r="C5" s="120"/>
      <c r="G5" s="114"/>
      <c r="H5" s="114"/>
      <c r="I5" s="114"/>
      <c r="L5" s="112" t="s">
        <v>101</v>
      </c>
      <c r="M5" s="121" t="s">
        <v>573</v>
      </c>
      <c r="Q5" s="112" t="e">
        <f t="shared" ca="1" si="0"/>
        <v>#REF!</v>
      </c>
      <c r="R5" s="112">
        <v>14</v>
      </c>
    </row>
    <row r="6" spans="1:18" ht="20.25">
      <c r="A6" s="734" t="str">
        <f>"THÔNG BÁO HỌC PHÍ THÁNG "&amp;$M$3</f>
        <v>THÔNG BÁO HỌC PHÍ THÁNG 8,9/2016</v>
      </c>
      <c r="B6" s="734"/>
      <c r="C6" s="734"/>
      <c r="D6" s="734"/>
      <c r="E6" s="734"/>
      <c r="F6" s="734"/>
      <c r="G6" s="734"/>
      <c r="H6" s="734"/>
      <c r="I6" s="734"/>
      <c r="J6" s="122"/>
      <c r="Q6" s="112" t="e">
        <f t="shared" ca="1" si="0"/>
        <v>#REF!</v>
      </c>
      <c r="R6" s="112">
        <v>15</v>
      </c>
    </row>
    <row r="7" spans="1:18" ht="20.25">
      <c r="A7" s="166" t="s">
        <v>260</v>
      </c>
      <c r="B7" s="122"/>
      <c r="C7" s="122"/>
      <c r="D7" s="122"/>
      <c r="E7" s="122"/>
      <c r="F7" s="122"/>
      <c r="G7" s="122"/>
      <c r="H7" s="122"/>
      <c r="I7" s="122"/>
      <c r="J7" s="122"/>
      <c r="L7" s="112" t="s">
        <v>10</v>
      </c>
      <c r="M7" s="121" t="s">
        <v>627</v>
      </c>
      <c r="Q7" s="112" t="e">
        <f t="shared" ca="1" si="0"/>
        <v>#REF!</v>
      </c>
      <c r="R7" s="112">
        <v>16</v>
      </c>
    </row>
    <row r="8" spans="1:18">
      <c r="G8" s="123" t="str">
        <f>"Hà Nội, ngày "&amp;$M$5</f>
        <v>Hà Nội, ngày 29 tháng 08 năm 2016</v>
      </c>
      <c r="Q8" s="112" t="e">
        <f t="shared" ca="1" si="0"/>
        <v>#REF!</v>
      </c>
      <c r="R8" s="112">
        <v>17</v>
      </c>
    </row>
    <row r="9" spans="1:18">
      <c r="B9" s="124" t="s">
        <v>102</v>
      </c>
      <c r="C9" s="735" t="s">
        <v>575</v>
      </c>
      <c r="D9" s="735"/>
      <c r="E9" s="735"/>
      <c r="F9" s="125" t="s">
        <v>103</v>
      </c>
      <c r="G9" s="126" t="e">
        <f ca="1">IF(INDIRECT("'"&amp;$M$7&amp;"'!"&amp;M9&amp;M1)&lt;&gt;"",INDIRECT("'"&amp;$M$7&amp;"'!"&amp;M9&amp;M1),"")</f>
        <v>#N/A</v>
      </c>
      <c r="H9" s="125" t="s">
        <v>104</v>
      </c>
      <c r="I9" s="112" t="str">
        <f>M7</f>
        <v>T7.2</v>
      </c>
      <c r="L9" s="112" t="s">
        <v>2</v>
      </c>
      <c r="M9" s="112" t="s">
        <v>105</v>
      </c>
      <c r="Q9" s="112" t="e">
        <f t="shared" ca="1" si="0"/>
        <v>#REF!</v>
      </c>
      <c r="R9" s="112">
        <v>18</v>
      </c>
    </row>
    <row r="10" spans="1:18">
      <c r="B10" s="127"/>
      <c r="C10" s="128"/>
      <c r="Q10" s="112" t="e">
        <f t="shared" ca="1" si="0"/>
        <v>#REF!</v>
      </c>
      <c r="R10" s="112">
        <v>19</v>
      </c>
    </row>
    <row r="11" spans="1:18" s="131" customFormat="1">
      <c r="A11" s="129" t="s">
        <v>106</v>
      </c>
      <c r="B11" s="129" t="s">
        <v>107</v>
      </c>
      <c r="C11" s="129" t="s">
        <v>108</v>
      </c>
      <c r="D11" s="736" t="s">
        <v>109</v>
      </c>
      <c r="E11" s="737"/>
      <c r="F11" s="129" t="s">
        <v>110</v>
      </c>
      <c r="G11" s="130" t="s">
        <v>93</v>
      </c>
      <c r="H11" s="129" t="s">
        <v>110</v>
      </c>
      <c r="I11" s="129" t="s">
        <v>14</v>
      </c>
      <c r="K11" s="131">
        <v>1</v>
      </c>
      <c r="L11" s="112" t="s">
        <v>111</v>
      </c>
      <c r="M11" s="131" t="s">
        <v>429</v>
      </c>
      <c r="P11" s="112"/>
      <c r="Q11" s="112" t="e">
        <f t="shared" ca="1" si="0"/>
        <v>#REF!</v>
      </c>
      <c r="R11" s="112">
        <v>20</v>
      </c>
    </row>
    <row r="12" spans="1:18" s="131" customFormat="1">
      <c r="A12" s="132">
        <v>1</v>
      </c>
      <c r="B12" s="133" t="s">
        <v>571</v>
      </c>
      <c r="C12" s="134" t="e">
        <f ca="1">INDIRECT("'"&amp;$M$7&amp;"'!"&amp;M11)</f>
        <v>#REF!</v>
      </c>
      <c r="D12" s="134" t="e">
        <f ca="1">INDIRECT("'"&amp;$M$7&amp;"'!"&amp;M12&amp;M1)</f>
        <v>#N/A</v>
      </c>
      <c r="E12" s="133" t="s">
        <v>112</v>
      </c>
      <c r="F12" s="134" t="e">
        <f ca="1">C12*D12</f>
        <v>#REF!</v>
      </c>
      <c r="G12" s="135" t="e">
        <f ca="1">INDIRECT("'"&amp;$M$7&amp;"'!"&amp;M13&amp;$M$1)</f>
        <v>#N/A</v>
      </c>
      <c r="H12" s="136" t="e">
        <f ca="1">F12*(1-G12)</f>
        <v>#REF!</v>
      </c>
      <c r="I12" s="137" t="str">
        <f>IF(M14="","",M14)</f>
        <v/>
      </c>
      <c r="L12" s="131" t="s">
        <v>113</v>
      </c>
      <c r="M12" s="131" t="s">
        <v>439</v>
      </c>
      <c r="P12" s="112"/>
      <c r="Q12" s="112" t="e">
        <f t="shared" ca="1" si="0"/>
        <v>#REF!</v>
      </c>
      <c r="R12" s="112">
        <v>21</v>
      </c>
    </row>
    <row r="13" spans="1:18" s="131" customFormat="1">
      <c r="A13" s="132">
        <v>2</v>
      </c>
      <c r="B13" s="133" t="s">
        <v>572</v>
      </c>
      <c r="C13" s="134" t="e">
        <f ca="1">INDIRECT("'"&amp;$M$7&amp;"'!"&amp;M15)</f>
        <v>#REF!</v>
      </c>
      <c r="D13" s="134" t="e">
        <f ca="1">INDIRECT("'"&amp;$M$7&amp;"'!"&amp;M16&amp;M1)</f>
        <v>#N/A</v>
      </c>
      <c r="E13" s="133" t="s">
        <v>112</v>
      </c>
      <c r="F13" s="134" t="e">
        <f ca="1">C13*D13</f>
        <v>#REF!</v>
      </c>
      <c r="G13" s="135" t="e">
        <f ca="1">INDIRECT("'"&amp;$M$7&amp;"'!"&amp;M17&amp;$M$1)</f>
        <v>#N/A</v>
      </c>
      <c r="H13" s="136" t="e">
        <f ca="1">F13*(1-G13)</f>
        <v>#REF!</v>
      </c>
      <c r="I13" s="137" t="str">
        <f>IF(M18="","",M18)</f>
        <v/>
      </c>
      <c r="L13" s="131" t="s">
        <v>114</v>
      </c>
      <c r="M13" s="131" t="s">
        <v>442</v>
      </c>
      <c r="P13" s="112"/>
      <c r="Q13" s="112" t="e">
        <f t="shared" ca="1" si="0"/>
        <v>#REF!</v>
      </c>
      <c r="R13" s="112">
        <v>22</v>
      </c>
    </row>
    <row r="14" spans="1:18" s="131" customFormat="1">
      <c r="A14" s="132">
        <v>3</v>
      </c>
      <c r="B14" s="133"/>
      <c r="C14" s="134"/>
      <c r="D14" s="134"/>
      <c r="E14" s="133"/>
      <c r="F14" s="134"/>
      <c r="G14" s="135"/>
      <c r="H14" s="136"/>
      <c r="I14" s="137" t="str">
        <f>IF(M22="","",M22)</f>
        <v/>
      </c>
      <c r="L14" s="131" t="s">
        <v>115</v>
      </c>
      <c r="P14" s="112"/>
      <c r="Q14" s="112" t="e">
        <f t="shared" ca="1" si="0"/>
        <v>#REF!</v>
      </c>
      <c r="R14" s="112">
        <v>23</v>
      </c>
    </row>
    <row r="15" spans="1:18" s="131" customFormat="1">
      <c r="A15" s="731" t="s">
        <v>116</v>
      </c>
      <c r="B15" s="732"/>
      <c r="C15" s="732"/>
      <c r="D15" s="732"/>
      <c r="E15" s="732"/>
      <c r="F15" s="732"/>
      <c r="G15" s="733"/>
      <c r="H15" s="138" t="e">
        <f ca="1">SUM(H12:H14)</f>
        <v>#REF!</v>
      </c>
      <c r="I15" s="137"/>
      <c r="K15" s="131">
        <v>2</v>
      </c>
      <c r="L15" s="112" t="s">
        <v>117</v>
      </c>
      <c r="M15" s="131" t="s">
        <v>440</v>
      </c>
      <c r="P15" s="112"/>
      <c r="Q15" s="112" t="e">
        <f t="shared" ca="1" si="0"/>
        <v>#REF!</v>
      </c>
      <c r="R15" s="112">
        <v>24</v>
      </c>
    </row>
    <row r="16" spans="1:18" s="131" customFormat="1">
      <c r="A16" s="731" t="s">
        <v>118</v>
      </c>
      <c r="B16" s="732"/>
      <c r="C16" s="732"/>
      <c r="D16" s="732"/>
      <c r="E16" s="732"/>
      <c r="F16" s="732"/>
      <c r="G16" s="733"/>
      <c r="H16" s="649" t="e">
        <f ca="1">INDIRECT("'"&amp;$M$7&amp;"'!"&amp;M24&amp;$M$1)</f>
        <v>#N/A</v>
      </c>
      <c r="I16" s="137"/>
      <c r="L16" s="131" t="s">
        <v>119</v>
      </c>
      <c r="M16" s="131" t="s">
        <v>441</v>
      </c>
      <c r="P16" s="112"/>
      <c r="Q16" s="112" t="e">
        <f t="shared" ca="1" si="0"/>
        <v>#REF!</v>
      </c>
      <c r="R16" s="112">
        <v>25</v>
      </c>
    </row>
    <row r="17" spans="1:18" s="131" customFormat="1" ht="16.5">
      <c r="A17" s="731" t="s">
        <v>120</v>
      </c>
      <c r="B17" s="732"/>
      <c r="C17" s="732"/>
      <c r="D17" s="732"/>
      <c r="E17" s="732"/>
      <c r="F17" s="732"/>
      <c r="G17" s="733"/>
      <c r="H17" s="139" t="e">
        <f ca="1">H15-H16</f>
        <v>#REF!</v>
      </c>
      <c r="I17" s="140"/>
      <c r="L17" s="131" t="s">
        <v>121</v>
      </c>
      <c r="M17" s="131" t="s">
        <v>442</v>
      </c>
      <c r="P17" s="112"/>
      <c r="Q17" s="112" t="e">
        <f t="shared" ca="1" si="0"/>
        <v>#REF!</v>
      </c>
      <c r="R17" s="112">
        <v>26</v>
      </c>
    </row>
    <row r="18" spans="1:18">
      <c r="L18" s="131" t="s">
        <v>122</v>
      </c>
      <c r="Q18" s="112" t="e">
        <f t="shared" ca="1" si="0"/>
        <v>#REF!</v>
      </c>
      <c r="R18" s="112">
        <v>27</v>
      </c>
    </row>
    <row r="19" spans="1:18">
      <c r="A19" s="141" t="s">
        <v>574</v>
      </c>
      <c r="B19" s="141"/>
      <c r="C19" s="141"/>
      <c r="D19" s="131"/>
      <c r="E19" s="131"/>
      <c r="F19" s="131"/>
      <c r="G19" s="131"/>
      <c r="K19" s="112">
        <v>3</v>
      </c>
      <c r="L19" s="112" t="s">
        <v>123</v>
      </c>
      <c r="Q19" s="112" t="e">
        <f t="shared" ca="1" si="0"/>
        <v>#REF!</v>
      </c>
      <c r="R19" s="112">
        <v>28</v>
      </c>
    </row>
    <row r="20" spans="1:18">
      <c r="A20" s="141"/>
      <c r="B20" s="142" t="s">
        <v>124</v>
      </c>
      <c r="C20" s="143" t="s">
        <v>125</v>
      </c>
      <c r="D20" s="131"/>
      <c r="E20" s="131"/>
      <c r="F20" s="131"/>
      <c r="G20" s="131"/>
      <c r="H20" s="287" t="s">
        <v>339</v>
      </c>
      <c r="I20" s="163"/>
      <c r="L20" s="131" t="s">
        <v>126</v>
      </c>
      <c r="Q20" s="112" t="e">
        <f t="shared" ca="1" si="0"/>
        <v>#REF!</v>
      </c>
      <c r="R20" s="112">
        <v>29</v>
      </c>
    </row>
    <row r="21" spans="1:18">
      <c r="A21" s="141"/>
      <c r="B21" s="142" t="s">
        <v>127</v>
      </c>
      <c r="C21" s="143" t="s">
        <v>128</v>
      </c>
      <c r="D21" s="131"/>
      <c r="E21" s="131"/>
      <c r="F21" s="131"/>
      <c r="G21" s="131"/>
      <c r="H21" s="164" t="s">
        <v>128</v>
      </c>
      <c r="I21" s="163"/>
      <c r="L21" s="131" t="s">
        <v>129</v>
      </c>
      <c r="Q21" s="112" t="e">
        <f t="shared" ca="1" si="0"/>
        <v>#REF!</v>
      </c>
      <c r="R21" s="112">
        <v>30</v>
      </c>
    </row>
    <row r="22" spans="1:18">
      <c r="A22" s="141"/>
      <c r="B22" s="142" t="s">
        <v>130</v>
      </c>
      <c r="C22" s="143" t="s">
        <v>131</v>
      </c>
      <c r="D22" s="131"/>
      <c r="E22" s="131"/>
      <c r="F22" s="131"/>
      <c r="G22" s="131"/>
      <c r="H22" s="164" t="s">
        <v>259</v>
      </c>
      <c r="I22" s="163"/>
      <c r="L22" s="131" t="s">
        <v>132</v>
      </c>
      <c r="Q22" s="112" t="e">
        <f t="shared" ca="1" si="0"/>
        <v>#REF!</v>
      </c>
      <c r="R22" s="112">
        <v>31</v>
      </c>
    </row>
    <row r="23" spans="1:18">
      <c r="A23" s="141"/>
      <c r="B23" s="142" t="s">
        <v>133</v>
      </c>
      <c r="C23" s="144" t="s">
        <v>451</v>
      </c>
      <c r="D23" s="131"/>
      <c r="E23" s="131"/>
      <c r="F23" s="131"/>
      <c r="G23" s="131"/>
      <c r="H23" s="165"/>
      <c r="I23" s="163"/>
      <c r="L23" s="131"/>
      <c r="Q23" s="112" t="e">
        <f t="shared" ca="1" si="0"/>
        <v>#REF!</v>
      </c>
      <c r="R23" s="112">
        <v>32</v>
      </c>
    </row>
    <row r="24" spans="1:18">
      <c r="L24" s="131" t="s">
        <v>134</v>
      </c>
      <c r="M24" s="112" t="s">
        <v>443</v>
      </c>
      <c r="Q24" s="112" t="e">
        <f t="shared" ca="1" si="0"/>
        <v>#REF!</v>
      </c>
      <c r="R24" s="112">
        <v>33</v>
      </c>
    </row>
    <row r="25" spans="1:18">
      <c r="L25" s="112" t="s">
        <v>135</v>
      </c>
      <c r="Q25" s="112" t="e">
        <f t="shared" ca="1" si="0"/>
        <v>#REF!</v>
      </c>
      <c r="R25" s="112">
        <v>34</v>
      </c>
    </row>
  </sheetData>
  <mergeCells count="6">
    <mergeCell ref="A17:G17"/>
    <mergeCell ref="A6:I6"/>
    <mergeCell ref="C9:E9"/>
    <mergeCell ref="D11:E11"/>
    <mergeCell ref="A15:G15"/>
    <mergeCell ref="A16:G16"/>
  </mergeCells>
  <dataValidations count="1">
    <dataValidation type="list" allowBlank="1" showInputMessage="1" showErrorMessage="1" sqref="C9:E9">
      <formula1>$Q$1:$Q$25</formula1>
    </dataValidation>
  </dataValidations>
  <pageMargins left="0" right="0" top="0" bottom="0" header="0.31496062992125984" footer="0.31496062992125984"/>
  <pageSetup paperSize="11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TC7.1</vt:lpstr>
      <vt:lpstr>Sheet3</vt:lpstr>
      <vt:lpstr>T7.2(CS2)</vt:lpstr>
      <vt:lpstr>T7.0</vt:lpstr>
      <vt:lpstr>Sheet1</vt:lpstr>
      <vt:lpstr>A7.1</vt:lpstr>
      <vt:lpstr>L7.1</vt:lpstr>
      <vt:lpstr>V7.1</vt:lpstr>
      <vt:lpstr>TB</vt:lpstr>
      <vt:lpstr>In</vt:lpstr>
      <vt:lpstr>Theo dõi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PhanAnh</dc:creator>
  <cp:lastModifiedBy>Tran Thanh</cp:lastModifiedBy>
  <cp:lastPrinted>2016-09-05T12:37:59Z</cp:lastPrinted>
  <dcterms:created xsi:type="dcterms:W3CDTF">2015-10-03T08:59:06Z</dcterms:created>
  <dcterms:modified xsi:type="dcterms:W3CDTF">2016-09-25T10:49:58Z</dcterms:modified>
</cp:coreProperties>
</file>