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isha\Downloads\"/>
    </mc:Choice>
  </mc:AlternateContent>
  <xr:revisionPtr revIDLastSave="0" documentId="13_ncr:1_{184BE81A-671A-42F3-B8E0-7AB8D61C9949}" xr6:coauthVersionLast="47" xr6:coauthVersionMax="47" xr10:uidLastSave="{00000000-0000-0000-0000-000000000000}"/>
  <bookViews>
    <workbookView xWindow="-108" yWindow="-108" windowWidth="23256" windowHeight="12456" xr2:uid="{4C67522B-CF50-4C34-847D-449BFABE34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5" i="1" l="1"/>
  <c r="D33" i="1"/>
  <c r="D34" i="1"/>
  <c r="D35" i="1"/>
  <c r="I28" i="1"/>
  <c r="T28" i="1" s="1"/>
  <c r="I27" i="1"/>
  <c r="T27" i="1" s="1"/>
  <c r="I26" i="1"/>
  <c r="H27" i="1"/>
  <c r="S27" i="1" s="1"/>
  <c r="H28" i="1"/>
  <c r="S28" i="1" s="1"/>
  <c r="H26" i="1"/>
  <c r="S26" i="1" s="1"/>
  <c r="C27" i="1"/>
  <c r="C28" i="1"/>
  <c r="N28" i="1" s="1"/>
  <c r="C26" i="1"/>
  <c r="N26" i="1" s="1"/>
  <c r="B26" i="1"/>
  <c r="M26" i="1" s="1"/>
  <c r="B27" i="1"/>
  <c r="M27" i="1" s="1"/>
  <c r="B28" i="1"/>
  <c r="M17" i="1"/>
  <c r="M18" i="1"/>
  <c r="M16" i="1"/>
  <c r="I17" i="1"/>
  <c r="I18" i="1"/>
  <c r="I16" i="1"/>
  <c r="H17" i="1"/>
  <c r="H18" i="1"/>
  <c r="H16" i="1"/>
  <c r="C17" i="1"/>
  <c r="C18" i="1"/>
  <c r="N18" i="1" s="1"/>
  <c r="C16" i="1"/>
  <c r="B17" i="1"/>
  <c r="B18" i="1"/>
  <c r="B16" i="1"/>
  <c r="R27" i="1"/>
  <c r="R28" i="1"/>
  <c r="U27" i="1"/>
  <c r="U28" i="1"/>
  <c r="U26" i="1"/>
  <c r="T26" i="1"/>
  <c r="R26" i="1"/>
  <c r="Q27" i="1"/>
  <c r="Q28" i="1"/>
  <c r="M28" i="1"/>
  <c r="P27" i="1"/>
  <c r="P28" i="1"/>
  <c r="O27" i="1"/>
  <c r="O28" i="1"/>
  <c r="N27" i="1"/>
  <c r="Q26" i="1"/>
  <c r="P26" i="1"/>
  <c r="O26" i="1"/>
  <c r="J27" i="1"/>
  <c r="J28" i="1"/>
  <c r="J26" i="1"/>
  <c r="G27" i="1"/>
  <c r="G28" i="1"/>
  <c r="F27" i="1"/>
  <c r="F28" i="1"/>
  <c r="E27" i="1"/>
  <c r="E28" i="1"/>
  <c r="D27" i="1"/>
  <c r="D28" i="1"/>
  <c r="T17" i="1"/>
  <c r="T18" i="1"/>
  <c r="T16" i="1"/>
  <c r="P17" i="1"/>
  <c r="P18" i="1"/>
  <c r="P16" i="1"/>
  <c r="E17" i="1"/>
  <c r="E18" i="1"/>
  <c r="E16" i="1"/>
  <c r="R17" i="1"/>
  <c r="R18" i="1"/>
  <c r="R16" i="1"/>
  <c r="G17" i="1"/>
  <c r="G18" i="1"/>
  <c r="G16" i="1"/>
  <c r="G26" i="1"/>
  <c r="F26" i="1"/>
  <c r="E26" i="1"/>
  <c r="D26" i="1"/>
  <c r="U17" i="1"/>
  <c r="U18" i="1"/>
  <c r="S17" i="1"/>
  <c r="S18" i="1"/>
  <c r="Q17" i="1"/>
  <c r="Q18" i="1"/>
  <c r="O17" i="1"/>
  <c r="O18" i="1"/>
  <c r="N17" i="1"/>
  <c r="U16" i="1"/>
  <c r="S16" i="1"/>
  <c r="Q16" i="1"/>
  <c r="O16" i="1"/>
  <c r="N16" i="1"/>
  <c r="J17" i="1"/>
  <c r="J18" i="1"/>
  <c r="J16" i="1"/>
  <c r="F17" i="1"/>
  <c r="F18" i="1"/>
  <c r="F16" i="1"/>
  <c r="D17" i="1"/>
  <c r="D18" i="1"/>
  <c r="D16" i="1"/>
  <c r="C8" i="1"/>
  <c r="D8" i="1"/>
  <c r="E8" i="1"/>
  <c r="F8" i="1"/>
  <c r="G8" i="1"/>
  <c r="H8" i="1"/>
  <c r="I8" i="1"/>
  <c r="J8" i="1"/>
  <c r="B8" i="1"/>
  <c r="V28" i="1" l="1"/>
  <c r="C34" i="1"/>
  <c r="E34" i="1" s="1"/>
  <c r="V27" i="1"/>
  <c r="C35" i="1"/>
  <c r="E35" i="1" s="1"/>
  <c r="C33" i="1"/>
  <c r="V26" i="1"/>
  <c r="B33" i="1"/>
  <c r="V17" i="1"/>
  <c r="B34" i="1"/>
  <c r="V16" i="1"/>
  <c r="V18" i="1"/>
  <c r="B35" i="1"/>
  <c r="F34" i="1" l="1"/>
  <c r="E33" i="1"/>
  <c r="F33" i="1" s="1"/>
  <c r="C37" i="1"/>
  <c r="B37" i="1"/>
</calcChain>
</file>

<file path=xl/sharedStrings.xml><?xml version="1.0" encoding="utf-8"?>
<sst xmlns="http://schemas.openxmlformats.org/spreadsheetml/2006/main" count="94" uniqueCount="32">
  <si>
    <t>Location Proximity</t>
  </si>
  <si>
    <t>Availability of Required &amp; Trained Manpower</t>
  </si>
  <si>
    <t>Product Range Presence for Display/Demo</t>
  </si>
  <si>
    <t>In-House Exchange, Insurance &amp; Finance Options</t>
  </si>
  <si>
    <t>After Sales Service Experience</t>
  </si>
  <si>
    <t>weightage</t>
  </si>
  <si>
    <t>nb</t>
  </si>
  <si>
    <t>b</t>
  </si>
  <si>
    <t>AVJ</t>
  </si>
  <si>
    <t>weighted sum of PDA</t>
  </si>
  <si>
    <t>SPI</t>
  </si>
  <si>
    <t>Negative Distance from Average(NDA)</t>
  </si>
  <si>
    <t>SNI</t>
  </si>
  <si>
    <t>NSPI</t>
  </si>
  <si>
    <t>NSNI</t>
  </si>
  <si>
    <t>ASI</t>
  </si>
  <si>
    <t>RANK</t>
  </si>
  <si>
    <t>Evaluation Based on Distance From Average Solution (EDAS)</t>
  </si>
  <si>
    <t>Positive Distance From Average(PDA)</t>
  </si>
  <si>
    <t>Weighted sum of NDA</t>
  </si>
  <si>
    <t>Facility Convenience (Parking, infra etc..)  &amp; Showroom Ambience</t>
  </si>
  <si>
    <t>Effective Product Demonstration addressing guest needs using new tech tools</t>
  </si>
  <si>
    <t>Well-Defined Sales &amp; After-Sales Service processes - Standard Operating</t>
  </si>
  <si>
    <t>Value for Money (Product price, features &amp; discounts)</t>
  </si>
  <si>
    <t>Value for Money  (Product price, features &amp; discounts)</t>
  </si>
  <si>
    <t>Retailers</t>
  </si>
  <si>
    <t>Retailer 1</t>
  </si>
  <si>
    <t>Retailer 2</t>
  </si>
  <si>
    <t>Retailer 3</t>
  </si>
  <si>
    <t>Retailer1</t>
  </si>
  <si>
    <t>Retailer2</t>
  </si>
  <si>
    <t>Retailer3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</si>
</sst>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11529-C713-4FFA-BC53-EA2F3845364C}">
  <dimension ref="A1:V37"/>
  <sheetViews>
    <sheetView tabSelected="1" topLeftCell="A26" zoomScaleNormal="100" workbookViewId="0">
      <selection activeCell="D38" sqref="D38"/>
    </sheetView>
  </sheetViews>
  <sheetFormatPr defaultRowHeight="14.4" x14ac:dyDescent="0.3"/>
  <cols>
    <col min="3" max="3" width="13.44140625" customWidth="1"/>
    <col min="4" max="4" width="10.21875" customWidth="1"/>
    <col min="5" max="5" width="13" customWidth="1"/>
    <col min="6" max="6" width="11.21875" customWidth="1"/>
    <col min="7" max="7" width="13.5546875" customWidth="1"/>
    <col min="8" max="8" width="13.109375" customWidth="1"/>
    <col min="9" max="10" width="11.5546875" bestFit="1" customWidth="1"/>
    <col min="14" max="14" width="13.33203125" customWidth="1"/>
    <col min="15" max="15" width="11.6640625" customWidth="1"/>
    <col min="16" max="16" width="12.88671875" customWidth="1"/>
    <col min="17" max="17" width="11.88671875" customWidth="1"/>
    <col min="18" max="18" width="12.77734375" customWidth="1"/>
    <col min="19" max="19" width="11.33203125" customWidth="1"/>
    <col min="20" max="20" width="11.88671875" customWidth="1"/>
    <col min="21" max="21" width="10.109375" customWidth="1"/>
  </cols>
  <sheetData>
    <row r="1" spans="1:22" ht="28.8" x14ac:dyDescent="0.55000000000000004">
      <c r="F1" s="1" t="s">
        <v>17</v>
      </c>
    </row>
    <row r="2" spans="1:22" x14ac:dyDescent="0.3">
      <c r="A2" s="4"/>
      <c r="B2" s="4" t="s">
        <v>6</v>
      </c>
      <c r="C2" s="4" t="s">
        <v>6</v>
      </c>
      <c r="D2" s="4" t="s">
        <v>7</v>
      </c>
      <c r="E2" s="4" t="s">
        <v>7</v>
      </c>
      <c r="F2" s="4" t="s">
        <v>7</v>
      </c>
      <c r="G2" s="4" t="s">
        <v>7</v>
      </c>
      <c r="H2" s="4" t="s">
        <v>6</v>
      </c>
      <c r="I2" s="4" t="s">
        <v>6</v>
      </c>
      <c r="J2" s="4" t="s">
        <v>7</v>
      </c>
    </row>
    <row r="3" spans="1:22" x14ac:dyDescent="0.3">
      <c r="A3" s="8" t="s">
        <v>5</v>
      </c>
      <c r="B3" s="5">
        <v>5.4029000000000001E-2</v>
      </c>
      <c r="C3" s="5">
        <v>4.4384E-2</v>
      </c>
      <c r="D3" s="5">
        <v>0.22878100000000001</v>
      </c>
      <c r="E3" s="5">
        <v>0.17004</v>
      </c>
      <c r="F3" s="5">
        <v>0.156556</v>
      </c>
      <c r="G3" s="5">
        <v>0.121167</v>
      </c>
      <c r="H3" s="5">
        <v>1.8012E-2</v>
      </c>
      <c r="I3" s="5">
        <v>7.9573000000000005E-2</v>
      </c>
      <c r="J3" s="5">
        <v>0.12745799999999999</v>
      </c>
    </row>
    <row r="4" spans="1:22" ht="115.2" x14ac:dyDescent="0.3">
      <c r="A4" s="6" t="s">
        <v>25</v>
      </c>
      <c r="B4" s="6" t="s">
        <v>0</v>
      </c>
      <c r="C4" s="6" t="s">
        <v>20</v>
      </c>
      <c r="D4" s="6" t="s">
        <v>1</v>
      </c>
      <c r="E4" s="6" t="s">
        <v>2</v>
      </c>
      <c r="F4" s="6" t="s">
        <v>21</v>
      </c>
      <c r="G4" s="6" t="s">
        <v>22</v>
      </c>
      <c r="H4" s="6" t="s">
        <v>3</v>
      </c>
      <c r="I4" s="6" t="s">
        <v>24</v>
      </c>
      <c r="J4" s="6" t="s">
        <v>4</v>
      </c>
    </row>
    <row r="5" spans="1:22" x14ac:dyDescent="0.3">
      <c r="A5" s="7" t="s">
        <v>26</v>
      </c>
      <c r="B5" s="7">
        <v>7</v>
      </c>
      <c r="C5" s="7">
        <v>6</v>
      </c>
      <c r="D5" s="7">
        <v>8</v>
      </c>
      <c r="E5" s="7">
        <v>5</v>
      </c>
      <c r="F5" s="7">
        <v>8</v>
      </c>
      <c r="G5" s="7">
        <v>9</v>
      </c>
      <c r="H5" s="7">
        <v>6</v>
      </c>
      <c r="I5" s="7">
        <v>9</v>
      </c>
      <c r="J5" s="7">
        <v>8</v>
      </c>
    </row>
    <row r="6" spans="1:22" x14ac:dyDescent="0.3">
      <c r="A6" s="7" t="s">
        <v>27</v>
      </c>
      <c r="B6" s="7">
        <v>8</v>
      </c>
      <c r="C6" s="7">
        <v>7</v>
      </c>
      <c r="D6" s="7">
        <v>9</v>
      </c>
      <c r="E6" s="7">
        <v>6</v>
      </c>
      <c r="F6" s="7">
        <v>7</v>
      </c>
      <c r="G6" s="7">
        <v>8</v>
      </c>
      <c r="H6" s="7">
        <v>5</v>
      </c>
      <c r="I6" s="7">
        <v>9</v>
      </c>
      <c r="J6" s="7">
        <v>7</v>
      </c>
    </row>
    <row r="7" spans="1:22" x14ac:dyDescent="0.3">
      <c r="A7" s="7" t="s">
        <v>28</v>
      </c>
      <c r="B7" s="7">
        <v>6</v>
      </c>
      <c r="C7" s="7">
        <v>5</v>
      </c>
      <c r="D7" s="7">
        <v>7</v>
      </c>
      <c r="E7" s="7">
        <v>6</v>
      </c>
      <c r="F7" s="7">
        <v>9</v>
      </c>
      <c r="G7" s="7">
        <v>8</v>
      </c>
      <c r="H7" s="7">
        <v>7</v>
      </c>
      <c r="I7" s="7">
        <v>8</v>
      </c>
      <c r="J7" s="7">
        <v>9</v>
      </c>
    </row>
    <row r="8" spans="1:22" x14ac:dyDescent="0.3">
      <c r="A8" s="7" t="s">
        <v>8</v>
      </c>
      <c r="B8" s="4">
        <f>AVERAGE(B5:B7)</f>
        <v>7</v>
      </c>
      <c r="C8" s="4">
        <f t="shared" ref="C8:J8" si="0">AVERAGE(C5:C7)</f>
        <v>6</v>
      </c>
      <c r="D8" s="4">
        <f t="shared" si="0"/>
        <v>8</v>
      </c>
      <c r="E8" s="4">
        <f t="shared" si="0"/>
        <v>5.666666666666667</v>
      </c>
      <c r="F8" s="4">
        <f t="shared" si="0"/>
        <v>8</v>
      </c>
      <c r="G8" s="4">
        <f t="shared" si="0"/>
        <v>8.3333333333333339</v>
      </c>
      <c r="H8" s="4">
        <f t="shared" si="0"/>
        <v>6</v>
      </c>
      <c r="I8" s="4">
        <f t="shared" si="0"/>
        <v>8.6666666666666661</v>
      </c>
      <c r="J8" s="4">
        <f t="shared" si="0"/>
        <v>8</v>
      </c>
    </row>
    <row r="12" spans="1:22" ht="21" x14ac:dyDescent="0.4">
      <c r="C12" s="2" t="s">
        <v>18</v>
      </c>
      <c r="L12" s="2" t="s">
        <v>9</v>
      </c>
    </row>
    <row r="14" spans="1:22" x14ac:dyDescent="0.3">
      <c r="A14" s="8" t="s">
        <v>5</v>
      </c>
      <c r="B14" s="5">
        <v>5.4029000000000001E-2</v>
      </c>
      <c r="C14" s="5">
        <v>4.4384E-2</v>
      </c>
      <c r="D14" s="5">
        <v>0.22878100000000001</v>
      </c>
      <c r="E14" s="5">
        <v>0.17004</v>
      </c>
      <c r="F14" s="5">
        <v>0.156556</v>
      </c>
      <c r="G14" s="5">
        <v>0.121167</v>
      </c>
      <c r="H14" s="5">
        <v>1.8012E-2</v>
      </c>
      <c r="I14" s="5">
        <v>7.9573000000000005E-2</v>
      </c>
      <c r="J14" s="5">
        <v>0.12745799999999999</v>
      </c>
    </row>
    <row r="15" spans="1:22" ht="115.2" x14ac:dyDescent="0.3">
      <c r="A15" s="6" t="s">
        <v>25</v>
      </c>
      <c r="B15" s="6" t="s">
        <v>0</v>
      </c>
      <c r="C15" s="6" t="s">
        <v>20</v>
      </c>
      <c r="D15" s="6" t="s">
        <v>1</v>
      </c>
      <c r="E15" s="6" t="s">
        <v>2</v>
      </c>
      <c r="F15" s="6" t="s">
        <v>21</v>
      </c>
      <c r="G15" s="6" t="s">
        <v>22</v>
      </c>
      <c r="H15" s="6" t="s">
        <v>3</v>
      </c>
      <c r="I15" s="6" t="s">
        <v>23</v>
      </c>
      <c r="J15" s="6" t="s">
        <v>4</v>
      </c>
      <c r="L15" s="6" t="s">
        <v>25</v>
      </c>
      <c r="M15" s="6" t="s">
        <v>0</v>
      </c>
      <c r="N15" s="6" t="s">
        <v>20</v>
      </c>
      <c r="O15" s="6" t="s">
        <v>1</v>
      </c>
      <c r="P15" s="6" t="s">
        <v>2</v>
      </c>
      <c r="Q15" s="6" t="s">
        <v>21</v>
      </c>
      <c r="R15" s="6" t="s">
        <v>22</v>
      </c>
      <c r="S15" s="6" t="s">
        <v>3</v>
      </c>
      <c r="T15" s="6" t="s">
        <v>24</v>
      </c>
      <c r="U15" s="6" t="s">
        <v>4</v>
      </c>
      <c r="V15" s="9" t="s">
        <v>10</v>
      </c>
    </row>
    <row r="16" spans="1:22" x14ac:dyDescent="0.3">
      <c r="A16" s="7" t="s">
        <v>29</v>
      </c>
      <c r="B16" s="7">
        <f>MAX(0,(7-B5))/7</f>
        <v>0</v>
      </c>
      <c r="C16" s="7">
        <f>MAX(0,(6-C5))/6</f>
        <v>0</v>
      </c>
      <c r="D16" s="7">
        <f>MAX(0,(D5-8))/8</f>
        <v>0</v>
      </c>
      <c r="E16" s="7">
        <f>MAX(0,(E5-5.66666667))/5.66666667</f>
        <v>0</v>
      </c>
      <c r="F16" s="7">
        <f>MAX(0,(F5-8))/8</f>
        <v>0</v>
      </c>
      <c r="G16" s="7">
        <f>MAX(0,(G5-8.33333333))/8.33333333</f>
        <v>8.0000000431999965E-2</v>
      </c>
      <c r="H16" s="7">
        <f>MAX(0,(6-H5))/6</f>
        <v>0</v>
      </c>
      <c r="I16" s="7">
        <f>MAX(0,(8.66666667-I5))/8.66666667</f>
        <v>0</v>
      </c>
      <c r="J16" s="7">
        <f>MAX(0,(J5-8))/8</f>
        <v>0</v>
      </c>
      <c r="L16" s="7" t="s">
        <v>29</v>
      </c>
      <c r="M16" s="4">
        <f>0.054029*B16</f>
        <v>0</v>
      </c>
      <c r="N16" s="4">
        <f>0.044384*C16</f>
        <v>0</v>
      </c>
      <c r="O16" s="4">
        <f>0.228781*D16</f>
        <v>0</v>
      </c>
      <c r="P16" s="4">
        <f>0.17004*E16</f>
        <v>0</v>
      </c>
      <c r="Q16" s="4">
        <f>0.156556*F16</f>
        <v>0</v>
      </c>
      <c r="R16" s="4">
        <f>0.121167*G16</f>
        <v>9.6933600523441393E-3</v>
      </c>
      <c r="S16" s="4">
        <f>0.018012*H16</f>
        <v>0</v>
      </c>
      <c r="T16" s="4">
        <f>0.079573*I16</f>
        <v>0</v>
      </c>
      <c r="U16" s="4">
        <f>0.127458*J16</f>
        <v>0</v>
      </c>
      <c r="V16" s="4">
        <f>SUM(M16:U16)</f>
        <v>9.6933600523441393E-3</v>
      </c>
    </row>
    <row r="17" spans="1:22" x14ac:dyDescent="0.3">
      <c r="A17" s="7" t="s">
        <v>30</v>
      </c>
      <c r="B17" s="7">
        <f t="shared" ref="B17:B18" si="1">MAX(0,(7-B6))/7</f>
        <v>0</v>
      </c>
      <c r="C17" s="7">
        <f t="shared" ref="C17:C18" si="2">MAX(0,(6-C6))/6</f>
        <v>0</v>
      </c>
      <c r="D17" s="7">
        <f t="shared" ref="D17:D18" si="3">MAX(0,(D6-8))/8</f>
        <v>0.125</v>
      </c>
      <c r="E17" s="7">
        <f t="shared" ref="E17:E18" si="4">MAX(0,(E6-5.66666667))/5.66666667</f>
        <v>5.8823528788927396E-2</v>
      </c>
      <c r="F17" s="7">
        <f t="shared" ref="F17:F18" si="5">MAX(0,(F6-8))/8</f>
        <v>0</v>
      </c>
      <c r="G17" s="7">
        <f t="shared" ref="G17:G18" si="6">MAX(0,(G6-8.33333333))/8.33333333</f>
        <v>0</v>
      </c>
      <c r="H17" s="7">
        <f t="shared" ref="H17:H18" si="7">MAX(0,(6-H6))/6</f>
        <v>0.16666666666666666</v>
      </c>
      <c r="I17" s="7">
        <f t="shared" ref="I17:I18" si="8">MAX(0,(8.66666667-I6))/8.66666667</f>
        <v>0</v>
      </c>
      <c r="J17" s="7">
        <f t="shared" ref="J17:J18" si="9">MAX(0,(J6-8))/8</f>
        <v>0</v>
      </c>
      <c r="L17" s="7" t="s">
        <v>30</v>
      </c>
      <c r="M17" s="4">
        <f t="shared" ref="M17:M18" si="10">0.054029*B17</f>
        <v>0</v>
      </c>
      <c r="N17" s="4">
        <f t="shared" ref="N17:N18" si="11">0.044384*C17</f>
        <v>0</v>
      </c>
      <c r="O17" s="4">
        <f t="shared" ref="O17:O18" si="12">0.228781*D17</f>
        <v>2.8597625000000002E-2</v>
      </c>
      <c r="P17" s="4">
        <f>0.17004*E17</f>
        <v>1.0002352835269214E-2</v>
      </c>
      <c r="Q17" s="4">
        <f t="shared" ref="Q17:Q18" si="13">0.156556*F17</f>
        <v>0</v>
      </c>
      <c r="R17" s="4">
        <f t="shared" ref="R17:R18" si="14">0.121167*G17</f>
        <v>0</v>
      </c>
      <c r="S17" s="4">
        <f t="shared" ref="S17:S18" si="15">0.018012*H17</f>
        <v>3.0019999999999999E-3</v>
      </c>
      <c r="T17" s="4">
        <f t="shared" ref="T17:T18" si="16">0.079573*I17</f>
        <v>0</v>
      </c>
      <c r="U17" s="4">
        <f t="shared" ref="U17:U18" si="17">0.127458*J17</f>
        <v>0</v>
      </c>
      <c r="V17" s="4">
        <f t="shared" ref="V17:V18" si="18">SUM(M17:U17)</f>
        <v>4.1601977835269213E-2</v>
      </c>
    </row>
    <row r="18" spans="1:22" x14ac:dyDescent="0.3">
      <c r="A18" s="7" t="s">
        <v>31</v>
      </c>
      <c r="B18" s="7">
        <f t="shared" si="1"/>
        <v>0.14285714285714285</v>
      </c>
      <c r="C18" s="7">
        <f t="shared" si="2"/>
        <v>0.16666666666666666</v>
      </c>
      <c r="D18" s="7">
        <f t="shared" si="3"/>
        <v>0</v>
      </c>
      <c r="E18" s="7">
        <f t="shared" si="4"/>
        <v>5.8823528788927396E-2</v>
      </c>
      <c r="F18" s="7">
        <f t="shared" si="5"/>
        <v>0.125</v>
      </c>
      <c r="G18" s="7">
        <f t="shared" si="6"/>
        <v>0</v>
      </c>
      <c r="H18" s="7">
        <f t="shared" si="7"/>
        <v>0</v>
      </c>
      <c r="I18" s="7">
        <f t="shared" si="8"/>
        <v>7.6923077278106475E-2</v>
      </c>
      <c r="J18" s="7">
        <f t="shared" si="9"/>
        <v>0.125</v>
      </c>
      <c r="L18" s="7" t="s">
        <v>31</v>
      </c>
      <c r="M18" s="4">
        <f t="shared" si="10"/>
        <v>7.7184285714285714E-3</v>
      </c>
      <c r="N18" s="4">
        <f t="shared" si="11"/>
        <v>7.397333333333333E-3</v>
      </c>
      <c r="O18" s="4">
        <f t="shared" si="12"/>
        <v>0</v>
      </c>
      <c r="P18" s="4">
        <f t="shared" ref="P18" si="19">0.17004*E18</f>
        <v>1.0002352835269214E-2</v>
      </c>
      <c r="Q18" s="4">
        <f t="shared" si="13"/>
        <v>1.95695E-2</v>
      </c>
      <c r="R18" s="4">
        <f t="shared" si="14"/>
        <v>0</v>
      </c>
      <c r="S18" s="4">
        <f t="shared" si="15"/>
        <v>0</v>
      </c>
      <c r="T18" s="4">
        <f t="shared" si="16"/>
        <v>6.1210000282507669E-3</v>
      </c>
      <c r="U18" s="4">
        <f t="shared" si="17"/>
        <v>1.5932249999999998E-2</v>
      </c>
      <c r="V18" s="4">
        <f t="shared" si="18"/>
        <v>6.674086476828188E-2</v>
      </c>
    </row>
    <row r="22" spans="1:22" ht="21" x14ac:dyDescent="0.4">
      <c r="C22" s="3" t="s">
        <v>11</v>
      </c>
      <c r="L22" s="3" t="s">
        <v>19</v>
      </c>
    </row>
    <row r="24" spans="1:22" x14ac:dyDescent="0.3">
      <c r="A24" s="8" t="s">
        <v>5</v>
      </c>
      <c r="B24" s="5">
        <v>5.4029000000000001E-2</v>
      </c>
      <c r="C24" s="5">
        <v>4.4384E-2</v>
      </c>
      <c r="D24" s="5">
        <v>0.22878100000000001</v>
      </c>
      <c r="E24" s="5">
        <v>0.17004</v>
      </c>
      <c r="F24" s="5">
        <v>0.156556</v>
      </c>
      <c r="G24" s="5">
        <v>0.121167</v>
      </c>
      <c r="H24" s="5">
        <v>1.8012E-2</v>
      </c>
      <c r="I24" s="5">
        <v>7.9573000000000005E-2</v>
      </c>
      <c r="J24" s="5">
        <v>0.12745799999999999</v>
      </c>
    </row>
    <row r="25" spans="1:22" ht="115.2" x14ac:dyDescent="0.3">
      <c r="A25" s="6" t="s">
        <v>25</v>
      </c>
      <c r="B25" s="6" t="s">
        <v>0</v>
      </c>
      <c r="C25" s="6" t="s">
        <v>20</v>
      </c>
      <c r="D25" s="6" t="s">
        <v>1</v>
      </c>
      <c r="E25" s="6" t="s">
        <v>2</v>
      </c>
      <c r="F25" s="6" t="s">
        <v>21</v>
      </c>
      <c r="G25" s="6" t="s">
        <v>22</v>
      </c>
      <c r="H25" s="6" t="s">
        <v>3</v>
      </c>
      <c r="I25" s="6" t="s">
        <v>24</v>
      </c>
      <c r="J25" s="6" t="s">
        <v>4</v>
      </c>
      <c r="L25" s="6" t="s">
        <v>25</v>
      </c>
      <c r="M25" s="6" t="s">
        <v>0</v>
      </c>
      <c r="N25" s="6" t="s">
        <v>20</v>
      </c>
      <c r="O25" s="6" t="s">
        <v>1</v>
      </c>
      <c r="P25" s="6" t="s">
        <v>2</v>
      </c>
      <c r="Q25" s="6" t="s">
        <v>21</v>
      </c>
      <c r="R25" s="6" t="s">
        <v>22</v>
      </c>
      <c r="S25" s="6" t="s">
        <v>3</v>
      </c>
      <c r="T25" s="6" t="s">
        <v>24</v>
      </c>
      <c r="U25" s="6" t="s">
        <v>4</v>
      </c>
      <c r="V25" s="9" t="s">
        <v>12</v>
      </c>
    </row>
    <row r="26" spans="1:22" x14ac:dyDescent="0.3">
      <c r="A26" s="7" t="s">
        <v>29</v>
      </c>
      <c r="B26" s="7">
        <f>MAX(0,(B5-7))/7</f>
        <v>0</v>
      </c>
      <c r="C26" s="7">
        <f>MAX(0,(C5-6))/6</f>
        <v>0</v>
      </c>
      <c r="D26" s="7">
        <f>MAX(0,(8-D5))/8</f>
        <v>0</v>
      </c>
      <c r="E26" s="7">
        <f>MAX(0,(5.666667-E5))/5.666667</f>
        <v>0.11764711072664059</v>
      </c>
      <c r="F26" s="7">
        <f>MAX(0,(8-F5))/8</f>
        <v>0</v>
      </c>
      <c r="G26" s="7">
        <f>MAX(0,(8.33333333-G5))/8.33333333</f>
        <v>0</v>
      </c>
      <c r="H26" s="7">
        <f>MAX(0,(H5-6))/6</f>
        <v>0</v>
      </c>
      <c r="I26" s="7">
        <f>MAX(0,(I5-8.66666667))/8.6666667</f>
        <v>3.8461537928994122E-2</v>
      </c>
      <c r="J26" s="7">
        <f>MAX(0,(8-J5))/8</f>
        <v>0</v>
      </c>
      <c r="L26" s="4" t="s">
        <v>29</v>
      </c>
      <c r="M26" s="4">
        <f>0.054029*B26</f>
        <v>0</v>
      </c>
      <c r="N26" s="4">
        <f>0.044384*C26</f>
        <v>0</v>
      </c>
      <c r="O26" s="4">
        <f>0.228781*D26</f>
        <v>0</v>
      </c>
      <c r="P26" s="4">
        <f>0.17004*E26</f>
        <v>2.0004714707957966E-2</v>
      </c>
      <c r="Q26" s="4">
        <f>0.156556*F26</f>
        <v>0</v>
      </c>
      <c r="R26" s="4">
        <f>0.121167*G26</f>
        <v>0</v>
      </c>
      <c r="S26" s="4">
        <f>0.018012*H26</f>
        <v>0</v>
      </c>
      <c r="T26" s="4">
        <f>0.079573*I26</f>
        <v>3.0604999576238495E-3</v>
      </c>
      <c r="U26" s="4">
        <f>0.127458*J26</f>
        <v>0</v>
      </c>
      <c r="V26" s="4">
        <f>SUM(M26:U26)</f>
        <v>2.3065214665581816E-2</v>
      </c>
    </row>
    <row r="27" spans="1:22" x14ac:dyDescent="0.3">
      <c r="A27" s="7" t="s">
        <v>30</v>
      </c>
      <c r="B27" s="7">
        <f t="shared" ref="B27:B28" si="20">MAX(0,(B6-7))/7</f>
        <v>0.14285714285714285</v>
      </c>
      <c r="C27" s="7">
        <f t="shared" ref="C27:C28" si="21">MAX(0,(C6-6))/6</f>
        <v>0.16666666666666666</v>
      </c>
      <c r="D27" s="7">
        <f t="shared" ref="D27:D28" si="22">MAX(0,(8-D6))/8</f>
        <v>0</v>
      </c>
      <c r="E27" s="7">
        <f t="shared" ref="E27:E28" si="23">MAX(0,(5.666667-E6))/5.666667</f>
        <v>0</v>
      </c>
      <c r="F27" s="7">
        <f t="shared" ref="F27:F28" si="24">MAX(0,(8-F6))/8</f>
        <v>0.125</v>
      </c>
      <c r="G27" s="7">
        <f t="shared" ref="G27:G28" si="25">MAX(0,(8.33333333-G6))/8.33333333</f>
        <v>3.9999999616000037E-2</v>
      </c>
      <c r="H27" s="7">
        <f t="shared" ref="H27:H28" si="26">MAX(0,(H6-6))/6</f>
        <v>0</v>
      </c>
      <c r="I27" s="7">
        <f t="shared" ref="I27:I28" si="27">MAX(0,(I6-8.66666667))/8.6666667</f>
        <v>3.8461537928994122E-2</v>
      </c>
      <c r="J27" s="7">
        <f t="shared" ref="J27:J28" si="28">MAX(0,(8-J6))/8</f>
        <v>0.125</v>
      </c>
      <c r="L27" s="4" t="s">
        <v>30</v>
      </c>
      <c r="M27" s="4">
        <f>0.054029*B27</f>
        <v>7.7184285714285714E-3</v>
      </c>
      <c r="N27" s="4">
        <f t="shared" ref="N27:N28" si="29">0.044384*C27</f>
        <v>7.397333333333333E-3</v>
      </c>
      <c r="O27" s="4">
        <f t="shared" ref="O27:O28" si="30">0.228781*D27</f>
        <v>0</v>
      </c>
      <c r="P27" s="4">
        <f t="shared" ref="P27:P28" si="31">0.17004*E27</f>
        <v>0</v>
      </c>
      <c r="Q27" s="4">
        <f t="shared" ref="Q27:Q28" si="32">0.156556*F27</f>
        <v>1.95695E-2</v>
      </c>
      <c r="R27" s="4">
        <f t="shared" ref="R27:R28" si="33">0.121167*G27</f>
        <v>4.8466799534718765E-3</v>
      </c>
      <c r="S27" s="4">
        <f t="shared" ref="S27:S28" si="34">0.018012*H27</f>
        <v>0</v>
      </c>
      <c r="T27" s="4">
        <f t="shared" ref="T27:T28" si="35">0.079573*I27</f>
        <v>3.0604999576238495E-3</v>
      </c>
      <c r="U27" s="4">
        <f t="shared" ref="U27:U28" si="36">0.127458*J27</f>
        <v>1.5932249999999998E-2</v>
      </c>
      <c r="V27" s="4">
        <f t="shared" ref="V27:V28" si="37">SUM(M27:U27)</f>
        <v>5.8524691815857635E-2</v>
      </c>
    </row>
    <row r="28" spans="1:22" x14ac:dyDescent="0.3">
      <c r="A28" s="7" t="s">
        <v>31</v>
      </c>
      <c r="B28" s="7">
        <f t="shared" si="20"/>
        <v>0</v>
      </c>
      <c r="C28" s="7">
        <f t="shared" si="21"/>
        <v>0</v>
      </c>
      <c r="D28" s="7">
        <f t="shared" si="22"/>
        <v>0.125</v>
      </c>
      <c r="E28" s="7">
        <f t="shared" si="23"/>
        <v>0</v>
      </c>
      <c r="F28" s="7">
        <f t="shared" si="24"/>
        <v>0</v>
      </c>
      <c r="G28" s="7">
        <f t="shared" si="25"/>
        <v>3.9999999616000037E-2</v>
      </c>
      <c r="H28" s="7">
        <f t="shared" si="26"/>
        <v>0.16666666666666666</v>
      </c>
      <c r="I28" s="7">
        <f t="shared" si="27"/>
        <v>0</v>
      </c>
      <c r="J28" s="7">
        <f t="shared" si="28"/>
        <v>0</v>
      </c>
      <c r="L28" s="4" t="s">
        <v>31</v>
      </c>
      <c r="M28" s="4">
        <f>0.054029*B28</f>
        <v>0</v>
      </c>
      <c r="N28" s="4">
        <f t="shared" si="29"/>
        <v>0</v>
      </c>
      <c r="O28" s="4">
        <f t="shared" si="30"/>
        <v>2.8597625000000002E-2</v>
      </c>
      <c r="P28" s="4">
        <f t="shared" si="31"/>
        <v>0</v>
      </c>
      <c r="Q28" s="4">
        <f t="shared" si="32"/>
        <v>0</v>
      </c>
      <c r="R28" s="4">
        <f t="shared" si="33"/>
        <v>4.8466799534718765E-3</v>
      </c>
      <c r="S28" s="4">
        <f t="shared" si="34"/>
        <v>3.0019999999999999E-3</v>
      </c>
      <c r="T28" s="4">
        <f t="shared" si="35"/>
        <v>0</v>
      </c>
      <c r="U28" s="4">
        <f t="shared" si="36"/>
        <v>0</v>
      </c>
      <c r="V28" s="4">
        <f t="shared" si="37"/>
        <v>3.6446304953471877E-2</v>
      </c>
    </row>
    <row r="32" spans="1:22" x14ac:dyDescent="0.3">
      <c r="A32" s="4"/>
      <c r="B32" s="4" t="s">
        <v>10</v>
      </c>
      <c r="C32" s="4" t="s">
        <v>12</v>
      </c>
      <c r="D32" s="4" t="s">
        <v>13</v>
      </c>
      <c r="E32" s="4" t="s">
        <v>14</v>
      </c>
      <c r="F32" s="4" t="s">
        <v>15</v>
      </c>
      <c r="G32" s="10" t="s">
        <v>16</v>
      </c>
    </row>
    <row r="33" spans="1:7" x14ac:dyDescent="0.3">
      <c r="A33" s="4" t="s">
        <v>29</v>
      </c>
      <c r="B33" s="4">
        <f>SUM(M16:U16)</f>
        <v>9.6933600523441393E-3</v>
      </c>
      <c r="C33" s="4">
        <f>SUM(M26:U26)</f>
        <v>2.3065214665581816E-2</v>
      </c>
      <c r="D33" s="4">
        <f>B33/0.066741</f>
        <v>0.14523845990237097</v>
      </c>
      <c r="E33" s="4">
        <f>1-(C33/0.118036)</f>
        <v>0.80459169519822926</v>
      </c>
      <c r="F33" s="4">
        <f>0.5*(D33+E33)</f>
        <v>0.4749150775503001</v>
      </c>
      <c r="G33" s="10">
        <v>3</v>
      </c>
    </row>
    <row r="34" spans="1:7" x14ac:dyDescent="0.3">
      <c r="A34" s="4" t="s">
        <v>30</v>
      </c>
      <c r="B34" s="4">
        <f>SUM(M17:U17)</f>
        <v>4.1601977835269213E-2</v>
      </c>
      <c r="C34" s="4">
        <f>SUM(M27:U27)</f>
        <v>5.8524691815857635E-2</v>
      </c>
      <c r="D34" s="4">
        <f t="shared" ref="D34:D35" si="38">B34/0.066741</f>
        <v>0.62333464939496286</v>
      </c>
      <c r="E34" s="4">
        <f t="shared" ref="E34:E35" si="39">1-(C34/0.118036)</f>
        <v>0.50417930279018575</v>
      </c>
      <c r="F34" s="4">
        <f t="shared" ref="F34" si="40">0.5*(D34+E34)</f>
        <v>0.56375697609257425</v>
      </c>
      <c r="G34" s="10">
        <v>2</v>
      </c>
    </row>
    <row r="35" spans="1:7" x14ac:dyDescent="0.3">
      <c r="A35" s="4" t="s">
        <v>31</v>
      </c>
      <c r="B35" s="4">
        <f>SUM(M18:U18)</f>
        <v>6.674086476828188E-2</v>
      </c>
      <c r="C35" s="4">
        <f>SUM(M28:U28)</f>
        <v>3.6446304953471877E-2</v>
      </c>
      <c r="D35" s="4">
        <f t="shared" si="38"/>
        <v>0.99999797378345967</v>
      </c>
      <c r="E35" s="4">
        <f t="shared" si="39"/>
        <v>0.69122721073679316</v>
      </c>
      <c r="F35" s="4">
        <f>0.5*(D35+E35)</f>
        <v>0.84561259226012642</v>
      </c>
      <c r="G35" s="10">
        <v>1</v>
      </c>
    </row>
    <row r="37" spans="1:7" x14ac:dyDescent="0.3">
      <c r="B37">
        <f>MAX(B33:B35)</f>
        <v>6.674086476828188E-2</v>
      </c>
      <c r="C37">
        <f>SUM(C33:C35)</f>
        <v>0.11803621143491133</v>
      </c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Raghava Iyyappan</dc:creator>
  <cp:lastModifiedBy>Thanisha Ganesh</cp:lastModifiedBy>
  <dcterms:created xsi:type="dcterms:W3CDTF">2024-10-22T10:28:08Z</dcterms:created>
  <dcterms:modified xsi:type="dcterms:W3CDTF">2024-11-22T16:57:17Z</dcterms:modified>
</cp:coreProperties>
</file>