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omments3.xml" ContentType="application/vnd.openxmlformats-officedocument.spreadsheetml.comments+xml"/>
  <Override PartName="/xl/pivotTables/pivotTable3.xml" ContentType="application/vnd.openxmlformats-officedocument.spreadsheetml.pivotTable+xml"/>
  <Override PartName="/xl/drawings/drawing3.xml" ContentType="application/vnd.openxmlformats-officedocument.drawing+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comments4.xml" ContentType="application/vnd.openxmlformats-officedocument.spreadsheetml.comments+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comments5.xml" ContentType="application/vnd.openxmlformats-officedocument.spreadsheetml.comments+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drawings/drawing4.xml" ContentType="application/vnd.openxmlformats-officedocument.drawing+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59.xml" ContentType="application/vnd.openxmlformats-officedocument.spreadsheetml.table+xml"/>
  <Override PartName="/xl/drawings/drawing8.xml" ContentType="application/vnd.openxmlformats-officedocument.drawing+xml"/>
  <Override PartName="/xl/tables/table60.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mc:AlternateContent xmlns:mc="http://schemas.openxmlformats.org/markup-compatibility/2006">
    <mc:Choice Requires="x15">
      <x15ac:absPath xmlns:x15ac="http://schemas.microsoft.com/office/spreadsheetml/2010/11/ac" url="C:\Users\DRAGONLORD\Documents\WUXIA WORLD\"/>
    </mc:Choice>
  </mc:AlternateContent>
  <xr:revisionPtr revIDLastSave="0" documentId="13_ncr:1_{3F5913C4-76AD-409D-AF25-7605D92A6A7F}" xr6:coauthVersionLast="47" xr6:coauthVersionMax="47" xr10:uidLastSave="{00000000-0000-0000-0000-000000000000}"/>
  <bookViews>
    <workbookView xWindow="-120" yWindow="-120" windowWidth="20730" windowHeight="11160" tabRatio="820" firstSheet="1" activeTab="13" xr2:uid="{00000000-000D-0000-FFFF-FFFF00000000}"/>
  </bookViews>
  <sheets>
    <sheet name="Introduction" sheetId="52" r:id="rId1"/>
    <sheet name="Characters" sheetId="44" r:id="rId2"/>
    <sheet name="Calculator" sheetId="33" r:id="rId3"/>
    <sheet name="FAQ Tips" sheetId="22" r:id="rId4"/>
    <sheet name="General" sheetId="20" r:id="rId5"/>
    <sheet name="Arena" sheetId="50" r:id="rId6"/>
    <sheet name="Horse" sheetId="26" r:id="rId7"/>
    <sheet name="Book" sheetId="27" r:id="rId8"/>
    <sheet name="Craft" sheetId="43" r:id="rId9"/>
    <sheet name="Equipment" sheetId="49" r:id="rId10"/>
    <sheet name="Chest &amp; Item" sheetId="46" r:id="rId11"/>
    <sheet name="Martial" sheetId="37" r:id="rId12"/>
    <sheet name="Martial Arts" sheetId="32" r:id="rId13"/>
    <sheet name="Sect" sheetId="45" r:id="rId14"/>
    <sheet name="Pear Garden Music" sheetId="40" r:id="rId15"/>
    <sheet name="Junshan Wine" sheetId="17" r:id="rId16"/>
    <sheet name="Junshan Wine (2)" sheetId="51" r:id="rId17"/>
    <sheet name="Junshan Poem" sheetId="15" r:id="rId18"/>
    <sheet name="Language Persian" sheetId="34" r:id="rId19"/>
    <sheet name="Language Korean" sheetId="35" r:id="rId20"/>
    <sheet name="Scholar Paint" sheetId="38" r:id="rId21"/>
    <sheet name="Scholar Caligraphy" sheetId="39" r:id="rId22"/>
    <sheet name="Scholar Go" sheetId="47" r:id="rId23"/>
    <sheet name="Scholar Music" sheetId="48" r:id="rId24"/>
    <sheet name="Sect Treasure Hall" sheetId="53" r:id="rId25"/>
    <sheet name="Version" sheetId="25" r:id="rId26"/>
    <sheet name="Misc" sheetId="36" r:id="rId27"/>
  </sheets>
  <externalReferences>
    <externalReference r:id="rId28"/>
  </externalReferences>
  <definedNames>
    <definedName name="_xlcn.WorksheetConnection_WuxiaWorldBookofInformationVolume1ArtlessEnglishEdition.xlsxTableContent" hidden="1">TableContent[]</definedName>
    <definedName name="ArenaSearch" localSheetId="16">#REF!</definedName>
    <definedName name="ArenaSearch" localSheetId="24">[1]!Table1[Arena Search]</definedName>
    <definedName name="ArenaSearch">#REF!</definedName>
    <definedName name="CraftMat" localSheetId="9">#REF!</definedName>
    <definedName name="CraftMat" localSheetId="16">Table7[#All]</definedName>
    <definedName name="CraftMat" localSheetId="24">[1]!Table7[#All]</definedName>
    <definedName name="CraftMat">Table7[#All]</definedName>
    <definedName name="CraftMats" localSheetId="9">#REF!</definedName>
    <definedName name="CraftMats" localSheetId="16">Table7[]</definedName>
    <definedName name="CraftMats" localSheetId="24">[1]!Table7[#Data]</definedName>
    <definedName name="CraftMats">Table7[]</definedName>
    <definedName name="HouseDeed" localSheetId="16">Table16[]</definedName>
    <definedName name="HouseDeed" localSheetId="24">[1]!Table16[#Data]</definedName>
    <definedName name="HouseDeed">Table16[]</definedName>
    <definedName name="ItemsTable" localSheetId="9">#REF!</definedName>
    <definedName name="ItemsTable" localSheetId="16">Table7[]</definedName>
    <definedName name="ItemsTable" localSheetId="24">[1]!Table7[#Data]</definedName>
    <definedName name="ItemsTable">Table7[]</definedName>
    <definedName name="ItemTable" localSheetId="24">[1]!Table7[#Data]</definedName>
    <definedName name="ItemTable">Table7[]</definedName>
    <definedName name="MartialTable" localSheetId="9">Star619[]</definedName>
    <definedName name="MartialTable" localSheetId="16">Star619[]</definedName>
    <definedName name="MartialTable" localSheetId="24">[1]!Star619[#Data]</definedName>
    <definedName name="MartialTable">Star619[]</definedName>
    <definedName name="materials">'Chest &amp; Item'!$G$19</definedName>
    <definedName name="TableContent_1" localSheetId="1" hidden="1">Characters!#REF!</definedName>
  </definedNames>
  <calcPr calcId="191029"/>
  <pivotCaches>
    <pivotCache cacheId="12" r:id="rId29"/>
    <pivotCache cacheId="13" r:id="rId30"/>
    <pivotCache cacheId="21" r:id="rId31"/>
  </pivotCaches>
  <extLst>
    <ext xmlns:x15="http://schemas.microsoft.com/office/spreadsheetml/2010/11/main" uri="{FCE2AD5D-F65C-4FA6-A056-5C36A1767C68}">
      <x15:dataModel>
        <x15:modelTables>
          <x15:modelTable id="TableContent" name="TableContent" connection="WorksheetConnection_Wuxia World - Book of Information Volume 1 - Artless (English Edition).xlsx!TableContent"/>
        </x15:modelTables>
      </x15:dataModel>
    </ext>
  </extLst>
</workbook>
</file>

<file path=xl/calcChain.xml><?xml version="1.0" encoding="utf-8"?>
<calcChain xmlns="http://schemas.openxmlformats.org/spreadsheetml/2006/main">
  <c r="O33" i="36" l="1"/>
  <c r="Q31" i="36"/>
  <c r="G33" i="44"/>
  <c r="G32" i="44"/>
  <c r="E38" i="33" l="1"/>
  <c r="G31" i="44"/>
  <c r="G30" i="44" l="1"/>
  <c r="G29" i="44"/>
  <c r="G26" i="44"/>
  <c r="G27" i="44"/>
  <c r="G28" i="44"/>
  <c r="Q17" i="36"/>
  <c r="B47" i="37" l="1"/>
  <c r="N375" i="32" l="1"/>
  <c r="G23" i="33"/>
  <c r="G24" i="33" s="1"/>
  <c r="O375" i="32" l="1"/>
  <c r="C71" i="20" l="1"/>
  <c r="C69" i="20"/>
  <c r="C70" i="20"/>
  <c r="B46" i="37" l="1"/>
  <c r="B44" i="37"/>
  <c r="B45" i="37"/>
  <c r="C14" i="37" l="1"/>
  <c r="I26" i="43" l="1"/>
  <c r="H2" i="51" l="1"/>
  <c r="I21" i="43" l="1"/>
  <c r="K14" i="37" l="1"/>
  <c r="B25" i="33" l="1"/>
  <c r="K41" i="33" s="1"/>
  <c r="B24" i="33"/>
  <c r="C25" i="33"/>
  <c r="K40" i="33"/>
  <c r="C24" i="33"/>
  <c r="I25" i="43" l="1"/>
  <c r="I24" i="43"/>
  <c r="I20" i="43"/>
  <c r="I22" i="43"/>
  <c r="I23" i="43"/>
  <c r="I19" i="43"/>
  <c r="K51" i="36" l="1"/>
  <c r="K52" i="36" s="1"/>
  <c r="H16" i="33" l="1"/>
  <c r="B32" i="33"/>
  <c r="B31" i="33"/>
  <c r="C30" i="33"/>
  <c r="I2" i="17"/>
  <c r="G17" i="33" l="1"/>
  <c r="G18" i="33"/>
  <c r="C32" i="33"/>
  <c r="C31" i="33"/>
  <c r="I3" i="43"/>
  <c r="I4" i="43"/>
  <c r="I5" i="43"/>
  <c r="I6" i="43"/>
  <c r="I8" i="43"/>
  <c r="I7" i="43"/>
  <c r="I9" i="43"/>
  <c r="I10" i="43"/>
  <c r="I11" i="43"/>
  <c r="I12" i="43"/>
  <c r="I13" i="43"/>
  <c r="I14" i="43"/>
  <c r="O6" i="43"/>
  <c r="Q32" i="36" l="1"/>
  <c r="Q33" i="36" s="1"/>
  <c r="G25" i="33" s="1"/>
  <c r="C33" i="33"/>
  <c r="B37" i="33" s="1"/>
  <c r="I69" i="36"/>
  <c r="L68" i="36" s="1"/>
  <c r="K68" i="36" l="1"/>
  <c r="E16" i="44"/>
  <c r="E13" i="44"/>
  <c r="E14" i="44"/>
  <c r="E15" i="44"/>
  <c r="E17" i="44"/>
  <c r="E18" i="44"/>
  <c r="N38" i="36"/>
  <c r="O53" i="36" s="1"/>
  <c r="O38" i="36"/>
  <c r="P54" i="36" s="1"/>
  <c r="N39" i="36"/>
  <c r="O39" i="36"/>
  <c r="N40" i="36"/>
  <c r="O40" i="36"/>
  <c r="N41" i="36"/>
  <c r="O41" i="36"/>
  <c r="N42" i="36"/>
  <c r="O42" i="36"/>
  <c r="N43" i="36"/>
  <c r="O43" i="36"/>
  <c r="N44" i="36"/>
  <c r="O44" i="36"/>
  <c r="N45" i="36"/>
  <c r="L57" i="36" s="1"/>
  <c r="O45" i="36"/>
  <c r="M52" i="36" s="1"/>
  <c r="N46" i="36"/>
  <c r="I54" i="36" s="1"/>
  <c r="O46" i="36"/>
  <c r="J55" i="36" s="1"/>
  <c r="N47" i="36"/>
  <c r="O47" i="36"/>
  <c r="O14" i="43"/>
  <c r="O10" i="43"/>
  <c r="O13" i="43"/>
  <c r="O12" i="43"/>
  <c r="O3" i="43"/>
  <c r="O4" i="43"/>
  <c r="O5" i="43"/>
  <c r="O8" i="43"/>
  <c r="O7" i="43"/>
  <c r="O9" i="43"/>
  <c r="O11" i="43"/>
  <c r="P47" i="36" l="1"/>
  <c r="M57" i="36"/>
  <c r="L55" i="36"/>
  <c r="P42" i="36"/>
  <c r="O60" i="36"/>
  <c r="M53" i="36"/>
  <c r="O55" i="36"/>
  <c r="L59" i="36"/>
  <c r="I53" i="36"/>
  <c r="L58" i="36"/>
  <c r="L54" i="36"/>
  <c r="P41" i="36"/>
  <c r="J54" i="36"/>
  <c r="Q45" i="36"/>
  <c r="P52" i="36"/>
  <c r="L60" i="36"/>
  <c r="L56" i="36"/>
  <c r="L53" i="36"/>
  <c r="Q46" i="36"/>
  <c r="P53" i="36"/>
  <c r="O57" i="36"/>
  <c r="M59" i="36"/>
  <c r="O52" i="36"/>
  <c r="O56" i="36"/>
  <c r="P57" i="36"/>
  <c r="P46" i="36"/>
  <c r="P45" i="36"/>
  <c r="O59" i="36"/>
  <c r="J53" i="36"/>
  <c r="L69" i="36"/>
  <c r="K69" i="36"/>
  <c r="P38" i="36"/>
  <c r="O58" i="36"/>
  <c r="O54" i="36"/>
  <c r="P59" i="36"/>
  <c r="P55" i="36"/>
  <c r="I55" i="36"/>
  <c r="P60" i="36"/>
  <c r="P56" i="36"/>
  <c r="P58" i="36"/>
  <c r="P44" i="36"/>
  <c r="P39" i="36"/>
  <c r="M55" i="36"/>
  <c r="P43" i="36"/>
  <c r="P40" i="36"/>
  <c r="M60" i="36"/>
  <c r="M58" i="36"/>
  <c r="M56" i="36"/>
  <c r="M54" i="36"/>
  <c r="D42" i="33"/>
  <c r="D43" i="33"/>
  <c r="D44" i="33"/>
  <c r="D45" i="33"/>
  <c r="D46" i="33"/>
  <c r="D47" i="33"/>
  <c r="D48" i="33"/>
  <c r="D49" i="33"/>
  <c r="D50" i="33"/>
  <c r="D51" i="33"/>
  <c r="K70" i="36" l="1"/>
  <c r="L70" i="36"/>
  <c r="J14" i="37"/>
  <c r="I14" i="37"/>
  <c r="H14" i="37"/>
  <c r="E14" i="37"/>
  <c r="G21" i="37"/>
  <c r="F21" i="37"/>
  <c r="D21" i="37"/>
  <c r="G14" i="37"/>
  <c r="F14" i="37"/>
  <c r="D14" i="37"/>
  <c r="K71" i="36" l="1"/>
  <c r="L71" i="36"/>
  <c r="K72" i="36" l="1"/>
  <c r="L72" i="36"/>
  <c r="E375" i="32"/>
  <c r="L73" i="36" l="1"/>
  <c r="K73" i="36"/>
  <c r="B6" i="33"/>
  <c r="B7" i="33"/>
  <c r="B8" i="33"/>
  <c r="B9" i="33"/>
  <c r="B10" i="33"/>
  <c r="B11" i="33"/>
  <c r="K74" i="36" l="1"/>
  <c r="L74" i="36"/>
  <c r="M375" i="32"/>
  <c r="K75" i="36" l="1"/>
  <c r="K76" i="36" s="1"/>
  <c r="L75" i="36"/>
  <c r="D6" i="33"/>
  <c r="G6" i="33" s="1"/>
  <c r="D7" i="33"/>
  <c r="D8" i="33"/>
  <c r="D9" i="33"/>
  <c r="D10" i="33"/>
  <c r="D11" i="33"/>
  <c r="L76" i="36" l="1"/>
  <c r="G11" i="33"/>
  <c r="G9" i="33"/>
  <c r="G7" i="33"/>
  <c r="G8" i="33"/>
  <c r="G10" i="33"/>
  <c r="K77" i="36" l="1"/>
  <c r="L77" i="36"/>
  <c r="B16" i="33"/>
  <c r="E14" i="33" s="1"/>
  <c r="C7" i="33"/>
  <c r="C8" i="33"/>
  <c r="C9" i="33"/>
  <c r="C10" i="33"/>
  <c r="C11" i="33"/>
  <c r="C6" i="33"/>
  <c r="B17" i="33" l="1"/>
  <c r="C43" i="33" s="1"/>
  <c r="E43" i="33" s="1"/>
  <c r="F43" i="33" s="1"/>
  <c r="K78" i="36"/>
  <c r="L78" i="36"/>
  <c r="F7" i="33"/>
  <c r="E7" i="33"/>
  <c r="F10" i="33"/>
  <c r="E10" i="33"/>
  <c r="F11" i="33"/>
  <c r="E11" i="33"/>
  <c r="F9" i="33"/>
  <c r="E9" i="33"/>
  <c r="F6" i="33"/>
  <c r="E6" i="33"/>
  <c r="E8" i="33"/>
  <c r="F8" i="33"/>
  <c r="B42" i="33" l="1"/>
  <c r="B45" i="33"/>
  <c r="C46" i="33"/>
  <c r="E46" i="33" s="1"/>
  <c r="F46" i="33" s="1"/>
  <c r="C42" i="33"/>
  <c r="E42" i="33" s="1"/>
  <c r="F42" i="33" s="1"/>
  <c r="C49" i="33"/>
  <c r="E49" i="33" s="1"/>
  <c r="F49" i="33" s="1"/>
  <c r="B48" i="33"/>
  <c r="B51" i="33"/>
  <c r="C45" i="33"/>
  <c r="E45" i="33" s="1"/>
  <c r="F45" i="33" s="1"/>
  <c r="C48" i="33"/>
  <c r="E48" i="33" s="1"/>
  <c r="F48" i="33" s="1"/>
  <c r="C51" i="33"/>
  <c r="E51" i="33" s="1"/>
  <c r="F51" i="33" s="1"/>
  <c r="B18" i="33"/>
  <c r="B19" i="33" s="1"/>
  <c r="B44" i="33"/>
  <c r="B47" i="33"/>
  <c r="B50" i="33"/>
  <c r="C44" i="33"/>
  <c r="E44" i="33" s="1"/>
  <c r="F44" i="33" s="1"/>
  <c r="C47" i="33"/>
  <c r="E47" i="33" s="1"/>
  <c r="F47" i="33" s="1"/>
  <c r="C50" i="33"/>
  <c r="E50" i="33" s="1"/>
  <c r="F50" i="33" s="1"/>
  <c r="B43" i="33"/>
  <c r="B46" i="33"/>
  <c r="B49" i="33"/>
  <c r="K79" i="36"/>
  <c r="L79" i="36"/>
  <c r="K80" i="36" l="1"/>
  <c r="L80" i="36"/>
  <c r="K81" i="36" l="1"/>
  <c r="L81" i="36"/>
  <c r="L82" i="36" l="1"/>
  <c r="K82"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THEWORLD</author>
  </authors>
  <commentList>
    <comment ref="G5" authorId="0" shapeId="0" xr:uid="{D898F9BD-A65E-42B1-A8FC-012C6132ABA7}">
      <text>
        <r>
          <rPr>
            <sz val="9"/>
            <color indexed="81"/>
            <rFont val="Tahoma"/>
            <family val="2"/>
          </rPr>
          <t>Calculate whether you should change your Title to the Green level or not. This value calculate the minutes to take to get your "Merit Require". For example, you want a skill that cost 500 Merit? Type that in. It will be Green at Level 4 (18 merit/10 minutes). So it best to stop leveling up because and it is the fatest speed: 460 minutes. Level 3 is also good, it is only 40 minutes less (500 minutes) to acquire.</t>
        </r>
      </text>
    </comment>
    <comment ref="A6" authorId="0" shapeId="0" xr:uid="{6E54CFAD-DA04-4EB3-8F3F-17E702415DB8}">
      <text>
        <r>
          <rPr>
            <b/>
            <sz val="9"/>
            <color indexed="81"/>
            <rFont val="Tahoma"/>
            <family val="2"/>
          </rPr>
          <t>=IF((($B$2/B3)*10)&lt;10,"10",(($B$2/B3)*10))
need re-do</t>
        </r>
      </text>
    </comment>
    <comment ref="A42" authorId="0" shapeId="0" xr:uid="{5C91D0E8-35DF-452A-9B97-2280AB1187A0}">
      <text>
        <r>
          <rPr>
            <b/>
            <sz val="9"/>
            <color indexed="81"/>
            <rFont val="Tahoma"/>
            <family val="2"/>
          </rPr>
          <t>=IF((($B$2/B3)*10)&lt;10,"10",(($B$2/B3)*10))
need re-do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THEWORLD</author>
  </authors>
  <commentList>
    <comment ref="E2" authorId="0" shapeId="0" xr:uid="{78228C02-6498-4925-961C-26C241AC96C4}">
      <text>
        <r>
          <rPr>
            <sz val="9"/>
            <color indexed="81"/>
            <rFont val="Tahoma"/>
            <charset val="1"/>
          </rPr>
          <t xml:space="preserve">ZuoNie:
"Yeah you shouldnt have read the book, after he pawn the book to you for 100g he promised he would buy back the book at 1000g, if you didnt read it, he would come the next day to fulfill his promise then after 2 or 3 more days, he would give you the book as a present. Now that you have read it, nothing can be done, he will come and fight you once everyday, it will continue to happen even if you can beat him. Minor annoyance as you progress."
</t>
        </r>
      </text>
    </comment>
    <comment ref="E21" authorId="0" shapeId="0" xr:uid="{446B0E4C-149E-4F29-ACB2-95BDC3BF985E}">
      <text>
        <r>
          <rPr>
            <b/>
            <sz val="9"/>
            <color indexed="81"/>
            <rFont val="Tahoma"/>
            <family val="2"/>
          </rPr>
          <t>ZuoNie:</t>
        </r>
        <r>
          <rPr>
            <sz val="9"/>
            <color indexed="81"/>
            <rFont val="Tahoma"/>
            <charset val="1"/>
          </rPr>
          <t xml:space="preserve"> Junshan Encounter occurs in Junshan Martial Appraisal Meeting which is held on thursday morning 10am to Saturday morning 10am. You go through JingChu and an invitation is required (one invitation per week, so you can enter again on the next day after refresh without invitation). Outfield invitation can be bought in level 1 at the market for 3k gold while you need cash to buy the infield invitation. If you enter, you will get bonus inner force through the duration of the meeting and in the meeting, different encounters will appear, for the encounters, you get various benefits from it. FOr the meeting to be held, some conditions have to be met but leave that to whales, you will know if it will be held on wednesday, read your biography, Bai XiaoSheng will announce.
-encounters are repeatable but you can only encounter each NPC twice
-spar encounter is worth it, it gives you some inner force but increases the Mastery of one of your martial art. Your Mastery increases by a significant amount if you win the spar and even if you lost it still increases by a comfortable amount.
-4 NPC in total for the encounter, other than the 3 you mentioned, there is another beggar. You can choose to engage in a poem battle with the drunken knight which can net you Fruit of 1000 Years or spar with him to get Fragments of Blade Order, you get 1 fragment even if you lose and 2-3 if you win. The same goes for the beggar but it is guess the wine instead of poem battle, sparing remains the same.
Spar that consumes Fate will net you reward like 500 gold for guessing who will win (you get nothing if you guessed the wrong winner) in a spar and Fragments of Blade Order for poem battle and music battle (2 if you lose, around 6 if you win).
Fragments of Blade Order can be combined to form a Blade Order which can be used to exchange for Martial Arts in Junshan you need 1008 fragments for one complete Martial Art (there is only one martial art for each weapon) or you can use the Blade Order to organise Junshan. Detail on how to organise can be found in House of Bai --&gt; Ask around</t>
        </r>
      </text>
    </comment>
    <comment ref="E32" authorId="0" shapeId="0" xr:uid="{E2B08702-93D3-4504-800E-246673972737}">
      <text>
        <r>
          <rPr>
            <b/>
            <sz val="9"/>
            <color indexed="81"/>
            <rFont val="Tahoma"/>
            <charset val="1"/>
          </rPr>
          <t xml:space="preserve">ZuoNie:
</t>
        </r>
        <r>
          <rPr>
            <sz val="9"/>
            <color indexed="81"/>
            <rFont val="Tahoma"/>
            <family val="2"/>
          </rPr>
          <t>"Leveling Soma doesnt help much, you are guaranteed an orange horse if you use 8017 Soma Order to Soma in 1 day (not accumulated)"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THEWORLD</author>
  </authors>
  <commentList>
    <comment ref="A1" authorId="0" shapeId="0" xr:uid="{69398791-BEB5-44ED-A730-0DB66AB46241}">
      <text>
        <r>
          <rPr>
            <b/>
            <sz val="9"/>
            <color indexed="81"/>
            <rFont val="Tahoma"/>
            <family val="2"/>
          </rPr>
          <t>Spend this much Gold to be able to enter the floor.</t>
        </r>
      </text>
    </comment>
    <comment ref="B2" authorId="0" shapeId="0" xr:uid="{B42D98E2-A26E-41D6-9F4F-57B021E62AE5}">
      <text/>
    </comment>
    <comment ref="C2" authorId="0" shapeId="0" xr:uid="{8933EB18-CFB2-4FA9-BC9D-F5DAD3D2585B}">
      <text/>
    </comment>
    <comment ref="G3" authorId="0" shapeId="0" xr:uid="{FAA2DD6F-883B-4A60-9C50-60B346422BE4}">
      <text>
        <r>
          <rPr>
            <b/>
            <sz val="9"/>
            <color indexed="81"/>
            <rFont val="Tahoma"/>
            <family val="2"/>
          </rPr>
          <t>Higher level map, harder puzzle, better the reward. Go Dali</t>
        </r>
      </text>
    </comment>
    <comment ref="I4" authorId="0" shapeId="0" xr:uid="{F350ECF7-6093-4445-A722-3F16EA0B9D96}">
      <text>
        <r>
          <rPr>
            <b/>
            <sz val="9"/>
            <color indexed="81"/>
            <rFont val="Tahoma"/>
          </rPr>
          <t>~4320 War Horse Order to Max 9 Red Star</t>
        </r>
      </text>
    </comment>
    <comment ref="F5" authorId="0" shapeId="0" xr:uid="{3BA2D87D-2C29-4B86-9F76-974E9806EF20}">
      <text>
        <r>
          <rPr>
            <sz val="9"/>
            <color indexed="81"/>
            <rFont val="Tahoma"/>
            <family val="2"/>
          </rPr>
          <t>Sina is also purchaseable from the market unlike the other two item.
This item is not of important since all the manual got to do with hidden weapon. An very expensive weapon that price is depending on Auction.</t>
        </r>
      </text>
    </comment>
    <comment ref="G5" authorId="0" shapeId="0" xr:uid="{A851C98B-2265-4BDA-9067-6E050C555620}">
      <text>
        <r>
          <rPr>
            <b/>
            <sz val="9"/>
            <color indexed="81"/>
            <rFont val="Tahoma"/>
          </rPr>
          <t>Sina
level 1-2: 1-2jade
level 3-4: 2-4 jade
level 5: 4-6 jade</t>
        </r>
      </text>
    </comment>
    <comment ref="K12" authorId="0" shapeId="0" xr:uid="{28AAE4C3-A033-400A-9BF3-BC7008B27026}">
      <text>
        <r>
          <rPr>
            <sz val="9"/>
            <color indexed="81"/>
            <rFont val="Tahoma"/>
            <family val="2"/>
          </rPr>
          <t>Early data show that it (1/18)% but it look like there is some hidden scaling factor that we don't know.</t>
        </r>
      </text>
    </comment>
    <comment ref="C13" authorId="0" shapeId="0" xr:uid="{5C93D55B-3C60-4C78-8DBB-20BE07065C26}">
      <text>
        <r>
          <rPr>
            <b/>
            <sz val="9"/>
            <color indexed="81"/>
            <rFont val="Tahoma"/>
          </rPr>
          <t>418 Jade</t>
        </r>
      </text>
    </comment>
    <comment ref="C14" authorId="0" shapeId="0" xr:uid="{9331B93A-4314-4AF0-BAC9-3F7BBF81F20B}">
      <text>
        <r>
          <rPr>
            <b/>
            <sz val="9"/>
            <color indexed="81"/>
            <rFont val="Tahoma"/>
          </rPr>
          <t>598 Jade</t>
        </r>
      </text>
    </comment>
    <comment ref="F28" authorId="0" shapeId="0" xr:uid="{228E3176-334E-487C-9368-23B3DBEBE031}">
      <text>
        <r>
          <rPr>
            <b/>
            <sz val="9"/>
            <color indexed="81"/>
            <rFont val="Tahoma"/>
            <family val="2"/>
          </rPr>
          <t>If you have Luck (not "None") then you can activate these event.</t>
        </r>
      </text>
    </comment>
    <comment ref="C33" authorId="0" shapeId="0" xr:uid="{56F797DC-9178-4320-B216-8C2460E93E4D}">
      <text>
        <r>
          <rPr>
            <b/>
            <sz val="9"/>
            <color indexed="81"/>
            <rFont val="Tahoma"/>
            <charset val="1"/>
          </rPr>
          <t>Low rate though.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THEWORLD</author>
  </authors>
  <commentList>
    <comment ref="A2" authorId="0" shapeId="0" xr:uid="{9DA4423B-416D-45E1-AF10-579D394AC517}">
      <text>
        <r>
          <rPr>
            <b/>
            <sz val="9"/>
            <color indexed="81"/>
            <rFont val="Tahoma"/>
            <family val="2"/>
          </rPr>
          <t>Some Chest is renamed for better sorting.
E.g. Ingame it might be call Bronze Jiazi but in this table it might be Jianzi Bronze.
Jianzi Bronze
Jianzi Silver
Jianzi Gold (Bronze)</t>
        </r>
      </text>
    </comment>
    <comment ref="G122" authorId="0" shapeId="0" xr:uid="{A933CAAB-920D-4B66-9262-6EDD8F8AADCF}">
      <text>
        <r>
          <rPr>
            <b/>
            <sz val="9"/>
            <color indexed="81"/>
            <rFont val="Tahoma"/>
            <family val="2"/>
          </rPr>
          <t>Fl;oor 2 is cheaper ($13k) and Floor 3 at $14k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THEWORLD</author>
  </authors>
  <commentList>
    <comment ref="E4" authorId="0" shapeId="0" xr:uid="{1398CB3F-8241-4F82-85DD-4410D68369DB}">
      <text>
        <r>
          <rPr>
            <b/>
            <sz val="9"/>
            <color indexed="81"/>
            <rFont val="Tahoma"/>
            <family val="2"/>
          </rPr>
          <t>Important: Delete these and add yours own list of skill!
This column can be use them to keep track of skill you learnt. 
Y = Yes,</t>
        </r>
        <r>
          <rPr>
            <sz val="9"/>
            <color indexed="81"/>
            <rFont val="Tahoma"/>
            <family val="2"/>
          </rPr>
          <t xml:space="preserve"> this skill you already Learnt.
</t>
        </r>
        <r>
          <rPr>
            <b/>
            <sz val="9"/>
            <color indexed="81"/>
            <rFont val="Tahoma"/>
            <family val="2"/>
          </rPr>
          <t>N = No</t>
        </r>
        <r>
          <rPr>
            <sz val="9"/>
            <color indexed="81"/>
            <rFont val="Tahoma"/>
            <family val="2"/>
          </rPr>
          <t xml:space="preserve">, won't learn this skill. E.g. All non-weapon you don't use for example if you use Sword then you can filter all Blade skill, then put N on it and you can filter out all the "N".
</t>
        </r>
        <r>
          <rPr>
            <b/>
            <sz val="9"/>
            <color indexed="81"/>
            <rFont val="Tahoma"/>
            <family val="2"/>
          </rPr>
          <t>L</t>
        </r>
        <r>
          <rPr>
            <sz val="9"/>
            <color indexed="81"/>
            <rFont val="Tahoma"/>
            <family val="2"/>
          </rPr>
          <t xml:space="preserve"> = Learn, Skill you want to learn but haven't yet and plan to. Use to keep track of "Where to go next".
</t>
        </r>
        <r>
          <rPr>
            <b/>
            <sz val="9"/>
            <color indexed="81"/>
            <rFont val="Tahoma"/>
            <family val="2"/>
          </rPr>
          <t>M</t>
        </r>
        <r>
          <rPr>
            <sz val="9"/>
            <color indexed="81"/>
            <rFont val="Tahoma"/>
            <family val="2"/>
          </rPr>
          <t xml:space="preserve"> = Manual (Secret Manual, Cultivation Manual). These skill don't take slot. Usually you would only write "M" if you learn this manual.
</t>
        </r>
        <r>
          <rPr>
            <b/>
            <sz val="9"/>
            <color indexed="81"/>
            <rFont val="Tahoma"/>
            <family val="2"/>
          </rPr>
          <t>C = Craft</t>
        </r>
        <r>
          <rPr>
            <sz val="9"/>
            <color indexed="81"/>
            <rFont val="Tahoma"/>
            <family val="2"/>
          </rPr>
          <t xml:space="preserve"> = Crafting skill that doesn't take up your Skill Slot and it is under Craft. Adding "Craft" mean you learn this craft.
</t>
        </r>
        <r>
          <rPr>
            <b/>
            <sz val="9"/>
            <color indexed="81"/>
            <rFont val="Tahoma"/>
            <family val="2"/>
          </rPr>
          <t>R = Recommend</t>
        </r>
        <r>
          <rPr>
            <sz val="9"/>
            <color indexed="81"/>
            <rFont val="Tahoma"/>
            <family val="2"/>
          </rPr>
          <t xml:space="preserve"> Skill. All Martial Artist should learn it. Currently there isn't much "R" because this Volume of Information is still incomplete or no one doing a guide yet.</t>
        </r>
      </text>
    </comment>
    <comment ref="G4" authorId="0" shapeId="0" xr:uid="{26E14C56-2C85-4854-80E7-66462EE91607}">
      <text>
        <r>
          <rPr>
            <b/>
            <sz val="9"/>
            <color indexed="81"/>
            <rFont val="Tahoma"/>
            <family val="2"/>
          </rPr>
          <t>Craft</t>
        </r>
        <r>
          <rPr>
            <sz val="9"/>
            <color indexed="81"/>
            <rFont val="Tahoma"/>
            <family val="2"/>
          </rPr>
          <t xml:space="preserve"> - Craft Skill (Alchemy, Blacksmith, Tailor, etc
</t>
        </r>
        <r>
          <rPr>
            <b/>
            <sz val="9"/>
            <color indexed="81"/>
            <rFont val="Tahoma"/>
            <family val="2"/>
          </rPr>
          <t>Manual</t>
        </r>
        <r>
          <rPr>
            <sz val="9"/>
            <color indexed="81"/>
            <rFont val="Tahoma"/>
            <family val="2"/>
          </rPr>
          <t xml:space="preserve"> - Manual (Internal Force Speed, Perception Speed)
</t>
        </r>
        <r>
          <rPr>
            <b/>
            <sz val="9"/>
            <color indexed="81"/>
            <rFont val="Tahoma"/>
            <family val="2"/>
          </rPr>
          <t>Weapon Skill</t>
        </r>
        <r>
          <rPr>
            <sz val="9"/>
            <color indexed="81"/>
            <rFont val="Tahoma"/>
            <family val="2"/>
          </rPr>
          <t xml:space="preserve"> - Active Skill
</t>
        </r>
        <r>
          <rPr>
            <b/>
            <sz val="9"/>
            <color indexed="81"/>
            <rFont val="Tahoma"/>
            <family val="2"/>
          </rPr>
          <t>Stat</t>
        </r>
        <r>
          <rPr>
            <sz val="9"/>
            <color indexed="81"/>
            <rFont val="Tahoma"/>
            <family val="2"/>
          </rPr>
          <t xml:space="preserve"> - Passivedd
dad</t>
        </r>
      </text>
    </comment>
    <comment ref="K46" authorId="0" shapeId="0" xr:uid="{5D12B123-63D3-4E4D-87AF-60C29F448A6C}">
      <text>
        <r>
          <rPr>
            <sz val="9"/>
            <color indexed="81"/>
            <rFont val="Tahoma"/>
            <family val="2"/>
          </rPr>
          <t>You will need to unlock previous skill (don't need to learn) before you can get the following skill. They require fragment in order.</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CA14C9-21F3-441D-9D1E-E9E4AE79CD1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F8CB68F-6B72-40C1-A996-9C8CC1DB3874}" name="WorksheetConnection_Wuxia World - Book of Information Volume 1 - Artless (English Edition).xlsx!TableContent" type="102" refreshedVersion="6" minRefreshableVersion="5">
    <extLst>
      <ext xmlns:x15="http://schemas.microsoft.com/office/spreadsheetml/2010/11/main" uri="{DE250136-89BD-433C-8126-D09CA5730AF9}">
        <x15:connection id="TableContent">
          <x15:rangePr sourceName="_xlcn.WorksheetConnection_WuxiaWorldBookofInformationVolume1ArtlessEnglishEdition.xlsxTableContent"/>
        </x15:connection>
      </ext>
    </extLst>
  </connection>
</connections>
</file>

<file path=xl/sharedStrings.xml><?xml version="1.0" encoding="utf-8"?>
<sst xmlns="http://schemas.openxmlformats.org/spreadsheetml/2006/main" count="8369" uniqueCount="3162">
  <si>
    <t>波斯</t>
  </si>
  <si>
    <t>拜火教</t>
  </si>
  <si>
    <t>摩尼教</t>
  </si>
  <si>
    <t>采葉派</t>
  </si>
  <si>
    <t>跆拳道館</t>
  </si>
  <si>
    <t>無敵門</t>
  </si>
  <si>
    <t>天真</t>
  </si>
  <si>
    <t>首飾</t>
  </si>
  <si>
    <t>开心</t>
  </si>
  <si>
    <t>身份</t>
  </si>
  <si>
    <t>水果</t>
  </si>
  <si>
    <t>故事</t>
  </si>
  <si>
    <t>方案</t>
  </si>
  <si>
    <t>能源</t>
  </si>
  <si>
    <t>手鐲</t>
  </si>
  <si>
    <t>音樂</t>
  </si>
  <si>
    <t>文字</t>
  </si>
  <si>
    <t>草莓</t>
  </si>
  <si>
    <t>打工</t>
  </si>
  <si>
    <t>笔</t>
  </si>
  <si>
    <t>光芒</t>
  </si>
  <si>
    <t>海鮮</t>
  </si>
  <si>
    <t>农作物</t>
  </si>
  <si>
    <t>旋律</t>
  </si>
  <si>
    <t>西瓜</t>
  </si>
  <si>
    <t>停留</t>
  </si>
  <si>
    <t>再見</t>
  </si>
  <si>
    <t>晚上好</t>
  </si>
  <si>
    <t>地位</t>
  </si>
  <si>
    <t>清潔</t>
  </si>
  <si>
    <t>早上好</t>
  </si>
  <si>
    <t>甜品</t>
  </si>
  <si>
    <t>你好</t>
  </si>
  <si>
    <t>晚安</t>
  </si>
  <si>
    <t>扶桑</t>
  </si>
  <si>
    <t>道歉</t>
  </si>
  <si>
    <t>金屬</t>
  </si>
  <si>
    <t>黑暗</t>
  </si>
  <si>
    <t>項鍊</t>
  </si>
  <si>
    <t>青椒</t>
  </si>
  <si>
    <t>遊俠</t>
  </si>
  <si>
    <t>垃圾</t>
  </si>
  <si>
    <t>植物</t>
  </si>
  <si>
    <t>柑橘</t>
  </si>
  <si>
    <t>感謝</t>
  </si>
  <si>
    <t>飛行</t>
  </si>
  <si>
    <t>墨水</t>
  </si>
  <si>
    <t>面包</t>
  </si>
  <si>
    <t>請稍等</t>
  </si>
  <si>
    <t>胡說</t>
  </si>
  <si>
    <t>鞋子</t>
  </si>
  <si>
    <t>香蕉</t>
  </si>
  <si>
    <t>蘋果</t>
  </si>
  <si>
    <t>辣椒</t>
  </si>
  <si>
    <t>洋蔥</t>
  </si>
  <si>
    <t>樹林</t>
  </si>
  <si>
    <t>계획</t>
  </si>
  <si>
    <t>해전물</t>
  </si>
  <si>
    <t>字體</t>
  </si>
  <si>
    <t>身分</t>
  </si>
  <si>
    <t>運動</t>
  </si>
  <si>
    <t>農作物</t>
  </si>
  <si>
    <t>감사합니다</t>
  </si>
  <si>
    <t>團隊</t>
  </si>
  <si>
    <t>팀</t>
  </si>
  <si>
    <t>厲害</t>
  </si>
  <si>
    <t>잉크</t>
  </si>
  <si>
    <t>在用內力衝擊任脈中位竅穴 （關元，氣海，膻中）時，使用後提高成功率 3%。</t>
  </si>
  <si>
    <t>在用內力衝擊督脈低位竅穴 （長強，命門，中樞）時，使用後提高成功率 3%。</t>
  </si>
  <si>
    <t>新亭侯</t>
  </si>
  <si>
    <t>在用內力衝擊督脈中位竅穴 （靈台，神道，風府）時，使用後提高成功率 3%。</t>
  </si>
  <si>
    <t>在用內力衝擊督脈高位竅穴 （百會，神庭，兌端）時，使用後提高成功率 3%。</t>
  </si>
  <si>
    <t>在用內力衝擊奇經八脈低位竅穴 （公孫，內關，臨泣）時，使用後提高成功率 3%。</t>
  </si>
  <si>
    <t>在用內力衝擊奇經八脈中位竅穴 （外關，申脈，後溪）時，使用後提高成功率 3%。</t>
  </si>
  <si>
    <t>吃下此丹會增加內力修為 10000.</t>
  </si>
  <si>
    <t>吃下此丹會增加內力修為 100000.</t>
  </si>
  <si>
    <t>在用内力冲击督脉高位窍穴 （百会，神庭，兑端）时，使用后提高成功率 3%。</t>
  </si>
  <si>
    <t>在用内力冲击奇经八脉低位窍穴 （公孙，内关，临泣）时，使用后提高成功率 3%。</t>
  </si>
  <si>
    <t>在用内力冲击奇经八脉中位窍穴 （外关，申脉，后溪）时，使用后提高成功率 3%。</t>
  </si>
  <si>
    <t>吃下此丹会增加内力修为 10000.</t>
  </si>
  <si>
    <t>吃下此丹会增加内力修为 100000.</t>
  </si>
  <si>
    <t>在用内力冲击任脉中位窍穴 （关元，气海，膻中）时，使用后提高成功率 3%。</t>
  </si>
  <si>
    <t>在用内力冲击督脉低位窍穴 （长强，命门，中枢）时，使用后提高成功率 3%。</t>
  </si>
  <si>
    <t>在用内力冲击督脉中位窍穴 （灵台，神道，风府）时，使用后提高成功率 3%。</t>
  </si>
  <si>
    <t>落羽履</t>
  </si>
  <si>
    <t>炼制恢复气海类型丹药的必备药材之一。</t>
  </si>
  <si>
    <t>绣冬</t>
  </si>
  <si>
    <t>寒玉带</t>
  </si>
  <si>
    <t>破军靴</t>
  </si>
  <si>
    <t>蛇鳞甲</t>
  </si>
  <si>
    <t>炼制气海丹的必备药材之一。</t>
  </si>
  <si>
    <t>上面写着一些江湖奇闻怪谈，不知道是真是假，也不知道是谁传出来的。</t>
  </si>
  <si>
    <t>煉製衝穴丹必備藥才之ㄧ。</t>
  </si>
  <si>
    <t>血牙护</t>
  </si>
  <si>
    <t>血牙護</t>
  </si>
  <si>
    <t>擒龍佩</t>
  </si>
  <si>
    <t>纯钧</t>
  </si>
  <si>
    <t>繡冬</t>
  </si>
  <si>
    <t>HP</t>
  </si>
  <si>
    <t>Location</t>
  </si>
  <si>
    <t>Guanzhong</t>
  </si>
  <si>
    <t>Bai Xiaosheng</t>
  </si>
  <si>
    <t>Tiance Mansion</t>
  </si>
  <si>
    <t>Jingchu</t>
  </si>
  <si>
    <t>Shaolin Temple</t>
  </si>
  <si>
    <t>Jiangnan</t>
  </si>
  <si>
    <t>Enter the interface</t>
  </si>
  <si>
    <t>Mount Wutai</t>
  </si>
  <si>
    <t>Minnan</t>
  </si>
  <si>
    <t>Tianxu Court</t>
  </si>
  <si>
    <t>Bashu</t>
  </si>
  <si>
    <t>Dali</t>
  </si>
  <si>
    <t>Saibei</t>
  </si>
  <si>
    <t>Liaodong</t>
  </si>
  <si>
    <t>Western Regions</t>
  </si>
  <si>
    <t>Kunlun</t>
  </si>
  <si>
    <t>Ingot purchase</t>
  </si>
  <si>
    <t>Clear level 5</t>
  </si>
  <si>
    <t>Taixuan Island</t>
  </si>
  <si>
    <t>Luoyan Tower</t>
  </si>
  <si>
    <t>Qilu</t>
  </si>
  <si>
    <t>Mount Huashan</t>
  </si>
  <si>
    <t>Sect</t>
  </si>
  <si>
    <t>Skill</t>
  </si>
  <si>
    <t>Description</t>
  </si>
  <si>
    <t>Requirement</t>
  </si>
  <si>
    <t>Yanyun</t>
  </si>
  <si>
    <t>Xiliang</t>
  </si>
  <si>
    <t>Qiongya</t>
  </si>
  <si>
    <t>Persia</t>
  </si>
  <si>
    <t>Topic</t>
  </si>
  <si>
    <t>Answer</t>
  </si>
  <si>
    <t>Column1</t>
  </si>
  <si>
    <t>Brewed in a unique environment, the color is clear, the mouth is soft, the mouth is sweet, the wine is strong and the aftertaste is long.</t>
  </si>
  <si>
    <t>Xinghuacun</t>
  </si>
  <si>
    <t>Taibaijiu</t>
  </si>
  <si>
    <t>Baihua stuffed</t>
  </si>
  <si>
    <t>Luo Fuchun</t>
  </si>
  <si>
    <t>Bamboo Leaf Green</t>
  </si>
  <si>
    <t>Keyword</t>
  </si>
  <si>
    <t>orange-yellow</t>
  </si>
  <si>
    <t>chrysanthemum</t>
  </si>
  <si>
    <t>eggs</t>
  </si>
  <si>
    <t>ancient</t>
  </si>
  <si>
    <t>green plums</t>
  </si>
  <si>
    <t>mare milk</t>
  </si>
  <si>
    <t>lamb</t>
  </si>
  <si>
    <t>white lotus</t>
  </si>
  <si>
    <t>glutinous rice</t>
  </si>
  <si>
    <t>osmanthus</t>
  </si>
  <si>
    <t>mint</t>
  </si>
  <si>
    <t>Level</t>
  </si>
  <si>
    <t>Martial Arts Skill Level</t>
  </si>
  <si>
    <t>Beginner</t>
  </si>
  <si>
    <t>Elementary</t>
  </si>
  <si>
    <t>Little Acquaintance</t>
  </si>
  <si>
    <t>Small Achievement</t>
  </si>
  <si>
    <t>Comprehensive Learning</t>
  </si>
  <si>
    <t>Primary Proficiency</t>
  </si>
  <si>
    <t>Medium Proficiency</t>
  </si>
  <si>
    <t>High Proficiency</t>
  </si>
  <si>
    <t>Master</t>
  </si>
  <si>
    <t>Pinnacle</t>
  </si>
  <si>
    <t>Perfection</t>
  </si>
  <si>
    <t>Name</t>
  </si>
  <si>
    <t>-</t>
  </si>
  <si>
    <t>Season Weather Event</t>
  </si>
  <si>
    <t>Season</t>
  </si>
  <si>
    <t>Summer</t>
  </si>
  <si>
    <t>Autumn</t>
  </si>
  <si>
    <t>Winter</t>
  </si>
  <si>
    <t>Old Map</t>
  </si>
  <si>
    <t>$</t>
  </si>
  <si>
    <t>Items</t>
  </si>
  <si>
    <t>Merit Rate</t>
  </si>
  <si>
    <t>Merit Points Require</t>
  </si>
  <si>
    <t>Gold Rate</t>
  </si>
  <si>
    <t>Volume</t>
  </si>
  <si>
    <t>Acquire</t>
  </si>
  <si>
    <t>Sect Merit</t>
  </si>
  <si>
    <t>Secret Cultivation Volume</t>
  </si>
  <si>
    <t>Qi Rate</t>
  </si>
  <si>
    <t>Star</t>
  </si>
  <si>
    <t>Cultivation</t>
  </si>
  <si>
    <t>Map</t>
  </si>
  <si>
    <t>Menu</t>
  </si>
  <si>
    <t>Market</t>
  </si>
  <si>
    <t>Shop</t>
  </si>
  <si>
    <t>Qi</t>
  </si>
  <si>
    <t>Nanhai</t>
  </si>
  <si>
    <t>Wudang</t>
  </si>
  <si>
    <t>Type</t>
  </si>
  <si>
    <t>Recipe</t>
  </si>
  <si>
    <t>Attack</t>
  </si>
  <si>
    <t>Lewd Taoist</t>
  </si>
  <si>
    <t>Enemy Stat (Approximately)</t>
  </si>
  <si>
    <t>Scholar Location</t>
  </si>
  <si>
    <t>Skill Level</t>
  </si>
  <si>
    <t>Blue</t>
  </si>
  <si>
    <t>Painter</t>
  </si>
  <si>
    <t>Xiang Ling</t>
  </si>
  <si>
    <t>Luna Labyrith</t>
  </si>
  <si>
    <t>Puppet</t>
  </si>
  <si>
    <t>Horse</t>
  </si>
  <si>
    <t>Rarity</t>
  </si>
  <si>
    <t>Speed</t>
  </si>
  <si>
    <t>Spiritual</t>
  </si>
  <si>
    <t>White</t>
  </si>
  <si>
    <t>Songhua</t>
  </si>
  <si>
    <t>Lichuan</t>
  </si>
  <si>
    <t>Wuyue</t>
  </si>
  <si>
    <t>Hequ</t>
  </si>
  <si>
    <t>Longyou</t>
  </si>
  <si>
    <t>Green</t>
  </si>
  <si>
    <t>Size</t>
  </si>
  <si>
    <t>Manor</t>
  </si>
  <si>
    <t>Years</t>
  </si>
  <si>
    <t>Cost</t>
  </si>
  <si>
    <t>Rate %</t>
  </si>
  <si>
    <t>Max Perfection</t>
  </si>
  <si>
    <t>??</t>
  </si>
  <si>
    <t>Reputation</t>
  </si>
  <si>
    <t>Martial Elite</t>
  </si>
  <si>
    <t>Weekly</t>
  </si>
  <si>
    <t>Weeklies/Dailies</t>
  </si>
  <si>
    <t>Junshan</t>
  </si>
  <si>
    <t xml:space="preserve">Use outfield or infield location at Jingchu map (middle right side for entrance). </t>
  </si>
  <si>
    <t>What</t>
  </si>
  <si>
    <t>Why</t>
  </si>
  <si>
    <t>Sect Lecture</t>
  </si>
  <si>
    <t>Where and How</t>
  </si>
  <si>
    <t>Sect Arena</t>
  </si>
  <si>
    <t>Kungfu proficiency boost</t>
  </si>
  <si>
    <t>Fight in Sect Arena, whether you win or lose; you learn Kungfu proficiency</t>
  </si>
  <si>
    <t>Which</t>
  </si>
  <si>
    <t>Item</t>
  </si>
  <si>
    <t>For</t>
  </si>
  <si>
    <t>Sect Entrance Hall</t>
  </si>
  <si>
    <t>Kungfu</t>
  </si>
  <si>
    <t>Stat</t>
  </si>
  <si>
    <t>Massive AFK stat boost</t>
  </si>
  <si>
    <t>Craft</t>
  </si>
  <si>
    <t>Home (Level 3)</t>
  </si>
  <si>
    <t>Villa</t>
  </si>
  <si>
    <t>Alchemy</t>
  </si>
  <si>
    <t>Training crafting skill</t>
  </si>
  <si>
    <t>Sea of Qi pill is very important; need your house to be level 3 first (Villa). Then constantly crafting cheap (and if possible useful) to level up the skill Dragon Tiger Alchemy. This skill give you chance to double, triple or quadruple craft certain type of pills. Learn the skill from sect Mount Dragon.</t>
  </si>
  <si>
    <t>Sea of Qi</t>
  </si>
  <si>
    <t>Horse Volume</t>
  </si>
  <si>
    <t>Stat boost, skill limits &amp; hidden trait</t>
  </si>
  <si>
    <t>Endurance</t>
  </si>
  <si>
    <t>Blood Tower</t>
  </si>
  <si>
    <t>Floor</t>
  </si>
  <si>
    <t>Staff 1, Leg 1, Spear 1</t>
  </si>
  <si>
    <t>Sword 1, Knife 1, Leg 1</t>
  </si>
  <si>
    <t>Knife 1, Spear 1, Sword 1</t>
  </si>
  <si>
    <t>Spear 1, Staff 1, Leg 1</t>
  </si>
  <si>
    <t>Sword 1, Sword 2, Knife 2, Spear 2, Staff 2</t>
  </si>
  <si>
    <t>Spear 1, Spear 2, Sword 2, Leg 2, Robe 1</t>
  </si>
  <si>
    <t>Spear 1, Spear 2, Knife 2, Staff 2, Sword 2, Robe 1, Armor 1</t>
  </si>
  <si>
    <t>Spear 1, Spear 2, Sword 2, Leg 2, Staff 2, Robe 2, Armor 2</t>
  </si>
  <si>
    <t>Sword 3, Knife 3, Leg 3, Spear 3, Staff 3</t>
  </si>
  <si>
    <t>Event Shop</t>
  </si>
  <si>
    <t>Outfield Invitation</t>
  </si>
  <si>
    <t>Infield Invitation</t>
  </si>
  <si>
    <t>See What: Outfield Invitation</t>
  </si>
  <si>
    <t>SiNa</t>
  </si>
  <si>
    <t>Zhongyuan</t>
  </si>
  <si>
    <t>Market Level</t>
  </si>
  <si>
    <t>Spending $</t>
  </si>
  <si>
    <t>Daily</t>
  </si>
  <si>
    <t>Various</t>
  </si>
  <si>
    <t>General</t>
  </si>
  <si>
    <t>Trigrams</t>
  </si>
  <si>
    <t>Qi Book</t>
  </si>
  <si>
    <t>Kungfu Book</t>
  </si>
  <si>
    <t>Buff</t>
  </si>
  <si>
    <t>Buy 3 Tang Autohraph (Tavern &gt; Tang Clan). You can save these item up and do it in bulk.</t>
  </si>
  <si>
    <t>Do 3 Luna Labyrinth. If you can't kill puppets then get Gold chest till you can.</t>
  </si>
  <si>
    <t>Jade Pendant</t>
  </si>
  <si>
    <t>Increase Qi rate by 50%</t>
  </si>
  <si>
    <t>Unlock horse and Soma</t>
  </si>
  <si>
    <t>Equipment</t>
  </si>
  <si>
    <t>Color</t>
  </si>
  <si>
    <t>Violet</t>
  </si>
  <si>
    <t>Orange</t>
  </si>
  <si>
    <t>Applicable</t>
  </si>
  <si>
    <t>Equipment, Horse</t>
  </si>
  <si>
    <t>Equipment, Horse, Scholar</t>
  </si>
  <si>
    <t>Tarvern &amp; Bar</t>
  </si>
  <si>
    <t>Train your kungfu</t>
  </si>
  <si>
    <t>Home Drill Ground Arena</t>
  </si>
  <si>
    <t>Martial (Gold)</t>
  </si>
  <si>
    <t>Time Hours</t>
  </si>
  <si>
    <t>Gray</t>
  </si>
  <si>
    <t>Hetian Jade</t>
  </si>
  <si>
    <t>Horse Finding</t>
  </si>
  <si>
    <t>Find new horse and level up skill</t>
  </si>
  <si>
    <t>Monthly</t>
  </si>
  <si>
    <t>Tea Trading</t>
  </si>
  <si>
    <t>Easy chest loot</t>
  </si>
  <si>
    <t>Chest</t>
  </si>
  <si>
    <t>From the 1st - 7th and 15th - 22nd of each month you can buy item to trade for Tea  then for Chest in Jianghu &gt; Gate of Might. Sometime you can get really good loot from these box. One rare item that can only be acquire from these tea chest is the best horse: Red Hare (Orange?)</t>
  </si>
  <si>
    <t>Gate of Might - Racecourse</t>
  </si>
  <si>
    <t>Sect Tiance</t>
  </si>
  <si>
    <t>Sect Tieqi</t>
  </si>
  <si>
    <t>Luna Labyrinth</t>
  </si>
  <si>
    <t>Manual</t>
  </si>
  <si>
    <t>Flying Immortal</t>
  </si>
  <si>
    <t>Kungfu Book Agility (Sect Event)</t>
  </si>
  <si>
    <t>Department Six / Greenwood Alliance</t>
  </si>
  <si>
    <t>Title</t>
  </si>
  <si>
    <t>Feats</t>
  </si>
  <si>
    <t>Little Famous</t>
  </si>
  <si>
    <t>Sect Day Off</t>
  </si>
  <si>
    <t>Too busy to do daily</t>
  </si>
  <si>
    <t>When you max affection with your Sect's Leader you can choose "Take a Day Off" which will do daily for you. The reward is less than if you do manual though.</t>
  </si>
  <si>
    <t>Free Forest</t>
  </si>
  <si>
    <t>Don't do it!</t>
  </si>
  <si>
    <t>Special thanks to all English and Chinese poster on the forum. I copied and paste quite a few information.</t>
  </si>
  <si>
    <t>Gold</t>
  </si>
  <si>
    <t>Money</t>
  </si>
  <si>
    <t>Newbie</t>
  </si>
  <si>
    <t>Early Game</t>
  </si>
  <si>
    <t>Red Hare</t>
  </si>
  <si>
    <t>Best Horse in the game</t>
  </si>
  <si>
    <t>Orange Rarity</t>
  </si>
  <si>
    <t>Only for the rich</t>
  </si>
  <si>
    <t>Weapon</t>
  </si>
  <si>
    <t>Choose your weapon</t>
  </si>
  <si>
    <t>Increase adventure times. Must get!</t>
  </si>
  <si>
    <t>Increase adventure times (best). Must get!</t>
  </si>
  <si>
    <t>Buddha Palm</t>
  </si>
  <si>
    <t>Betray Sect</t>
  </si>
  <si>
    <t>It normal to betray your sect to learn skill at other place; you will only lose the Merit /Rank in the sect and have to start again.</t>
  </si>
  <si>
    <t>Keep betraying; there is no consequences.</t>
  </si>
  <si>
    <t>Place to ask further question</t>
  </si>
  <si>
    <t>Keep Fit</t>
  </si>
  <si>
    <t>Strength</t>
  </si>
  <si>
    <t>Physique</t>
  </si>
  <si>
    <t>Surfing</t>
  </si>
  <si>
    <t>Agility</t>
  </si>
  <si>
    <t>Eyesight</t>
  </si>
  <si>
    <t>Exercise</t>
  </si>
  <si>
    <t>Entrance Hall Exercise; 2 hours per exercise time.</t>
  </si>
  <si>
    <t>5 Caligrahpy</t>
  </si>
  <si>
    <t>Sect Tenma Range</t>
  </si>
  <si>
    <t>Downtown Market 3rd Floor</t>
  </si>
  <si>
    <t>Blue (Level 3) Heart; $11,200</t>
  </si>
  <si>
    <t>#</t>
  </si>
  <si>
    <t>Jianghu Volume</t>
  </si>
  <si>
    <t>Blood Tower - 10th Floor</t>
  </si>
  <si>
    <t>Blood Tower - 5th Floor</t>
  </si>
  <si>
    <t>Clear level 10</t>
  </si>
  <si>
    <t>Battle</t>
  </si>
  <si>
    <t>Enter the interface. Mr Know-It-All</t>
  </si>
  <si>
    <t>Unlock</t>
  </si>
  <si>
    <t>Enter Floor 2</t>
  </si>
  <si>
    <t>Enter Floor 3</t>
  </si>
  <si>
    <t>Area</t>
  </si>
  <si>
    <t>Merit</t>
  </si>
  <si>
    <t>Horse Gang</t>
  </si>
  <si>
    <t>Dajiang Union</t>
  </si>
  <si>
    <t>Guanzhong Sword</t>
  </si>
  <si>
    <t>Xuanyuan Clan</t>
  </si>
  <si>
    <t>Yuwen Clan</t>
  </si>
  <si>
    <t>Badao Union</t>
  </si>
  <si>
    <t>Luna Cult</t>
  </si>
  <si>
    <t>Wudang Sect</t>
  </si>
  <si>
    <t>Xiaoxiang Sword</t>
  </si>
  <si>
    <t>Tower of Taibai</t>
  </si>
  <si>
    <t>Shennong Estate</t>
  </si>
  <si>
    <t>Thunderbolt Union</t>
  </si>
  <si>
    <t>River Gang</t>
  </si>
  <si>
    <t>Mount of Dragon</t>
  </si>
  <si>
    <t>Murong Clan</t>
  </si>
  <si>
    <t>South Shaolin</t>
  </si>
  <si>
    <t>Tiandao Castle</t>
  </si>
  <si>
    <t>Cangjian Estate</t>
  </si>
  <si>
    <t>Nanhai Sect</t>
  </si>
  <si>
    <t>Jukun Sect</t>
  </si>
  <si>
    <t>Salt Gang</t>
  </si>
  <si>
    <t>Qingcheng Sect</t>
  </si>
  <si>
    <t>Emei Sect</t>
  </si>
  <si>
    <t>Tang Clan</t>
  </si>
  <si>
    <t>Five Venoms Cult</t>
  </si>
  <si>
    <t>Wuxiang Sect</t>
  </si>
  <si>
    <t>Diancang Sect</t>
  </si>
  <si>
    <t>Zhaixin Tower</t>
  </si>
  <si>
    <t>Tenma Ranch</t>
  </si>
  <si>
    <t>Tatian Sect</t>
  </si>
  <si>
    <t>Huifeng Pavilion</t>
  </si>
  <si>
    <t>Tiansha Gang</t>
  </si>
  <si>
    <t>Kongtong Sect</t>
  </si>
  <si>
    <t>Xiyu Cult</t>
  </si>
  <si>
    <t>Vajra Sect</t>
  </si>
  <si>
    <t>Kunlun Sect</t>
  </si>
  <si>
    <t>Tianjian Sect</t>
  </si>
  <si>
    <t>Guiyuan Sword</t>
  </si>
  <si>
    <t>Tieqi Sword</t>
  </si>
  <si>
    <t>Mount Tiangun</t>
  </si>
  <si>
    <t>Youyan School</t>
  </si>
  <si>
    <t>Mount Tai Sect</t>
  </si>
  <si>
    <t>Jiaxia School</t>
  </si>
  <si>
    <t>Penglai Island</t>
  </si>
  <si>
    <t>Weituo Sect</t>
  </si>
  <si>
    <t>Wind Sect</t>
  </si>
  <si>
    <t>Ma Clan</t>
  </si>
  <si>
    <t>Tianhai Sect</t>
  </si>
  <si>
    <t>Beigui Sect</t>
  </si>
  <si>
    <t>Qiongxiang Sect</t>
  </si>
  <si>
    <t>Fire Worship Sect</t>
  </si>
  <si>
    <t>Moni Sect</t>
  </si>
  <si>
    <t>Caiye Sect</t>
  </si>
  <si>
    <t>Goryeo</t>
  </si>
  <si>
    <t>Fencing Sect</t>
  </si>
  <si>
    <t>Taekwondo Hall</t>
  </si>
  <si>
    <t>Invicibible Sect</t>
  </si>
  <si>
    <t>Merit Require:</t>
  </si>
  <si>
    <t>Hours</t>
  </si>
  <si>
    <t>Per Minutes</t>
  </si>
  <si>
    <t>Per Hours</t>
  </si>
  <si>
    <t>Per Days</t>
  </si>
  <si>
    <t>Per Week</t>
  </si>
  <si>
    <t>Perception Want</t>
  </si>
  <si>
    <t>Current Perception:</t>
  </si>
  <si>
    <t>Perception</t>
  </si>
  <si>
    <t>Hours Less Current</t>
  </si>
  <si>
    <t xml:space="preserve">Original Chinese version: </t>
  </si>
  <si>
    <t>http://bbs.dustoversea.com/d/4308-volume-of-english-information-wikispreadsheet/</t>
  </si>
  <si>
    <t>6 Star</t>
  </si>
  <si>
    <t>7 Star</t>
  </si>
  <si>
    <t>Dilu</t>
  </si>
  <si>
    <t>Blue?</t>
  </si>
  <si>
    <t>Total</t>
  </si>
  <si>
    <t>Broom (3x)</t>
  </si>
  <si>
    <t>Order2</t>
  </si>
  <si>
    <t>Order1</t>
  </si>
  <si>
    <t>A</t>
  </si>
  <si>
    <t>B</t>
  </si>
  <si>
    <t>Embroidery needles (5)</t>
  </si>
  <si>
    <t>3 Whisk</t>
  </si>
  <si>
    <t>Nangong Clan</t>
  </si>
  <si>
    <t>To buy stuff. Gold Farming. Best way.</t>
  </si>
  <si>
    <t>Villian Valleys</t>
  </si>
  <si>
    <t>Rarity Colors</t>
  </si>
  <si>
    <t>Character</t>
  </si>
  <si>
    <t>Avatar</t>
  </si>
  <si>
    <t>Name Change</t>
  </si>
  <si>
    <t>Wish they give out a free name change item or lower the price. To change your name: Jianghu &gt; Downtown &gt; Fortune-teller &gt; Rename &gt; Paid $20,000</t>
  </si>
  <si>
    <t>Martial Hero</t>
  </si>
  <si>
    <t>Lucky roll using Tea chest or open 120 of them; which will take about 8 months if you do it non-stop. Each month maximum you can get 14 box.</t>
  </si>
  <si>
    <t>Spirituality</t>
  </si>
  <si>
    <t>Don't be fool in buying $23,200 ZhuYeQing Wine for the item to enter this place; this shop is for the rich and the strong. Wasting money to enter here will be regretful if you still poor. For some cost picture, see: http://bbs.dustoversea.com/d/2549</t>
  </si>
  <si>
    <t>Lixia, Xiaoman, Summer Solstice and Xiaosu ??? - Old map</t>
  </si>
  <si>
    <t>Winter, Snow, Winter Solstice and Cold = Sina?</t>
  </si>
  <si>
    <t>Test area</t>
  </si>
  <si>
    <t>Waking of Insects</t>
  </si>
  <si>
    <t>http://bbs.dustoversea.com/d/2320</t>
  </si>
  <si>
    <t>Ruijin Shi - Sword and Gun</t>
  </si>
  <si>
    <t>Sharpness:Percentage increase in weapon attack</t>
  </si>
  <si>
    <t>Dazzling Jade - Sword and Stick</t>
  </si>
  <si>
    <t>Dazzle:Chance to make enemy attacks miss</t>
  </si>
  <si>
    <t>Arsenic Powder - Sword and Gun</t>
  </si>
  <si>
    <t>Poisoned:Attacks deal percentage poison damage</t>
  </si>
  <si>
    <t>Ten Thousand Years of Ice - Gun and Stick Legs</t>
  </si>
  <si>
    <t>Chill:Chance to reduce enemy attack speed by a percentage</t>
  </si>
  <si>
    <t>Tianwai Iron - Stick Legs</t>
  </si>
  <si>
    <t>Critical Hit: Percentage increase in weapon attack</t>
  </si>
  <si>
    <t>Materials required for different weapon casting techniques.</t>
  </si>
  <si>
    <t>Different casting techniques for knives and swords.</t>
  </si>
  <si>
    <t>The Three Refining Methods ---- sharp goldstone</t>
  </si>
  <si>
    <t>Cold and heat method ---- glare jade, sharp gold stone</t>
  </si>
  <si>
    <t>Implantation method ---- arsenic powder, glazed jade</t>
  </si>
  <si>
    <t>Inset method ---- arsenic powder, glazed jade, sharp gold stone</t>
  </si>
  <si>
    <t>The fusion method ---- arsenic powder</t>
  </si>
  <si>
    <t>Different casting techniques for guns.</t>
  </si>
  <si>
    <t>The Three Refinements ---- sharp gold stone, 10,000 years of ice</t>
  </si>
  <si>
    <t>Hot and cold method ---- sharp goldstone</t>
  </si>
  <si>
    <t>Implantation Method ---- million years of ice, arsenic powder</t>
  </si>
  <si>
    <t>Three Refining Methods ---- million years of ice, meteoric iron</t>
  </si>
  <si>
    <t>The Cold and Heat Method ---- meteorite iron, the</t>
  </si>
  <si>
    <t>Implantation Method ---- million years of ice, glare jade</t>
  </si>
  <si>
    <t>Inset method ---- glazed jade, glazed jade</t>
  </si>
  <si>
    <t>The Melt Method ---- million years of ice, meteoric iron</t>
  </si>
  <si>
    <t>Legs rely on different casting techniques.</t>
  </si>
  <si>
    <t>Three Refining Methods ---- meteorite iron, 10,000 years of ice</t>
  </si>
  <si>
    <t>Cold and Heat Method ---- meteorite iron</t>
  </si>
  <si>
    <t>Implantation Method ---- million years of ice</t>
  </si>
  <si>
    <t>Inscribing method ---- not inscribable</t>
  </si>
  <si>
    <t>Various special effects for different techniques.</t>
  </si>
  <si>
    <t>Three quenching + sharp gold stone === prefix sharpening iron. special effects sharp</t>
  </si>
  <si>
    <t>Three quenching + ten thousand years of ice=== prefix clear cold. special effect cold ice</t>
  </si>
  <si>
    <t>Three quenching + glare jade === prefix glare shadow. special effect glare</t>
  </si>
  <si>
    <t>Gate of Might - Arena Guessing</t>
  </si>
  <si>
    <t>Red?</t>
  </si>
  <si>
    <t>Event</t>
  </si>
  <si>
    <t>Season Change</t>
  </si>
  <si>
    <t>For event to happen in Jianghu</t>
  </si>
  <si>
    <t>Standard</t>
  </si>
  <si>
    <t>Suite</t>
  </si>
  <si>
    <t>Deluxe</t>
  </si>
  <si>
    <t>Arena Heroes</t>
  </si>
  <si>
    <t>Blood Tower Floor 11-14</t>
  </si>
  <si>
    <t>Blood Tower Floor 16-19</t>
  </si>
  <si>
    <t>Blood Tower Floor 21-24</t>
  </si>
  <si>
    <t>Mongolian</t>
  </si>
  <si>
    <t>8017 Soma</t>
  </si>
  <si>
    <t>12,000 Contribution</t>
  </si>
  <si>
    <t>5 Star</t>
  </si>
  <si>
    <t>Body Type</t>
  </si>
  <si>
    <t>Stat Boost</t>
  </si>
  <si>
    <t>1 Attack &amp; 4 Defense</t>
  </si>
  <si>
    <t>Adventure</t>
  </si>
  <si>
    <t>So you can AFK, make money, etc</t>
  </si>
  <si>
    <t>45,000-50,000?</t>
  </si>
  <si>
    <t>At Level</t>
  </si>
  <si>
    <t>Merit Rate/10 minutes</t>
  </si>
  <si>
    <t>Require Minutes</t>
  </si>
  <si>
    <t>or in Hours</t>
  </si>
  <si>
    <t>Grain Budding</t>
  </si>
  <si>
    <t>16:58 Tuesday</t>
  </si>
  <si>
    <t>20:20 Monday</t>
  </si>
  <si>
    <t>Which is:</t>
  </si>
  <si>
    <t>Grain in Ear</t>
  </si>
  <si>
    <t>18:16 Tuesday</t>
  </si>
  <si>
    <t>Characters</t>
  </si>
  <si>
    <t>Boxing</t>
  </si>
  <si>
    <t>5.5% chance to cause 115% attack damage</t>
  </si>
  <si>
    <t>Blade</t>
  </si>
  <si>
    <t>4.5% chance to cause 144% attack damage</t>
  </si>
  <si>
    <t>Defense</t>
  </si>
  <si>
    <t>Increase Defense by 120 points</t>
  </si>
  <si>
    <t>6% chance to cause 118% attack damage</t>
  </si>
  <si>
    <t>Kick</t>
  </si>
  <si>
    <t>6.6% chance to cause 130% attack damage + reduce enemy defense by 15% for 1 round</t>
  </si>
  <si>
    <t>Spear</t>
  </si>
  <si>
    <t>7.5% chance to cause 162% attack damage</t>
  </si>
  <si>
    <t>9% chance to cause 156% attack damage + 33% bleeding for 2 times</t>
  </si>
  <si>
    <t>Dodge</t>
  </si>
  <si>
    <t>Increase sword attack by 288 points</t>
  </si>
  <si>
    <t>Sword</t>
  </si>
  <si>
    <t>7% chance to cause 144% attack damage</t>
  </si>
  <si>
    <t>9% chance to cause 144% attack damage + reduce enemy's attack by 30% for 3 times</t>
  </si>
  <si>
    <t>12% chance to cause 120% attack damage + reduce enemy's attack by 10% for 2 times</t>
  </si>
  <si>
    <t>9% chance to cause 170% attack damage</t>
  </si>
  <si>
    <t>8% chance to cause 172% attack damage</t>
  </si>
  <si>
    <t>8% chance to cause 120% attack damage twice</t>
  </si>
  <si>
    <t>Increase defense by 192 points</t>
  </si>
  <si>
    <t>9% chance to cause 126% attack damage + 33% bleeding for 3 times</t>
  </si>
  <si>
    <t>10% chance to cause 126% attack damage + increase self defense by 15% for 3 times</t>
  </si>
  <si>
    <t>12% chance to cause 108% attack damage + increase self defense by 30% for 3 times</t>
  </si>
  <si>
    <t>9% chance to cause 142% attack damage</t>
  </si>
  <si>
    <t>Cudgel</t>
  </si>
  <si>
    <t>12% chance to cause 149% attack damage</t>
  </si>
  <si>
    <t>8% chance to cause 168% attack damage</t>
  </si>
  <si>
    <t>Blacksmith</t>
  </si>
  <si>
    <t>Evil -100</t>
  </si>
  <si>
    <t>Evil -5000</t>
  </si>
  <si>
    <t>Good 5000</t>
  </si>
  <si>
    <t>Good 4000</t>
  </si>
  <si>
    <t>3 Golden Toad</t>
  </si>
  <si>
    <t>Evil -3000</t>
  </si>
  <si>
    <t>Whisk (3)</t>
  </si>
  <si>
    <t>Evil -3500</t>
  </si>
  <si>
    <t>Copper Oil Lamp (3)</t>
  </si>
  <si>
    <t>Evil -6000</t>
  </si>
  <si>
    <t>Good 10000</t>
  </si>
  <si>
    <t>Caligraphy Tenjizi (3)</t>
  </si>
  <si>
    <t>Xiyu</t>
  </si>
  <si>
    <t>Justice 5000</t>
  </si>
  <si>
    <t>Caligraphy Kaiyangzi (3)</t>
  </si>
  <si>
    <t>Evil -10000</t>
  </si>
  <si>
    <t>Justice 9000</t>
  </si>
  <si>
    <t>Golden Toad (3)</t>
  </si>
  <si>
    <t>Persian Level 12</t>
  </si>
  <si>
    <t>Korean Level 12</t>
  </si>
  <si>
    <t>Tailor</t>
  </si>
  <si>
    <t>10% chance to cause 114% attack damage</t>
  </si>
  <si>
    <t>Increase fist attack by 240 points</t>
  </si>
  <si>
    <t>12% chance to cause 178% attack damage</t>
  </si>
  <si>
    <t>9% chance to cause 180% attack damage</t>
  </si>
  <si>
    <t>Increase sword attack by 384 points</t>
  </si>
  <si>
    <t>9% chance to cause 126% attack damage + 20% bleeding for 2 times</t>
  </si>
  <si>
    <t>Increase Defense by 180 points</t>
  </si>
  <si>
    <t>10% chance to cause 138% attack damage + 33% bleeding for 3 times</t>
  </si>
  <si>
    <t>9% chance to cause 150% attack damage + reduce enemy defense by 10% for 2 rounds</t>
  </si>
  <si>
    <t>9% chance to cause 138% attack damage + reduce enemy defense by 15% for 2 rounds</t>
  </si>
  <si>
    <t>10% chance to cause 146% attack damage</t>
  </si>
  <si>
    <t>312 points increased fist attack</t>
  </si>
  <si>
    <t>Increase sword attack by 480 points</t>
  </si>
  <si>
    <t>Increase Defense by 300 points</t>
  </si>
  <si>
    <t>6% chance to deal 3 times of 102% attack damage</t>
  </si>
  <si>
    <t>9% chance to cause 120% attack damage, and it must hit the next 3 rounds</t>
  </si>
  <si>
    <t>5% chance to cause 175% attack damage</t>
  </si>
  <si>
    <t>9% chance to cause 108% attack damage + release hidden weapon to cause 60% damage</t>
  </si>
  <si>
    <t>12% chance to cause 134% attack damage + reduce enemy defense by 15% for 3 times</t>
  </si>
  <si>
    <t>9% chance to cause 110% attack damage + 20% poison damage for 3 rounds</t>
  </si>
  <si>
    <t>Increase character attack by 288 points</t>
  </si>
  <si>
    <t>9% chance to cause 144% attack damage</t>
  </si>
  <si>
    <t>8% chance to cause 210% attack damage</t>
  </si>
  <si>
    <t>8% chance to cause 120% attack damage + dodge the enemy's next attack</t>
  </si>
  <si>
    <t>8% chance to cause 114% attack damage + 33% bleeding for 1 round</t>
  </si>
  <si>
    <t>12% chance to cause 145% attack damage + reduce enemy defense by 10% for 1 round</t>
  </si>
  <si>
    <t>4% chance to cause 108% attack damage + 33% bleeding for 3 times</t>
  </si>
  <si>
    <t>15% chance to cause 120% attack damage + reduce enemy defense by 15% for 1 round</t>
  </si>
  <si>
    <t>9% chance to cause 120% attack damage</t>
  </si>
  <si>
    <t>9% chance to cause 138% attack damage + increase self-defense by 20% for 3 times</t>
  </si>
  <si>
    <t>6% chance to cause 142% attack damage</t>
  </si>
  <si>
    <t>Increase character attack by 432 points</t>
  </si>
  <si>
    <t>12% chance to cause 138% attack damage + beat the enemy for 1 round</t>
  </si>
  <si>
    <t>9% chance to cause 150% attack damage</t>
  </si>
  <si>
    <t>7% chance to cause 148% attack damage + reduce enemy defense by 10% for 3 rounds</t>
  </si>
  <si>
    <t>10% chance to cause 148% attack damage</t>
  </si>
  <si>
    <t>5% chance to cause 120% attack damage + make the enemy unable to attack the next time</t>
  </si>
  <si>
    <t>Increase sword attack by 576 points</t>
  </si>
  <si>
    <t>10% chance to cause 144% attack damage + increase 1200 sword attack power for 2 rounds</t>
  </si>
  <si>
    <t>10% chance to cause 144% attack damage + 25% bleeding for 3 times</t>
  </si>
  <si>
    <t>8.4% chance to cause 154% attack damage + increase your own attack power by 15% for 2 rounds</t>
  </si>
  <si>
    <t>9% chance of inflicting 138% attack damage + causing the enemy to drop weapons (reducing enemy attack) for 2 times</t>
  </si>
  <si>
    <t>8.4% chance to cause 144% attack damage + increase self defense by 15% for 2 rounds</t>
  </si>
  <si>
    <t>7% chance to cause 138% attack damage + reduce enemy defense by 15% for 2 rounds</t>
  </si>
  <si>
    <t>12% chance to cause 150% attack damage</t>
  </si>
  <si>
    <t>Character body and muscles</t>
  </si>
  <si>
    <t>Increase sword attack by 396 points</t>
  </si>
  <si>
    <t>Learn the Korean language, you can talk to the customer at the lower left of the restaurant and answer questions to increase your level, after level 12 you can learn martial arts in Korea</t>
  </si>
  <si>
    <t>8% chance to cause 138% attack damage + reduce enemy defense by 15% for 2 rounds</t>
  </si>
  <si>
    <t>10% chance to cause 120% attack damage + 50% increase in hit, lasts 3 times</t>
  </si>
  <si>
    <t>7.5% chance to cause 126% attack damage + seize enemy weapons (increase own attack, reduce enemy attack) for 2 round</t>
  </si>
  <si>
    <t>8% chance to cause 146% attack damage + reduce enemy defense by 15% for 2 rounds</t>
  </si>
  <si>
    <t>11% chance to cause 174% attack damage</t>
  </si>
  <si>
    <t>9% chance to cause 158% attack damage + 20% additional damage</t>
  </si>
  <si>
    <t>8% chance to cause 134% attack damage + reduce enemy defense by 50% for 1 round</t>
  </si>
  <si>
    <t>6.5% chance to cause 162% attack damage</t>
  </si>
  <si>
    <t>6.5% chance to trigger the effect, increase self-attack by 12%, reduce defense by 24%, last 2 times</t>
  </si>
  <si>
    <t>6% chance to cause 120% attack damage + 40% bleeding for 2 rounds</t>
  </si>
  <si>
    <t>9% chance to cause 158% attack damage + 10% additional damage</t>
  </si>
  <si>
    <t>Increase character attack by 504 points</t>
  </si>
  <si>
    <t>9% chance to cause 150% attack damage + reduce enemy defense by 20% for 1 round</t>
  </si>
  <si>
    <t>12% chance to cause 108% attack damage + 10% increase in self-defense for 3 rounds</t>
  </si>
  <si>
    <t>After enlightenment, chance to use Yi Jianshu</t>
  </si>
  <si>
    <t>15% chance to cause 120% attack damage + reduce enemy defense by 15% for 2 rounds</t>
  </si>
  <si>
    <t>After enlightenment, chance to use the earth-shaking spear</t>
  </si>
  <si>
    <t>Sea of Qi Tier 5</t>
  </si>
  <si>
    <t>Landslide</t>
  </si>
  <si>
    <t>Yi Jin Jing</t>
  </si>
  <si>
    <t>Dragon Claw Hand</t>
  </si>
  <si>
    <t>Tai Chi</t>
  </si>
  <si>
    <t>Tai Chi Sword</t>
  </si>
  <si>
    <t>Back knife</t>
  </si>
  <si>
    <t>Round Ruyi Legs</t>
  </si>
  <si>
    <t>Flying Eagle Spear</t>
  </si>
  <si>
    <t>Buddhism</t>
  </si>
  <si>
    <t>Flower rain</t>
  </si>
  <si>
    <t>Even eight legs</t>
  </si>
  <si>
    <t>Henglian Taibao</t>
  </si>
  <si>
    <t>Sumi Palm</t>
  </si>
  <si>
    <t>Replenishing Qi and Health</t>
  </si>
  <si>
    <t>Yunlong Three Discount</t>
  </si>
  <si>
    <t>Taiqing Gangqi</t>
  </si>
  <si>
    <t>Kunlun Thirteen Swords</t>
  </si>
  <si>
    <t>Spear God Body</t>
  </si>
  <si>
    <t>Greedy Wolf Spear</t>
  </si>
  <si>
    <t>Xuanhuang Prisoner's Sky Stick</t>
  </si>
  <si>
    <t>Liuhe stick method</t>
  </si>
  <si>
    <t>Big Five Elements Stick Method</t>
  </si>
  <si>
    <t>Youyun Jiyandu</t>
  </si>
  <si>
    <t>Five Sword</t>
  </si>
  <si>
    <t>Empty-handed</t>
  </si>
  <si>
    <t>Wei Tuo Chu</t>
  </si>
  <si>
    <t>Double flying feet</t>
  </si>
  <si>
    <t>Wind Knife</t>
  </si>
  <si>
    <t>Journey Through the Sea</t>
  </si>
  <si>
    <t>Unyielding body</t>
  </si>
  <si>
    <t>Mourning stick</t>
  </si>
  <si>
    <t>Tread snow to find plum</t>
  </si>
  <si>
    <t>Absolutely Yin Legs</t>
  </si>
  <si>
    <t>Blaze Knife</t>
  </si>
  <si>
    <t>Heart training</t>
  </si>
  <si>
    <t>Fu Mo Gong</t>
  </si>
  <si>
    <t>Jihadist method</t>
  </si>
  <si>
    <t>Flying needle palm</t>
  </si>
  <si>
    <t>White horse</t>
  </si>
  <si>
    <t>Nine Turns Xuan Gong</t>
  </si>
  <si>
    <t>Yi Jianshu</t>
  </si>
  <si>
    <t>Tennor Method</t>
  </si>
  <si>
    <t>Volley kick</t>
  </si>
  <si>
    <t>Earthshaker</t>
  </si>
  <si>
    <t>Bone forging</t>
  </si>
  <si>
    <t>Category</t>
  </si>
  <si>
    <t>Weapon Skill</t>
  </si>
  <si>
    <t>Luna Scripture</t>
  </si>
  <si>
    <t>Tailor Skill-Robe</t>
  </si>
  <si>
    <t>Tailor Skill-Armor</t>
  </si>
  <si>
    <t>You will learn how to make clothes: Robe</t>
  </si>
  <si>
    <t>You will learn how to make clothes: Armor</t>
  </si>
  <si>
    <t>Iron Body Manual</t>
  </si>
  <si>
    <t>When you take damage, there is a 35% chance to shock the enemy with the back of the sword, and cause part of the direct damage to the enemy. The ratio of the shock damage is affected by the character's Physique and muscles.</t>
  </si>
  <si>
    <t>Weapon Art</t>
  </si>
  <si>
    <t>Wind-Chaser Kick</t>
  </si>
  <si>
    <t>Kunpeng Manual</t>
  </si>
  <si>
    <t>Meteor Steps</t>
  </si>
  <si>
    <t>Silver Token</t>
  </si>
  <si>
    <t>Sky Thump Steps</t>
  </si>
  <si>
    <t>Earth Extinction</t>
  </si>
  <si>
    <t>Sky Shatter</t>
  </si>
  <si>
    <t>Good 100</t>
  </si>
  <si>
    <t>Dingtang Blade</t>
  </si>
  <si>
    <t>Dark Cloud Manual</t>
  </si>
  <si>
    <t>Roll and Tumble</t>
  </si>
  <si>
    <t>Forging Craft - Legguards</t>
  </si>
  <si>
    <t>Engraving Method</t>
  </si>
  <si>
    <t>Hidden weapon craftsmanship</t>
  </si>
  <si>
    <t>Sky Repair Manual</t>
  </si>
  <si>
    <t>Thousands Poison Hand</t>
  </si>
  <si>
    <t>Horse Guide</t>
  </si>
  <si>
    <t>Required skills to go to find: Seek Horse in Jianghu's Gate of Might - Racecourse</t>
  </si>
  <si>
    <t>Gecko Wall Climbing</t>
  </si>
  <si>
    <t>Divine Wind Blade</t>
  </si>
  <si>
    <t>Heartbroken Hand</t>
  </si>
  <si>
    <t>Baji Mount Shaking</t>
  </si>
  <si>
    <t>Earth-shaking Palm</t>
  </si>
  <si>
    <t>Northern Kick</t>
  </si>
  <si>
    <t>Forging Craft - Spear</t>
  </si>
  <si>
    <t>Iron Spear Manual</t>
  </si>
  <si>
    <t>Hug Mountain Spear</t>
  </si>
  <si>
    <t>Cloud Dragon in Sky</t>
  </si>
  <si>
    <t>Heart Sword Manual</t>
  </si>
  <si>
    <t>Flowing Cloud Swordplay</t>
  </si>
  <si>
    <t>Catch Cicada within Steps</t>
  </si>
  <si>
    <t>Golden Armor</t>
  </si>
  <si>
    <t>Seize Tiger Cudgel</t>
  </si>
  <si>
    <t>Light Palm</t>
  </si>
  <si>
    <t>After you take damage, you will be more aggressive and aggressive. For every 2.4% of your maximum HP loss, your attack will increase by 1.2%</t>
  </si>
  <si>
    <t>Increase HP by 1560 points</t>
  </si>
  <si>
    <t>Increase spear attack by 336 points</t>
  </si>
  <si>
    <t>Increase spear attack by 252 points</t>
  </si>
  <si>
    <t>Language</t>
  </si>
  <si>
    <t>Increase cudgel attack 240 points</t>
  </si>
  <si>
    <t>9% chance to cause 156% attack damage + increase 1600 cudgel magic attack power for 2 rounds</t>
  </si>
  <si>
    <t>Training</t>
  </si>
  <si>
    <t>Luna Labirynth</t>
  </si>
  <si>
    <t>Yang Family Army</t>
  </si>
  <si>
    <t>75 Order</t>
  </si>
  <si>
    <t>Go Chess</t>
  </si>
  <si>
    <t>Chang Kongmiao</t>
  </si>
  <si>
    <t>?</t>
  </si>
  <si>
    <t>Gang Xueniu</t>
  </si>
  <si>
    <t>Caligraphy</t>
  </si>
  <si>
    <t>Manjusri Salvation Mantra</t>
  </si>
  <si>
    <t>Purple Qi from East</t>
  </si>
  <si>
    <t>Buddha Rulaifo</t>
  </si>
  <si>
    <t>Dragon Tiger Alchemy</t>
  </si>
  <si>
    <t>Unity Mantra</t>
  </si>
  <si>
    <t>Nature Cultivation Manual</t>
  </si>
  <si>
    <t>Sweep Ground Blade</t>
  </si>
  <si>
    <t>Five Tigers Blade</t>
  </si>
  <si>
    <t>Cut the Wind</t>
  </si>
  <si>
    <t>Taixuan Scripture</t>
  </si>
  <si>
    <t>Phoenix Dance</t>
  </si>
  <si>
    <t>Increase characters to dodge after enlightenment</t>
  </si>
  <si>
    <t>Increase Defense by 294 points</t>
  </si>
  <si>
    <t>Increase character's Physique by 66 points</t>
  </si>
  <si>
    <t>Increase Defense by 372 points</t>
  </si>
  <si>
    <t>Increase character eye perception by 60 points</t>
  </si>
  <si>
    <t>Increase character's Physique by 36 points</t>
  </si>
  <si>
    <t>Increase Strength by 30 points</t>
  </si>
  <si>
    <t>Increase character's Physique by 34 points</t>
  </si>
  <si>
    <t>After enlightenment, Increase the character</t>
  </si>
  <si>
    <t>Increase character's Physique by 86 points</t>
  </si>
  <si>
    <t>Increase Physique by 60 points</t>
  </si>
  <si>
    <t>Increase Strength by 42 points</t>
  </si>
  <si>
    <t>Increase Defense by 302 points</t>
  </si>
  <si>
    <t>Increase character's Physique by 72 points</t>
  </si>
  <si>
    <t>Increase Defense by 336 points</t>
  </si>
  <si>
    <t>Increase Defense by 360 points</t>
  </si>
  <si>
    <t>Increase character by 60 points</t>
  </si>
  <si>
    <t>Increase Defense after enlightenment</t>
  </si>
  <si>
    <t>Increase character eye perception by 38 points</t>
  </si>
  <si>
    <t>Increase the character's physique by 26 points and the Physique by 22 points</t>
  </si>
  <si>
    <t>Increase character's HP by 1224 points + muscles and Physique by 38 points</t>
  </si>
  <si>
    <t>Increase character's HP by 900 points + Physique and Physique by 22 points</t>
  </si>
  <si>
    <t>Increase character by 25 points + muscles and Physique by 25 points</t>
  </si>
  <si>
    <t>Increase character by 29 points + muscles and Physique by 22 points</t>
  </si>
  <si>
    <t>Increase character's body by 44 points + muscles and Physique by 24 points</t>
  </si>
  <si>
    <t>Limit of Heat</t>
  </si>
  <si>
    <t>Summer?</t>
  </si>
  <si>
    <t>16:51 Wednesday</t>
  </si>
  <si>
    <t>Token</t>
  </si>
  <si>
    <t>Bronze</t>
  </si>
  <si>
    <t>Silver</t>
  </si>
  <si>
    <t>Adventure Times</t>
  </si>
  <si>
    <t>Back-Horse Spear</t>
  </si>
  <si>
    <t>Military Attire</t>
  </si>
  <si>
    <t>You will learn the Military Attire method to make Armor with special effect.</t>
  </si>
  <si>
    <t>Moon Chaser Steps</t>
  </si>
  <si>
    <t>Extinction Palm</t>
  </si>
  <si>
    <t>Dark Ying Manual</t>
  </si>
  <si>
    <t>Palm Thunder</t>
  </si>
  <si>
    <t>Infinite Pure Yang</t>
  </si>
  <si>
    <t>Wudang Pure Yang Skill</t>
  </si>
  <si>
    <t>Climb the Cloud</t>
  </si>
  <si>
    <t>Divine Thirteen Swords</t>
  </si>
  <si>
    <t>Misty Waves</t>
  </si>
  <si>
    <t>Misty Rain Swordplay</t>
  </si>
  <si>
    <t>Flying Cloud Flight</t>
  </si>
  <si>
    <t>Moon Catcher Steps</t>
  </si>
  <si>
    <t>Divine Void Manual</t>
  </si>
  <si>
    <t>Roaring Thunder Blade</t>
  </si>
  <si>
    <t>Mighty Strength Mantra</t>
  </si>
  <si>
    <t>Shennong Alchemy</t>
  </si>
  <si>
    <t>Nourishing Qi Skill</t>
  </si>
  <si>
    <t>Body Forging Manual</t>
  </si>
  <si>
    <t>Forging Craft - Blade</t>
  </si>
  <si>
    <t>Forging Craft - Sword</t>
  </si>
  <si>
    <t>Triple Refining</t>
  </si>
  <si>
    <t>Great Stength Manual</t>
  </si>
  <si>
    <t>Wing Chun Boxing</t>
  </si>
  <si>
    <t>Flying Crane Boxing</t>
  </si>
  <si>
    <t>Cold-Heat Alternation</t>
  </si>
  <si>
    <t>Moon Blade</t>
  </si>
  <si>
    <t>Slash the Heaven</t>
  </si>
  <si>
    <t>Drag the Blade</t>
  </si>
  <si>
    <t>Splitting Palm</t>
  </si>
  <si>
    <t>Confusion Cudgel</t>
  </si>
  <si>
    <t>Qi Clan Spear</t>
  </si>
  <si>
    <t>Unrivaled Kick</t>
  </si>
  <si>
    <t>Sky Wrapping Hand</t>
  </si>
  <si>
    <t>Enrichment Method</t>
  </si>
  <si>
    <t>Layered Embroidery</t>
  </si>
  <si>
    <t>Weavable special effects robe</t>
  </si>
  <si>
    <t>Tianluo Steps</t>
  </si>
  <si>
    <t>Tiandun Swordplay</t>
  </si>
  <si>
    <t>Tiangang Palm</t>
  </si>
  <si>
    <t>Taiqing Qi Skill</t>
  </si>
  <si>
    <t>Extrication Qi</t>
  </si>
  <si>
    <t>Four-Phase Palm</t>
  </si>
  <si>
    <t>Sky Sword Dance</t>
  </si>
  <si>
    <t>Wuwo Wuxiang Manual</t>
  </si>
  <si>
    <t>Xiao Wuxiang Manual</t>
  </si>
  <si>
    <t>Increase character's Eyesight by 72 points</t>
  </si>
  <si>
    <t>Flying Flower Palm</t>
  </si>
  <si>
    <t>Flying Dragon Agility</t>
  </si>
  <si>
    <t>Septuple Palm</t>
  </si>
  <si>
    <t>Sweeping Kick</t>
  </si>
  <si>
    <t>Stormy Surge Spear</t>
  </si>
  <si>
    <t>Cloud Dispelling Cudgel</t>
  </si>
  <si>
    <t>Flying Dragon Eighteen Moves</t>
  </si>
  <si>
    <t>Increase character Eyesight by 84 points</t>
  </si>
  <si>
    <t>Increase character's Eyesight by 78 points</t>
  </si>
  <si>
    <t>Learnt?</t>
  </si>
  <si>
    <t>Y</t>
  </si>
  <si>
    <t>Seven Snakes Spear</t>
  </si>
  <si>
    <t>Overlord Mountain Spear</t>
  </si>
  <si>
    <t>Kerosene Copper Oil Lamp (3)</t>
  </si>
  <si>
    <t>Guiyuan Mantra</t>
  </si>
  <si>
    <t>Yuhen Yunchou</t>
  </si>
  <si>
    <t>Iron Screen Spear</t>
  </si>
  <si>
    <t>3 Star</t>
  </si>
  <si>
    <t>4 Star</t>
  </si>
  <si>
    <t>Perception Speed</t>
  </si>
  <si>
    <t>Stop? Or Change Title</t>
  </si>
  <si>
    <t>Table how the formula for Stop or Change Title was made.</t>
  </si>
  <si>
    <t>White Dew</t>
  </si>
  <si>
    <t>20:50 Wednesday</t>
  </si>
  <si>
    <t>Date</t>
  </si>
  <si>
    <t>Add comments. Improve the calculator to be even better with Sect Merit calculator. Few improvement in Perception table and Martial skill</t>
  </si>
  <si>
    <t>Need to Cultivate until you are in Governing Vessel stage. But once you hit Violet Palace (Tier 9 Level 1) you can see it on the map.</t>
  </si>
  <si>
    <t>Spear of Yang</t>
  </si>
  <si>
    <t>Blade of Yang</t>
  </si>
  <si>
    <t>Sword of Yang</t>
  </si>
  <si>
    <t>Cudgel of Yang</t>
  </si>
  <si>
    <t>Kicking of Yang</t>
  </si>
  <si>
    <t>Marching Guide</t>
  </si>
  <si>
    <t>Training Guide</t>
  </si>
  <si>
    <t>125 Order</t>
  </si>
  <si>
    <t>Permanent increase defense?</t>
  </si>
  <si>
    <t>12% chance to cause 120% attack damage + 33% bleeding for 2 round</t>
  </si>
  <si>
    <t>Autumnal Equinox</t>
  </si>
  <si>
    <t>22:00 Wednesday</t>
  </si>
  <si>
    <t>server time -UTC+9?. Season change every 2 hours? So one day total of 12 season?</t>
  </si>
  <si>
    <t>Downtown</t>
  </si>
  <si>
    <t>Chance of multi-craft (up to maximum of 4) when Qihai Dan, Gumai Dan, Xisui Dan refining.</t>
  </si>
  <si>
    <t>Cultivation Pills - Chance of multi-craft (up to maximum of 4) when crafting Cultivation Breakthrough % bonus pills (Yiyuan, Liangyi, Sanwen, etc)</t>
  </si>
  <si>
    <t>Sea of Qi (Adventure) - Chance of multi-craft (up to maximum of 4) when crafting (???, Tianshan Lotus)</t>
  </si>
  <si>
    <t>Hard to increase. Only 2 skills. Cheap</t>
  </si>
  <si>
    <t>Jade ice burn (yu??)</t>
  </si>
  <si>
    <t>Great Snow</t>
  </si>
  <si>
    <t>Yellow Lightning</t>
  </si>
  <si>
    <t>Rising Fame</t>
  </si>
  <si>
    <t>Reputable</t>
  </si>
  <si>
    <t>Well Respected</t>
  </si>
  <si>
    <t>Update and merge Barrixalonzo version</t>
  </si>
  <si>
    <t>Discord:</t>
  </si>
  <si>
    <t>https://discord.gg/R9dYn2tS4e</t>
  </si>
  <si>
    <t>English Forum page</t>
  </si>
  <si>
    <t>Winter Solstice</t>
  </si>
  <si>
    <t>22:24 Thursday</t>
  </si>
  <si>
    <t>21:33 Thursday</t>
  </si>
  <si>
    <t>Rain Water</t>
  </si>
  <si>
    <t>16:37 Friday</t>
  </si>
  <si>
    <t>Sneak into Greenwood Alliance &amp; rescue captive (need to be Department Six)</t>
  </si>
  <si>
    <t>Jianghu</t>
  </si>
  <si>
    <t>Sneak into Department Six &amp; rescue captive (need to be Greenwood Alliance)</t>
  </si>
  <si>
    <t>Gate of Might Racecourse</t>
  </si>
  <si>
    <t>Cultivation Tier 2 Level 5</t>
  </si>
  <si>
    <t>Cultivation Tier 1 Level 5</t>
  </si>
  <si>
    <t>Cultivation Tier 8 Level 1</t>
  </si>
  <si>
    <t>Boxing of Yang</t>
  </si>
  <si>
    <t>4 Star
(80%)</t>
  </si>
  <si>
    <t>3 Star 
(90%)</t>
  </si>
  <si>
    <t>5 Star 
(70%)</t>
  </si>
  <si>
    <t>6 Star 
(60%)</t>
  </si>
  <si>
    <t>18:06 Friday</t>
  </si>
  <si>
    <t>Weather and Season</t>
  </si>
  <si>
    <t>Weather</t>
  </si>
  <si>
    <t>Springs</t>
  </si>
  <si>
    <t>Waking of Insect</t>
  </si>
  <si>
    <r>
      <t xml:space="preserve">Summer, </t>
    </r>
    <r>
      <rPr>
        <b/>
        <sz val="11"/>
        <color rgb="FF000000"/>
        <rFont val="Arial"/>
        <family val="2"/>
      </rPr>
      <t>White Dew</t>
    </r>
    <r>
      <rPr>
        <sz val="11"/>
        <color rgb="FF000000"/>
        <rFont val="Arial"/>
        <family val="2"/>
      </rPr>
      <t>, Autumn Equinox, and Cold Dew = Yang?</t>
    </r>
  </si>
  <si>
    <t>Sina (x2)</t>
  </si>
  <si>
    <t>Reward</t>
  </si>
  <si>
    <t>Yelv Gao's Order</t>
  </si>
  <si>
    <t>Zhongyuan - Mausoleum</t>
  </si>
  <si>
    <t>Youwang Jade</t>
  </si>
  <si>
    <t>Resue 5 Captive</t>
  </si>
  <si>
    <t>Shaodaozi? It not Lotus?</t>
  </si>
  <si>
    <t>Lotus White</t>
  </si>
  <si>
    <t>spicy</t>
  </si>
  <si>
    <t>Some good, some bad, need update</t>
  </si>
  <si>
    <t>C</t>
  </si>
  <si>
    <t>G</t>
  </si>
  <si>
    <t>D</t>
  </si>
  <si>
    <t>E</t>
  </si>
  <si>
    <t>R</t>
  </si>
  <si>
    <t>I</t>
  </si>
  <si>
    <t>O</t>
  </si>
  <si>
    <t>N</t>
  </si>
  <si>
    <t>F</t>
  </si>
  <si>
    <t>L</t>
  </si>
  <si>
    <t>H</t>
  </si>
  <si>
    <t>K</t>
  </si>
  <si>
    <t>P</t>
  </si>
  <si>
    <t>J</t>
  </si>
  <si>
    <t>M</t>
  </si>
  <si>
    <t>Q</t>
  </si>
  <si>
    <t>bright transparent</t>
  </si>
  <si>
    <t>clear quality</t>
  </si>
  <si>
    <t>harmonious mellow</t>
  </si>
  <si>
    <t>fatty pork</t>
  </si>
  <si>
    <t>pure sweet ancient</t>
  </si>
  <si>
    <t>clear transparent</t>
  </si>
  <si>
    <t>colorless</t>
  </si>
  <si>
    <t>amber</t>
  </si>
  <si>
    <t>grape rosy</t>
  </si>
  <si>
    <t>Grape</t>
  </si>
  <si>
    <t>Monkey Fruit</t>
  </si>
  <si>
    <t>monkey fruit mountain</t>
  </si>
  <si>
    <t>DuKang</t>
  </si>
  <si>
    <t>tiger bones nourish qi</t>
  </si>
  <si>
    <t>First stroke of Chinese characters</t>
  </si>
  <si>
    <t>ps. Due to the difference between simplified and traditional Chinese translation, the information obtained first is the first to log in, please convert by yourself.</t>
  </si>
  <si>
    <t>Naïve</t>
  </si>
  <si>
    <t>jewelry</t>
  </si>
  <si>
    <t>happy</t>
  </si>
  <si>
    <t>identity</t>
  </si>
  <si>
    <t>fruit</t>
  </si>
  <si>
    <t>story</t>
  </si>
  <si>
    <t>program</t>
  </si>
  <si>
    <t>energy</t>
  </si>
  <si>
    <t>bracelet</t>
  </si>
  <si>
    <t>music</t>
  </si>
  <si>
    <t>text</t>
  </si>
  <si>
    <t>strawberry</t>
  </si>
  <si>
    <t>part time job</t>
  </si>
  <si>
    <t>pen</t>
  </si>
  <si>
    <t>light</t>
  </si>
  <si>
    <t>seafood</t>
  </si>
  <si>
    <t>crop</t>
  </si>
  <si>
    <t>melody</t>
  </si>
  <si>
    <t>watermelon</t>
  </si>
  <si>
    <t>stay</t>
  </si>
  <si>
    <t>goodbye</t>
  </si>
  <si>
    <t>good evening</t>
  </si>
  <si>
    <t>status</t>
  </si>
  <si>
    <t>clean</t>
  </si>
  <si>
    <t>good morning</t>
  </si>
  <si>
    <t>dessert</t>
  </si>
  <si>
    <t>hello there</t>
  </si>
  <si>
    <t>good night</t>
  </si>
  <si>
    <t>Fuso</t>
  </si>
  <si>
    <t>apologize</t>
  </si>
  <si>
    <t>metal</t>
  </si>
  <si>
    <t>dark</t>
  </si>
  <si>
    <t>persia</t>
  </si>
  <si>
    <t>necklace</t>
  </si>
  <si>
    <t>Green pepper</t>
  </si>
  <si>
    <t>ranger</t>
  </si>
  <si>
    <t>rubbish</t>
  </si>
  <si>
    <t>plant</t>
  </si>
  <si>
    <t>tangerine</t>
  </si>
  <si>
    <t>thank</t>
  </si>
  <si>
    <t>flight</t>
  </si>
  <si>
    <t>ink</t>
  </si>
  <si>
    <t>bread</t>
  </si>
  <si>
    <t>Please wait</t>
  </si>
  <si>
    <t>nonsense</t>
  </si>
  <si>
    <t>shoes</t>
  </si>
  <si>
    <t>banana</t>
  </si>
  <si>
    <t>apple</t>
  </si>
  <si>
    <t>onion</t>
  </si>
  <si>
    <t>PS. Due to the difference between simplified and traditional Chinese translation, the information obtained first is the first to log in, please convert by yourself.</t>
  </si>
  <si>
    <t>Fruit</t>
  </si>
  <si>
    <t>Bracelet</t>
  </si>
  <si>
    <t>Program/plan</t>
  </si>
  <si>
    <t>seafood/ sea warfare</t>
  </si>
  <si>
    <t>font</t>
  </si>
  <si>
    <t>movement</t>
  </si>
  <si>
    <t>green pepper</t>
  </si>
  <si>
    <t>thank/ thank you</t>
  </si>
  <si>
    <t>team</t>
  </si>
  <si>
    <t>please wait</t>
  </si>
  <si>
    <t>great</t>
  </si>
  <si>
    <t>Highlight Red area that need to be work on. Merg Barri Persian and Korean</t>
  </si>
  <si>
    <t>Dailies</t>
  </si>
  <si>
    <t>Fabric and Tea Seller</t>
  </si>
  <si>
    <t>(every 1 day and 15th day of the month.. Stays for 7 days) buy a cloth at fabric seller  and trade it with tea to tea seller then trade the tea to fabric seller for treasure boxes.</t>
  </si>
  <si>
    <t>Gate of Might</t>
  </si>
  <si>
    <t>Let life be beautiful like summer flowers</t>
  </si>
  <si>
    <t>And death like autumn leaves.</t>
  </si>
  <si>
    <t>Better to be poor and healthy</t>
  </si>
  <si>
    <t>rather than rich and sick</t>
  </si>
  <si>
    <t>Happy families are all alike</t>
  </si>
  <si>
    <t>every unhappy family is unhappy in its own way</t>
  </si>
  <si>
    <t>Blood is thicker</t>
  </si>
  <si>
    <t>than water</t>
  </si>
  <si>
    <t>Don't judge a book</t>
  </si>
  <si>
    <t>by its cover</t>
  </si>
  <si>
    <t>Ask not what your country can do for you</t>
  </si>
  <si>
    <t>ask what you can do for your country</t>
  </si>
  <si>
    <t>An apple a day</t>
  </si>
  <si>
    <t>keeps the doctor away</t>
  </si>
  <si>
    <t>A cat has</t>
  </si>
  <si>
    <t>nine lives</t>
  </si>
  <si>
    <t>Treasures for Cultivation</t>
  </si>
  <si>
    <t>How to go to Zhongyuan?</t>
  </si>
  <si>
    <t>Various Sects</t>
  </si>
  <si>
    <t>Enter the 2nd Floor of Market</t>
  </si>
  <si>
    <t>How to Achieve Automatic Cultivation?</t>
  </si>
  <si>
    <t>Enter the 2nd Floor House of Treasure</t>
  </si>
  <si>
    <t>Improve Proficiency of Martial Skills</t>
  </si>
  <si>
    <t>Expand Your Inventory</t>
  </si>
  <si>
    <t>Upgrade Your Homestead</t>
  </si>
  <si>
    <t>Improve Proficiency of Martial Skills Faster</t>
  </si>
  <si>
    <t>Liaodong - Yang Clan</t>
  </si>
  <si>
    <t>Attack North (3)</t>
  </si>
  <si>
    <t>14-16</t>
  </si>
  <si>
    <t>Attack West (2)</t>
  </si>
  <si>
    <t>Attack East (1)</t>
  </si>
  <si>
    <t>Luo Songtang</t>
  </si>
  <si>
    <t>Violet?</t>
  </si>
  <si>
    <t>Sun Changbei</t>
  </si>
  <si>
    <t>Tang Fengyu's Keepsake</t>
  </si>
  <si>
    <t>Vernal Equinox</t>
  </si>
  <si>
    <t>22:29 Friday</t>
  </si>
  <si>
    <t>Hua Yu</t>
  </si>
  <si>
    <t>Improve damage of hidden weapon's "Needle Box"</t>
  </si>
  <si>
    <t>225 Youwang Jade</t>
  </si>
  <si>
    <t>Feixing</t>
  </si>
  <si>
    <t>Improve damage of hidden weapon's "Peacock Plume"</t>
  </si>
  <si>
    <t>Hidden Weapon</t>
  </si>
  <si>
    <t>Improve damage of hidden weapon's "Life Nail"</t>
  </si>
  <si>
    <t>Liuxing</t>
  </si>
  <si>
    <t>Improve damage of hidden weapon's "Thunderbolt Arrow"</t>
  </si>
  <si>
    <t>Qiakun</t>
  </si>
  <si>
    <t>Improve damage of hidden weapon's "Locust Pouch"</t>
  </si>
  <si>
    <t>*Note some skill require certain Title so you might have to max Title</t>
  </si>
  <si>
    <t>Legguards</t>
  </si>
  <si>
    <t>Mountain Shaker</t>
  </si>
  <si>
    <t>Deep Autumn</t>
  </si>
  <si>
    <t>Heaven Spring</t>
  </si>
  <si>
    <t>Meteor Rain</t>
  </si>
  <si>
    <t>Pure Brightness</t>
  </si>
  <si>
    <t>4:48 Saturday</t>
  </si>
  <si>
    <t>By collecting the total numbers of these Jianghu Book Volume you will automatically be rewarded with the above Secret Cultivation Manual!</t>
  </si>
  <si>
    <t>Renowned</t>
  </si>
  <si>
    <t>Grain Rain</t>
  </si>
  <si>
    <t>6:03 Saturday</t>
  </si>
  <si>
    <t>7 Star 
(50%?)</t>
  </si>
  <si>
    <t>2 Star</t>
  </si>
  <si>
    <t xml:space="preserve">2 Star
</t>
  </si>
  <si>
    <t>8 Star 
(40%?)</t>
  </si>
  <si>
    <t>8 Star</t>
  </si>
  <si>
    <t xml:space="preserve">Martial Arts Perception Breakthrough Lose </t>
  </si>
  <si>
    <t>Do 3 Trigrams (follow the triagrams top right name for safe zone from the fire)</t>
  </si>
  <si>
    <t>Need level 3 Market; cost about $30k-$50k spending? This is a Jade (Cash shop) item that we can purchase with Gold (F2P Players)</t>
  </si>
  <si>
    <t>ColumnSort</t>
  </si>
  <si>
    <t>Hidden Weapon Skill</t>
  </si>
  <si>
    <t>Tang Forbidden Zone</t>
  </si>
  <si>
    <t>Hidden Palm Skill</t>
  </si>
  <si>
    <t>Spear user</t>
  </si>
  <si>
    <t>Which is</t>
  </si>
  <si>
    <t>Damage/log</t>
  </si>
  <si>
    <t>Downtown's SiNa</t>
  </si>
  <si>
    <t>Increase cudgel attack 312 points</t>
  </si>
  <si>
    <t>Increase cudgel attack 456 points</t>
  </si>
  <si>
    <t>Increase the attack by 504 points</t>
  </si>
  <si>
    <t>Increase cudgel attack by 300 points</t>
  </si>
  <si>
    <t>Increase cudgel attack 288 points</t>
  </si>
  <si>
    <t>Increase kick attack by 396 points</t>
  </si>
  <si>
    <t>Increase fist attack by 492 points</t>
  </si>
  <si>
    <t>Increase blade attack by 324 points</t>
  </si>
  <si>
    <t>Increase blade attack by 492 points</t>
  </si>
  <si>
    <t>Increase blade attack by 408 points</t>
  </si>
  <si>
    <t>Increase blade attack by 420 points</t>
  </si>
  <si>
    <t>Increase blade attack by 504 points</t>
  </si>
  <si>
    <t>Increase fist attack by 396 points</t>
  </si>
  <si>
    <t>Increase fist attack by 276 points</t>
  </si>
  <si>
    <t>Increase fist attack by 252 points</t>
  </si>
  <si>
    <t>Innate Skill</t>
  </si>
  <si>
    <t>Wuxiang Divine Skill</t>
  </si>
  <si>
    <t>Soul-Chaser Cudgel</t>
  </si>
  <si>
    <t>Deadly Cudgel</t>
  </si>
  <si>
    <t>Turning Wind</t>
  </si>
  <si>
    <t>Twisted Dragon Kick</t>
  </si>
  <si>
    <t>Yue Clan Spear</t>
  </si>
  <si>
    <t>Yasha Cudgel</t>
  </si>
  <si>
    <t>Swan-Falling Move</t>
  </si>
  <si>
    <t>Wind-Chaser Deadly Kick</t>
  </si>
  <si>
    <t>Thunderbolt Boxing</t>
  </si>
  <si>
    <t>???</t>
  </si>
  <si>
    <t>Cloud Steps</t>
  </si>
  <si>
    <t>Increase character's Agility by 42 points and Eyesight by 26 points</t>
  </si>
  <si>
    <t>Melt Method</t>
  </si>
  <si>
    <t>Two Forms Swordplay</t>
  </si>
  <si>
    <t>Two Forms Wind Chaser</t>
  </si>
  <si>
    <t>Wangmiao Wufang</t>
  </si>
  <si>
    <t>Taiyi Sky Shaking Cudgel</t>
  </si>
  <si>
    <t>Immortal Mantra</t>
  </si>
  <si>
    <t>Qi of the Universe</t>
  </si>
  <si>
    <t>Forging Craft - Cudgel</t>
  </si>
  <si>
    <t>Numerology Alchemy</t>
  </si>
  <si>
    <t>Infinitely Merciful Mantra</t>
  </si>
  <si>
    <t>Celestial Cudgel</t>
  </si>
  <si>
    <t>Hanggong Chunxiao Tu</t>
  </si>
  <si>
    <t>Taoyuan Tu</t>
  </si>
  <si>
    <t>Hanxizai Yeyan</t>
  </si>
  <si>
    <t>Songzi Tiangwang</t>
  </si>
  <si>
    <t>春山秀色圖 Chunshan Xiuse</t>
  </si>
  <si>
    <t>千里江山圖 Qianli Jiangshan</t>
  </si>
  <si>
    <t>Youchun</t>
  </si>
  <si>
    <t>Guoxi XueShanXingLu</t>
  </si>
  <si>
    <t>Fuchun Shanju</t>
  </si>
  <si>
    <t>ZhuXi CaoTang</t>
  </si>
  <si>
    <t>TianNu XianHua</t>
  </si>
  <si>
    <t>Luoshen Fu</t>
  </si>
  <si>
    <t>QingMing ShangHe</t>
  </si>
  <si>
    <t>紡車圖 Fangche</t>
  </si>
  <si>
    <t>Lianxi YuYin</t>
  </si>
  <si>
    <t>Kuài xuě shí qíng tiē</t>
  </si>
  <si>
    <t>Luòshén fù shísān xíng</t>
  </si>
  <si>
    <t>Huángtíngjīng</t>
  </si>
  <si>
    <t>Dai 槟堂 Hōjō</t>
  </si>
  <si>
    <t>Lántíng jixù</t>
  </si>
  <si>
    <t>Shǔ sù tiē</t>
  </si>
  <si>
    <t>Huáng zhōu hánshí tiē</t>
  </si>
  <si>
    <t>Zhòng ní mèng diàn tiē</t>
  </si>
  <si>
    <t>Lǐbái xiān shī juǎn</t>
  </si>
  <si>
    <t>Cǎoshū qiān zì wén</t>
  </si>
  <si>
    <t>Qiánhòu chìbì fù</t>
  </si>
  <si>
    <t>Dōngshān tiē</t>
  </si>
  <si>
    <t>Běi yóu tiē</t>
  </si>
  <si>
    <t>Jì zhí wéngǎo</t>
  </si>
  <si>
    <t>Xiāng shí tiē</t>
  </si>
  <si>
    <t>Zìxù tiē</t>
  </si>
  <si>
    <t>Correct</t>
  </si>
  <si>
    <t>Fake</t>
  </si>
  <si>
    <t>Re-arrange some table (Martial skill &amp; Tree perception). Create weather table. Re-do the FAQ table a bit. Compress image file size to 96DPI, so filesize extra small and fast! Lost of quality but it still good and readable. New filename (Volume 1). Minor edit in Martial book. Removed many of the Chinese version as to not confuse and keeping file seperated.</t>
  </si>
  <si>
    <t>https://docs.google.com/spreadsheets/d/1VBQ4JKT-1rIWKBF7ND_9CLhoh3Z9QFfAPEoBvnFrk7w</t>
  </si>
  <si>
    <t>https://drive.google.com/drive/u/3/folders/1rRPY2ZfSFNdXoRri7NJO875KJeQ-Aej8</t>
  </si>
  <si>
    <t>English version host on Google by barrixalonzo</t>
  </si>
  <si>
    <t>Beginning of Summer</t>
  </si>
  <si>
    <t>12:37 Saturday</t>
  </si>
  <si>
    <t>Su Ziqin's Old Map</t>
  </si>
  <si>
    <t>Dayan Divine Sword</t>
  </si>
  <si>
    <t>Split the Sky</t>
  </si>
  <si>
    <t>Against the Sky</t>
  </si>
  <si>
    <t>Don't read his Grand Void Sutra book!</t>
  </si>
  <si>
    <t>"Coffin" Well-dressed Youth Martial Art</t>
  </si>
  <si>
    <t>14:01 Saturday</t>
  </si>
  <si>
    <t>Ultimate Shadow</t>
  </si>
  <si>
    <t>Orange??</t>
  </si>
  <si>
    <t>Acquaintance</t>
  </si>
  <si>
    <t>Luna Maze</t>
  </si>
  <si>
    <t>Xuanmen Zhengqi</t>
  </si>
  <si>
    <t>$4,500 + Heart 1</t>
  </si>
  <si>
    <t>Sky Dragon Sword</t>
  </si>
  <si>
    <t>$7,000 + Heart 2</t>
  </si>
  <si>
    <t>Liuhe Internal Boxing</t>
  </si>
  <si>
    <t>Asura Destruction Blade</t>
  </si>
  <si>
    <t>$12,500 + Heart 3</t>
  </si>
  <si>
    <t>Spike Strike</t>
  </si>
  <si>
    <t>Bloody Battle Cudgel</t>
  </si>
  <si>
    <t>$19,000 + Heart 4</t>
  </si>
  <si>
    <t>How to play? Follow the orange note that the Musician show, if you see red note background then you must choose the correct orange note</t>
  </si>
  <si>
    <t>Blood Book?</t>
  </si>
  <si>
    <t>棍·秋意重</t>
  </si>
  <si>
    <t>腿·撼山易</t>
  </si>
  <si>
    <t>枪·落星雨</t>
  </si>
  <si>
    <t>剑·鹧鸪歌</t>
  </si>
  <si>
    <t>刀·菩萨蛮</t>
  </si>
  <si>
    <t>刀·井中月</t>
  </si>
  <si>
    <t>枪·夜之痕</t>
  </si>
  <si>
    <t>棍·千重山</t>
  </si>
  <si>
    <t>剑·雾里花</t>
  </si>
  <si>
    <t>腿·千钧势</t>
  </si>
  <si>
    <t>剑·镜花</t>
  </si>
  <si>
    <t>刀·水月</t>
  </si>
  <si>
    <t>腿·御龙飞</t>
  </si>
  <si>
    <t>枪·美人尖</t>
  </si>
  <si>
    <t>棍·虬龙错</t>
  </si>
  <si>
    <t>Armor</t>
  </si>
  <si>
    <t>衫袍·锦绣云天袍</t>
  </si>
  <si>
    <t>羽甲·金缕皮甲</t>
  </si>
  <si>
    <t>衫袍·凤求凰</t>
  </si>
  <si>
    <t>羽甲·金丝铁木甲</t>
  </si>
  <si>
    <t>https://www.jianguoyun.com/p/DSSgRSoQ_LGLCRih39YD</t>
  </si>
  <si>
    <t>Buddha's Palm</t>
  </si>
  <si>
    <t>5.2% chance to cause 126% attack + beat the enemy for 1 round</t>
  </si>
  <si>
    <t>Mysterious Youth</t>
  </si>
  <si>
    <t>Jiuhua Underground</t>
  </si>
  <si>
    <t>Shen Fa</t>
  </si>
  <si>
    <t>Increase dodge by 144 points</t>
  </si>
  <si>
    <t>Increase spear attack by 360 points</t>
  </si>
  <si>
    <t>9.5% chance to cause 162% attack</t>
  </si>
  <si>
    <t>6.5% chance to cause 144% attack + increase self defense by 25%, last for 2 rounds</t>
  </si>
  <si>
    <t>8% chance to cause 150% attack + reduce enemy defense by 80% for 2 rounds</t>
  </si>
  <si>
    <t>9% chance to cause 176% attack + increase attack 1650 for 4 rounds</t>
  </si>
  <si>
    <t>Marrow Cleanse</t>
  </si>
  <si>
    <t>10.5% chance to cause 186% attack + 25% additional damage</t>
  </si>
  <si>
    <t>Junshan Assembly</t>
  </si>
  <si>
    <t>5.6% chance to cause 204% attack + 30% additional damage</t>
  </si>
  <si>
    <t>6% chance to cause 5 times of 54% attack + reduce enemy defense by 50%, for 1 round</t>
  </si>
  <si>
    <t>Fist</t>
  </si>
  <si>
    <t>Increase spear attack by 576 points + defense by 420 points</t>
  </si>
  <si>
    <t>Department Six</t>
  </si>
  <si>
    <t>10% chance to cause 138% damage + reduce the power of enemy moves by 25% for 2 rounds</t>
  </si>
  <si>
    <t>Increase knife attack X points + hit 96 points</t>
  </si>
  <si>
    <t>8% chance to cause 120% damage twice</t>
  </si>
  <si>
    <t>X% chance to cause 156% damage + increase self defense by 30% for 3 rounds</t>
  </si>
  <si>
    <t>8% chance to cause 134% damage + 25% bleeding for 3 rounds</t>
  </si>
  <si>
    <t>X chance to cause 204% damage</t>
  </si>
  <si>
    <t>Increase defense by 372 points</t>
  </si>
  <si>
    <t>X chance to cause 204% damage + increase 25% attack for 3 rounds</t>
  </si>
  <si>
    <t>No special effects</t>
  </si>
  <si>
    <t>X% chance to cause 198% damage + stun the enemy for 1 round</t>
  </si>
  <si>
    <t>3600Feats</t>
  </si>
  <si>
    <t>5200Feats</t>
  </si>
  <si>
    <t>6000Feats</t>
  </si>
  <si>
    <t>8400Feats</t>
  </si>
  <si>
    <t>9600Feats</t>
  </si>
  <si>
    <t>12800Feats</t>
  </si>
  <si>
    <t>14400Feats</t>
  </si>
  <si>
    <t>Greenwood Alliance</t>
  </si>
  <si>
    <t>20% additional damage</t>
  </si>
  <si>
    <t>10% chance to cause 186% damage</t>
  </si>
  <si>
    <t>9.5% chance to cause 174% attack</t>
  </si>
  <si>
    <t>X% chance to cause 226% damage</t>
  </si>
  <si>
    <t>11% chance to cause 205% damage</t>
  </si>
  <si>
    <t>X% chance to cause 198% damage</t>
  </si>
  <si>
    <t>Paralyze the enemy (stun)</t>
  </si>
  <si>
    <t>X% chance to cause 168% damage + increase attack for 2 rounds</t>
  </si>
  <si>
    <t>9% chance to cause 192% damage + 25% increase in defense for 2 rounds</t>
  </si>
  <si>
    <t>Study</t>
  </si>
  <si>
    <t>Orchid Twin Sword</t>
  </si>
  <si>
    <t>X% chance to cause 170% damage + increase self defense by 30% for 5 rounds</t>
  </si>
  <si>
    <t>9% chance to cause 222% damage + a large increase in attack for 3 rounds</t>
  </si>
  <si>
    <t>8.5% chance to cause 216% damage</t>
  </si>
  <si>
    <t>Must dodge the enemy's next attack</t>
  </si>
  <si>
    <t>7.5 chance to deal 2 times of 126% damage + 25% bleed for 3 rounds</t>
  </si>
  <si>
    <t>8.5% chance to cause 204 damage + a large increase in attack, lasts for 3 rounds</t>
  </si>
  <si>
    <t>Chess</t>
  </si>
  <si>
    <t>Kyushu Shenyou</t>
  </si>
  <si>
    <t>Strength + Body Method</t>
  </si>
  <si>
    <t>Uplift X points</t>
  </si>
  <si>
    <t>8% chance to cause 66% damage 3 times + 35% defense reduction for 2 rounds</t>
  </si>
  <si>
    <t>10% chance to cause 60% damage 3 times</t>
  </si>
  <si>
    <t>6.5% chance to cause 84% damage 3 times</t>
  </si>
  <si>
    <t>8% chance to cause 192% damage + increase self-attack by 1600 points + increase defense like heavenly soldiers, lasts 2 rounds</t>
  </si>
  <si>
    <t>6.5% chance to cause 168% damage + stun for 1 round</t>
  </si>
  <si>
    <t>7.5% chance to cause 252% damage + 40% additional damage</t>
  </si>
  <si>
    <t>Dragon Free Sword</t>
  </si>
  <si>
    <t>Increase defense X points</t>
  </si>
  <si>
    <t>Increase sword attack by 360 points + dodge 192 points</t>
  </si>
  <si>
    <t>8% chance to cause 168% damage + reduce enemy's attack by X% for X rounds</t>
  </si>
  <si>
    <t>X% chance to cause 204% damage + 35% increase in hits for X rounds</t>
  </si>
  <si>
    <t>7.5% chance to cause 42% damage 6 times</t>
  </si>
  <si>
    <t>X% chance to cause 210% damage + reduce enemy defense by 35% for 3 rounds</t>
  </si>
  <si>
    <t>Reduce enemy damage by 40% for 3 rounds</t>
  </si>
  <si>
    <t>Paint</t>
  </si>
  <si>
    <t>Stormy Smoke Palm</t>
  </si>
  <si>
    <t>6.5% chance to cause 144% damage + 25% bleeding for 3 rounds</t>
  </si>
  <si>
    <t>8% chance to cause 186% damage + 25% additional damage</t>
  </si>
  <si>
    <t>8% chance to cause 162% damage + 25% bleeding for 3 rounds</t>
  </si>
  <si>
    <t>7% chance to cause 187% damage + reduce enemy defense by 25% for 4 rounds</t>
  </si>
  <si>
    <t>8% chance to cause 216% damage + increase sword attack power by 35% for 3 rounds</t>
  </si>
  <si>
    <t>X% chance to cause 4 times of 60% damage + increase leg attack power by 35% for 3 rounds</t>
  </si>
  <si>
    <t>Increase the attack significantly for 3 rounds</t>
  </si>
  <si>
    <t>Strength + Eyesight</t>
  </si>
  <si>
    <t>Physique + Eyesight?</t>
  </si>
  <si>
    <t>Strength + Physique?</t>
  </si>
  <si>
    <t>Wander on the Moon</t>
  </si>
  <si>
    <t>Spring Floating Mantra</t>
  </si>
  <si>
    <t>Dream Butterfly Blade</t>
  </si>
  <si>
    <t>Dazed Flower Cudgel</t>
  </si>
  <si>
    <t>Dream Return Sword</t>
  </si>
  <si>
    <t>Supreme Unity Mantra</t>
  </si>
  <si>
    <t>King Demon Cudgel</t>
  </si>
  <si>
    <t>Divine Exorcism Sword</t>
  </si>
  <si>
    <t>Divine Dance Blade</t>
  </si>
  <si>
    <t>Waves of Hatred</t>
  </si>
  <si>
    <t>Divine Floating Mantra</t>
  </si>
  <si>
    <t>Moon Chaser</t>
  </si>
  <si>
    <t>Sun of Spring</t>
  </si>
  <si>
    <t>Chaotic Flower Cudgel</t>
  </si>
  <si>
    <t>Heaven Unity Blade</t>
  </si>
  <si>
    <t>Peace Kick</t>
  </si>
  <si>
    <t>Divine Firmness Mantra</t>
  </si>
  <si>
    <t>"Coffin" Youth</t>
  </si>
  <si>
    <t>Increase cultivation of Perception by 20/12s</t>
  </si>
  <si>
    <t>10 Jianghu Volume</t>
  </si>
  <si>
    <t>20 Jianghu Volume</t>
  </si>
  <si>
    <t>30 Jianghu Volume</t>
  </si>
  <si>
    <t>40 Jianghu Volume</t>
  </si>
  <si>
    <t>50 Jianghu Volume</t>
  </si>
  <si>
    <t>60 Jianghu Volume</t>
  </si>
  <si>
    <t>First Poem of Jiuhua</t>
  </si>
  <si>
    <t>Grand Void Sutra</t>
  </si>
  <si>
    <t>Taiqing Mantra</t>
  </si>
  <si>
    <t>Sanyang Mantra</t>
  </si>
  <si>
    <t>X</t>
  </si>
  <si>
    <t>hit</t>
  </si>
  <si>
    <t>str</t>
  </si>
  <si>
    <t>Innate?
(30%?)</t>
  </si>
  <si>
    <t>18:45 Saturday</t>
  </si>
  <si>
    <t>Liaodong: NPC</t>
  </si>
  <si>
    <t>Agility + Physique</t>
  </si>
  <si>
    <t>34 points for Agility + 30 points for Physique</t>
  </si>
  <si>
    <t>Fire Palm</t>
  </si>
  <si>
    <t>Swordplay of Mercy</t>
  </si>
  <si>
    <t>Hawk Wings</t>
  </si>
  <si>
    <t>Mountain Cut Blade</t>
  </si>
  <si>
    <t>Golden Eagle Hook Kick</t>
  </si>
  <si>
    <t>Hurricane Cudgel</t>
  </si>
  <si>
    <t>Solitary Footwork</t>
  </si>
  <si>
    <t>Iron Palm</t>
  </si>
  <si>
    <t>Warbler Blood Swordplay</t>
  </si>
  <si>
    <t>Overlord Stab</t>
  </si>
  <si>
    <t>Dragon Turtle Mantra</t>
  </si>
  <si>
    <t>Bloody Dance Blade</t>
  </si>
  <si>
    <t>Dragon Tail Whip</t>
  </si>
  <si>
    <t>Fighting Buddha Cudgel</t>
  </si>
  <si>
    <t>Wanhua Mantra</t>
  </si>
  <si>
    <t>Cangzhen Mantra</t>
  </si>
  <si>
    <t>Tai Yin Mantra</t>
  </si>
  <si>
    <t>TianMantra</t>
  </si>
  <si>
    <t>Kaitian Mantra</t>
  </si>
  <si>
    <t>Great Heart</t>
  </si>
  <si>
    <t>08:35 Sunday</t>
  </si>
  <si>
    <t>Forge Purple Gear</t>
  </si>
  <si>
    <t>Learn Horsemanship</t>
  </si>
  <si>
    <t>How to get Gear Drawing?</t>
  </si>
  <si>
    <t>Increase Perception</t>
  </si>
  <si>
    <t>Junshan Martial Assembly</t>
  </si>
  <si>
    <t>How to Increase Prestige Faster?</t>
  </si>
  <si>
    <t>Sect Recruit</t>
  </si>
  <si>
    <t>Free</t>
  </si>
  <si>
    <t>3rd Market Floor</t>
  </si>
  <si>
    <t>Sea of Qi Breakthrough</t>
  </si>
  <si>
    <t>Wine and Song</t>
  </si>
  <si>
    <t>Automatic Adventure</t>
  </si>
  <si>
    <t>Automatic Selling</t>
  </si>
  <si>
    <t>How to Increase Adventure Chances?</t>
  </si>
  <si>
    <t>How to Change Martial Status?</t>
  </si>
  <si>
    <t>Forgemaster Ou in Minnan</t>
  </si>
  <si>
    <t>Hidden Martial Arts</t>
  </si>
  <si>
    <t>The Tower of Blood</t>
  </si>
  <si>
    <t>Forbidden Area of Tang Clan</t>
  </si>
  <si>
    <t>Villains Valley</t>
  </si>
  <si>
    <t>The Four Great Clans</t>
  </si>
  <si>
    <t>Roast Chicken and Good Wine</t>
  </si>
  <si>
    <t>Forging Crafts</t>
  </si>
  <si>
    <t>Forbidden Areas</t>
  </si>
  <si>
    <t>Seek Horse</t>
  </si>
  <si>
    <t>Forge Artifact</t>
  </si>
  <si>
    <t>Internal Cultivation</t>
  </si>
  <si>
    <t>Refine Marrow</t>
  </si>
  <si>
    <t>Internal Innate Skill</t>
  </si>
  <si>
    <t>Junshan Fortune</t>
  </si>
  <si>
    <t>Study in Mansion</t>
  </si>
  <si>
    <t>Alchemy Study</t>
  </si>
  <si>
    <t>Camp Opposition</t>
  </si>
  <si>
    <t>Make Hidden Weapon</t>
  </si>
  <si>
    <t>Huashan Match</t>
  </si>
  <si>
    <t>Eloquence of Eloquence</t>
  </si>
  <si>
    <t>Qilian Mountain</t>
  </si>
  <si>
    <t>Mingqi Conference</t>
  </si>
  <si>
    <t>The Master of Go</t>
  </si>
  <si>
    <t>Camp Pursuit</t>
  </si>
  <si>
    <t>Celebrity Hermit</t>
  </si>
  <si>
    <t>Wulin Heroes</t>
  </si>
  <si>
    <t>Fancies of Letters</t>
  </si>
  <si>
    <t>Solar Terms</t>
  </si>
  <si>
    <t>Term</t>
  </si>
  <si>
    <t>Underground Treasures</t>
  </si>
  <si>
    <t>Reform Hidden Weapon</t>
  </si>
  <si>
    <t>Playing the Piano</t>
  </si>
  <si>
    <t>Swordsmen Compete</t>
  </si>
  <si>
    <t>The Carefree Forest</t>
  </si>
  <si>
    <t>Tang Fengyu Page</t>
  </si>
  <si>
    <t>Water Mantra</t>
  </si>
  <si>
    <t>3 Tang Page Manual</t>
  </si>
  <si>
    <t>18 Tang Page Manual</t>
  </si>
  <si>
    <t>60 Tang Page Manual</t>
  </si>
  <si>
    <t>150 Tang Page Manual</t>
  </si>
  <si>
    <t>Sky Heart Mantra</t>
  </si>
  <si>
    <t>Divine Wind Moon</t>
  </si>
  <si>
    <t>Fusion of Yang</t>
  </si>
  <si>
    <t>Prestige and Reputation</t>
  </si>
  <si>
    <t>"Sectless"</t>
  </si>
  <si>
    <t>Usage</t>
  </si>
  <si>
    <t>Mastery</t>
  </si>
  <si>
    <t>Yiyuan Pill</t>
  </si>
  <si>
    <t>Liangyi Pill</t>
  </si>
  <si>
    <t>Recipe Cost</t>
  </si>
  <si>
    <t>MasteryCost</t>
  </si>
  <si>
    <t>Sawen Pill</t>
  </si>
  <si>
    <t>Liuhe Pill</t>
  </si>
  <si>
    <t>Sea of Qi Cultivation</t>
  </si>
  <si>
    <t>Sea of Qi Adventure</t>
  </si>
  <si>
    <t>Poria</t>
  </si>
  <si>
    <t>Hellebore</t>
  </si>
  <si>
    <t>Column2</t>
  </si>
  <si>
    <t>Muskrat Musk</t>
  </si>
  <si>
    <t>Thunder God Vine</t>
  </si>
  <si>
    <t>Felwort</t>
  </si>
  <si>
    <t>Araceae</t>
  </si>
  <si>
    <t>Market Purchase</t>
  </si>
  <si>
    <t>Wuxing Pill</t>
  </si>
  <si>
    <t>Qixing Pill</t>
  </si>
  <si>
    <t>Fine Copper</t>
  </si>
  <si>
    <t>Phoenix Satin</t>
  </si>
  <si>
    <t>Beginning of Autumn</t>
  </si>
  <si>
    <t>10:01 Sunday</t>
  </si>
  <si>
    <t>Adventure Gold</t>
  </si>
  <si>
    <t>Emprise</t>
  </si>
  <si>
    <t>Ferghana</t>
  </si>
  <si>
    <t>Tianshan Snow Lotus</t>
  </si>
  <si>
    <t>100-Year Ganoderma</t>
  </si>
  <si>
    <t>Bagua Pill</t>
  </si>
  <si>
    <t>Ambergris</t>
  </si>
  <si>
    <t>Tianshan Lotus</t>
  </si>
  <si>
    <t>Dragon Tiger</t>
  </si>
  <si>
    <t>3 Hit &amp; 2 Dodge &amp; 1 Attack Speed</t>
  </si>
  <si>
    <t>Hit</t>
  </si>
  <si>
    <t>Attack Speed</t>
  </si>
  <si>
    <t>Injury</t>
  </si>
  <si>
    <t>4 Attack</t>
  </si>
  <si>
    <t>Character Settings (Exclude Skill + Weapon)</t>
  </si>
  <si>
    <t>hp</t>
  </si>
  <si>
    <t>speed</t>
  </si>
  <si>
    <t>phy</t>
  </si>
  <si>
    <t>agi</t>
  </si>
  <si>
    <t>eye</t>
  </si>
  <si>
    <t>atk</t>
  </si>
  <si>
    <t>look right</t>
  </si>
  <si>
    <t>blue</t>
  </si>
  <si>
    <t>green</t>
  </si>
  <si>
    <t>dodge</t>
  </si>
  <si>
    <t>Speed = Strength?</t>
  </si>
  <si>
    <t>stat wise it seem the same as normal but how does horse stat and book of volume transfer over</t>
  </si>
  <si>
    <t>no horse</t>
  </si>
  <si>
    <t>difference between blue &amp; green</t>
  </si>
  <si>
    <t>HP check</t>
  </si>
  <si>
    <t>hit is good (x3). Atk sped good, dodge all related to agil</t>
  </si>
  <si>
    <t>Legend</t>
  </si>
  <si>
    <t>State of Divinity</t>
  </si>
  <si>
    <t>Grandmaster</t>
  </si>
  <si>
    <t>12:06 Sunday</t>
  </si>
  <si>
    <t>⚔️</t>
  </si>
  <si>
    <t>🛡️</t>
  </si>
  <si>
    <t>🏃</t>
  </si>
  <si>
    <t>🔥</t>
  </si>
  <si>
    <t>🎯</t>
  </si>
  <si>
    <t>💨</t>
  </si>
  <si>
    <t>👁️</t>
  </si>
  <si>
    <t>💪</t>
  </si>
  <si>
    <t>❤️</t>
  </si>
  <si>
    <t>Column3</t>
  </si>
  <si>
    <t>💫</t>
  </si>
  <si>
    <t>🙏</t>
  </si>
  <si>
    <t>Volume of Content</t>
  </si>
  <si>
    <t>Chapters</t>
  </si>
  <si>
    <t>Junshan Wine</t>
  </si>
  <si>
    <t>Yang Invite Letter</t>
  </si>
  <si>
    <t>Sect Treasure Hall</t>
  </si>
  <si>
    <t>FAQ and Tips</t>
  </si>
  <si>
    <t>General Table</t>
  </si>
  <si>
    <t>Horse &amp; Skill Table</t>
  </si>
  <si>
    <t>Martial Table</t>
  </si>
  <si>
    <t>Junshan Poem</t>
  </si>
  <si>
    <t>Language Persian</t>
  </si>
  <si>
    <t>Language Korean</t>
  </si>
  <si>
    <t>Scholar Paint</t>
  </si>
  <si>
    <t>Scholar Caligraphy</t>
  </si>
  <si>
    <t>Scholar Music</t>
  </si>
  <si>
    <t>Calculator</t>
  </si>
  <si>
    <t>Version</t>
  </si>
  <si>
    <t>Misc</t>
  </si>
  <si>
    <t>Fast Wind Stab</t>
  </si>
  <si>
    <t>Stormy Flower Spear</t>
  </si>
  <si>
    <t>Poison Stab</t>
  </si>
  <si>
    <t>Spinning Spear</t>
  </si>
  <si>
    <t>Increase spear attack by 504 points</t>
  </si>
  <si>
    <t>Mingheshu</t>
  </si>
  <si>
    <t>Increase Agility by 36 points</t>
  </si>
  <si>
    <t>Agility + Eyesight</t>
  </si>
  <si>
    <t>Increase 43 points Agility + 24 points of eyesight</t>
  </si>
  <si>
    <t>When internal force is used to impact the high acupoints (Yutang, Zigong, and Yingchang) of Renmai, the success rate is increased by 3%.</t>
  </si>
  <si>
    <t>When internal force is used to impact the lower acupoints of the Governor Vessel (Changqiang, Mingmen, Central), the success rate will increase by 3% after use.</t>
  </si>
  <si>
    <t>Weapon (sword, blue)</t>
  </si>
  <si>
    <t>Studying Equestrian Control Volume II can raise the level of equestrian control to the second level.</t>
  </si>
  <si>
    <t>When internal force is used to impact Renmai Zhongliqiao acupoints (Guanyuan, Qihai, Tanzhong), the success rate is increased by 3% after use.</t>
  </si>
  <si>
    <t>Weapon (knife, blue)</t>
  </si>
  <si>
    <t>When using internal force to impact the central acupoints (Lingtai, Shendao, Fengfu) of the Du Channel, the success rate will increase by 3% after use.</t>
  </si>
  <si>
    <t>Weapon (gun, blue)</t>
  </si>
  <si>
    <t>One of the basic materials for forging weapons.</t>
  </si>
  <si>
    <t>Studying Equestrian Control Volume IV can raise the level of equestrian control to the fourth level. Controlling Horsemanship: The rumors in Volume Five were mastered by Tianma Ranch.</t>
  </si>
  <si>
    <t>When using internal force to impact the higher acupoints of the Du Channel (Baihui, Shenting, Duiduan), the success rate will increase by 3% after use.</t>
  </si>
  <si>
    <t>When internal force is used to impact the Qijing Eight Meridian low acupoints (Gongsun, Neiguan, Linqi), the success rate is increased by 3%.</t>
  </si>
  <si>
    <t>When using internal force to impact the Qijing Eight Meridian Middle Acupuncture Points (Waiguan, Shenmai, Houxi), the success rate is increased by 3%.</t>
  </si>
  <si>
    <t>Weapon (stick, blue)</t>
  </si>
  <si>
    <t>Taking this pill will increase the internal strength to 10000.</t>
  </si>
  <si>
    <t>Taking this pill will increase the internal strength to 100000.</t>
  </si>
  <si>
    <t>Arms (legs, white)</t>
  </si>
  <si>
    <t>When using internal force to impact the high acupoints (Yutang, Zigong, Xuanji) of Renmai, the success rate is increased by 3%.</t>
  </si>
  <si>
    <t>Clothes (shirt robe, blue)</t>
  </si>
  <si>
    <t>Shoes (white)</t>
  </si>
  <si>
    <t>One of the essential medicinal materials for refining and restoring Qi-sea type pill.</t>
  </si>
  <si>
    <t>Weapon (leg rest, green)</t>
  </si>
  <si>
    <t>Belt (green)</t>
  </si>
  <si>
    <t>Shoes (green)</t>
  </si>
  <si>
    <t>Clothes (jacket, blue)</t>
  </si>
  <si>
    <t>One of the basic materials for weaving sweaters and gowns.</t>
  </si>
  <si>
    <t>One of the basic materials for weaving feathers and armour clothing.</t>
  </si>
  <si>
    <t>One of the essential medicinal materials for refining Qihaidan.</t>
  </si>
  <si>
    <t>There are some strange stories written on it, I don't know if it is true or not, and I don't know who came out.</t>
  </si>
  <si>
    <t>The essential medicine talent for refining Chongxue Pill.</t>
  </si>
  <si>
    <t>Studying Equestrian Control Volume One, you can learn basic equestrian control.</t>
  </si>
  <si>
    <t>Armor (jewelry, blue)</t>
  </si>
  <si>
    <t>Armor (belt, blue)</t>
  </si>
  <si>
    <t>Studying the fifth volume of equestrian control can raise the level of equestrian control to the fifth level.</t>
  </si>
  <si>
    <t>It is one of the basic materials for manufacturing feather armor.</t>
  </si>
  <si>
    <t>Impact</t>
  </si>
  <si>
    <t>Quick translation of Sect Treasure Hall. Big update in Martial Arts, add martial skill outside of sect. Martial Table create new column with Star number instead, this will save some visual space. You can unhide the StarIcon if you prefer image version.
Adding Crafting table and move some item to craft table.
Add new Character Table.
Add Table of Contents for quicker Opening</t>
  </si>
  <si>
    <t>Game trolled you with Random name</t>
  </si>
  <si>
    <t>Kill the boss and complete the quest</t>
  </si>
  <si>
    <t>Merit exchange</t>
  </si>
  <si>
    <t>Correct Comments</t>
  </si>
  <si>
    <t>House Requirement</t>
  </si>
  <si>
    <t>Increase Strength by 60 points</t>
  </si>
  <si>
    <t>Increase Strength by 62 points</t>
  </si>
  <si>
    <t>Increase HP by 1200 points</t>
  </si>
  <si>
    <t>Increase Agility by 24 points</t>
  </si>
  <si>
    <t>Increase HP by 960 points</t>
  </si>
  <si>
    <t>Increase Agility by 42 points</t>
  </si>
  <si>
    <t>Increase Agility by 34 points</t>
  </si>
  <si>
    <t>Increase Agility by 36 points and Physique by 25 points</t>
  </si>
  <si>
    <t>Increase attack by 600 points</t>
  </si>
  <si>
    <t>Increase attack by 528 points</t>
  </si>
  <si>
    <t>Increase dodge 53 (@Level 7) points</t>
  </si>
  <si>
    <t>Increase cudgel attack by</t>
  </si>
  <si>
    <t>Increase spear attack by 480 points</t>
  </si>
  <si>
    <t>Increase spear attack X points + defense 336 points</t>
  </si>
  <si>
    <t>Increase kick attack X points + body style X points</t>
  </si>
  <si>
    <t>Increase kick attack 480 points</t>
  </si>
  <si>
    <t>Increase kick attack to 492 points</t>
  </si>
  <si>
    <t>Increase kick attack to 576 points</t>
  </si>
  <si>
    <t>Boost cudgel attack X points + defense 300 points</t>
  </si>
  <si>
    <t>Increase boxing attack by</t>
  </si>
  <si>
    <t>Increase kick attack by</t>
  </si>
  <si>
    <t>Increase kick attack by 492 points</t>
  </si>
  <si>
    <t>Increase spear attack by 408 points</t>
  </si>
  <si>
    <t>Increase HP by 1320 points</t>
  </si>
  <si>
    <t>Increase HP by 1500 points</t>
  </si>
  <si>
    <t>Increase HP by 1620 points</t>
  </si>
  <si>
    <t>Increase HP X points</t>
  </si>
  <si>
    <t>enemy attack</t>
  </si>
  <si>
    <t>HP vs Defense</t>
  </si>
  <si>
    <t>scene 1</t>
  </si>
  <si>
    <t>scene 2</t>
  </si>
  <si>
    <t>scene def</t>
  </si>
  <si>
    <t>2 defense</t>
  </si>
  <si>
    <t>this scenario show HP is better</t>
  </si>
  <si>
    <t>Warrior</t>
  </si>
  <si>
    <t>Qidan???</t>
  </si>
  <si>
    <t>Sixiang Pill</t>
  </si>
  <si>
    <t>Restore 30 Adventure Sea of Qi</t>
  </si>
  <si>
    <t>MaterialCostTotal</t>
  </si>
  <si>
    <t>N/A</t>
  </si>
  <si>
    <t>Arsenic Powder</t>
  </si>
  <si>
    <t>Superior Bashu Brocade</t>
  </si>
  <si>
    <t>Golden Sand</t>
  </si>
  <si>
    <t>Golden Silk</t>
  </si>
  <si>
    <t>Restore 10 Adventure Sea of Qi</t>
  </si>
  <si>
    <t>Restore 20 Adventure Sea of Qi</t>
  </si>
  <si>
    <t>Great Snow??</t>
  </si>
  <si>
    <t>Saffron</t>
  </si>
  <si>
    <t>Vajra</t>
  </si>
  <si>
    <t>Beginning of Winter</t>
  </si>
  <si>
    <t>Lifting Water</t>
  </si>
  <si>
    <t>Cutting Firewood</t>
  </si>
  <si>
    <t>Distinguish Horses</t>
  </si>
  <si>
    <t>Rapier Fly</t>
  </si>
  <si>
    <t>Fishing</t>
  </si>
  <si>
    <t>Chanting</t>
  </si>
  <si>
    <t>Grand Total</t>
  </si>
  <si>
    <t>Nine Words Mantra</t>
  </si>
  <si>
    <t>Big Hand Tantra</t>
  </si>
  <si>
    <t>Conquer Demon Cudgel</t>
  </si>
  <si>
    <t>Ultimate Chaos Cudgel</t>
  </si>
  <si>
    <t>Fine Iron</t>
  </si>
  <si>
    <t>1000-Year Ironwood</t>
  </si>
  <si>
    <t>Cloud Cloth</t>
  </si>
  <si>
    <t>Scarlet Copper</t>
  </si>
  <si>
    <t>Alligator Skin</t>
  </si>
  <si>
    <t>Tailor Armor</t>
  </si>
  <si>
    <t>Artifact</t>
  </si>
  <si>
    <t>Tailor Robe</t>
  </si>
  <si>
    <t>Tailor Technique</t>
  </si>
  <si>
    <t>Blacksmith Technique</t>
  </si>
  <si>
    <t>Alligator Skin (Floor 3)</t>
  </si>
  <si>
    <t>Arsenic Powder (Floor 3)</t>
  </si>
  <si>
    <t>Daffodil</t>
  </si>
  <si>
    <t>Marrow Pill</t>
  </si>
  <si>
    <t>How to start the practice of Sea of Qi</t>
  </si>
  <si>
    <t>How to improve martial arts proficiency?</t>
  </si>
  <si>
    <t>All of above</t>
  </si>
  <si>
    <t>In Inner training, how much intensity of the Wuzang can the Liufu be opened?</t>
  </si>
  <si>
    <t>F1 type</t>
  </si>
  <si>
    <t>F2 type</t>
  </si>
  <si>
    <t>Flying</t>
  </si>
  <si>
    <t>Tarsal Mantra</t>
  </si>
  <si>
    <t>Sea of Qi - Tier 5 + $35,000 + NPC Heart 2</t>
  </si>
  <si>
    <t>Traceless Steps</t>
  </si>
  <si>
    <t>How is the trigger probability of martial arts affected?</t>
  </si>
  <si>
    <t>Comprehension Level</t>
  </si>
  <si>
    <t>Which following option not elixir to increase success rate of Renmai qiao accupoint?</t>
  </si>
  <si>
    <t>Sanwen</t>
  </si>
  <si>
    <t>Sanyi</t>
  </si>
  <si>
    <t>Dilong</t>
  </si>
  <si>
    <t>Tiansheng</t>
  </si>
  <si>
    <t>Guang Lingsan (Green)</t>
  </si>
  <si>
    <t>Tian Pingpu (Blue)</t>
  </si>
  <si>
    <t>Fairy Flower Slash</t>
  </si>
  <si>
    <t>Immortal Dance Kick</t>
  </si>
  <si>
    <t>Druken Divine Fist</t>
  </si>
  <si>
    <t>Fairy Dance Mantra</t>
  </si>
  <si>
    <t>Orchid Oblivion Spear</t>
  </si>
  <si>
    <t>Orchid Death Cudgel</t>
  </si>
  <si>
    <t>Orchid Sadness Mantra</t>
  </si>
  <si>
    <t>Improve Eyesight X points + body style X points</t>
  </si>
  <si>
    <t>Improve Eyesight by 48 points</t>
  </si>
  <si>
    <t>Increase cudgel attack 420 points + Eyesight 30 points</t>
  </si>
  <si>
    <t>After being attacked, you have a chance to counterattack with 80% normal spear damage. The counterattack rate is affected by the character's Eyesight attribute</t>
  </si>
  <si>
    <t>Allows all your moves that cause the enemy's abnormal state to have a chance to extend the enemy's abnormal state by 1 round. The trigger rate is affected by the character's Eyesight attribute</t>
  </si>
  <si>
    <t>Gives all your attacks a chance to reduce the enemy’s defense by 12%. If the current target has a defense reduction effect, the effect can be superimposed, and the trigger rate is affected by the character’s Eyesight attribute</t>
  </si>
  <si>
    <t>L?</t>
  </si>
  <si>
    <t>10000-Year Deepsea Ice</t>
  </si>
  <si>
    <t>Night Pearl</t>
  </si>
  <si>
    <t>Ice Silk</t>
  </si>
  <si>
    <t>Fine Iron (Floor 3)</t>
  </si>
  <si>
    <t>Origin Pass, Sea of Qi, Middle Chest</t>
  </si>
  <si>
    <t>Long and Rigid, Life Gate, Central Pivot</t>
  </si>
  <si>
    <t>Glitter Jade</t>
  </si>
  <si>
    <t>Blade, Sword, Cudgel</t>
  </si>
  <si>
    <t>Info</t>
  </si>
  <si>
    <t>Glitter Jade (Floor 3)</t>
  </si>
  <si>
    <t>Cudgel, Legguards - Cold</t>
  </si>
  <si>
    <t>Sharp Stone</t>
  </si>
  <si>
    <t>Heavy ? Cudgel, Legguards</t>
  </si>
  <si>
    <t>What do you need to consume to improve Physical potential and strenght?</t>
  </si>
  <si>
    <t>9,600 Contribution</t>
  </si>
  <si>
    <t>Weapon Bonus</t>
  </si>
  <si>
    <t>Venos</t>
  </si>
  <si>
    <t>Add poisonous damage %</t>
  </si>
  <si>
    <t>Blade?</t>
  </si>
  <si>
    <t>Out of Nothing</t>
  </si>
  <si>
    <t>Air Shot</t>
  </si>
  <si>
    <t>Is there any way to increase success rate when breakthrough the Sea oF Qi</t>
  </si>
  <si>
    <t>When can you automatically cultivate internal strength?</t>
  </si>
  <si>
    <t>Yin Meeting</t>
  </si>
  <si>
    <t>verdant</t>
  </si>
  <si>
    <t>hundreds</t>
  </si>
  <si>
    <t>clear long</t>
  </si>
  <si>
    <t>supplemented delicious</t>
  </si>
  <si>
    <t>famous sweet</t>
  </si>
  <si>
    <t>brewed long</t>
  </si>
  <si>
    <t>First Last</t>
  </si>
  <si>
    <t>it cold</t>
  </si>
  <si>
    <t>the refreshing</t>
  </si>
  <si>
    <t>spicy flame</t>
  </si>
  <si>
    <t>the throat</t>
  </si>
  <si>
    <t>brewed longevity</t>
  </si>
  <si>
    <t>the long</t>
  </si>
  <si>
    <t>the aftertaste</t>
  </si>
  <si>
    <t>boiled spleen</t>
  </si>
  <si>
    <t>brewed drinking</t>
  </si>
  <si>
    <t>made aftertaste</t>
  </si>
  <si>
    <t>stuffed cold</t>
  </si>
  <si>
    <t>brewed fragrance</t>
  </si>
  <si>
    <t>the soft</t>
  </si>
  <si>
    <t>soaked sweet</t>
  </si>
  <si>
    <t>add vitality</t>
  </si>
  <si>
    <t>brewed taste</t>
  </si>
  <si>
    <t>the spleen</t>
  </si>
  <si>
    <t>the taste</t>
  </si>
  <si>
    <t>brewed rare</t>
  </si>
  <si>
    <t>clear fragrance</t>
  </si>
  <si>
    <t>it fragrance</t>
  </si>
  <si>
    <t>it shaken</t>
  </si>
  <si>
    <t>the qi</t>
  </si>
  <si>
    <t>the endless</t>
  </si>
  <si>
    <t>it materials</t>
  </si>
  <si>
    <t>Music</t>
  </si>
  <si>
    <t>Pingsha Luoyan</t>
  </si>
  <si>
    <t>All that glitters</t>
  </si>
  <si>
    <t>is not gold</t>
  </si>
  <si>
    <t>If I should die</t>
  </si>
  <si>
    <t>think only this of me</t>
  </si>
  <si>
    <t>Clothes do not make</t>
  </si>
  <si>
    <t>the man</t>
  </si>
  <si>
    <t>Whatever is worth doing is</t>
  </si>
  <si>
    <t>worth doing well</t>
  </si>
  <si>
    <t>An idle brain is the devil's</t>
  </si>
  <si>
    <t>workshop</t>
  </si>
  <si>
    <t>Cowards die many times</t>
  </si>
  <si>
    <t>before their deaths</t>
  </si>
  <si>
    <t>Cleaniless is next to</t>
  </si>
  <si>
    <t>Godliness</t>
  </si>
  <si>
    <t>God helps those who</t>
  </si>
  <si>
    <t>help themselves</t>
  </si>
  <si>
    <t>Calamus</t>
  </si>
  <si>
    <t>Chrysanthemum</t>
  </si>
  <si>
    <t>Dongyang</t>
  </si>
  <si>
    <t>Goose rice</t>
  </si>
  <si>
    <t>Green plum</t>
  </si>
  <si>
    <t>Horse milk</t>
  </si>
  <si>
    <t>Hua Yao</t>
  </si>
  <si>
    <t>Lamb</t>
  </si>
  <si>
    <t>Lanling</t>
  </si>
  <si>
    <t>Mulberry</t>
  </si>
  <si>
    <t>Osmanthus</t>
  </si>
  <si>
    <t>Sanhua</t>
  </si>
  <si>
    <t>Tiger bone</t>
  </si>
  <si>
    <t>Vigorous</t>
  </si>
  <si>
    <t>Xinfeng</t>
  </si>
  <si>
    <t>Yulu</t>
  </si>
  <si>
    <t>Original Crystal Powder</t>
  </si>
  <si>
    <t>Golden Sand (Floor 3)</t>
  </si>
  <si>
    <t>Yin Yang Dragon</t>
  </si>
  <si>
    <t>Zihua Qingxuan</t>
  </si>
  <si>
    <t>Taiyi Bipolar Sword</t>
  </si>
  <si>
    <t>Rouge Wave Palm</t>
  </si>
  <si>
    <t>Asura Extinction Blade</t>
  </si>
  <si>
    <t>Blazing Spear</t>
  </si>
  <si>
    <t>Shadowless Kick</t>
  </si>
  <si>
    <t>Drunken Immortal Cudgel</t>
  </si>
  <si>
    <t>Lecture</t>
  </si>
  <si>
    <t>Cultivation Boost (6 Hours)</t>
  </si>
  <si>
    <t>Richmen</t>
  </si>
  <si>
    <t>Wine Master</t>
  </si>
  <si>
    <t>Observe Fighter (Player)</t>
  </si>
  <si>
    <t>True Secret of Xuangong</t>
  </si>
  <si>
    <t>Complete All of Entrance Hall</t>
  </si>
  <si>
    <t>What are the benefits for the martial artist to open up Dumai?</t>
  </si>
  <si>
    <t>Regarding martial arts, which of the following statements is correct?</t>
  </si>
  <si>
    <t>Use fist martials empty hands</t>
  </si>
  <si>
    <t>What are the benefits for the martial artist to open up Renmai?</t>
  </si>
  <si>
    <t>Iron (40)</t>
  </si>
  <si>
    <t>Sand (100)</t>
  </si>
  <si>
    <t>Wood (75)</t>
  </si>
  <si>
    <t>Tea</t>
  </si>
  <si>
    <t>Bronze Jiazi</t>
  </si>
  <si>
    <t>Roast Chicken</t>
  </si>
  <si>
    <t>Nobody</t>
  </si>
  <si>
    <t>New Star</t>
  </si>
  <si>
    <t>SaiBai</t>
  </si>
  <si>
    <t>Search Box</t>
  </si>
  <si>
    <t>Search type 2</t>
  </si>
  <si>
    <t>Governing Vessel - Baihui, Spirit Courtyard,  End Exchange</t>
  </si>
  <si>
    <t>Eight Meridians - Gongsun, Inner Pass, Governor Tears</t>
  </si>
  <si>
    <t>??Gongsun, Inner Pass, Governor Tears</t>
  </si>
  <si>
    <t>Eight Meridians - Lieque, Shining Sea</t>
  </si>
  <si>
    <t>Total Cost</t>
  </si>
  <si>
    <t>House Materials</t>
  </si>
  <si>
    <t>How many levels are there in each level of cultivation?</t>
  </si>
  <si>
    <t>10 Tens</t>
  </si>
  <si>
    <t>Question</t>
  </si>
  <si>
    <t>What benefits can Sea of Qi gain for every breakthrough?</t>
  </si>
  <si>
    <t>Ratio</t>
  </si>
  <si>
    <t>Average cost per time</t>
  </si>
  <si>
    <t>Expected Cost Estimate</t>
  </si>
  <si>
    <t>Quantity</t>
  </si>
  <si>
    <t>Input Your Time Zone (UTC):</t>
  </si>
  <si>
    <t>Shop Reset 1 your time is:</t>
  </si>
  <si>
    <t>Sea of Qi Tier 5. 2 Slots</t>
  </si>
  <si>
    <t>Treasured Sword</t>
  </si>
  <si>
    <t># of Run</t>
  </si>
  <si>
    <t>Movespeed</t>
  </si>
  <si>
    <t>s/step</t>
  </si>
  <si>
    <t>Little Hunyuan Skill</t>
  </si>
  <si>
    <t>3600Feats + Fame 2</t>
  </si>
  <si>
    <t>5200Feats + Fame 3</t>
  </si>
  <si>
    <t>Eyesight + Physique</t>
  </si>
  <si>
    <t>Strength + Physique</t>
  </si>
  <si>
    <t>6.5% Chance of causing 186% damage + a large increase in attack for 3 rounds</t>
  </si>
  <si>
    <t>6.4% chance to cause 2 times 133% attacks + increase self defense by 30%, last for 2 rounds</t>
  </si>
  <si>
    <t>Increase characters to dodge 168 after enlightenment</t>
  </si>
  <si>
    <t>Willow Dance Sword</t>
  </si>
  <si>
    <t>Rotating Infinity</t>
  </si>
  <si>
    <t>Increase attack 408 points</t>
  </si>
  <si>
    <t>6% chance to cause 132% attack damage twice (2x)</t>
  </si>
  <si>
    <t>Great Cold???</t>
  </si>
  <si>
    <t>Sec/Step</t>
  </si>
  <si>
    <t>Beginning of Spring</t>
  </si>
  <si>
    <t xml:space="preserve">Winter </t>
  </si>
  <si>
    <t>TianChi Antler</t>
  </si>
  <si>
    <t>Achemy</t>
  </si>
  <si>
    <t>Marrow</t>
  </si>
  <si>
    <t>Internal Force 1,000,000</t>
  </si>
  <si>
    <t>1000-Year Peach</t>
  </si>
  <si>
    <t>Internal Force 8,000,000</t>
  </si>
  <si>
    <t>Food</t>
  </si>
  <si>
    <t>Phoenix Satin (Floor 3)</t>
  </si>
  <si>
    <t>Blood Coral</t>
  </si>
  <si>
    <t>Treasured Blade</t>
  </si>
  <si>
    <t>Gift Martial Artist (Home)</t>
  </si>
  <si>
    <t>Gift</t>
  </si>
  <si>
    <t>Muster</t>
  </si>
  <si>
    <t>2nd-Class Medicine</t>
  </si>
  <si>
    <t>Min</t>
  </si>
  <si>
    <t>Max</t>
  </si>
  <si>
    <t>3%?</t>
  </si>
  <si>
    <t>4%?</t>
  </si>
  <si>
    <t>Good Wine</t>
  </si>
  <si>
    <t>Gather Qi Pill</t>
  </si>
  <si>
    <t>Silver Jiazi</t>
  </si>
  <si>
    <t>Trigram Charm</t>
  </si>
  <si>
    <t>Gold Jiazi (Bronze)</t>
  </si>
  <si>
    <t>Qi Exercise Pill</t>
  </si>
  <si>
    <t>Internal Cultivation 1152</t>
  </si>
  <si>
    <t>Internal Cultivation 200</t>
  </si>
  <si>
    <t>Good</t>
  </si>
  <si>
    <t>Black Bird</t>
  </si>
  <si>
    <t>Free loots</t>
  </si>
  <si>
    <t>Sea of Qi 5</t>
  </si>
  <si>
    <t>Niu Defa</t>
  </si>
  <si>
    <t>Cultivation Vessel</t>
  </si>
  <si>
    <t>Conception Phase</t>
  </si>
  <si>
    <t>Sharp Insight = Skip Battle after 3rd Round</t>
  </si>
  <si>
    <t>Increase +30% HP (Base)</t>
  </si>
  <si>
    <t>梁祝</t>
  </si>
  <si>
    <t>https://youtu.be/2fiAP4wRuic</t>
  </si>
  <si>
    <t>滿江紅</t>
  </si>
  <si>
    <t>https://youtu.be/g2zrDHvl2EQ</t>
  </si>
  <si>
    <t>廣陵散</t>
  </si>
  <si>
    <t>https://youtu.be/GsEU3LUi73c</t>
  </si>
  <si>
    <t>鷓鴣飛</t>
  </si>
  <si>
    <t>https://youtu.be/2CYvrRcpUKU</t>
  </si>
  <si>
    <t>二泉映月</t>
  </si>
  <si>
    <t>https://youtu.be/emjZ1lvHRAU</t>
  </si>
  <si>
    <t>十面埋伏</t>
  </si>
  <si>
    <t>https://youtu.be/dI7Qo5aaf-A</t>
  </si>
  <si>
    <t>平沙落雁</t>
  </si>
  <si>
    <t>https://youtu.be/T2VBjw_hq4I</t>
  </si>
  <si>
    <t>秋江夜泊</t>
  </si>
  <si>
    <t>https://youtu.be/U6Ls6TnWoFk</t>
  </si>
  <si>
    <t>昭君出寨</t>
  </si>
  <si>
    <t>https://youtu.be/cx3ksqe8EeQ</t>
  </si>
  <si>
    <t>高山流水</t>
  </si>
  <si>
    <t>https://youtu.be/1XaVdKfA-O4</t>
  </si>
  <si>
    <t>漁舟唱晚</t>
  </si>
  <si>
    <t>https://youtu.be/QI7Zj7ntpvA</t>
  </si>
  <si>
    <t>陽春白雪</t>
  </si>
  <si>
    <t>https://youtu.be/hMToVHUKv7E</t>
  </si>
  <si>
    <t>孔雀東南飛</t>
  </si>
  <si>
    <t>https://youtu.be/naODmBfJqhc</t>
  </si>
  <si>
    <t>春江花月夜</t>
  </si>
  <si>
    <t>https://youtu.be/d_fy6J8EtDE</t>
  </si>
  <si>
    <t>滄海一聲笑</t>
  </si>
  <si>
    <t>https://youtu.be/AOfC6A3rhhw</t>
  </si>
  <si>
    <t>Zhāojūn chū zhài</t>
  </si>
  <si>
    <t>Zhaojun comes out of the village</t>
  </si>
  <si>
    <t>Gāoshānliúshuǐ</t>
  </si>
  <si>
    <t xml:space="preserve">Mountain stream </t>
  </si>
  <si>
    <t xml:space="preserve">Fishing boat singing night </t>
  </si>
  <si>
    <t>Yángchūnbáixuě</t>
  </si>
  <si>
    <t>Yangchun Baixue</t>
  </si>
  <si>
    <t>Peacock flying southeast</t>
  </si>
  <si>
    <t>Chunjiang Huayueye</t>
  </si>
  <si>
    <t>A laugh</t>
  </si>
  <si>
    <t>Qiujiang Yebo</t>
  </si>
  <si>
    <t>Liang Zhu</t>
  </si>
  <si>
    <t>Man Jianghong</t>
  </si>
  <si>
    <t>Guangling San</t>
  </si>
  <si>
    <t>Partridge flying</t>
  </si>
  <si>
    <t>Erquan Yingyue</t>
  </si>
  <si>
    <t>Ambush</t>
  </si>
  <si>
    <t>MangJiangHong</t>
  </si>
  <si>
    <t>ErQuanYingYue</t>
  </si>
  <si>
    <t>ChunJiangHuaYueYe</t>
  </si>
  <si>
    <t>QiuJiangYeBo</t>
  </si>
  <si>
    <t>KongQueDongNanFei</t>
  </si>
  <si>
    <t>GuangLingSan</t>
  </si>
  <si>
    <t>LiangZhu</t>
  </si>
  <si>
    <t>CangHaiYiShengXiao</t>
  </si>
  <si>
    <t>YuZhouChangWan</t>
  </si>
  <si>
    <t>Tips: Look at the 3 option, listen to the 3 piece of music. Pick your poison</t>
  </si>
  <si>
    <t>ShiMianMaiFu</t>
  </si>
  <si>
    <t>Note</t>
  </si>
  <si>
    <t>Drum beat interval</t>
  </si>
  <si>
    <t>ZheGuFei</t>
  </si>
  <si>
    <t>String puck ting… tu… ting… tua...</t>
  </si>
  <si>
    <t>Trumpet and cynabal smash together</t>
  </si>
  <si>
    <t>Fast fingering then suddenly pulling music</t>
  </si>
  <si>
    <t>Ting ting ting tang tang tang sneaky out</t>
  </si>
  <si>
    <t>Plucking a funeral song, so sad</t>
  </si>
  <si>
    <t>Christmas cherry then slow melody of pulling</t>
  </si>
  <si>
    <t>Audio</t>
  </si>
  <si>
    <t>Chinese</t>
  </si>
  <si>
    <t>English</t>
  </si>
  <si>
    <t>Meaning</t>
  </si>
  <si>
    <t>CaiYi</t>
  </si>
  <si>
    <t>Green Sword</t>
  </si>
  <si>
    <t>Foot Agility</t>
  </si>
  <si>
    <t>Flying External</t>
  </si>
  <si>
    <t>Fire Blade</t>
  </si>
  <si>
    <t>Yinyang Internal</t>
  </si>
  <si>
    <t>Violet Spear</t>
  </si>
  <si>
    <t>9 round to 12 round  Internal&gt;&gt;&gt;agility&gt;&gt;external&gt;&gt;blade=cudgel&gt;&gt;fist&gt;sword=kick</t>
  </si>
  <si>
    <t xml:space="preserve">6 round to 9 round  Internal&gt;external&gt;&gt;agility&gt;=blade&gt;=spear&gt;=sword&gt;=cudgel=fist&gt;&gt;kick
</t>
  </si>
  <si>
    <t>3 round to 6 round  Internal&gt;&gt;external&gt;&gt;agility=spear&gt;=blade&gt;=sword&gt;=cudgel=fist&gt;&gt;kick</t>
  </si>
  <si>
    <t>Before 3 round Internal&gt;&gt;external&gt;agility&gt;=blade=spear=sword&gt;=cudgel&gt;fist&gt;=kick</t>
  </si>
  <si>
    <t>Twisted Dragon Belt</t>
  </si>
  <si>
    <t>Belt</t>
  </si>
  <si>
    <t>Robe</t>
  </si>
  <si>
    <t>Ebony Cloud Gown</t>
  </si>
  <si>
    <t>Marketplace</t>
  </si>
  <si>
    <t>Bipolar Mystery</t>
  </si>
  <si>
    <t>Royal General Armor</t>
  </si>
  <si>
    <t>Xiangyang</t>
  </si>
  <si>
    <t>Armor of Thousands Earth</t>
  </si>
  <si>
    <t>Boots</t>
  </si>
  <si>
    <t>Thunder Rider</t>
  </si>
  <si>
    <t>Golden Stream Belt</t>
  </si>
  <si>
    <t>XiYu</t>
  </si>
  <si>
    <t>Chi Xiao</t>
  </si>
  <si>
    <t>Oil Lamp</t>
  </si>
  <si>
    <t>$15,000. Downtown's Market Floor 3</t>
  </si>
  <si>
    <t>Reduce Greendwood Hatred</t>
  </si>
  <si>
    <t>Main</t>
  </si>
  <si>
    <t>Phoenix Wing Armor</t>
  </si>
  <si>
    <t>Gentleman Sword</t>
  </si>
  <si>
    <t>557-638</t>
  </si>
  <si>
    <t>1004-1086</t>
  </si>
  <si>
    <t>56-68</t>
  </si>
  <si>
    <t>What influences the power of martial arts?</t>
  </si>
  <si>
    <t>Dragon Fang</t>
  </si>
  <si>
    <t>1036-1151</t>
  </si>
  <si>
    <t>StatType1</t>
  </si>
  <si>
    <t>StatValue1</t>
  </si>
  <si>
    <t>StatType2</t>
  </si>
  <si>
    <t>StatValue2</t>
  </si>
  <si>
    <t>All Stat are approximately only</t>
  </si>
  <si>
    <t>External</t>
  </si>
  <si>
    <t>Internal</t>
  </si>
  <si>
    <t>Anywhere Boots</t>
  </si>
  <si>
    <t>The higher the martial arts star, what will happen to savvy required to upgrade the martial arts?</t>
  </si>
  <si>
    <t>Higher</t>
  </si>
  <si>
    <t>Each martial art school own martial arts, which six branches?</t>
  </si>
  <si>
    <t>Knife, gun, stick, sword, leg, fist</t>
  </si>
  <si>
    <t>What does it cost to upgrade the martial arts level?</t>
  </si>
  <si>
    <t>Internal Force</t>
  </si>
  <si>
    <t>Variety Store</t>
  </si>
  <si>
    <t>Heart Cleansing Manual</t>
  </si>
  <si>
    <t>Class</t>
  </si>
  <si>
    <t>(work in progress)</t>
  </si>
  <si>
    <t>Blue Kick</t>
  </si>
  <si>
    <t>Orange Fist</t>
  </si>
  <si>
    <t>🤛</t>
  </si>
  <si>
    <t>☯</t>
  </si>
  <si>
    <t>🔱</t>
  </si>
  <si>
    <t>🗡️</t>
  </si>
  <si>
    <t>🔪</t>
  </si>
  <si>
    <t>🦇</t>
  </si>
  <si>
    <t>🦶</t>
  </si>
  <si>
    <t>Luck</t>
  </si>
  <si>
    <t>Little</t>
  </si>
  <si>
    <t>None</t>
  </si>
  <si>
    <t>5 Minutes NPC event</t>
  </si>
  <si>
    <t>Cheap Shop</t>
  </si>
  <si>
    <t>3/1 Win/Lose</t>
  </si>
  <si>
    <t>6/2 Win/Lose</t>
  </si>
  <si>
    <t>Proficiency</t>
  </si>
  <si>
    <t>Orange (Artifact)</t>
  </si>
  <si>
    <t>Go to Pear Garden. Need to be Jade Rotator for this (Tier 9 Cultivation)</t>
  </si>
  <si>
    <t>Increase cultivation of of Internal Force by 6/12s (At level 7)</t>
  </si>
  <si>
    <t>Adventure Time Calculator</t>
  </si>
  <si>
    <t>This is the garbage bin, temporary place or for information that most people don't care about. Also I use it for testing area</t>
  </si>
  <si>
    <t>Note: Long questions get shorten. Lecture Q&amp;A Table</t>
  </si>
  <si>
    <t>Sort by Type</t>
  </si>
  <si>
    <t>Sort By Sect</t>
  </si>
  <si>
    <t>Lift Water</t>
  </si>
  <si>
    <t>Cut Firewood</t>
  </si>
  <si>
    <t>Mid game</t>
  </si>
  <si>
    <t>Veteran</t>
  </si>
  <si>
    <t>AFK</t>
  </si>
  <si>
    <t>LiQuang Spear</t>
  </si>
  <si>
    <t>1046-1146</t>
  </si>
  <si>
    <t>Greedy Wolf Armor</t>
  </si>
  <si>
    <t>Mountain Smash</t>
  </si>
  <si>
    <t>933-1040</t>
  </si>
  <si>
    <t>Lock some Cell from accidental editing. No password is added so you can unlock it. (couldn't do this)
Date the version so help track which version you have offline.
Freeze some of the Top Row to make it easier to read (martial art and FAQ)
Reword some of the Book Volume. Delete a few Category and rename a few tab. (Need re-fix Volume of Contents)
In Martial Arts, removed the Type "(Weapon) Art" which I previously denote as Skill that increase type of weapon attack. E.g Spear Art = +Attack when using Spear. Since we have Category Weapon Art, I think it best to just use that instead if we want to filter down to skill relating to Art
Major update to the craft table.
Update Pear Garden Music tab name and create easier visual style.
Delete Junshan poem (translate) and added in English idiom
Remove "Wine" in Junshan Wine "answer column, hopefully it easier to read the table that way
Added Junshan Luck table, now you know how many encounter is left.
More Martial Art update with less redness
Create new Chest table and item table.
Add in Arena prediction table
Add search input for some field (highlight)
Add back Scholar Chess Go solution that was missing previously. File size is around 1.5mb now though. Much smaller than the 20mb High Quality but bit higher than the new "artless" version version was 1mb
Add Sect's Q&amp;A lecture
Bit lazy to re-do the Table of Contents so some link might not work. Anyway releasing this version in line with soon to be update game.</t>
  </si>
  <si>
    <t>Arena</t>
  </si>
  <si>
    <t>Book</t>
  </si>
  <si>
    <t>Chest &amp; Item</t>
  </si>
  <si>
    <t>Martial</t>
  </si>
  <si>
    <t>Pear Garden Music</t>
  </si>
  <si>
    <t>Daredevil</t>
  </si>
  <si>
    <t>Muster?</t>
  </si>
  <si>
    <t>627-722</t>
  </si>
  <si>
    <t>Time</t>
  </si>
  <si>
    <t>4 sun</t>
  </si>
  <si>
    <t>6 sun?</t>
  </si>
  <si>
    <t>https://exceljet.net/formula/highlight-cells-that-contain-one-of-many</t>
  </si>
  <si>
    <t>Search</t>
  </si>
  <si>
    <t>Changelogs</t>
  </si>
  <si>
    <t>Search yellow using box below.</t>
  </si>
  <si>
    <t>🔍</t>
  </si>
  <si>
    <t>🔍 Search Left</t>
  </si>
  <si>
    <t>Ingredient 1</t>
  </si>
  <si>
    <t>IngredientQuantity1</t>
  </si>
  <si>
    <t>Ingredient 2</t>
  </si>
  <si>
    <t>IngredientQuantity2</t>
  </si>
  <si>
    <t>IngredientQuantity3</t>
  </si>
  <si>
    <t>Ingredient 3</t>
  </si>
  <si>
    <t>Sky Collapse</t>
  </si>
  <si>
    <t>Map - Dali</t>
  </si>
  <si>
    <t>Blood Tower Floor 5</t>
  </si>
  <si>
    <t>Patridge Song</t>
  </si>
  <si>
    <t>Parcel</t>
  </si>
  <si>
    <t>Expand Inventory Bag space by 24 slots. Maximum 3 time use.</t>
  </si>
  <si>
    <t>Bag Inventory Size</t>
  </si>
  <si>
    <t>Can't hold item</t>
  </si>
  <si>
    <t>https://www.extendoffice.com/documents/excel/3793-excel-conditional-formatting-search-for-multiple-words.html</t>
  </si>
  <si>
    <t>Novice</t>
  </si>
  <si>
    <t>Thatched</t>
  </si>
  <si>
    <t>Yard</t>
  </si>
  <si>
    <t>Homestead &amp; Land Title Deed</t>
  </si>
  <si>
    <t>Courtyard</t>
  </si>
  <si>
    <t>Mansion</t>
  </si>
  <si>
    <t>Estate</t>
  </si>
  <si>
    <t>Governing Vessel - Spirit Platform, Way of the Spirit, Wind Palace</t>
  </si>
  <si>
    <t>Reduce Department Six's Hatred</t>
  </si>
  <si>
    <t>Order</t>
  </si>
  <si>
    <t>3?</t>
  </si>
  <si>
    <t>Thunderbolt Spear</t>
  </si>
  <si>
    <t>??Muscles + Eyes</t>
  </si>
  <si>
    <t>Friendship Level (Hearts &amp; Gift)</t>
  </si>
  <si>
    <t>Heart to Heart</t>
  </si>
  <si>
    <t>Sworn Friends</t>
  </si>
  <si>
    <t>Confidant</t>
  </si>
  <si>
    <t>Estimate how many upgrade per level?</t>
  </si>
  <si>
    <t>Or around this time:</t>
  </si>
  <si>
    <t>House Construction Cost Estimate. Input in yellow background. Maximum wood you can hold. Exclude Land Deed.</t>
  </si>
  <si>
    <t>Plus (+) Land Deed</t>
  </si>
  <si>
    <t>Click me</t>
  </si>
  <si>
    <t>What can inner training help the martial artist to improve?</t>
  </si>
  <si>
    <t>What is being practiced Inner training?</t>
  </si>
  <si>
    <t>Organs &amp; Entrails</t>
  </si>
  <si>
    <t>5 Sarira (+5000 Righteous item)</t>
  </si>
  <si>
    <t>Paying and entering your sect's Head Disciple for lecture fee. Some sect may be empty though so be sure to get your money back! Varies from Sect to Sect, some Sect might be ghost town so get your money back if it fail.</t>
  </si>
  <si>
    <t>Get to Cultivation Tier 4 Level 1 to unlock Adventure mode.</t>
  </si>
  <si>
    <t>Celebrity</t>
  </si>
  <si>
    <t>What kind of improvement can I get by exercising my bones?</t>
  </si>
  <si>
    <t>What will happen if you fail to practice punching?</t>
  </si>
  <si>
    <t>Reduce a certain inner force</t>
  </si>
  <si>
    <t>Increase Agility and extra attack, influenced by Sea of Qi, Accupoint and type of weapon</t>
  </si>
  <si>
    <t>Lightning's Poems</t>
  </si>
  <si>
    <t>Power's Poems?</t>
  </si>
  <si>
    <t>Flying Dragon</t>
  </si>
  <si>
    <t>Shop Reset 2 your time is:</t>
  </si>
  <si>
    <t>6 moon?</t>
  </si>
  <si>
    <t>Join any sect and talk to Elder on Duty</t>
  </si>
  <si>
    <t>(Any) Sect</t>
  </si>
  <si>
    <t>Enter Jianghu area</t>
  </si>
  <si>
    <t>Cultivation Tier 2 Level 1</t>
  </si>
  <si>
    <t>Gate of Might - Racecourse / Horse Gang 7200 Merit</t>
  </si>
  <si>
    <t>Enter the interface. Jianghu &gt; Marketplace</t>
  </si>
  <si>
    <t>Enter the interface. Jianghu &gt; Gate of Might &gt; Racecourse &gt; Buy $1</t>
  </si>
  <si>
    <t xml:space="preserve">1 Star
</t>
  </si>
  <si>
    <t>House of Treasure</t>
  </si>
  <si>
    <t>Enter the interface. Jianghu &gt; House of Treasure</t>
  </si>
  <si>
    <t>4 Moon</t>
  </si>
  <si>
    <t>3 Moon</t>
  </si>
  <si>
    <t>Exquisite blessing bag</t>
  </si>
  <si>
    <t>New Year</t>
  </si>
  <si>
    <t>Chess Manual Page</t>
  </si>
  <si>
    <t>Ordinary blessing bag</t>
  </si>
  <si>
    <t>Fireworks</t>
  </si>
  <si>
    <t>Longevity Fu</t>
  </si>
  <si>
    <t>Rare blessing bag</t>
  </si>
  <si>
    <t>Minghong Blade Token Shard</t>
  </si>
  <si>
    <t>MingHong Blade Token Shard</t>
  </si>
  <si>
    <t>MingHong Blade Token</t>
  </si>
  <si>
    <t>Notes - Boxing</t>
  </si>
  <si>
    <t>TianShan Lotus Pill</t>
  </si>
  <si>
    <t>Gifts from residents</t>
  </si>
  <si>
    <t>Aquamarine</t>
  </si>
  <si>
    <t>Currency to exchange for Book - Go/Chess</t>
  </si>
  <si>
    <t>Royal Cinnabar</t>
  </si>
  <si>
    <t>Currency to exchange for Book - Painting</t>
  </si>
  <si>
    <t>Lunar New Year event item</t>
  </si>
  <si>
    <t>Monkey Fruit Wine</t>
  </si>
  <si>
    <t>Important item, various use</t>
  </si>
  <si>
    <t>Can also use the above for Internal Cultivation speed too</t>
  </si>
  <si>
    <t>Panax Ginseng</t>
  </si>
  <si>
    <t>Qi &amp; Blood - Upgrade Entrails</t>
  </si>
  <si>
    <t>CHEST &amp; BAG BOXES</t>
  </si>
  <si>
    <t>ITEM LIST</t>
  </si>
  <si>
    <t>Life Nail</t>
  </si>
  <si>
    <t>Darksteel</t>
  </si>
  <si>
    <t>Power</t>
  </si>
  <si>
    <t>Since only Hidden Weapon have effect and special. I decide to create 2nd table instead of adding extra column</t>
  </si>
  <si>
    <t>Beginning of 3 round, attack all enemies. Release once every 7 round.</t>
  </si>
  <si>
    <t>Deter</t>
  </si>
  <si>
    <t>Blood Tower Floor 41-44</t>
  </si>
  <si>
    <t>Solo Challenge</t>
  </si>
  <si>
    <t>Blood Tower Floor 26-29</t>
  </si>
  <si>
    <t>Blood Tower Floor 31-34</t>
  </si>
  <si>
    <t>Blood Tower Floor 36-39</t>
  </si>
  <si>
    <t>Horse Stat</t>
  </si>
  <si>
    <t>Characters Stat</t>
  </si>
  <si>
    <t>Forbidden Area</t>
  </si>
  <si>
    <t>Kylin Cave</t>
  </si>
  <si>
    <t>HP 515</t>
  </si>
  <si>
    <t>HP 2070</t>
  </si>
  <si>
    <t>HP 4663</t>
  </si>
  <si>
    <t>Strength 37</t>
  </si>
  <si>
    <t>Strength 166</t>
  </si>
  <si>
    <t>Strength 380</t>
  </si>
  <si>
    <t>Cave of Bones</t>
  </si>
  <si>
    <t>Physique 45</t>
  </si>
  <si>
    <t>Physique 180</t>
  </si>
  <si>
    <t>Physique 410</t>
  </si>
  <si>
    <t>Agility 37</t>
  </si>
  <si>
    <t>Agility 168</t>
  </si>
  <si>
    <t>Agility 384</t>
  </si>
  <si>
    <t>Eyesight 21</t>
  </si>
  <si>
    <t>Eyesight 90</t>
  </si>
  <si>
    <t>Eyesight 203</t>
  </si>
  <si>
    <t>Zone</t>
  </si>
  <si>
    <t>Difficulty (Highest)</t>
  </si>
  <si>
    <t>Medium</t>
  </si>
  <si>
    <t>Kylin Cave Primary</t>
  </si>
  <si>
    <t>Mighty Hall Primary</t>
  </si>
  <si>
    <t>Cave of Bones Primary</t>
  </si>
  <si>
    <t>Rain of Swords Primary</t>
  </si>
  <si>
    <t>Forest of Eyes Primary</t>
  </si>
  <si>
    <t>Kylin Cave Intermediate</t>
  </si>
  <si>
    <t>Mighty Hall Intermediate</t>
  </si>
  <si>
    <t>Cave of Bones Intermediate</t>
  </si>
  <si>
    <t>Rain of Swords Intermediate</t>
  </si>
  <si>
    <t>Forest of Eyes Intermediate</t>
  </si>
  <si>
    <t>Kylin Cave Advanded</t>
  </si>
  <si>
    <t>Mighty Hall Advanded</t>
  </si>
  <si>
    <t>Cave of Bones Advanded</t>
  </si>
  <si>
    <t>Rain of Swords Advanded</t>
  </si>
  <si>
    <t>Forest of Eyes Advanded</t>
  </si>
  <si>
    <t>Qi Spirit Herb</t>
  </si>
  <si>
    <t>Rare Blessing Bag</t>
  </si>
  <si>
    <t>Theatre tickets</t>
  </si>
  <si>
    <t>Use to open extra Pear Garden music</t>
  </si>
  <si>
    <t>Treasure blessing bag</t>
  </si>
  <si>
    <t>Sharpening Stone</t>
  </si>
  <si>
    <t>Sect Elder's daily Item</t>
  </si>
  <si>
    <t>Calligraphy Template</t>
  </si>
  <si>
    <t>Restore 20 Sea of Qi's adventure</t>
  </si>
  <si>
    <t>Peacock Plume</t>
  </si>
  <si>
    <t>1070-1184</t>
  </si>
  <si>
    <t>596-659</t>
  </si>
  <si>
    <t>1181-1306</t>
  </si>
  <si>
    <t>Cultivation Tier 3 Level 1</t>
  </si>
  <si>
    <t>Jianghu's Downtown</t>
  </si>
  <si>
    <t>2 sun?</t>
  </si>
  <si>
    <t>Superior Satins</t>
  </si>
  <si>
    <t>Wealth Fu</t>
  </si>
  <si>
    <t>Happy Fu</t>
  </si>
  <si>
    <t>Mecha Bronze Man</t>
  </si>
  <si>
    <t>Mecha Bronze Men</t>
  </si>
  <si>
    <t>Snow Weasel Hair</t>
  </si>
  <si>
    <t>Currency to exchange for Book - Calligraphy</t>
  </si>
  <si>
    <t>Celestial Silk</t>
  </si>
  <si>
    <t>Currency to exchange for Book - Music</t>
  </si>
  <si>
    <t>Hope for the best</t>
  </si>
  <si>
    <t>prepare for the worst</t>
  </si>
  <si>
    <t>Don't put all your eggs</t>
  </si>
  <si>
    <t>in one basket</t>
  </si>
  <si>
    <t>A bird in hand is</t>
  </si>
  <si>
    <t>worth two in the bush</t>
  </si>
  <si>
    <t>East or west</t>
  </si>
  <si>
    <t>home is the best</t>
  </si>
  <si>
    <t>Fall seven times</t>
  </si>
  <si>
    <t>stand up eight</t>
  </si>
  <si>
    <t>A rolling stone</t>
  </si>
  <si>
    <t>gathers no moss</t>
  </si>
  <si>
    <t>curses</t>
  </si>
  <si>
    <t>Early bird catches</t>
  </si>
  <si>
    <t>the worm</t>
  </si>
  <si>
    <t>Don't talk the talk</t>
  </si>
  <si>
    <t>if you can't walk the walk</t>
  </si>
  <si>
    <t>An empty vessel makes</t>
  </si>
  <si>
    <t>much noise</t>
  </si>
  <si>
    <t>When in rome</t>
  </si>
  <si>
    <t>do as the romans do</t>
  </si>
  <si>
    <t>A pictures is worth</t>
  </si>
  <si>
    <t>a thousand words</t>
  </si>
  <si>
    <t>Probably better to do Battle for Minghong Blade Shard. Contest just give 1000-Year Enlightenment Fruit</t>
  </si>
  <si>
    <r>
      <t xml:space="preserve">It is brewed from </t>
    </r>
    <r>
      <rPr>
        <sz val="11"/>
        <color rgb="FFFF0000"/>
        <rFont val="Arial"/>
        <family val="2"/>
      </rPr>
      <t>hundreds</t>
    </r>
    <r>
      <rPr>
        <sz val="11"/>
        <color rgb="FF000000"/>
        <rFont val="Arial"/>
        <family val="2"/>
      </rPr>
      <t xml:space="preserve"> of wild flowers, its color is deep yellow, its scent is delicate, its taste is fragrant, sweet and strong, it warms the stomach and relieves cold.</t>
    </r>
  </si>
  <si>
    <r>
      <t xml:space="preserve">The color is </t>
    </r>
    <r>
      <rPr>
        <sz val="11"/>
        <color rgb="FFFF0000"/>
        <rFont val="Arial"/>
        <family val="2"/>
      </rPr>
      <t>verdant,</t>
    </r>
    <r>
      <rPr>
        <sz val="11"/>
        <color rgb="FF000000"/>
        <rFont val="Arial"/>
        <family val="2"/>
      </rPr>
      <t xml:space="preserve"> the liquor is transparent and transparent, the aroma is strong, the mouth is sweet, soft and refreshing.</t>
    </r>
  </si>
  <si>
    <r>
      <rPr>
        <sz val="11"/>
        <color rgb="FFFF0000"/>
        <rFont val="Arial"/>
        <family val="2"/>
      </rPr>
      <t>Spicy</t>
    </r>
    <r>
      <rPr>
        <sz val="11"/>
        <color rgb="FF000000"/>
        <rFont val="Arial"/>
        <family val="2"/>
      </rPr>
      <t xml:space="preserve"> and refreshing, strong and rich, the mouth is like a burning knife, and the belly is like a hot flame.</t>
    </r>
  </si>
  <si>
    <r>
      <t xml:space="preserve">The color is </t>
    </r>
    <r>
      <rPr>
        <b/>
        <sz val="11"/>
        <color rgb="FFFF0000"/>
        <rFont val="Arial"/>
        <family val="2"/>
      </rPr>
      <t>orange-yellow</t>
    </r>
    <r>
      <rPr>
        <sz val="11"/>
        <color rgb="FF000000"/>
        <rFont val="Arial"/>
        <family val="2"/>
      </rPr>
      <t xml:space="preserve"> and slightly emerald green, clear and transparent, the medicinal aroma is coordinated, the mouth is sweet but not greasy, it is stuffed and refreshing, spicy without choking the throat.</t>
    </r>
  </si>
  <si>
    <r>
      <t xml:space="preserve">Brewed with </t>
    </r>
    <r>
      <rPr>
        <b/>
        <sz val="11"/>
        <color rgb="FFFF0000"/>
        <rFont val="Arial"/>
        <family val="2"/>
      </rPr>
      <t>chrysanthemum,</t>
    </r>
    <r>
      <rPr>
        <sz val="11"/>
        <color rgb="FF000000"/>
        <rFont val="Arial"/>
        <family val="2"/>
      </rPr>
      <t xml:space="preserve"> it has a refreshing and sweet taste, nourishing liver, improving eyesight, strengthening brain and longevity.</t>
    </r>
  </si>
  <si>
    <r>
      <t xml:space="preserve">The wine is </t>
    </r>
    <r>
      <rPr>
        <sz val="11"/>
        <color rgb="FFFF0000"/>
        <rFont val="Arial"/>
        <family val="2"/>
      </rPr>
      <t>harmonious</t>
    </r>
    <r>
      <rPr>
        <sz val="11"/>
        <color rgb="FF000000"/>
        <rFont val="Arial"/>
        <family val="2"/>
      </rPr>
      <t xml:space="preserve"> and </t>
    </r>
    <r>
      <rPr>
        <sz val="11"/>
        <color rgb="FFFF0000"/>
        <rFont val="Arial"/>
        <family val="2"/>
      </rPr>
      <t>mellow,</t>
    </r>
    <r>
      <rPr>
        <sz val="11"/>
        <color rgb="FF000000"/>
        <rFont val="Arial"/>
        <family val="2"/>
      </rPr>
      <t xml:space="preserve"> the mouth is soft and soft, and the stamina is strong and long.</t>
    </r>
  </si>
  <si>
    <r>
      <t xml:space="preserve">The wine quality </t>
    </r>
    <r>
      <rPr>
        <sz val="11"/>
        <color rgb="FFFF0000"/>
        <rFont val="Arial"/>
        <family val="2"/>
      </rPr>
      <t>clear</t>
    </r>
    <r>
      <rPr>
        <sz val="11"/>
        <color rgb="FF000000"/>
        <rFont val="Arial"/>
        <family val="2"/>
      </rPr>
      <t xml:space="preserve">, full of fragrance, strong but not violent, with long </t>
    </r>
    <r>
      <rPr>
        <sz val="11"/>
        <color rgb="FFFF0000"/>
        <rFont val="Arial"/>
        <family val="2"/>
      </rPr>
      <t>aftertaste</t>
    </r>
  </si>
  <si>
    <r>
      <t xml:space="preserve">Boiled with </t>
    </r>
    <r>
      <rPr>
        <b/>
        <sz val="11"/>
        <color rgb="FFFF0000"/>
        <rFont val="Arial"/>
        <family val="2"/>
      </rPr>
      <t>eggs</t>
    </r>
    <r>
      <rPr>
        <sz val="11"/>
        <color rgb="FF000000"/>
        <rFont val="Arial"/>
        <family val="2"/>
      </rPr>
      <t xml:space="preserve"> and wine, the color is golden, the taste is long-lasting, and the drink will warm the stomach and invigorate the spleen</t>
    </r>
  </si>
  <si>
    <r>
      <t xml:space="preserve">Brewed by </t>
    </r>
    <r>
      <rPr>
        <b/>
        <sz val="11"/>
        <color rgb="FFFF0000"/>
        <rFont val="Arial"/>
        <family val="2"/>
      </rPr>
      <t>ancient</t>
    </r>
    <r>
      <rPr>
        <sz val="11"/>
        <color rgb="FF000000"/>
        <rFont val="Arial"/>
        <family val="2"/>
      </rPr>
      <t xml:space="preserve"> methods, the wine is yellowish, mellow and sweet, soft and long, not dry after drinking.</t>
    </r>
  </si>
  <si>
    <r>
      <t xml:space="preserve">Made when the </t>
    </r>
    <r>
      <rPr>
        <sz val="11"/>
        <color rgb="FFFF0000"/>
        <rFont val="Arial"/>
        <family val="2"/>
      </rPr>
      <t>grapes</t>
    </r>
    <r>
      <rPr>
        <sz val="11"/>
        <color rgb="FF000000"/>
        <rFont val="Arial"/>
        <family val="2"/>
      </rPr>
      <t xml:space="preserve"> are about to mature, the wine has a </t>
    </r>
    <r>
      <rPr>
        <b/>
        <sz val="11"/>
        <color rgb="FFFF0000"/>
        <rFont val="Arial"/>
        <family val="2"/>
      </rPr>
      <t>rosy</t>
    </r>
    <r>
      <rPr>
        <sz val="11"/>
        <color rgb="FF000000"/>
        <rFont val="Arial"/>
        <family val="2"/>
      </rPr>
      <t xml:space="preserve"> and has a sweet aftertaste.</t>
    </r>
  </si>
  <si>
    <r>
      <t xml:space="preserve">Stuffed with </t>
    </r>
    <r>
      <rPr>
        <sz val="11"/>
        <color rgb="FFFF0000"/>
        <rFont val="Arial"/>
        <family val="2"/>
      </rPr>
      <t>green plums</t>
    </r>
    <r>
      <rPr>
        <sz val="11"/>
        <color rgb="FF000000"/>
        <rFont val="Arial"/>
        <family val="2"/>
      </rPr>
      <t xml:space="preserve"> soaked in the secret store, it is sweet and sour, which warms the body against the cold.</t>
    </r>
  </si>
  <si>
    <r>
      <t xml:space="preserve">Brewed with </t>
    </r>
    <r>
      <rPr>
        <sz val="11"/>
        <color rgb="FFFF0000"/>
        <rFont val="Arial"/>
        <family val="2"/>
      </rPr>
      <t>mare's milk</t>
    </r>
    <r>
      <rPr>
        <sz val="11"/>
        <color rgb="FF000000"/>
        <rFont val="Arial"/>
        <family val="2"/>
      </rPr>
      <t>, the wine is mild, clear and transparent, with a soft taste and pure milk fragrance.</t>
    </r>
  </si>
  <si>
    <r>
      <t xml:space="preserve">The wine is </t>
    </r>
    <r>
      <rPr>
        <sz val="11"/>
        <color rgb="FFFF0000"/>
        <rFont val="Arial"/>
        <family val="2"/>
      </rPr>
      <t>bright and transparent</t>
    </r>
    <r>
      <rPr>
        <sz val="11"/>
        <color rgb="FF000000"/>
        <rFont val="Arial"/>
        <family val="2"/>
      </rPr>
      <t>, the mouth is mellow and soft, and the taste is sweet and soft.</t>
    </r>
  </si>
  <si>
    <r>
      <t xml:space="preserve">Soaked with </t>
    </r>
    <r>
      <rPr>
        <b/>
        <sz val="11"/>
        <color rgb="FFFF0000"/>
        <rFont val="Arial"/>
        <family val="2"/>
      </rPr>
      <t>fatty pork</t>
    </r>
    <r>
      <rPr>
        <sz val="11"/>
        <color rgb="FF000000"/>
        <rFont val="Arial"/>
        <family val="2"/>
      </rPr>
      <t>, aged in a large tank, and carefully blended, the wine is jade and ice-clear, with a mellow taste, mellow and sweet.</t>
    </r>
  </si>
  <si>
    <r>
      <t xml:space="preserve">Add </t>
    </r>
    <r>
      <rPr>
        <b/>
        <sz val="11"/>
        <color rgb="FFFF0000"/>
        <rFont val="Arial"/>
        <family val="2"/>
      </rPr>
      <t>lamb</t>
    </r>
    <r>
      <rPr>
        <sz val="11"/>
        <color rgb="FF000000"/>
        <rFont val="Arial"/>
        <family val="2"/>
      </rPr>
      <t xml:space="preserve"> into the wine, the color is white and shiny, the taste is soft and sweet, like the sweetness of lamb, but also can strengthen the spleen and stomach, benefit the waist and replenish vitality</t>
    </r>
  </si>
  <si>
    <r>
      <t xml:space="preserve">Brewed from </t>
    </r>
    <r>
      <rPr>
        <b/>
        <sz val="11"/>
        <color rgb="FFFF0000"/>
        <rFont val="Arial"/>
        <family val="2"/>
      </rPr>
      <t>pure and sweet ancient</t>
    </r>
    <r>
      <rPr>
        <sz val="11"/>
        <color rgb="FF000000"/>
        <rFont val="Arial"/>
        <family val="2"/>
      </rPr>
      <t xml:space="preserve"> deep well water, the wine is amber luster, crystal clear, rich, and soft in taste.</t>
    </r>
  </si>
  <si>
    <r>
      <t xml:space="preserve">The </t>
    </r>
    <r>
      <rPr>
        <sz val="11"/>
        <color rgb="FFFF0000"/>
        <rFont val="Arial"/>
        <family val="2"/>
      </rPr>
      <t>white lotus</t>
    </r>
    <r>
      <rPr>
        <sz val="11"/>
        <color rgb="FF000000"/>
        <rFont val="Arial"/>
        <family val="2"/>
      </rPr>
      <t xml:space="preserve"> stamen is used in the wine, the wine is soft, pleasant aroma, unique flavor, can nourish yin, nourish the kidney, and strengthen the stomach and spleen.</t>
    </r>
  </si>
  <si>
    <r>
      <t xml:space="preserve">The </t>
    </r>
    <r>
      <rPr>
        <sz val="11"/>
        <color rgb="FFFF0000"/>
        <rFont val="Arial"/>
        <family val="2"/>
      </rPr>
      <t>glutinous rice</t>
    </r>
    <r>
      <rPr>
        <sz val="11"/>
        <color rgb="FF000000"/>
        <rFont val="Arial"/>
        <family val="2"/>
      </rPr>
      <t xml:space="preserve"> wine has a jade-like color, a mellow fragrance and a sweet and intoxicating taste.</t>
    </r>
  </si>
  <si>
    <r>
      <t xml:space="preserve">Brewed with </t>
    </r>
    <r>
      <rPr>
        <b/>
        <sz val="11"/>
        <color rgb="FFFF0000"/>
        <rFont val="Arial"/>
        <family val="2"/>
      </rPr>
      <t>fruits</t>
    </r>
    <r>
      <rPr>
        <sz val="11"/>
        <color rgb="FF000000"/>
        <rFont val="Arial"/>
        <family val="2"/>
      </rPr>
      <t xml:space="preserve"> by the </t>
    </r>
    <r>
      <rPr>
        <b/>
        <sz val="11"/>
        <color rgb="FFFF0000"/>
        <rFont val="Arial"/>
        <family val="2"/>
      </rPr>
      <t>monkeys</t>
    </r>
    <r>
      <rPr>
        <sz val="11"/>
        <color rgb="FF000000"/>
        <rFont val="Arial"/>
        <family val="2"/>
      </rPr>
      <t xml:space="preserve"> in the </t>
    </r>
    <r>
      <rPr>
        <b/>
        <sz val="11"/>
        <color rgb="FFFF0000"/>
        <rFont val="Arial"/>
        <family val="2"/>
      </rPr>
      <t>mountains,</t>
    </r>
    <r>
      <rPr>
        <sz val="11"/>
        <color rgb="FF000000"/>
        <rFont val="Arial"/>
        <family val="2"/>
      </rPr>
      <t xml:space="preserve"> it is clear and mellow, sweet and fragrant, very rare</t>
    </r>
  </si>
  <si>
    <r>
      <rPr>
        <b/>
        <sz val="11"/>
        <color rgb="FFFF0000"/>
        <rFont val="Arial"/>
        <family val="2"/>
      </rPr>
      <t>Clear and transparent</t>
    </r>
    <r>
      <rPr>
        <sz val="11"/>
        <rFont val="Arial"/>
        <family val="2"/>
      </rPr>
      <t>,</t>
    </r>
    <r>
      <rPr>
        <sz val="11"/>
        <color rgb="FF000000"/>
        <rFont val="Arial"/>
        <family val="2"/>
      </rPr>
      <t xml:space="preserve"> pure direction, full-bodied, sweet in the mouth, and long-lasting fragrance.</t>
    </r>
  </si>
  <si>
    <r>
      <t xml:space="preserve">It is made by soaking sweet-scented </t>
    </r>
    <r>
      <rPr>
        <sz val="11"/>
        <color rgb="FFFF0000"/>
        <rFont val="Arial"/>
        <family val="2"/>
      </rPr>
      <t>osmanthus,</t>
    </r>
    <r>
      <rPr>
        <sz val="11"/>
        <color rgb="FF000000"/>
        <rFont val="Arial"/>
        <family val="2"/>
      </rPr>
      <t xml:space="preserve"> the color is light yellow, the fragrance of sweet-scented osmanthus is illustrated, sour and sweet, mellow and soft, with a long lasting fragrance.</t>
    </r>
  </si>
  <si>
    <r>
      <t xml:space="preserve">It is </t>
    </r>
    <r>
      <rPr>
        <b/>
        <sz val="11"/>
        <color rgb="FFFF0000"/>
        <rFont val="Arial"/>
        <family val="2"/>
      </rPr>
      <t>colorless</t>
    </r>
    <r>
      <rPr>
        <sz val="11"/>
        <color rgb="FF000000"/>
        <rFont val="Arial"/>
        <family val="2"/>
      </rPr>
      <t xml:space="preserve"> and transparent, sweet and elegant, the mouth is soft, the mouth is refreshing, and countless hops will appear when shaken.</t>
    </r>
  </si>
  <si>
    <r>
      <t xml:space="preserve">Clear and transparent, </t>
    </r>
    <r>
      <rPr>
        <sz val="11"/>
        <color rgb="FFFF0000"/>
        <rFont val="Arial"/>
        <family val="2"/>
      </rPr>
      <t>mellow and elegant</t>
    </r>
    <r>
      <rPr>
        <sz val="11"/>
        <color rgb="FF000000"/>
        <rFont val="Arial"/>
        <family val="2"/>
      </rPr>
      <t>, mellow and plump, sweet and refreshing, all flavors are harmonious, and the tail is long.</t>
    </r>
  </si>
  <si>
    <r>
      <t xml:space="preserve">Supplemented with </t>
    </r>
    <r>
      <rPr>
        <sz val="11"/>
        <color rgb="FFFF0000"/>
        <rFont val="Arial"/>
        <family val="2"/>
      </rPr>
      <t>white</t>
    </r>
    <r>
      <rPr>
        <sz val="11"/>
        <color rgb="FF000000"/>
        <rFont val="Arial"/>
        <family val="2"/>
      </rPr>
      <t xml:space="preserve"> rice, </t>
    </r>
    <r>
      <rPr>
        <sz val="11"/>
        <color rgb="FFFF0000"/>
        <rFont val="Arial"/>
        <family val="2"/>
      </rPr>
      <t>white</t>
    </r>
    <r>
      <rPr>
        <sz val="11"/>
        <color rgb="FF000000"/>
        <rFont val="Arial"/>
        <family val="2"/>
      </rPr>
      <t xml:space="preserve"> noodles, and </t>
    </r>
    <r>
      <rPr>
        <sz val="11"/>
        <color rgb="FFFF0000"/>
        <rFont val="Arial"/>
        <family val="2"/>
      </rPr>
      <t>white</t>
    </r>
    <r>
      <rPr>
        <sz val="11"/>
        <color rgb="FF000000"/>
        <rFont val="Arial"/>
        <family val="2"/>
      </rPr>
      <t xml:space="preserve"> water, it is mellow and pure, sweet and delicious.</t>
    </r>
  </si>
  <si>
    <r>
      <t xml:space="preserve">The medicinal wine made with </t>
    </r>
    <r>
      <rPr>
        <sz val="11"/>
        <color rgb="FFFF0000"/>
        <rFont val="Arial"/>
        <family val="2"/>
      </rPr>
      <t>tiger bones</t>
    </r>
    <r>
      <rPr>
        <sz val="11"/>
        <color rgb="FF000000"/>
        <rFont val="Arial"/>
        <family val="2"/>
      </rPr>
      <t xml:space="preserve"> is strong and spicy, which can strengthen the body, promote blood circulation and nourish qi.</t>
    </r>
  </si>
  <si>
    <r>
      <rPr>
        <sz val="11"/>
        <color rgb="FFFF0000"/>
        <rFont val="Arial"/>
        <family val="2"/>
      </rPr>
      <t>Famous Shu</t>
    </r>
    <r>
      <rPr>
        <sz val="11"/>
        <color rgb="FF000000"/>
        <rFont val="Arial"/>
        <family val="2"/>
      </rPr>
      <t xml:space="preserve"> wine, sweet and soft, with bamboo fragrance overflowing, and mountain spring sweet.</t>
    </r>
  </si>
  <si>
    <r>
      <t xml:space="preserve">The color is </t>
    </r>
    <r>
      <rPr>
        <sz val="11"/>
        <color rgb="FFFF0000"/>
        <rFont val="Arial"/>
        <family val="2"/>
      </rPr>
      <t>amber,</t>
    </r>
    <r>
      <rPr>
        <sz val="11"/>
        <color rgb="FF000000"/>
        <rFont val="Arial"/>
        <family val="2"/>
      </rPr>
      <t xml:space="preserve"> rich and aromatic, the mouth is mellow and sweet, and the aftertaste is endless.</t>
    </r>
  </si>
  <si>
    <r>
      <t xml:space="preserve">It is brewed with </t>
    </r>
    <r>
      <rPr>
        <sz val="11"/>
        <color rgb="FFFF0000"/>
        <rFont val="Arial"/>
        <family val="2"/>
      </rPr>
      <t>mint,</t>
    </r>
    <r>
      <rPr>
        <sz val="11"/>
        <color rgb="FF000000"/>
        <rFont val="Arial"/>
        <family val="2"/>
      </rPr>
      <t xml:space="preserve"> mung bean and other medicinal materials.</t>
    </r>
  </si>
  <si>
    <t>Max Affection/Heart to learn their skill</t>
  </si>
  <si>
    <t>XuanYuan</t>
  </si>
  <si>
    <t>1351-1485</t>
  </si>
  <si>
    <t>Cultivation Tier 4, Level 1</t>
  </si>
  <si>
    <t>Thunderbolt arrow</t>
  </si>
  <si>
    <t xml:space="preserve">
Lethal Nail: make enemy unable to dodge any attack for 3 rounds.</t>
  </si>
  <si>
    <t>Enchanting Nail: Reduce hit rate by 20% for 3 rounds.</t>
  </si>
  <si>
    <t>Star Pearl: enemy can't use weapon's skill for 3 rounds.</t>
  </si>
  <si>
    <t>Qinghuolei: Stun enemy for 2 rounds.</t>
  </si>
  <si>
    <t>Effect Option 1</t>
  </si>
  <si>
    <t>Effect Option 2</t>
  </si>
  <si>
    <t>Breaking Arrow: 35% bleed for 3 rounds</t>
  </si>
  <si>
    <t>Broken sand: reduce dodge by 30% for 3 rounds.</t>
  </si>
  <si>
    <t>Locust pouch</t>
  </si>
  <si>
    <t>Locust stone: increase blunt weapon (palm, leg, cudgel) moves by 20% for 3 rounds</t>
  </si>
  <si>
    <t>Ruyi dart: Increase damage of sharp weapon skill (sword, blade, spear) by 20% for 3 rounds</t>
  </si>
  <si>
    <t>Needle box</t>
  </si>
  <si>
    <t>Ice needle: reduce enemy attack by 25% for 3 rounds</t>
  </si>
  <si>
    <t>Black needle: hidden 2 rounds, causing 15% of total damage taken by enemy during the first two rounds</t>
  </si>
  <si>
    <t>Search result will appear in Green color.</t>
  </si>
  <si>
    <t>Calculator contain a few useful calculation. Many Input (yellow) box in here, use it to fit you.</t>
  </si>
  <si>
    <t>Important to collects book, these book are in-game guide. Also collecting them give good Internal Force speed</t>
  </si>
  <si>
    <t>everything to do with crafting, Blacksmith, Tailor and Alchemy</t>
  </si>
  <si>
    <t>Include Sect Forbidden Area, Entrance Training and Lecture Q&amp;A</t>
  </si>
  <si>
    <t>Book of Information - Volume 1</t>
  </si>
  <si>
    <t>Welcome to the Book of Information!</t>
  </si>
  <si>
    <t>https://play.google.com/store/apps/details?id=com.dustglobal.googleplay.jianghu</t>
  </si>
  <si>
    <t>There is two skill that I would recommend: Nature Cultivation Manual and Manjusri Salvation Mantra. These skill boost your Perception speed. Although the numbers look small but long term it is a great helps. At Nature Cultivation max level (30/12s), that is equal to about 1,512,000 per week; which is enough to Level 7 a 5 Star Martial Skill. If you also learn the Manjusri, that +18/12s. Both skill at max will give ~2.4mil per week. See Martial Arts tab to know where to learn.</t>
  </si>
  <si>
    <t>Any area with "Yellow" background you can customize and write your information in it, usually that will do a calculation or do a search.</t>
  </si>
  <si>
    <t>IMPORTANT: Anything with Yellow background, type your information in!</t>
  </si>
  <si>
    <t>&lt;= Daily Reset</t>
  </si>
  <si>
    <t>(No Luck) 15 Minutes Player PVP refresh</t>
  </si>
  <si>
    <t>Poem Spar (Player) / 15 mins</t>
  </si>
  <si>
    <t>Music Spar (Player) / 15 mins</t>
  </si>
  <si>
    <r>
      <t xml:space="preserve">Named after </t>
    </r>
    <r>
      <rPr>
        <b/>
        <sz val="11"/>
        <color rgb="FF000000"/>
        <rFont val="Arial"/>
        <family val="2"/>
      </rPr>
      <t>Gu Long's</t>
    </r>
    <r>
      <rPr>
        <sz val="11"/>
        <color rgb="FF000000"/>
        <rFont val="Arial"/>
        <family val="2"/>
      </rPr>
      <t xml:space="preserve"> </t>
    </r>
    <r>
      <rPr>
        <b/>
        <sz val="11"/>
        <color rgb="FF000000"/>
        <rFont val="Arial"/>
        <family val="2"/>
      </rPr>
      <t>Sentimental Sword, Ruthless Sword</t>
    </r>
    <r>
      <rPr>
        <sz val="11"/>
        <color rgb="FF000000"/>
        <rFont val="Arial"/>
        <family val="2"/>
      </rPr>
      <t xml:space="preserve"> series, aka </t>
    </r>
    <r>
      <rPr>
        <b/>
        <sz val="11"/>
        <color rgb="FF000000"/>
        <rFont val="Arial"/>
        <family val="2"/>
      </rPr>
      <t>Little Li Flying's Dagger</t>
    </r>
    <r>
      <rPr>
        <sz val="11"/>
        <color rgb="FF000000"/>
        <rFont val="Arial"/>
        <family val="2"/>
      </rPr>
      <t xml:space="preserve"> and its </t>
    </r>
    <r>
      <rPr>
        <b/>
        <sz val="11"/>
        <color rgb="FF000000"/>
        <rFont val="Arial"/>
        <family val="2"/>
      </rPr>
      <t>"Book of Weapon"</t>
    </r>
    <r>
      <rPr>
        <sz val="11"/>
        <color rgb="FF000000"/>
        <rFont val="Arial"/>
        <family val="2"/>
      </rPr>
      <t>.</t>
    </r>
  </si>
  <si>
    <t>Bai Xiaosheng's Book of Weapon</t>
  </si>
  <si>
    <t>https://www.novelupdates.com/series/sentimental-swordsman-ruthless-sword/</t>
  </si>
  <si>
    <t>Poet Master - Sword</t>
  </si>
  <si>
    <t>and relieves cold</t>
  </si>
  <si>
    <t>soft and refreshing</t>
  </si>
  <si>
    <t>a hot flame</t>
  </si>
  <si>
    <t>choking the throat</t>
  </si>
  <si>
    <t>brain and longevity</t>
  </si>
  <si>
    <t>strong and long</t>
  </si>
  <si>
    <t>with a long aftertaste</t>
  </si>
  <si>
    <t>invigorate the spleen</t>
  </si>
  <si>
    <t>dry after drinking</t>
  </si>
  <si>
    <t>a sweet aftertaste</t>
  </si>
  <si>
    <t>against the cold</t>
  </si>
  <si>
    <t>pure milk fragrance</t>
  </si>
  <si>
    <t>sweet and soft</t>
  </si>
  <si>
    <t>mellow and sweet</t>
  </si>
  <si>
    <t>and replenish vitality</t>
  </si>
  <si>
    <t>soft in taste</t>
  </si>
  <si>
    <t>stomach and spleen</t>
  </si>
  <si>
    <t>and intoxicating taste</t>
  </si>
  <si>
    <t>and fragrant, very rare</t>
  </si>
  <si>
    <t>and long lasting fragrance</t>
  </si>
  <si>
    <t>appear when shaken</t>
  </si>
  <si>
    <t>tail is long</t>
  </si>
  <si>
    <t>sweet and delicious</t>
  </si>
  <si>
    <t>and nourish the qi</t>
  </si>
  <si>
    <t>mountain spring sweet</t>
  </si>
  <si>
    <t>aftertaste is endless</t>
  </si>
  <si>
    <t>aftertaste is long</t>
  </si>
  <si>
    <t>other medicinal materials</t>
  </si>
  <si>
    <t>Last few words</t>
  </si>
  <si>
    <t>lasting</t>
  </si>
  <si>
    <t>with a long-lasting fragrance</t>
  </si>
  <si>
    <t>Cultivation Tier 10, Level 1</t>
  </si>
  <si>
    <t>2 night?</t>
  </si>
  <si>
    <t>YiChou - Bronze Chest</t>
  </si>
  <si>
    <t>YiChou - Silver Chest</t>
  </si>
  <si>
    <t>Blessing bag - Rare</t>
  </si>
  <si>
    <t>Blessing bag - Ordinary</t>
  </si>
  <si>
    <t>Blessing bag - Exquisite</t>
  </si>
  <si>
    <t>Upgrade cultivation of Organs (Tier 10 - Governing Vessel)</t>
  </si>
  <si>
    <t>Notes - Stick</t>
  </si>
  <si>
    <t>Increase Sea of Qi Tier and Level</t>
  </si>
  <si>
    <t>Wind of JiuHua</t>
  </si>
  <si>
    <t>Soldier</t>
  </si>
  <si>
    <t>Level 2 Muster Quest</t>
  </si>
  <si>
    <t>Xuanqing Pill</t>
  </si>
  <si>
    <t>Hidden Weapon Crafting</t>
  </si>
  <si>
    <t>Need to be Tier 10 (Governing Vessel)</t>
  </si>
  <si>
    <t>Place to be</t>
  </si>
  <si>
    <t>You can buy extra slots bag (up to 4 use, total +96 slots) in the Floor 1 of Marketplace. It cost $10800 each. You can also upgrade house and warehouse for more storage. In total including your initial starting out bag you should have 120 slots total.</t>
  </si>
  <si>
    <t>Newly added feature in 2021 January; get huge stat boost from finish them. Also give you a good Cultivation Passive manual after completing all item. See Martial Arts.</t>
  </si>
  <si>
    <t>Introduction</t>
  </si>
  <si>
    <t>Martial Art</t>
  </si>
  <si>
    <t>throat</t>
  </si>
  <si>
    <t>Scholar Go</t>
  </si>
  <si>
    <t>Contents</t>
  </si>
  <si>
    <t>Wuxia World!</t>
  </si>
  <si>
    <t>Prologue and Introduction to this spreadsheet.</t>
  </si>
  <si>
    <t>General table of many different thing; Rarity Colors, House and Land, Market Floor Level, Season &amp; Weather, Sect Merit.</t>
  </si>
  <si>
    <t>Arena (Gate of Might) - Work in progress and theorize but give you a general idea of picking the winner and it rewards.</t>
  </si>
  <si>
    <t>Information on horses including horse name, statistic, rarity and horse book volume location.</t>
  </si>
  <si>
    <t>Contain some Frequent Asked Question and tips. Very useful for Newbie players and even the "Senior".</t>
  </si>
  <si>
    <t>Equipment and item, so if you want to hunt for certain equipment or if these equipment is something you can replace.</t>
  </si>
  <si>
    <t>Item List of every items (hopefully) and what these opening these chest might contains.</t>
  </si>
  <si>
    <t>It a table for Martial Art, including Perception requirement, fail rate after High Proficiency (Level 7) and your House's Tree.</t>
  </si>
  <si>
    <t>Open at Jade Rotator (Tier 9), location to acquire Scholar Music's pages.</t>
  </si>
  <si>
    <t>Junshan Wine Master's riddle and answer (work-in-progress).</t>
  </si>
  <si>
    <t>Junshan Poet Master's idiom riddle and answer (work-in-progress).</t>
  </si>
  <si>
    <t>Dictionary of the Language from the Persian people.</t>
  </si>
  <si>
    <t>Dictionary of the Language from the Korean people.</t>
  </si>
  <si>
    <t>Scholar and Chinese's Classical painting. Row ordered by style of: Civilian, Landscape and Mountain, Imperial Courts.</t>
  </si>
  <si>
    <t>Scholar and Chinese's Caligraphy. Row ordered by Biege??, Brown and Black pages.</t>
  </si>
  <si>
    <t>Scholar and Go (Chess). Ordered by top Row, Others and Left Column.</t>
  </si>
  <si>
    <t>Scholar and Music. Follow the tempo and read my musicical talentless interpretation or listen to the music on the channel.</t>
  </si>
  <si>
    <t>(work in progress, all chinese at the moment)</t>
  </si>
  <si>
    <t>Version of the Book of Volume (Excel Spreadsheet). Also contain link to few important location (Discord, File Download link)</t>
  </si>
  <si>
    <t>Work in Progress or notes or miscellaneous information for those who seek death.</t>
  </si>
  <si>
    <t>This file constantly changing and new version get update on occasion, these changes can be review in the Version tab.</t>
  </si>
  <si>
    <t>Mean missing information. Please help provide.</t>
  </si>
  <si>
    <t>Table of Contents</t>
  </si>
  <si>
    <r>
      <t xml:space="preserve">Contain every single skill you can learn. You can use filter or use search for highlight. There many be incorrect detail in here so please share update. </t>
    </r>
    <r>
      <rPr>
        <b/>
        <sz val="11"/>
        <color rgb="FF000000"/>
        <rFont val="Arial"/>
        <family val="2"/>
      </rPr>
      <t>Column G (Learnt?)</t>
    </r>
    <r>
      <rPr>
        <sz val="11"/>
        <color rgb="FF000000"/>
        <rFont val="Arial"/>
        <family val="2"/>
      </rPr>
      <t xml:space="preserve"> is a column you can to customize your characters, you can use it to keep track of your characters (please see the Comments in the headers. Unfortunately as I'm also using it, all these information are my skill. Future version will seperate it so that your information isn't overwritten.</t>
    </r>
  </si>
  <si>
    <t>Moved Dailies/Weekly table to Misc for future use. Might delete it altogether. 
Move few more table around the General table to make it cleaner.
Re-order some table more frequent use vs lower usage (e.g. Scholar is not very often) (language is very high level and I assume it not often as well but it more often then scholar)
Re-do the Sect table and re-arrange. Now there is two style Sect and Training and vice versa.
Did a new type of search method, now can search multiple string (only did this for arena, might expand to other area).
Multi search highlight for Equipment, look pretty good
Add Search icon (emote) 🔍 whereever I can
Add highlight feature search in Martial Art (hopefully too many formula doesn't affect loading speed. if it does, let me know. i remove it). The advantage of using this is you can highlight certain thing while at same time also use the built in Filter list which might not be obvious if you don't know excel). I'm not sure how all these feature will affect the Goog sheet version but it work good with Excel.
Next I'll add it to Poem, Paint, Caligraphy, search. So if you search for 3 of the available answer, it might (sometime) be easier to find the image.
Fixed some of the Book, their sect name was used old English name. There is a few new Red highlight in here now.
Added Default lvl 1 character Stat in Characters tab.
Wow someone used the calculator. Fixed an error in calculator. Thanks SteelFender
Update Forbidden Area/Sect and it stat (Thanks Yuexi)
Start new Forbidden Area table/sect
Added the Introduction tab so it not so overwhelming to for first time reader or newer players.</t>
  </si>
  <si>
    <t>Huashan Tournament</t>
  </si>
  <si>
    <t>Enter Mount Huashan and reach the top once</t>
  </si>
  <si>
    <t>4?</t>
  </si>
  <si>
    <t>Fine Copper (Floor 3)</t>
  </si>
  <si>
    <t>Equipment and Gear</t>
  </si>
  <si>
    <t>Teal Cudgel</t>
  </si>
  <si>
    <t>Xiongnu</t>
  </si>
  <si>
    <t>Row Labels</t>
  </si>
  <si>
    <t>Evil or Good?</t>
  </si>
  <si>
    <t>Don't matter much don't worry</t>
  </si>
  <si>
    <t>Adventure &gt; Emprise (Chilvary) is where your main source of gold is from. It also how to earn prestige too. Once you unlock Kunlun then gold might be better to adventure (farm) at Kunlun but you won't earn as much prestige at Kunlun. Getting gold is quite slow in this game; like many other element of the game; one must slowly accumalate. Be sure to read Silver and Gold token to imrpove your earning! Better rarity Horse also increase your speed (reduce hours)</t>
  </si>
  <si>
    <t>Gold Token</t>
  </si>
  <si>
    <t>How to Get Horse? You need to enter Horse Gang sect; learn the skill Horse Guide and go to Jianghu &gt; Gate of Might &gt; Ranch Leader &gt; Buy Volume 1</t>
  </si>
  <si>
    <t>Bleed or Poison</t>
  </si>
  <si>
    <t>Bleed damage stack if it different skill; time reset if it the same skill. I think currently poison and bleed is the same, just naming, maybe future update there is elementals or maybe poison don't stack like bleed does.</t>
  </si>
  <si>
    <t>Use 8017 Soma in 1 day to get 100% orange horse. Which you can buy over 3 days period, total cost: $641,360. You could get lucky just pick it "correctly" but the rate is low.</t>
  </si>
  <si>
    <t>Use it at Xiyu map, middle right side of forest. Give to Boy of Gongshugu to enter. This item is only relevant to Hidden Weapon.</t>
  </si>
  <si>
    <t>Good cultivation manual</t>
  </si>
  <si>
    <t>Work in Progress at the moment, but it mean to do some character stimulation. And possibly list your skill &amp; update stats.</t>
  </si>
  <si>
    <t>Re-arrange image; create two more category and separate them. Re-arrange table.
Partial update of Martial Artist; convert to Table System which will allow for Filtering (e.g. Spear Skill only)
Added calculator
Huge update in martial arts</t>
  </si>
  <si>
    <t>Use At</t>
  </si>
  <si>
    <t>(Your) Home</t>
  </si>
  <si>
    <t>Grand Tavern</t>
  </si>
  <si>
    <r>
      <rPr>
        <b/>
        <sz val="11"/>
        <color rgb="FF000000"/>
        <rFont val="Arial"/>
        <family val="2"/>
      </rPr>
      <t>Junshan</t>
    </r>
    <r>
      <rPr>
        <sz val="11"/>
        <color rgb="FF000000"/>
        <rFont val="Arial"/>
        <family val="2"/>
      </rPr>
      <t xml:space="preserve"> - This table is all over the place, but Good Luck = 6 5 run) Little Luck = 1, 2 use left</t>
    </r>
  </si>
  <si>
    <t>Guanzhong/Minnan/Dali - Old Well</t>
  </si>
  <si>
    <t>Yang's Invitatation Letter</t>
  </si>
  <si>
    <t>Notes - Cudgel</t>
  </si>
  <si>
    <t>Notes - Spear</t>
  </si>
  <si>
    <t>Notes - Kick</t>
  </si>
  <si>
    <t>Notes - Sword</t>
  </si>
  <si>
    <t>Drill Ground Study (Tier 10)</t>
  </si>
  <si>
    <t>Valuable</t>
  </si>
  <si>
    <t>Allow additional entry to Chess (Go)</t>
  </si>
  <si>
    <t>Ticket</t>
  </si>
  <si>
    <t>Add effect "Sharp" to weapon</t>
  </si>
  <si>
    <t>Breakthrough craft materials</t>
  </si>
  <si>
    <t>Martial Breakthrough</t>
  </si>
  <si>
    <t>1000-Year Enlightement Fruit</t>
  </si>
  <si>
    <t>100-Year Enlightement Fruit</t>
  </si>
  <si>
    <t>10-Year Enlightement Fruit</t>
  </si>
  <si>
    <t>500-Year Enlightement Fruit</t>
  </si>
  <si>
    <t>50-Year Enlightement Fruit</t>
  </si>
  <si>
    <t>Frost's Descent??</t>
  </si>
  <si>
    <t>Sina??</t>
  </si>
  <si>
    <t>Jiuhua Jing Residual (?-28)</t>
  </si>
  <si>
    <t>?-24-?</t>
  </si>
  <si>
    <t>Kunlun/Dali/Liaodong</t>
  </si>
  <si>
    <t>Flower in Fog</t>
  </si>
  <si>
    <t>Blood Tower Floor 30</t>
  </si>
  <si>
    <t>Formless Tathagata Sword</t>
  </si>
  <si>
    <t>Second Poem of Jiuhua</t>
  </si>
  <si>
    <t>Flying Triple Swords</t>
  </si>
  <si>
    <t>Pre Requisite - SEA OF QI TIER 5</t>
  </si>
  <si>
    <t>1. STRENGTH</t>
  </si>
  <si>
    <t>18 Bronze statue, find the NPC in Kunlun. Talk to him and answer his questions correctly then you can get it</t>
  </si>
  <si>
    <t>2. PHYSIQUE</t>
  </si>
  <si>
    <t>18 Sharpened Stones, find NPC in Yanyun. Talk to him and endure his attack 7 times then you can get it.</t>
  </si>
  <si>
    <t>3. AGILITY</t>
  </si>
  <si>
    <t>18 Calligraphy, find the NPC in Yanyun. Talk to him and dodge 4 of his attacks within 7 strikes then you can get it</t>
  </si>
  <si>
    <t>4. HEALTH</t>
  </si>
  <si>
    <t>1 sun</t>
  </si>
  <si>
    <t>Perception or inf? (not vessel protection)</t>
  </si>
  <si>
    <t>Treasure Box III</t>
  </si>
  <si>
    <t>Silverstone</t>
  </si>
  <si>
    <t>Transfer Locust pouch</t>
  </si>
  <si>
    <t>Blessing bag - Treasure</t>
  </si>
  <si>
    <t>Good Fu</t>
  </si>
  <si>
    <t>HeTian Jade</t>
  </si>
  <si>
    <t>Weapon 2</t>
  </si>
  <si>
    <t>Does not affect your main weapon</t>
  </si>
  <si>
    <t>Hidden weapon is a secondary weapon you can equip, in order to use it you also need to have the skill related to it, these skill require 225 fragments (from SiNA shop). But only villain use hidden weapon, ARE YOU A VILLIAN?</t>
  </si>
  <si>
    <t>4 moon (right)</t>
  </si>
  <si>
    <t>20 JiuHuaJing residual</t>
  </si>
  <si>
    <t>The Squire's Gift</t>
  </si>
  <si>
    <t>Lunar New Year event item - From big Danian beast</t>
  </si>
  <si>
    <t>Hundreds Mighty Spear</t>
  </si>
  <si>
    <t>Shadow Chaser Kick</t>
  </si>
  <si>
    <t>Endless Waves Palm</t>
  </si>
  <si>
    <t>Immortal Flower Sword</t>
  </si>
  <si>
    <t>Divine Sky Cudgel</t>
  </si>
  <si>
    <t>Druken Silence Palm</t>
  </si>
  <si>
    <t>Drunken Qi Mantra</t>
  </si>
  <si>
    <t>7% chance to cause 192%? damage + greatly increase attack for 3 rounds</t>
  </si>
  <si>
    <t>Heavenly Stars Stab</t>
  </si>
  <si>
    <t>Heavenly Meteor Slash</t>
  </si>
  <si>
    <t>Heavenly Stars Kick</t>
  </si>
  <si>
    <t>Heavenly Chaos Stars</t>
  </si>
  <si>
    <t>White Dragon Cudgel</t>
  </si>
  <si>
    <t>Swimming Dragon Palm</t>
  </si>
  <si>
    <t>Dragon Flying Seas</t>
  </si>
  <si>
    <t>Missing entrance hall detail</t>
  </si>
  <si>
    <t>Jixia School</t>
  </si>
  <si>
    <t>Goryeo Language</t>
  </si>
  <si>
    <t>Persia Language</t>
  </si>
  <si>
    <t>Tianzhu Langugae</t>
  </si>
  <si>
    <t>Learn Tianzhu, you can talk to the customer at the lower left of the restaurant to answer questions and increase your level. After level 12, you can learn martial arts in Tianzhu</t>
  </si>
  <si>
    <t>Learn Persian, you can talk to the customer at the lower left of the restaurant to answer questions and increase your level. After level 12, you can learn martial arts in Persia</t>
  </si>
  <si>
    <t>Jianfusha</t>
  </si>
  <si>
    <t>Gandhara</t>
  </si>
  <si>
    <t>Sulupo</t>
  </si>
  <si>
    <t>Kapila</t>
  </si>
  <si>
    <t>Gift Box I</t>
  </si>
  <si>
    <t>Treasure Box I</t>
  </si>
  <si>
    <r>
      <t>This Book (Spreadsheet/Excel) is for the game</t>
    </r>
    <r>
      <rPr>
        <b/>
        <sz val="11"/>
        <color rgb="FF000000"/>
        <rFont val="Arial"/>
        <family val="2"/>
      </rPr>
      <t xml:space="preserve"> WuXia World</t>
    </r>
    <r>
      <rPr>
        <sz val="11"/>
        <color rgb="FF000000"/>
        <rFont val="Arial"/>
        <family val="2"/>
      </rPr>
      <t xml:space="preserve"> by Dust Gaming </t>
    </r>
  </si>
  <si>
    <t>Third Poem of Jiuhua</t>
  </si>
  <si>
    <t>Increase perception speed speed by 1600%</t>
  </si>
  <si>
    <t>Pill Box III</t>
  </si>
  <si>
    <t>Muster Quest - Fight Against Rebels</t>
  </si>
  <si>
    <t>1st-Class Weapon Chest</t>
  </si>
  <si>
    <t>2nd-Class Weapon Chest</t>
  </si>
  <si>
    <t>Fruit Box I</t>
  </si>
  <si>
    <t>Fruit Box II</t>
  </si>
  <si>
    <t>Enlightenment Fruit</t>
  </si>
  <si>
    <t>Initial Version. Translated from Chinese excel version.</t>
  </si>
  <si>
    <t>Possible Luck Use</t>
  </si>
  <si>
    <t>Luck#</t>
  </si>
  <si>
    <t>Muster Quest - Fight Against Pirates</t>
  </si>
  <si>
    <t>1st-Class Jewel Chest</t>
  </si>
  <si>
    <t>2nd-Class Jewel Chest</t>
  </si>
  <si>
    <t>1 sun?</t>
  </si>
  <si>
    <t>Note Box I</t>
  </si>
  <si>
    <t>Note Box II</t>
  </si>
  <si>
    <t>Sword, Blade Spear</t>
  </si>
  <si>
    <t>Fist, Kick, Cudgel</t>
  </si>
  <si>
    <t>Numerology</t>
  </si>
  <si>
    <t>Shennong</t>
  </si>
  <si>
    <t>1st-Class Medicine Chest</t>
  </si>
  <si>
    <t>Muster Quest - Destroy the Venom</t>
  </si>
  <si>
    <t>2nd-Class Medicine Chest</t>
  </si>
  <si>
    <t>Gift Box II</t>
  </si>
  <si>
    <t>Notes</t>
  </si>
  <si>
    <t>Medicine</t>
  </si>
  <si>
    <t>Treasure Box II</t>
  </si>
  <si>
    <t>Muster Quest - Escort Tribute</t>
  </si>
  <si>
    <t>1st-Class Clothes Chest</t>
  </si>
  <si>
    <t>2nd-Class Clothes Chest</t>
  </si>
  <si>
    <t>Gift Box III</t>
  </si>
  <si>
    <t>1st option forgive?</t>
  </si>
  <si>
    <t>Punishment?</t>
  </si>
  <si>
    <t>1st-Class Treasure Chest</t>
  </si>
  <si>
    <t>2nd-Class Treasure Chest</t>
  </si>
  <si>
    <t>Muster Quest - Challenge the Formation</t>
  </si>
  <si>
    <t>1000-Year Vermillion Fruit</t>
  </si>
  <si>
    <t>Dukang Wine</t>
  </si>
  <si>
    <t>Refresh Department Six's faction quest</t>
  </si>
  <si>
    <t>Pill Box I</t>
  </si>
  <si>
    <t>Elixir Box I</t>
  </si>
  <si>
    <t>Ancients Books and Xuanying Pill</t>
  </si>
  <si>
    <t>Acupoint medicines</t>
  </si>
  <si>
    <t>Muster Quest - Find the Cure</t>
  </si>
  <si>
    <t>Muster Quest - Martial Debate</t>
  </si>
  <si>
    <t>Dunhuang Yuepu (Violet) - 8-14 pages (12-14 if no mistake)</t>
  </si>
  <si>
    <t>Gentlement Pill Box</t>
  </si>
  <si>
    <t>Seeking Alone</t>
  </si>
  <si>
    <t>3m?</t>
  </si>
  <si>
    <t>18 Monkey Wine, find the NPC in Qilu to get it.</t>
  </si>
  <si>
    <t>Sub-innate</t>
  </si>
  <si>
    <t>Increase Strength?</t>
  </si>
  <si>
    <t>Mr Xin @ Kunlun. 18 Mecha Bronze Men</t>
  </si>
  <si>
    <t>Increase HP?</t>
  </si>
  <si>
    <t>Qilu. 18 Sharpened Stone</t>
  </si>
  <si>
    <t>Cold</t>
  </si>
  <si>
    <t>Sharp</t>
  </si>
  <si>
    <t>Venos? Toxic?</t>
  </si>
  <si>
    <t>1000-Year Metorite</t>
  </si>
  <si>
    <t>Heavy</t>
  </si>
  <si>
    <t>Sparkle</t>
  </si>
  <si>
    <t>Execellent</t>
  </si>
  <si>
    <t>Breakthrough +3% (Governing Vessel)</t>
  </si>
  <si>
    <t>Breakthrough Qi</t>
  </si>
  <si>
    <t>Note/Defense Study</t>
  </si>
  <si>
    <t>Level 1 = 300 notes</t>
  </si>
  <si>
    <t>~$4800-5200</t>
  </si>
  <si>
    <t>~$4900 + ~$600 in equipment</t>
  </si>
  <si>
    <t>~$4600 + ~$280 in equipment</t>
  </si>
  <si>
    <t>Column4</t>
  </si>
  <si>
    <t>Column5</t>
  </si>
  <si>
    <t>Column6</t>
  </si>
  <si>
    <t>Ability to craft Blade</t>
  </si>
  <si>
    <t>Ability to craft Sword</t>
  </si>
  <si>
    <t>Ability to craft Legguards</t>
  </si>
  <si>
    <t>Ability to craft Spear</t>
  </si>
  <si>
    <t>Ability to craft hidden weapons</t>
  </si>
  <si>
    <t>Ability to craft Cudgel</t>
  </si>
  <si>
    <t>Added special effects by using: 1000-Year Meteroite, 10000-Year Deepsea Ice, Arsenic Powder</t>
  </si>
  <si>
    <t>Added special effects by using either: 10000-Year Deepsea Ice, Sharp Stone, 1000-Year Meteroite</t>
  </si>
  <si>
    <t>Added special effects by using: Arsenic Powder, Glitter Jade, Sharp Stone</t>
  </si>
  <si>
    <t>Added special effects by using: 10000-Year Deepsea Ice, Arsenic Powder, Glitter Jade</t>
  </si>
  <si>
    <t>EXP</t>
  </si>
  <si>
    <t>Crafting Blacksmith</t>
  </si>
  <si>
    <t>How it work</t>
  </si>
  <si>
    <t>Exp gained from weapon crafting skill is determined by the number of stars of the crafted weapon and grade of the crafted weapon, exp for special effect skill like engraving is determined by the special effect % of the weapon imbued</t>
  </si>
  <si>
    <t>6000Feats + Fame 3</t>
  </si>
  <si>
    <t>8400Feats + Fame 4</t>
  </si>
  <si>
    <t>9600Feats + Fame 4</t>
  </si>
  <si>
    <t>3 Whisk*</t>
  </si>
  <si>
    <t>12800Feats + Fame 5</t>
  </si>
  <si>
    <t>14400Feats + Fame 5</t>
  </si>
  <si>
    <t>Camellia: 18 Scholars</t>
  </si>
  <si>
    <t>Cash Shop Item, gift at Arena for correct guess</t>
  </si>
  <si>
    <t>Legendary Blade</t>
  </si>
  <si>
    <t>Refresh Greenwood Alliance's fraction quest</t>
  </si>
  <si>
    <t>Get 2% of your Tree's maximum Perception</t>
  </si>
  <si>
    <t>80* JiuHuaJing residual</t>
  </si>
  <si>
    <t>30* JiuHuaJing residual</t>
  </si>
  <si>
    <t>120* JiuHuaJing residual</t>
  </si>
  <si>
    <t>40* JiuHuaJing residual</t>
  </si>
  <si>
    <t>160* JiuHuaJing residual</t>
  </si>
  <si>
    <t>Elixir Box II</t>
  </si>
  <si>
    <t>Muster Quest - Lvl 2 - Important Things (1)</t>
  </si>
  <si>
    <t>Muster Quest - Lvl 2 - Important Things (2)</t>
  </si>
  <si>
    <t>Muster Quest - Lvl 2 - Talk (1)</t>
  </si>
  <si>
    <t>Muster Quest - Lvl 2 - Talk (2)</t>
  </si>
  <si>
    <t>Muster Quest - Lvl 2 - Dispute (1)</t>
  </si>
  <si>
    <t>Muster Quest - Lvl 2 - Dispute (2)</t>
  </si>
  <si>
    <t>9% cause 144% attack andreduce enemy's attack by 30% for 3 rounds</t>
  </si>
  <si>
    <t>1000-Year Meteorite</t>
  </si>
  <si>
    <t>Jade Dagger</t>
  </si>
  <si>
    <t>Refresh Department Six's fraction quest</t>
  </si>
  <si>
    <t>Pear Flower Iron</t>
  </si>
  <si>
    <t>Transform Needle Box</t>
  </si>
  <si>
    <t>PhoenixThirteen Swords</t>
  </si>
  <si>
    <t>Solitary Water Stab</t>
  </si>
  <si>
    <t>Afterglow Mantra</t>
  </si>
  <si>
    <t>Nature Real Spear</t>
  </si>
  <si>
    <t>Heavenly Master Blade</t>
  </si>
  <si>
    <t>Heavenly Path Kick</t>
  </si>
  <si>
    <t>Heavenly Replenishment</t>
  </si>
  <si>
    <t>10?</t>
  </si>
  <si>
    <t>??? Improve your own defense by 35% for 3 rounds</t>
  </si>
  <si>
    <t>Skill Limit</t>
  </si>
  <si>
    <t>More Skill How?</t>
  </si>
  <si>
    <t>So you can get stronger</t>
  </si>
  <si>
    <t>Your skill limit (how many you can learn and keep) can be increase by Cultivation Tier, Sea of Qi Tier and Prestige Reputation Level.</t>
  </si>
  <si>
    <t>Don't bother learning it if it take slot</t>
  </si>
  <si>
    <t>Unlike Perception skill which is more valuable, Internal Force skill taking up your slot may not be. Personally I wouldn't recommend you learn these skill unless it just there to be replace soon if you already learn it. Otherwise best to replace it with a useful skill that increase your stat.</t>
  </si>
  <si>
    <t>Garden - Enlightenment Tree (Jade)</t>
  </si>
  <si>
    <t>Jade</t>
  </si>
  <si>
    <t>Garden - Enlightenment Tree (Gold)</t>
  </si>
  <si>
    <t>Muster Quest - Lvl 2 - Find the Tribute (2)</t>
  </si>
  <si>
    <t>Muster Quest - Lvl 2 - Find the Tribute (1)</t>
  </si>
  <si>
    <t>Thunder Copper</t>
  </si>
  <si>
    <t>Transform Thunderbolt arrow</t>
  </si>
  <si>
    <t>Thunderbolt Arrow</t>
  </si>
  <si>
    <t>1290-1426</t>
  </si>
  <si>
    <t>Muster Quest - Lvl 2 - Justice (1)</t>
  </si>
  <si>
    <t>Muster Quest - Lvl 2 - Justice (2)</t>
  </si>
  <si>
    <t>WuXiang</t>
  </si>
  <si>
    <t>Primary</t>
  </si>
  <si>
    <t>The Origin</t>
  </si>
  <si>
    <t>1520-1607</t>
  </si>
  <si>
    <t>Battle/Travel</t>
  </si>
  <si>
    <t>SanWen Pill</t>
  </si>
  <si>
    <t>Breakthrough +3% for Tier 10-13</t>
  </si>
  <si>
    <t>36 Minghong Blade Order (or 1008 Shard)</t>
  </si>
  <si>
    <t>YiChou - Gold Chest</t>
  </si>
  <si>
    <t>Marrow Refinement Pill</t>
  </si>
  <si>
    <t>Muster Quest - Lvl 2 - Rescue (1)</t>
  </si>
  <si>
    <t>Muster Quest - Lvl 2 - Rescue (2)</t>
  </si>
  <si>
    <t>Muster Quest - Lvl 2 - Celebration (1)</t>
  </si>
  <si>
    <t>Muster Quest - Lvl 2 - Celebration (2)</t>
  </si>
  <si>
    <t>Muster Quest - Lvl 2 - Official Tribute (1)</t>
  </si>
  <si>
    <t>Muster Quest - Lvl 2 - Teaching  (1)</t>
  </si>
  <si>
    <t>Muster Quest - Lvl 2 - Teaching  (2)</t>
  </si>
  <si>
    <t>Muster Quest - Lvl 2 - Teaching  (3)</t>
  </si>
  <si>
    <t>Muster Quest - Lvl 2 - Lucky (1)</t>
  </si>
  <si>
    <t>Muster Quest - Lvl 2 - Lucky (2)</t>
  </si>
  <si>
    <t>Muster Quest - Lvl 2 - Heir (1)</t>
  </si>
  <si>
    <t>Muster Quest - Lvl 2 - Heir (2)</t>
  </si>
  <si>
    <t>Muster Quest - Lvl 2 - Official Tribute (2)</t>
  </si>
  <si>
    <t>Open Marrow +1</t>
  </si>
  <si>
    <t>Solid Marrow Pill</t>
  </si>
  <si>
    <t>Unlock next Marrow Tier</t>
  </si>
  <si>
    <t>Mighty Hall</t>
  </si>
  <si>
    <t>Rain of Swords</t>
  </si>
  <si>
    <t>TieQi School</t>
  </si>
  <si>
    <t>Forest of Eyes</t>
  </si>
  <si>
    <t>Mecha</t>
  </si>
  <si>
    <t>ZhaiXin Tower</t>
  </si>
  <si>
    <t>Wine</t>
  </si>
  <si>
    <t>Calligraphy</t>
  </si>
  <si>
    <t>TaTian</t>
  </si>
  <si>
    <t>TianSha Gang</t>
  </si>
  <si>
    <t>What is the pill that can quickly break through the twelve meridians to improve phyical potential and strength?</t>
  </si>
  <si>
    <t>STR</t>
  </si>
  <si>
    <t>PHY</t>
  </si>
  <si>
    <t>AGL</t>
  </si>
  <si>
    <t>EYE</t>
  </si>
  <si>
    <t>Marrow Medians</t>
  </si>
  <si>
    <t>Various mixed use, valuable.</t>
  </si>
  <si>
    <t>Don't care too early but you need to save</t>
  </si>
  <si>
    <t>Try to wait for high Tier helper. I usually wait for Tier 6+ people before spamming multiple pills. If can't wait then use at least Tier 5 masters. However if these high Tier players don't do Chilvary (Adventure &gt; Emprise) then they won't be available to be use. Same as Blood Tower. And their "time" is limited so other people might already invite them and you will miss out but it good to wait cause Sea of Qi is expensive.</t>
  </si>
  <si>
    <t>34-40% Qi boost for 6 hours</t>
  </si>
  <si>
    <t>Ask at forum: http://bbs.dustoversea.com/d/346-wuxia-world-frequently-asked-questions
Join the discord:  https://discord.gg/R9dYn2tS4e</t>
  </si>
  <si>
    <t>An NPC will approach you asking to borrow $100 to buy coffin for his father, he will give you a Secret Manual to hold on to. Don't read it! It tempting because what could go wrong but he will attack you whenever he see you if you read it. If you don't read it then he will give you as a gift few days after you return it to him. Hopefully there is an update to get his forgiveness lol</t>
  </si>
  <si>
    <t>Sect skill profiency training is very slow, once you can bring martial artist home (Level 2 Large House); each day go to Jianghu &gt; Grand Tavern &gt; The Bar &gt; Waiter &gt; Level 2 (and check Level 1). Try to invite $500g Martial Artist if there any; else invite 300g, then go to your Home &gt; Drill Arena, pick skill you want to practice and practice with your guest NPC. Without training your skill Proficiency, you can't upgrade pass level 7 (High Proficiency)</t>
  </si>
  <si>
    <t>Sometime in your cultivation page (Practice) you will see a flying bird (eagle). Hit it (tap). Total of 3 rewards: 2 sea of qi pot once, entrance to junshan ticket once, sea of qi pot material excluding the purple material once, otherwise you get a small amounts of gold.</t>
  </si>
  <si>
    <t>Important! Junshan Assembly!</t>
  </si>
  <si>
    <t>~5-11+ millions Internal Force Qi per day</t>
  </si>
  <si>
    <t>Star 6 Agility skill; you need to catch the Mysterious Youth in Sect; he appear randomly once you meet the agility requirement, if you can catch him in the game of Hide and Seek he will give you 1 part of the volume. Volume 1: Training Ground, Volume 2: Meeting Hall. Volume 3: Treasure House ~355 Agility. You will need all 3 books to learn this skill.</t>
  </si>
  <si>
    <t>Saturday = Ranking match, climb the tower. Sunday = Top 6 Duel. If you got money, bet for some extra $_$</t>
  </si>
  <si>
    <t>Future shop unlock here</t>
  </si>
  <si>
    <t>Get 5 Buddhist Relics (Sarira; yellow ball item that change your Sect +5000 Righteous/Just); Don't equip a weapon; $1000; Learn a Heartbroken Palm at Horse Gang Sect; Speak to Gate of Might NPC</t>
  </si>
  <si>
    <t>Kerosene Copper Oil Lamp (3)*</t>
  </si>
  <si>
    <t>Bloody Battle Manual</t>
  </si>
  <si>
    <t>60 of Sect Keepsake (e.g. Caligraphy)</t>
  </si>
  <si>
    <t>30 of Sect Keepsake (e.g. Sharpening Stone)</t>
  </si>
  <si>
    <t>Increase Physique and extra attack. influenced by Sea of Qi, Accupoint and type of weapon.</t>
  </si>
  <si>
    <t>Immobile Vidyaraja</t>
  </si>
  <si>
    <t>Reduce all types of damage you receive. The effect of reducing damage is affected by the character's Physique.</t>
  </si>
  <si>
    <t>Steel's Poems</t>
  </si>
  <si>
    <t>Book Box</t>
  </si>
  <si>
    <t>Page: HuangTingJing</t>
  </si>
  <si>
    <t>Study Page</t>
  </si>
  <si>
    <t>Homestead, Carpeter and Wine</t>
  </si>
  <si>
    <t>Use</t>
  </si>
  <si>
    <t>2 Wines &amp; Chicken</t>
  </si>
  <si>
    <t>4 Wines &amp; Chicken</t>
  </si>
  <si>
    <t>8 Wines &amp; Chicken</t>
  </si>
  <si>
    <t>Zhang XiaoQian</t>
  </si>
  <si>
    <t>YanYun</t>
  </si>
  <si>
    <t>Chunshan Qingji</t>
  </si>
  <si>
    <t>LuYe Spear</t>
  </si>
  <si>
    <t>Yayun</t>
  </si>
  <si>
    <t>1155-1265</t>
  </si>
  <si>
    <t>Wind Chaser Blade</t>
  </si>
  <si>
    <t>Hurricane Kick</t>
  </si>
  <si>
    <t>Beggar Gang Cudgel</t>
  </si>
  <si>
    <t>Deadly Hands</t>
  </si>
  <si>
    <t>Falling Star Stab</t>
  </si>
  <si>
    <t>Wind Chaser Footwork</t>
  </si>
  <si>
    <t>34 points for Agility + 30 points for Strength</t>
  </si>
  <si>
    <t>Agility + Strength</t>
  </si>
  <si>
    <t>Ghost Slash</t>
  </si>
  <si>
    <t>Mighty Vajra Kick</t>
  </si>
  <si>
    <t>Sweep All</t>
  </si>
  <si>
    <t>Body Refining</t>
  </si>
  <si>
    <t>Bone-splitter Palm</t>
  </si>
  <si>
    <t>Dragon Dives the Sea</t>
  </si>
  <si>
    <t>Pure Yang Swordplay</t>
  </si>
  <si>
    <t>Condensation of Qi</t>
  </si>
  <si>
    <t>Page: YouChunTu</t>
  </si>
  <si>
    <t>Study - Paint</t>
  </si>
  <si>
    <t>Why so many method?</t>
  </si>
  <si>
    <t>Each Special Crafting method support 3 types of item/material/effect (e.g. Sharpening Stone for Sharp, 1000-Year Metorite, there is 5 types in total), you can either just learn the method that is best for your weapon (most people just use Sharpening Stone), or you can learn 2 Special Crafting method to cover all 5 types. See category "Craft" in Martial Arts for more information. Note that you will also need to learn your Weapon forging skill too, e.g. Learn Sword Forge before you can craft.</t>
  </si>
  <si>
    <t>Crafting in Sect</t>
  </si>
  <si>
    <t>Don't waste your money</t>
  </si>
  <si>
    <t>If you feel like crafting, don't do it at the Sect, waste of money. Get your house level up so you can craft at home. You only gain Exp from crafting it yourself.</t>
  </si>
  <si>
    <t>Injury stat is not accurate, still testing.</t>
  </si>
  <si>
    <t>Dragon Roar Spear</t>
  </si>
  <si>
    <t>Air of Jiuhua</t>
  </si>
  <si>
    <t>Iron Crotch</t>
  </si>
  <si>
    <t>Indestructible Vajra</t>
  </si>
  <si>
    <t>Conquer Dragon Cudgel</t>
  </si>
  <si>
    <t>Saibei/YanYun</t>
  </si>
  <si>
    <t>Yanyun - Mr Qian. 18 Sharpened Stone</t>
  </si>
  <si>
    <t>Yanyun - LinXiaozi. 18 Calligraphy</t>
  </si>
  <si>
    <t>maybe it 1 dot per hour? 2 type of sun and 2 moon type?</t>
  </si>
  <si>
    <t>ZhenWu Sword</t>
  </si>
  <si>
    <t>1084-1192</t>
  </si>
  <si>
    <t>Darksteel Blade</t>
  </si>
  <si>
    <t>1159-1289</t>
  </si>
  <si>
    <t>4-5 sun</t>
  </si>
  <si>
    <t>3 sun (left)</t>
  </si>
  <si>
    <t>Glitter Jade? = stun?</t>
  </si>
  <si>
    <t>Muster Quest - Level 2 - Teaching (1)</t>
  </si>
  <si>
    <t>Muster Quest - Level 2 - Teaching (2)</t>
  </si>
  <si>
    <t>Muster Quest - Level 2 - Teaching (3)</t>
  </si>
  <si>
    <t>Pill Treasure Box II</t>
  </si>
  <si>
    <t>Pill Treasure Box I</t>
  </si>
  <si>
    <t>Pill Treasure Box III</t>
  </si>
  <si>
    <t>Locust Pouch</t>
  </si>
  <si>
    <t>1143-1265</t>
  </si>
  <si>
    <t>WuXing Pill</t>
  </si>
  <si>
    <t xml:space="preserve">Governing Vessel +3% </t>
  </si>
  <si>
    <t>night 3 dot &gt; sun 3 dot &gt; night 3 dot &gt; sun 3 dot?</t>
  </si>
  <si>
    <t>Slight Snow</t>
  </si>
  <si>
    <t>Value%</t>
  </si>
  <si>
    <t>X%</t>
  </si>
  <si>
    <t>X% 40% bleed for 3 rounds</t>
  </si>
  <si>
    <t>Bonus box from Elixir Box</t>
  </si>
  <si>
    <t>18 Sects item for Stage 1 to 9 Primary. 54 for Intermediate. 90 for Advance</t>
  </si>
  <si>
    <t>Three Immortal Energy Refresh</t>
  </si>
  <si>
    <t>Refresh Time</t>
  </si>
  <si>
    <t>minutes</t>
  </si>
  <si>
    <t>Time to Max</t>
  </si>
  <si>
    <t>hours</t>
  </si>
  <si>
    <t>Juggling Plaza</t>
  </si>
  <si>
    <t>Needle Box</t>
  </si>
  <si>
    <t>Soulbringer Flag (3)</t>
  </si>
  <si>
    <t>Note Box III</t>
  </si>
  <si>
    <t>Muster Quest - Level 2 - Politics (1)</t>
  </si>
  <si>
    <t>Muster Quest - Level 2 - Politics (2)</t>
  </si>
  <si>
    <t>Muster Quest - Level 2 - Politics (3)</t>
  </si>
  <si>
    <t>Life's Poems</t>
  </si>
  <si>
    <t>"The sword one is in GuanZhong, you have to pass the test to get the recommendation letter. There is no martial art in those sects only innate skill, you need Sea of Qi Tier 5 to be able to equip it. Also, you will need total of 13 calligraphy, 13 bronze man, 13 sharpened stone, 13 monkey wine plus $35k gold to get one Innate Skill, other you can use 13 Wang Xizhi (Cash shop or from event). There is 2 Innate Skill for each weapon currently, you can get both but can only equip one, it take up 2 skill slot when you equip it, use 0 skill slot when unequip. One way to get in without having to pass the test is through sect guide in Grand Tavern but you need to be lucky." -ZuoNie</t>
  </si>
  <si>
    <t>or at</t>
  </si>
  <si>
    <t>time to max energy</t>
  </si>
  <si>
    <t>Current Energy</t>
  </si>
  <si>
    <t>(please input timezone)</t>
  </si>
  <si>
    <t>Your Energy at 10:00 server reset</t>
  </si>
  <si>
    <t>TongBi Boxing</t>
  </si>
  <si>
    <t>Trigrams Kick</t>
  </si>
  <si>
    <t>Dark Cloud Memo</t>
  </si>
  <si>
    <t>Divine Trigrams Skill</t>
  </si>
  <si>
    <t>Physique + HP</t>
  </si>
  <si>
    <t>Value2</t>
  </si>
  <si>
    <t>Value1</t>
  </si>
  <si>
    <t>Desperation Blade</t>
  </si>
  <si>
    <t>Increase Agility by ?? points</t>
  </si>
  <si>
    <t>Increase Agility by 12 points</t>
  </si>
  <si>
    <t>Increase Agility by 30 points</t>
  </si>
  <si>
    <t>Increase Agility by 58 points</t>
  </si>
  <si>
    <t>Add additional color to Arena highlighting, it might be easier to see which Class is better
Tried to add automatic arena generated winning rate percentage but failed! Need expert Excel user
Update FAQ and Tips a bit further and tweak some word.
Remove the word "v2021" from version tab for better sorting. Now the latest changelogs is show on top. All version is taken as v2021-version#
Delete a few columns in Martial table that is unused (e.g. localized sect name), hopefully that won't break searches
Re-arrange some of the general table
Add search to Chest &amp; Item
More Red section removed
Martial Arts table (column Learnt?) now get Yellow background and black text so it more obvious that you should customize these.
Added Muster Quest reward and item list
Added new column "Value%" in Martial Arts, this will quickly help you calculate your skill total %
Added new column "Value2" and rename Value to Value1, this will help calculate stat that have multiple stat (e.g. Agility + Eyesight)</t>
  </si>
  <si>
    <t>4 moon right?</t>
  </si>
  <si>
    <t>Juggling Plaza + Mt Huashan</t>
  </si>
  <si>
    <t>Martial Conference + Temple Fair</t>
  </si>
  <si>
    <t>Warble Stab</t>
  </si>
  <si>
    <t>Advanced</t>
  </si>
  <si>
    <t>NanGong Clan</t>
  </si>
  <si>
    <t>Full Wishes</t>
  </si>
  <si>
    <t>Naive</t>
  </si>
  <si>
    <t>Page: DaBingTang FaTie</t>
  </si>
  <si>
    <t>Iron Bone Justice</t>
  </si>
  <si>
    <t>Study - Ohx Calligraphy</t>
  </si>
  <si>
    <t>SongZi TiangWang page (600)</t>
  </si>
  <si>
    <t>TianNu XianHua page (600)</t>
  </si>
  <si>
    <t>YouChunTu Page (400)</t>
  </si>
  <si>
    <t>LuoShenFu page (600)</t>
  </si>
  <si>
    <t>DaBingTang FaTie page (400)</t>
  </si>
  <si>
    <t>HuangTingJing page (600)</t>
  </si>
  <si>
    <t>LanTingJiXu page (600)</t>
  </si>
  <si>
    <t>HanTu ShiSanShi page (600)</t>
  </si>
  <si>
    <t>DunHuang QiJing page (600)</t>
  </si>
  <si>
    <t>TianJi XingLuoJing page (600)</t>
  </si>
  <si>
    <t>GuangLingSan page (400)</t>
  </si>
  <si>
    <t>TianPingPu page (600)</t>
  </si>
  <si>
    <t>DunHuang YuePu page (600)</t>
  </si>
  <si>
    <t>JieShiDiao YouLan page (600)</t>
  </si>
  <si>
    <t>15 Melody</t>
  </si>
  <si>
    <t>Please note this is not always guarantee to be correct but it is a good general indicator.</t>
  </si>
  <si>
    <t>4 moon right</t>
  </si>
  <si>
    <t>Seven Stars from Sky</t>
  </si>
  <si>
    <t>Mount Tai Eighteen Moves</t>
  </si>
  <si>
    <t>Copper Oil Lamp (3)*</t>
  </si>
  <si>
    <t>Iron Bone Body</t>
  </si>
  <si>
    <t>Shadow Pursuit Kick</t>
  </si>
  <si>
    <t>Bodhi Palm</t>
  </si>
  <si>
    <t>Page: GuangLingSan</t>
  </si>
  <si>
    <t>Study - Music</t>
  </si>
  <si>
    <t>Raise Physique by 60 points</t>
  </si>
  <si>
    <t>Increase cudgel attack by 552 points + Physique 54 points</t>
  </si>
  <si>
    <t>Increase attack X points + Physique X points</t>
  </si>
  <si>
    <t>Increase muscles and Physique (main) + Eyesight (auxiliary)</t>
  </si>
  <si>
    <t>Improve Eyesight X points + Physique X points</t>
  </si>
  <si>
    <t>Raise the Physique X point</t>
  </si>
  <si>
    <t>Increase punch attack by 396 points + muscles and Physique by 36 points</t>
  </si>
  <si>
    <t>X points of body lift + X points of muscles and Physique</t>
  </si>
  <si>
    <t>Sky of Jiuhua</t>
  </si>
  <si>
    <t>Increase Strength by 72 points</t>
  </si>
  <si>
    <t>Increase Strength by 54 points</t>
  </si>
  <si>
    <t>Increase knife attack X points + Strength X points</t>
  </si>
  <si>
    <t>Increase Strength (main) + body technique (auxiliary)</t>
  </si>
  <si>
    <t>Increase Strength X points + Eyesight X points</t>
  </si>
  <si>
    <t>X points of body Strengthening + X points of Strength</t>
  </si>
  <si>
    <t>Lifting Strength X point + Physique X point</t>
  </si>
  <si>
    <t>Increase all your direct damage, the effect of which is affected by the character’s Strength and bone attributes</t>
  </si>
  <si>
    <t>Makes all your attacks have a 27% chance to cause extra penetration damage of this direct damage to the enemy. The penetration damage is affected by the character's Strength attribute.</t>
  </si>
  <si>
    <t>In every 4 rounds, 16% decrease in defense, 32% increase in attack and 16% decrease in attack, 32% increase in defense. Two special effects alternately appear. The probability of the two special effects is affected by the ratio of Strength and bone</t>
  </si>
  <si>
    <t>Make all your direct damage get an extra boost, and the boost effect is affected by the character's Strength attribute</t>
  </si>
  <si>
    <t>When your attack causes the enemy's defense to decrease, an additional defense breaking effect will be added. The additional defense reduction effect is affected by the character's Strength attribute</t>
  </si>
  <si>
    <t>Summer Solstice</t>
  </si>
  <si>
    <t>Great Heat??</t>
  </si>
  <si>
    <t>6 moon? Big center, slight right</t>
  </si>
  <si>
    <t>Su Ziqin's Old Map???</t>
  </si>
  <si>
    <t>Boots of Heaven Phoenix</t>
  </si>
  <si>
    <t>Embroidery needles (5)*</t>
  </si>
  <si>
    <t>Phoenix Dance Palm</t>
  </si>
  <si>
    <t>7.8% chance to cause 126% attack damage + confuse the enemy for 2 turns (100% dodge rate)</t>
  </si>
  <si>
    <t>Stun</t>
  </si>
  <si>
    <t>Bleed</t>
  </si>
  <si>
    <t>EffectsType</t>
  </si>
  <si>
    <t>EffectValue</t>
  </si>
  <si>
    <t>EffectTimes</t>
  </si>
  <si>
    <t>Poison</t>
  </si>
  <si>
    <t>Hit Rate</t>
  </si>
  <si>
    <t>Buff Defense</t>
  </si>
  <si>
    <t>Stat 2</t>
  </si>
  <si>
    <t>Stat 1</t>
  </si>
  <si>
    <t>Duff Attack</t>
  </si>
  <si>
    <t>(Multiple Items)</t>
  </si>
  <si>
    <t>Buff Attack</t>
  </si>
  <si>
    <t>Dodge Rate</t>
  </si>
  <si>
    <t>Skill Stat Table</t>
  </si>
  <si>
    <t>Page: LanKePu</t>
  </si>
  <si>
    <t>Study - Go</t>
  </si>
  <si>
    <t>Increase cultivation of Internal Force by 53/12s</t>
  </si>
  <si>
    <t>Increase cultivation of Internal Force by 84/12s</t>
  </si>
  <si>
    <t>Increase cultivation Internal Force by 328/12s</t>
  </si>
  <si>
    <t>Increase cultivation Internal Force by 1083/12s</t>
  </si>
  <si>
    <t>Increase cultivation Internal Force by 1987/12s</t>
  </si>
  <si>
    <t>Increase cultivation Internal Force by 3621/12s</t>
  </si>
  <si>
    <t>Increase cultivation Internal Force by 20%</t>
  </si>
  <si>
    <t>Increase cultivation Internal Force by 50%</t>
  </si>
  <si>
    <t>Increase cultivation Internal Force by 100/12s</t>
  </si>
  <si>
    <t>Increase cultivation Internal Force by 15/12s</t>
  </si>
  <si>
    <t>Increase cultivation Internal Force by 35/12s</t>
  </si>
  <si>
    <t>Increase cultivation Internal Force by 75/12s</t>
  </si>
  <si>
    <t>Increase cultivation Internal Force by 105/12s</t>
  </si>
  <si>
    <t>Increase cultivation Internal Force by 76/12s</t>
  </si>
  <si>
    <t>Increase cultivation Internal Force by 288/12s</t>
  </si>
  <si>
    <t>Increase cultivation Internal Force by 996/12s</t>
  </si>
  <si>
    <t>Increase Perception by 18/12s</t>
  </si>
  <si>
    <t>Increase Internal Force cultivation</t>
  </si>
  <si>
    <t>Increase Perception by 30/12s</t>
  </si>
  <si>
    <t>Round</t>
  </si>
  <si>
    <t>1363-1507</t>
  </si>
  <si>
    <t>Callgraphy</t>
  </si>
  <si>
    <t>Duff Defense</t>
  </si>
  <si>
    <t>Duff Damage?</t>
  </si>
  <si>
    <t>Buff Stat Attack</t>
  </si>
  <si>
    <t>Duff Dodge</t>
  </si>
  <si>
    <t>evasion</t>
  </si>
  <si>
    <t>knives</t>
  </si>
  <si>
    <t>Buff Hit</t>
  </si>
  <si>
    <t>6.2 Chance of 132% attack + enemy's dodge ability to all moves is reduced by 30%, lasts 3 rounds</t>
  </si>
  <si>
    <t>7.5 chance to deal 5 times of 60% damage, increase self dodge by 30%, last 2 rounds</t>
  </si>
  <si>
    <t>10.5% chance to cause 156% attack damage + increase attack power by 1600 Blade for 2 rounds</t>
  </si>
  <si>
    <t>have</t>
  </si>
  <si>
    <t>?? / ??</t>
  </si>
  <si>
    <t>6 moon Big center, slight right</t>
  </si>
  <si>
    <t>Increase the effect of all your Agility skills by 40.8%</t>
  </si>
  <si>
    <t>Heavy Sword</t>
  </si>
  <si>
    <t>Pendant</t>
  </si>
  <si>
    <t>Pendant of Eternity</t>
  </si>
  <si>
    <t>Xiangling</t>
  </si>
  <si>
    <t>Tier 16 and below can bid for seat</t>
  </si>
  <si>
    <t>Hidden Weapon is for the rich and the famous (orange version), don't need to rush this item at the beginning if you poor. You probably want to have at least $500k asset before caring about Hidden Weapon. Go to map Zhongyuan and find the entrance to the Mausoleum, you need to have item SiNa to enter. Clearing will give you Yuwang Jade which is currency to buy at the NPC shop. Total you will need is 225 YouWang Jade. To unlock effect you need to go to Minnan's NPC. Violet version from Juggling Plaza's Three Immortal is not worth unlocking effect.</t>
  </si>
  <si>
    <t>spring = music shop</t>
  </si>
  <si>
    <t>summer = chess</t>
  </si>
  <si>
    <t>autumn = caligrap</t>
  </si>
  <si>
    <t>winter = painting</t>
  </si>
  <si>
    <t>Contribution Points</t>
  </si>
  <si>
    <t>Stock</t>
  </si>
  <si>
    <t>GuanZhong</t>
  </si>
  <si>
    <t>YiYuan Pill</t>
  </si>
  <si>
    <t>LiangYi Pill</t>
  </si>
  <si>
    <t>在用內力衝擊任脈高位竅穴 （玉堂，Violet宮，璿璣）時，使用後提高成功率 3%。</t>
  </si>
  <si>
    <t>Neutral</t>
  </si>
  <si>
    <t>Monkey Fruit Wine*1</t>
  </si>
  <si>
    <t>閉月羞花Sword</t>
  </si>
  <si>
    <t>Weapon（Sword，Blue）</t>
  </si>
  <si>
    <t>Horsemanship：Vol.二</t>
  </si>
  <si>
    <t>研習HorsemanshipVol.二，可以將Horsemanship等級提升至第二等級。</t>
  </si>
  <si>
    <t>Weapon（Blade，Blue）</t>
  </si>
  <si>
    <t>Sharpening Stone*1</t>
  </si>
  <si>
    <t>SiXiang Pill</t>
  </si>
  <si>
    <t>五虎斷魂Spear</t>
  </si>
  <si>
    <t>Weapon（Spear，Blue）</t>
  </si>
  <si>
    <t>Blueprint：破膽</t>
  </si>
  <si>
    <t>Weapon（Spear，Violet）。需要材料：Fine Iron*10，Fine Copper*5.</t>
  </si>
  <si>
    <t>Weapons (gun, purple). Materials needed: Fine Iron*10, Fine Copper*5.</t>
  </si>
  <si>
    <t>鍛造Weapon的基礎材料之一。</t>
  </si>
  <si>
    <t>Horsemanship：Vol.四</t>
  </si>
  <si>
    <t>研習HorsemanshipVol.四，可以將Horsemanship等級提升至第四等級。Horsemanship：Vol.五傳言被天馬牧場掌握。</t>
  </si>
  <si>
    <t>Mecha Bronze Man*1</t>
  </si>
  <si>
    <t>LiuHe Pill</t>
  </si>
  <si>
    <t>Mecha Bronze Man*2</t>
  </si>
  <si>
    <t>QiXing Pill</t>
  </si>
  <si>
    <t>Mecha Bronze Man*5</t>
  </si>
  <si>
    <t>鶴舞Cudgel</t>
  </si>
  <si>
    <t>Weapon（Cudgel，Blue）</t>
  </si>
  <si>
    <t>Internal Force Pill (M)</t>
  </si>
  <si>
    <t>Internal Force Pill (L)</t>
  </si>
  <si>
    <t>10*Mecha Bronze Man</t>
  </si>
  <si>
    <t>Monkey Fruit Wine*10</t>
  </si>
  <si>
    <t>10*Mecha Bronze Man，使用後可以獲得Mecha Bronze Man *10.</t>
  </si>
  <si>
    <t>A bunch of mechanism bronze people, after using them, you can obtain mechanism bronze people *10.</t>
  </si>
  <si>
    <t>Sharpening Stone*10</t>
  </si>
  <si>
    <t>名家臨帖*10</t>
  </si>
  <si>
    <t>Blueprint：斬狼牙</t>
  </si>
  <si>
    <t>Weapon（Blade，Violet）。需要材料：Fine Iron*10，Fine Copper*5.</t>
  </si>
  <si>
    <t>Weapons (knife, purple). Materials needed: Fine Iron*10, Fine Copper*5.</t>
  </si>
  <si>
    <t>Evil -10,000</t>
  </si>
  <si>
    <t>Monkey Fruit Wine*2</t>
  </si>
  <si>
    <t>鐵護Leg guard</t>
  </si>
  <si>
    <t>Weapon（Leg guard，White）</t>
  </si>
  <si>
    <t>Loyal Heart</t>
  </si>
  <si>
    <t>Blueprint：泓泉月</t>
  </si>
  <si>
    <t>Weapon（Sword，Violet）。需要材料：Fine Iron*15，Fine Copper*8，Golden Sand*2.</t>
  </si>
  <si>
    <t>Weapons (sword, purple). Materials needed: Fine Iron*15, Fine Copper*8, Golden Sand*2.</t>
  </si>
  <si>
    <t>锻造Weapon的基础材料之一。</t>
  </si>
  <si>
    <t>10*Monkey Fruit Wine</t>
  </si>
  <si>
    <t>Mecha Bronze Man*10</t>
  </si>
  <si>
    <t>10*Monkey Fruit Wine，使用后可以获得Monkey Fruit Wine *10.</t>
  </si>
  <si>
    <t>A bunch of monkey wine, you can get monkey wine *10 after use.</t>
  </si>
  <si>
    <t>Calligraphy Template*10</t>
  </si>
  <si>
    <t>Catalouge Page：Vol.十七</t>
  </si>
  <si>
    <t>在用内力冲击任脉高位窍穴 （玉堂，Violet宫，璇玑）时，使用后提高成功率 3%。</t>
  </si>
  <si>
    <t>Calligraphy Template*1</t>
  </si>
  <si>
    <t>Tower of Taibei</t>
  </si>
  <si>
    <t>云舞Sword歌衫</t>
  </si>
  <si>
    <t>Armor（Robe，Blue）</t>
  </si>
  <si>
    <t>Shoes （White）</t>
  </si>
  <si>
    <t>TianShan Snow Lotus</t>
  </si>
  <si>
    <t>淑女Sword</t>
  </si>
  <si>
    <t>虎头湛金Spear</t>
  </si>
  <si>
    <t>鹤舞Cudgel</t>
  </si>
  <si>
    <t>熟铜Leg guard</t>
  </si>
  <si>
    <t>Weapon（Leg guard，Blue）</t>
  </si>
  <si>
    <t>Blueprint：Blue雀</t>
  </si>
  <si>
    <t>Weapon（Sword，Violet）。需要材料：Fine Iron*10，Fine Copper*5.</t>
  </si>
  <si>
    <t>Weapons (sword, purple). Materials needed: Fine Iron*10, Fine Copper*5.</t>
  </si>
  <si>
    <t>Blueprint：斩狼牙</t>
  </si>
  <si>
    <t>Blueprint：钧天裂</t>
  </si>
  <si>
    <t>Weapon（Blade，Violet）。需要材料：Fine Iron*15，Fine Copper*8，Golden Sand*2.</t>
  </si>
  <si>
    <t>Weapons (knife, purple). Materials needed: Fine Iron*15, Fine Copper*8, Golden Sand*2.</t>
  </si>
  <si>
    <t>Belt（Blue）</t>
  </si>
  <si>
    <t>Shoes（Blue）</t>
  </si>
  <si>
    <t>Armor（羽甲，Blue）</t>
  </si>
  <si>
    <t>织造Robe类Armor的基础材料之一。</t>
  </si>
  <si>
    <t>Superior BaShu Brocade</t>
  </si>
  <si>
    <t>织造羽甲类Armor的基础材料之一。</t>
  </si>
  <si>
    <t>Secret Tanning Agent</t>
  </si>
  <si>
    <t>1000-Year Ganoderma</t>
  </si>
  <si>
    <t>Catalouge Page：Vol.二十八</t>
  </si>
  <si>
    <t>Blueprint：金剛</t>
  </si>
  <si>
    <t>Weapon（Cudgel，Violet）。需要材料：Fine Iron*10，Fine Copper*5.</t>
  </si>
  <si>
    <t>Weapons (stick, purple). Materials needed: Fine Iron*10, Fine Copper*5.</t>
  </si>
  <si>
    <t>Blueprint：崩天</t>
  </si>
  <si>
    <t>Weapon（Cudgel，Violet）。需要材料：Fine Iron*15，Fine Copper*8，Golden Sand*2.</t>
  </si>
  <si>
    <t>Weapons (stick, purple). Materials needed: Fine Iron*15, Fine Copper*8, Golden Sand*2.</t>
  </si>
  <si>
    <t>熟銅Leg guard</t>
  </si>
  <si>
    <t>Horsemanship：Vol.一</t>
  </si>
  <si>
    <t>研习HorsemanshipVol.一，可以学会基础的Horsemanship。</t>
  </si>
  <si>
    <t>10*Calligraphy Template</t>
  </si>
  <si>
    <t>10*Calligraphy Template，使用后可以获得Calligraphy Template *10.</t>
  </si>
  <si>
    <t>A bunch of famous master posts, after use, you can get famous master posts *10.</t>
  </si>
  <si>
    <t>Emei</t>
  </si>
  <si>
    <t>Sharpening Stone*2</t>
  </si>
  <si>
    <t>君子Sword</t>
  </si>
  <si>
    <t>10*Sharpening Stone</t>
  </si>
  <si>
    <t>10*Sharpening Stone，使用后可以获得Sharpening Stone *10.</t>
  </si>
  <si>
    <t>A pile of sharp sword stones, you can get sharp sword stones *10 after use.</t>
  </si>
  <si>
    <t>Blueprint：斩魂靠</t>
  </si>
  <si>
    <t>Weapon（Leg guard，Violet）。需要材料：Fine Iron*10，Fine Copper*5.</t>
  </si>
  <si>
    <t>Weapons (legs, purple). Materials needed: Fine Iron*10, Fine Copper*5.</t>
  </si>
  <si>
    <t>Blueprint：天泉動</t>
  </si>
  <si>
    <t>Weapon（Leg guard，Violet）。需要材料：Fine Iron*15，Fine Copper*8，Golden Sand*2.</t>
  </si>
  <si>
    <t>Weapons (legs, purple). Materials needed: Fine Iron*15, Fine Copper*8, Golden Sand*2.</t>
  </si>
  <si>
    <t>Catalouge Page：Vol.四十六</t>
  </si>
  <si>
    <t>Armor (Pendant，Blue)</t>
  </si>
  <si>
    <t>Blue雲圍腰</t>
  </si>
  <si>
    <t>Armor（Belt，Blue）</t>
  </si>
  <si>
    <t>DianCang Sect</t>
  </si>
  <si>
    <t>Calligraphy Template*2</t>
  </si>
  <si>
    <t>虎頭湛金Spear</t>
  </si>
  <si>
    <t>囚龍Cudgel</t>
  </si>
  <si>
    <t>Horsemanship：Vol.五</t>
  </si>
  <si>
    <t>Calligraphy Template*5</t>
  </si>
  <si>
    <t>研习HorsemanshipVol.五，可以将Horsemanship等级提升至第五等级。</t>
  </si>
  <si>
    <t>製造羽甲類Armor基礎材料之ㄧ。</t>
  </si>
  <si>
    <t>梅花Spear</t>
  </si>
  <si>
    <t>Blueprint：破胆</t>
  </si>
  <si>
    <t>Blueprint：惊煞</t>
  </si>
  <si>
    <t>Weapon（Spear，Violet）。需要材料：Fine Iron*15，Fine Copper*8，Golden Sand*2.</t>
  </si>
  <si>
    <t>Weapons (gun, purple). Materials needed: Fine Iron*15, Fine Copper*8, Golden Sand*2.</t>
  </si>
  <si>
    <t>五郎八卦Cudgel</t>
  </si>
  <si>
    <t>Good 10,000</t>
  </si>
  <si>
    <t>Violet虛Sword</t>
  </si>
  <si>
    <t xml:space="preserve"> Sharpening Stone*1</t>
  </si>
  <si>
    <t>五虎断魂Spear</t>
  </si>
  <si>
    <t>Horsemanship：Vol.七</t>
  </si>
  <si>
    <t>研习HorsemanshipVol.七，可以将Horsemanship等级提升至第七等级。</t>
  </si>
  <si>
    <t>奕Sword宗</t>
  </si>
  <si>
    <t>Eyesight Test</t>
  </si>
  <si>
    <t>% Injury</t>
  </si>
  <si>
    <t>"1/18%*299</t>
  </si>
  <si>
    <t>1/? ratio</t>
  </si>
  <si>
    <t>How to Use: Right click on Table and click "Refresh". Make sure you Write "Y" or "M" in Martials Art Learnt Column</t>
  </si>
  <si>
    <t>7?</t>
  </si>
  <si>
    <t>%</t>
  </si>
  <si>
    <t>Cultivation Tier 7 Level 1</t>
  </si>
  <si>
    <t>Cultivation Tier &amp; Level</t>
  </si>
  <si>
    <t>Damage</t>
  </si>
  <si>
    <t/>
  </si>
  <si>
    <t>Cultivation Tier 7 Level 7</t>
  </si>
  <si>
    <t>New Comer</t>
  </si>
  <si>
    <t>Flying Phoenix</t>
  </si>
  <si>
    <t>Intimidation Swordplay</t>
  </si>
  <si>
    <t>Blood Tower Floor 5 / Dali</t>
  </si>
  <si>
    <t>Column Labels</t>
  </si>
  <si>
    <t>W</t>
  </si>
  <si>
    <t>In junshan there are 4 time zone: 
1. The first 15 minutes: richman gold 
2. Second 15 min: richman jade 
3. Third 15 min: poem contest dude 
4. 4th 15 min: wine master dude</t>
  </si>
  <si>
    <t>Lionhearted Spear</t>
  </si>
  <si>
    <t>1321-1406</t>
  </si>
  <si>
    <t>1282-1398</t>
  </si>
  <si>
    <t>Proficiency Training</t>
  </si>
  <si>
    <t>Junshan PVP Win</t>
  </si>
  <si>
    <t>Junshan PVP Lose</t>
  </si>
  <si>
    <t>Sect Arena Win</t>
  </si>
  <si>
    <t>Sect Arena Lose</t>
  </si>
  <si>
    <t>Tavern's Master $500</t>
  </si>
  <si>
    <t>intern</t>
  </si>
  <si>
    <t>355+ Agility (3 Volumes)</t>
  </si>
  <si>
    <t>1 Hit &amp; 1 Attack Speed &amp; (?% Injury)*</t>
  </si>
  <si>
    <t>Sum of Field2</t>
  </si>
  <si>
    <t>Flower</t>
  </si>
  <si>
    <t xml:space="preserve">Lvl 3to4 upgrade give 0.8% </t>
  </si>
  <si>
    <t>Lvl 4to5 upgrade 0.6%</t>
  </si>
  <si>
    <t>time to level 1 10%</t>
  </si>
  <si>
    <t>Martial Arts - add in "Effect" table, currently only adding "Bleed" and "Stun" ability. Previously Bleed skill add the numbers of round + bleed % as total damage, but with these two Effect column these will be seperated. Now Value one is just the raw skill.
Update to the Characters Table, now it possible to show your total Stat (remember to add "Yes" and "M" to your Skill in the "Learnt" column. Finally!
With Arena, getting rid of Name column, add in Round column instead.
Arena tab now have "Winning" rate of different sect, bet on these statistic or just be a pro and guess it right. Major update to Arena, moved table around to keep important info (statistic as main info)
Updated to Sect Treasure Hall finally, thanks HanJin
Martial Arts - delete Star icon column as it is just a waste of table
New Proficiency Table training in Martial.
Added more SiNA solution
Re-fix some of the Table of Content links</t>
  </si>
  <si>
    <t>Activation %</t>
  </si>
  <si>
    <t>1 Star</t>
  </si>
  <si>
    <t>Innate</t>
  </si>
  <si>
    <t>Sunset Blade</t>
  </si>
  <si>
    <t>🥢</t>
  </si>
  <si>
    <t>Gather of Clouds ⛅</t>
  </si>
  <si>
    <t>Shadow of Blade ✒</t>
  </si>
  <si>
    <t>Mount Huashan 🗻</t>
  </si>
  <si>
    <t>Jianghu 🏞</t>
  </si>
  <si>
    <t>Kya's Book of Information 📜</t>
  </si>
  <si>
    <t>Editor 👴</t>
  </si>
  <si>
    <t>Thunder Body Forging Manual</t>
  </si>
  <si>
    <t>Thunder Palm</t>
  </si>
  <si>
    <t>Wind-Thunder Knife</t>
  </si>
  <si>
    <t>Thunder Blade</t>
  </si>
  <si>
    <t>Tier</t>
  </si>
  <si>
    <t>Skill Slot</t>
  </si>
  <si>
    <t>Can be use to stimulate stat</t>
  </si>
  <si>
    <t>onion بصل</t>
  </si>
  <si>
    <t>forest غابة</t>
  </si>
  <si>
    <t>chili فلفل حار</t>
  </si>
  <si>
    <t>good night Nonsense = كلام فارغ</t>
  </si>
  <si>
    <t>plant زرع</t>
  </si>
  <si>
    <t>ranger الجوال</t>
  </si>
  <si>
    <t>6 moon</t>
  </si>
  <si>
    <t>5 moon?</t>
  </si>
  <si>
    <t>Buy from 3rd level in Market (not always in stock). Must get item!</t>
  </si>
  <si>
    <t>In Sect you might notice "Evil or Good", these don't matter too much, Evil or Good just allow you to enter Evil/Good sect. Paying them $80 will give you these alighment or use an item. You can pay $80 each 10 minutes until you have enough. They increase or decrease over time depending on the sect are you (e.g. Neutral will make is slowly go Neutral, Evil will increase evil)</t>
  </si>
  <si>
    <r>
      <t xml:space="preserve">Please note these are a mixed </t>
    </r>
    <r>
      <rPr>
        <b/>
        <sz val="12"/>
        <color rgb="FF000000"/>
        <rFont val="Arial"/>
        <family val="2"/>
      </rPr>
      <t>opinion</t>
    </r>
    <r>
      <rPr>
        <sz val="12"/>
        <color rgb="FF000000"/>
        <rFont val="Arial"/>
        <family val="2"/>
      </rPr>
      <t xml:space="preserve"> from various players:
</t>
    </r>
    <r>
      <rPr>
        <b/>
        <sz val="12"/>
        <color rgb="FF000000"/>
        <rFont val="Arial"/>
        <family val="2"/>
      </rPr>
      <t>Sword:</t>
    </r>
    <r>
      <rPr>
        <sz val="12"/>
        <color rgb="FF000000"/>
        <rFont val="Arial"/>
        <family val="2"/>
      </rPr>
      <t xml:space="preserve"> Triple sword is overpower. Sword artist is as commons that if you bet they use sword you would most likely be right. Also have a few stun skill.
</t>
    </r>
    <r>
      <rPr>
        <b/>
        <sz val="12"/>
        <color rgb="FF000000"/>
        <rFont val="Arial"/>
        <family val="2"/>
      </rPr>
      <t xml:space="preserve">Blade: </t>
    </r>
    <r>
      <rPr>
        <sz val="12"/>
        <color rgb="FF000000"/>
        <rFont val="Arial"/>
        <family val="2"/>
      </rPr>
      <t xml:space="preserve">High single attack damage, plenty of Attack boosting buff.
</t>
    </r>
    <r>
      <rPr>
        <b/>
        <sz val="12"/>
        <color rgb="FF000000"/>
        <rFont val="Arial"/>
        <family val="2"/>
      </rPr>
      <t>Spear:</t>
    </r>
    <r>
      <rPr>
        <sz val="12"/>
        <color rgb="FF000000"/>
        <rFont val="Arial"/>
        <family val="2"/>
      </rPr>
      <t xml:space="preserve"> Bleed your enemy to death, slow attacking route but stackable pain. Counter-attack your enemy, the "passive" defense system.
</t>
    </r>
    <r>
      <rPr>
        <b/>
        <sz val="12"/>
        <color rgb="FF000000"/>
        <rFont val="Arial"/>
        <family val="2"/>
      </rPr>
      <t>Cudgel:</t>
    </r>
    <r>
      <rPr>
        <sz val="12"/>
        <color rgb="FF000000"/>
        <rFont val="Arial"/>
        <family val="2"/>
      </rPr>
      <t xml:space="preserve"> High defense and high HP, good at tank but slow at damage. The walking fortress.
</t>
    </r>
    <r>
      <rPr>
        <b/>
        <sz val="12"/>
        <color rgb="FF000000"/>
        <rFont val="Arial"/>
        <family val="2"/>
      </rPr>
      <t>Fist:</t>
    </r>
    <r>
      <rPr>
        <sz val="12"/>
        <color rgb="FF000000"/>
        <rFont val="Arial"/>
        <family val="2"/>
      </rPr>
      <t xml:space="preserve"> Not good for beginner or the poor; hard to learn skill; no weapon boost early game. But powerful stunner. Your best friend to take to Blood Tower with you. A pain to master but a beast when mastered, nerf this class when?
</t>
    </r>
    <r>
      <rPr>
        <b/>
        <sz val="12"/>
        <color rgb="FF000000"/>
        <rFont val="Arial"/>
        <family val="2"/>
      </rPr>
      <t xml:space="preserve">Kick: </t>
    </r>
    <r>
      <rPr>
        <sz val="12"/>
        <color rgb="FF000000"/>
        <rFont val="Arial"/>
        <family val="2"/>
      </rPr>
      <t>Similar to Fist, difficult for beginner, but once master it not difficult to kick someone down 6 times then another 3 times. Forget about defense, it will be penetrated.</t>
    </r>
  </si>
  <si>
    <t>Jianghu &gt; Gate of Might &gt; Racecourse. Buy Horse Token and do a search for it. Personally I buy 7 a day cause I'm poor and it seem like an OK investment each day in term of Gold and Exp rate. Sometime I buy 12 a day but not anymore than that until you are rich or I'm desperate for next horse rarity. 7 token will cost $560. Ever since the Juggling update, I advise to buy 2 Token and use 1 Free Horse seek, this way you can slowly build up your horse XP at a cheap rate, also have an extremely small chance of Orange horse.</t>
  </si>
  <si>
    <t>Season change every day (Day and Night cycle), the weather change usually change every 2 hours (2 dots in Jianghu Sun/Moon). Use the Moon/Son dot to tell.</t>
  </si>
  <si>
    <r>
      <t xml:space="preserve">Torch puzzle, entrance is usually bottom right of map: Minnan, it is a well. Look at the weathers and event table in </t>
    </r>
    <r>
      <rPr>
        <b/>
        <sz val="12"/>
        <color rgb="FF000000"/>
        <rFont val="Arial"/>
        <family val="2"/>
      </rPr>
      <t>General</t>
    </r>
    <r>
      <rPr>
        <sz val="12"/>
        <color rgb="FF000000"/>
        <rFont val="Arial"/>
        <family val="2"/>
      </rPr>
      <t xml:space="preserve"> to find out how to get this item. But going higher level map such as Dali will give better rewards.</t>
    </r>
  </si>
  <si>
    <t>Just do lazy mode using adventure option, it take way too long doing it manually. However if you do it manually you save 3 Adventures, that is equal to about $500 gold per day in saving. Take about 4-5 minutes per run though.</t>
  </si>
  <si>
    <t>Hang out at Mount of Dragon for alchemy (Sea of Qi Pill and Item). Tang clan for Blacksmith, Forbidden Area &amp; Entrance Hall</t>
  </si>
  <si>
    <t>Extremely good to get this; get by trading 60 of eithers calligraphy/monkey wine/sharpening stone/mecha bronze men (Sect Keepsake). Convert them all into same type if you have a few different type; need 10 of the item to convert though. For example go to Shaolin, Emei, Wudang, Taixuan to do convert in Treasure House. You get 2 per days from the Sect's elder, what type you get depend what sect you in.</t>
  </si>
  <si>
    <t>Enter from Jingchu map when it is open. When Luck: None it mean no more NPC encounter. Should do this each week. You will need to be Sea of Qi cultivation to enter though (Tier 5 Cultivation). Read more at the guide here:
https://docs.google.com/document/d/1DgxdPreOKWSilwFeo68KwuryqkCNkFW9Xoe1-Nd7CXM/
Hover over this field to read comments also.
This place is great for: Additional Internal Force, cheap Sea of Qi and way to level up Martial Arts proficiency.</t>
  </si>
  <si>
    <t>Effect</t>
  </si>
  <si>
    <t># of Skill</t>
  </si>
  <si>
    <t>Wind Dragon Cudgel</t>
  </si>
  <si>
    <t>XiLiang Soulbringer Blade</t>
  </si>
  <si>
    <t>Break Formation Kick</t>
  </si>
  <si>
    <t>Golden Toad (3)*</t>
  </si>
  <si>
    <t>~17</t>
  </si>
  <si>
    <t>9?%</t>
  </si>
  <si>
    <t>1?%</t>
  </si>
  <si>
    <t>Increase cultivation Internal Force by 54/12s</t>
  </si>
  <si>
    <t>*Table for 6* Skill</t>
  </si>
  <si>
    <t>Perpcetion Rate</t>
  </si>
  <si>
    <t>&lt;- Low Rate High -&gt;</t>
  </si>
  <si>
    <t>House info</t>
  </si>
  <si>
    <t>Math Helper for 3 Immortals</t>
  </si>
  <si>
    <t>Calculator!G16</t>
  </si>
  <si>
    <t>Skill Tables</t>
  </si>
  <si>
    <t>Enable Skill in this column using "Y" and "M"</t>
  </si>
  <si>
    <t>3 Golden Toad*</t>
  </si>
  <si>
    <t>Whisk (3)*</t>
  </si>
  <si>
    <t>Broom (3)</t>
  </si>
  <si>
    <t>Broom (3)*</t>
  </si>
  <si>
    <t>Additional Hit</t>
  </si>
  <si>
    <t>Duff Dodge Ability</t>
  </si>
  <si>
    <t>Buff 100% Dodge</t>
  </si>
  <si>
    <t>Stat Attack</t>
  </si>
  <si>
    <t>Additional Damage</t>
  </si>
  <si>
    <t>[Normal]</t>
  </si>
  <si>
    <t>Buff and Duff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</si>
</sst>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quot;$&quot;#,##0_);[Red]\(&quot;$&quot;#,##0\)"/>
    <numFmt numFmtId="165" formatCode="_(&quot;$&quot;* #,##0.00_);_(&quot;$&quot;* \(#,##0.00\);_(&quot;$&quot;* &quot;-&quot;??_);_(@_)"/>
    <numFmt numFmtId="166" formatCode="_(* #,##0.00_);_(* \(#,##0.00\);_(* &quot;-&quot;??_);_(@_)"/>
    <numFmt numFmtId="167" formatCode="_(* #,##0_);_(* \(#,##0\);_(* &quot;-&quot;??_);_(@_)"/>
    <numFmt numFmtId="168" formatCode="_(&quot;$&quot;* #,##0_);_(&quot;$&quot;* \(#,##0\);_(&quot;$&quot;* &quot;-&quot;??_);_(@_)"/>
    <numFmt numFmtId="169" formatCode="[$-F400]h:mm:ss\ AM/PM"/>
    <numFmt numFmtId="170" formatCode="0.0"/>
    <numFmt numFmtId="171" formatCode="_(* #,##0.00000_);_(* \(#,##0.00000\);_(* &quot;-&quot;??_);_(@_)"/>
    <numFmt numFmtId="172" formatCode="0.0%"/>
  </numFmts>
  <fonts count="59">
    <font>
      <sz val="11"/>
      <color rgb="FF000000"/>
      <name val="Arial"/>
      <family val="2"/>
    </font>
    <font>
      <b/>
      <sz val="18"/>
      <color rgb="FF000000"/>
      <name val="DFKai-SB"/>
    </font>
    <font>
      <sz val="10"/>
      <name val="Arial"/>
    </font>
    <font>
      <b/>
      <sz val="14"/>
      <color rgb="FF000000"/>
      <name val="DFKai-SB"/>
    </font>
    <font>
      <b/>
      <sz val="14"/>
      <color rgb="FF333333"/>
      <name val="DFKai-SB"/>
    </font>
    <font>
      <sz val="14"/>
      <color theme="1"/>
      <name val="PMingLiu"/>
    </font>
    <font>
      <sz val="14"/>
      <color rgb="FF000000"/>
      <name val="DFKai-SB"/>
    </font>
    <font>
      <sz val="14"/>
      <color rgb="FF000000"/>
      <name val="Arial"/>
    </font>
    <font>
      <sz val="10"/>
      <color rgb="FF000000"/>
      <name val="Arial"/>
    </font>
    <font>
      <sz val="10"/>
      <color rgb="FF000000"/>
      <name val="DFKai-SB"/>
    </font>
    <font>
      <sz val="10"/>
      <color rgb="FF000000"/>
      <name val="Arial"/>
      <family val="2"/>
    </font>
    <font>
      <sz val="12"/>
      <color rgb="FF000000"/>
      <name val="Arial"/>
      <family val="2"/>
    </font>
    <font>
      <sz val="14"/>
      <color rgb="FF000000"/>
      <name val="Arial"/>
      <family val="2"/>
    </font>
    <font>
      <sz val="13"/>
      <color rgb="FF000000"/>
      <name val="Arial"/>
      <family val="2"/>
    </font>
    <font>
      <sz val="9"/>
      <color indexed="81"/>
      <name val="Tahoma"/>
      <charset val="1"/>
    </font>
    <font>
      <b/>
      <sz val="9"/>
      <color indexed="81"/>
      <name val="Tahoma"/>
      <charset val="1"/>
    </font>
    <font>
      <sz val="9"/>
      <color indexed="81"/>
      <name val="Tahoma"/>
      <family val="2"/>
    </font>
    <font>
      <b/>
      <sz val="12"/>
      <color rgb="FF000000"/>
      <name val="Arial"/>
      <family val="2"/>
    </font>
    <font>
      <b/>
      <sz val="13"/>
      <color theme="3"/>
      <name val="Arial"/>
      <family val="2"/>
      <scheme val="minor"/>
    </font>
    <font>
      <b/>
      <sz val="11"/>
      <color theme="0"/>
      <name val="Arial"/>
      <family val="2"/>
      <scheme val="minor"/>
    </font>
    <font>
      <sz val="11"/>
      <color rgb="FF000000"/>
      <name val="Arial"/>
      <family val="2"/>
    </font>
    <font>
      <b/>
      <sz val="9"/>
      <color indexed="81"/>
      <name val="Tahoma"/>
      <family val="2"/>
    </font>
    <font>
      <sz val="8"/>
      <name val="Arial"/>
      <family val="2"/>
    </font>
    <font>
      <sz val="11"/>
      <name val="Arial"/>
      <family val="2"/>
      <scheme val="minor"/>
    </font>
    <font>
      <b/>
      <sz val="11"/>
      <color rgb="FF000000"/>
      <name val="Arial"/>
      <family val="2"/>
    </font>
    <font>
      <u/>
      <sz val="11"/>
      <color theme="10"/>
      <name val="Arial"/>
      <family val="2"/>
    </font>
    <font>
      <sz val="11"/>
      <color theme="1"/>
      <name val="Arial"/>
      <family val="2"/>
    </font>
    <font>
      <sz val="10"/>
      <color theme="1"/>
      <name val="Arial"/>
      <family val="2"/>
    </font>
    <font>
      <sz val="14"/>
      <color theme="1"/>
      <name val="PMingLiU"/>
      <family val="1"/>
    </font>
    <font>
      <b/>
      <sz val="16"/>
      <color rgb="FFFF0000"/>
      <name val="Arial"/>
      <family val="2"/>
    </font>
    <font>
      <sz val="16"/>
      <color theme="1"/>
      <name val="Arial"/>
      <family val="2"/>
    </font>
    <font>
      <b/>
      <sz val="24"/>
      <color theme="1"/>
      <name val="Arial"/>
      <family val="2"/>
    </font>
    <font>
      <b/>
      <sz val="18"/>
      <color theme="1"/>
      <name val="Arial"/>
      <family val="2"/>
    </font>
    <font>
      <sz val="18"/>
      <color theme="1"/>
      <name val="Arial"/>
      <family val="2"/>
    </font>
    <font>
      <sz val="24"/>
      <color theme="1"/>
      <name val="Arial"/>
      <family val="2"/>
    </font>
    <font>
      <sz val="16"/>
      <color theme="1"/>
      <name val="PMingLiU"/>
      <family val="1"/>
    </font>
    <font>
      <sz val="16"/>
      <color theme="1"/>
      <name val="Arial"/>
      <family val="2"/>
      <scheme val="minor"/>
    </font>
    <font>
      <sz val="16"/>
      <color rgb="FF000000"/>
      <name val="Arial"/>
      <family val="2"/>
    </font>
    <font>
      <b/>
      <sz val="14"/>
      <color theme="1"/>
      <name val="PMingLiU"/>
      <family val="1"/>
    </font>
    <font>
      <sz val="11"/>
      <name val="Arial"/>
      <family val="2"/>
    </font>
    <font>
      <sz val="12"/>
      <name val="Arial"/>
      <family val="2"/>
    </font>
    <font>
      <sz val="18"/>
      <color theme="1"/>
      <name val="Arial"/>
    </font>
    <font>
      <u/>
      <sz val="14"/>
      <color rgb="FF1155CC"/>
      <name val="Arial"/>
    </font>
    <font>
      <u/>
      <sz val="14"/>
      <color rgb="FF1155CC"/>
      <name val="Arial"/>
      <family val="2"/>
    </font>
    <font>
      <b/>
      <sz val="14"/>
      <color rgb="FF000000"/>
      <name val="Arial"/>
      <family val="2"/>
    </font>
    <font>
      <sz val="14"/>
      <color rgb="FFC00000"/>
      <name val="Arial"/>
      <family val="2"/>
    </font>
    <font>
      <sz val="14"/>
      <name val="Arial"/>
      <family val="2"/>
      <scheme val="minor"/>
    </font>
    <font>
      <b/>
      <sz val="16"/>
      <color rgb="FFFFC000"/>
      <name val="Arial"/>
      <family val="2"/>
    </font>
    <font>
      <sz val="11"/>
      <color rgb="FF7030A0"/>
      <name val="Arial"/>
      <family val="2"/>
    </font>
    <font>
      <sz val="11"/>
      <color rgb="FFFF0000"/>
      <name val="Arial"/>
      <family val="2"/>
    </font>
    <font>
      <sz val="14"/>
      <color rgb="FF00B050"/>
      <name val="Arial"/>
      <family val="2"/>
    </font>
    <font>
      <sz val="14"/>
      <color theme="6" tint="0.39997558519241921"/>
      <name val="Arial"/>
      <family val="2"/>
    </font>
    <font>
      <i/>
      <sz val="11"/>
      <color rgb="FF000000"/>
      <name val="Arial"/>
      <family val="2"/>
    </font>
    <font>
      <sz val="11"/>
      <color theme="0"/>
      <name val="Arial"/>
      <family val="2"/>
    </font>
    <font>
      <b/>
      <sz val="11"/>
      <color rgb="FFFF0000"/>
      <name val="Arial"/>
      <family val="2"/>
    </font>
    <font>
      <b/>
      <sz val="22"/>
      <color rgb="FF000000"/>
      <name val="Times New Roman"/>
      <family val="1"/>
    </font>
    <font>
      <b/>
      <sz val="22"/>
      <color theme="3"/>
      <name val="Times New Roman"/>
      <family val="1"/>
    </font>
    <font>
      <b/>
      <sz val="9"/>
      <color indexed="81"/>
      <name val="Tahoma"/>
    </font>
    <font>
      <b/>
      <sz val="14"/>
      <name val="DFKai-SB"/>
    </font>
  </fonts>
  <fills count="25">
    <fill>
      <patternFill patternType="none"/>
    </fill>
    <fill>
      <patternFill patternType="gray125"/>
    </fill>
    <fill>
      <patternFill patternType="solid">
        <fgColor rgb="FFE6B8AF"/>
        <bgColor rgb="FFE6B8AF"/>
      </patternFill>
    </fill>
    <fill>
      <patternFill patternType="solid">
        <fgColor rgb="FFD9EAD3"/>
        <bgColor rgb="FFD9EAD3"/>
      </patternFill>
    </fill>
    <fill>
      <patternFill patternType="solid">
        <fgColor rgb="FFCFE2F3"/>
        <bgColor rgb="FFCFE2F3"/>
      </patternFill>
    </fill>
    <fill>
      <patternFill patternType="solid">
        <fgColor rgb="FFB4A7D6"/>
        <bgColor rgb="FFB4A7D6"/>
      </patternFill>
    </fill>
    <fill>
      <patternFill patternType="solid">
        <fgColor rgb="FFFFFF00"/>
        <bgColor rgb="FFFFFF00"/>
      </patternFill>
    </fill>
    <fill>
      <patternFill patternType="solid">
        <fgColor rgb="FFFFFFFF"/>
        <bgColor rgb="FFFFFFFF"/>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F6B26B"/>
        <bgColor rgb="FFF6B26B"/>
      </patternFill>
    </fill>
    <fill>
      <patternFill patternType="solid">
        <fgColor rgb="FFF9CB9C"/>
        <bgColor rgb="FFF9CB9C"/>
      </patternFill>
    </fill>
    <fill>
      <patternFill patternType="solid">
        <fgColor rgb="FFFBBC04"/>
        <bgColor rgb="FFFBBC0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theme="4" tint="0.79998168889431442"/>
        <bgColor theme="4" tint="0.79998168889431442"/>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499984740745262"/>
        <bgColor indexed="64"/>
      </patternFill>
    </fill>
    <fill>
      <patternFill patternType="solid">
        <fgColor rgb="FF00B050"/>
        <bgColor indexed="64"/>
      </patternFill>
    </fill>
    <fill>
      <patternFill patternType="solid">
        <fgColor rgb="FFFFC000"/>
        <bgColor indexed="64"/>
      </patternFill>
    </fill>
  </fills>
  <borders count="5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bottom style="double">
        <color theme="0"/>
      </bottom>
      <diagonal/>
    </border>
    <border>
      <left/>
      <right style="double">
        <color theme="0"/>
      </right>
      <top/>
      <bottom/>
      <diagonal/>
    </border>
    <border>
      <left style="double">
        <color theme="0"/>
      </left>
      <right style="double">
        <color theme="0"/>
      </right>
      <top style="double">
        <color theme="0"/>
      </top>
      <bottom style="double">
        <color theme="0"/>
      </bottom>
      <diagonal/>
    </border>
    <border>
      <left style="double">
        <color theme="0"/>
      </left>
      <right/>
      <top style="double">
        <color theme="0"/>
      </top>
      <bottom style="double">
        <color theme="0"/>
      </bottom>
      <diagonal/>
    </border>
    <border>
      <left/>
      <right/>
      <top style="double">
        <color theme="0"/>
      </top>
      <bottom style="double">
        <color theme="0"/>
      </bottom>
      <diagonal/>
    </border>
    <border>
      <left/>
      <right style="double">
        <color theme="0"/>
      </right>
      <top style="double">
        <color theme="0"/>
      </top>
      <bottom style="double">
        <color theme="0"/>
      </bottom>
      <diagonal/>
    </border>
    <border>
      <left style="double">
        <color theme="0"/>
      </left>
      <right style="double">
        <color theme="0"/>
      </right>
      <top/>
      <bottom/>
      <diagonal/>
    </border>
    <border>
      <left style="double">
        <color theme="0"/>
      </left>
      <right style="double">
        <color theme="0"/>
      </right>
      <top/>
      <bottom style="double">
        <color theme="0"/>
      </bottom>
      <diagonal/>
    </border>
    <border>
      <left/>
      <right style="thin">
        <color indexed="64"/>
      </right>
      <top style="thin">
        <color indexed="64"/>
      </top>
      <bottom style="thin">
        <color indexed="64"/>
      </bottom>
      <diagonal/>
    </border>
    <border>
      <left style="double">
        <color theme="0"/>
      </left>
      <right style="thin">
        <color indexed="64"/>
      </right>
      <top/>
      <bottom/>
      <diagonal/>
    </border>
    <border>
      <left style="thin">
        <color indexed="64"/>
      </left>
      <right/>
      <top style="thick">
        <color theme="4" tint="0.499984740745262"/>
      </top>
      <bottom style="thin">
        <color indexed="64"/>
      </bottom>
      <diagonal/>
    </border>
    <border>
      <left/>
      <right/>
      <top style="thick">
        <color theme="4" tint="0.499984740745262"/>
      </top>
      <bottom style="thin">
        <color indexed="64"/>
      </bottom>
      <diagonal/>
    </border>
    <border>
      <left/>
      <right style="thin">
        <color indexed="64"/>
      </right>
      <top style="thick">
        <color theme="4" tint="0.499984740745262"/>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8">
    <xf numFmtId="0" fontId="0" fillId="0" borderId="0"/>
    <xf numFmtId="166"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0" fontId="19" fillId="14" borderId="14" applyNumberFormat="0" applyProtection="0">
      <alignment horizontal="left"/>
    </xf>
    <xf numFmtId="0" fontId="18" fillId="15" borderId="15" applyNumberFormat="0" applyAlignment="0" applyProtection="0"/>
    <xf numFmtId="0" fontId="23" fillId="16" borderId="16" applyNumberFormat="0" applyAlignment="0" applyProtection="0"/>
    <xf numFmtId="0" fontId="25" fillId="0" borderId="0" applyNumberFormat="0" applyFill="0" applyBorder="0" applyAlignment="0" applyProtection="0"/>
  </cellStyleXfs>
  <cellXfs count="423">
    <xf numFmtId="0" fontId="0" fillId="0" borderId="0" xfId="0" applyFont="1" applyAlignment="1"/>
    <xf numFmtId="0" fontId="5" fillId="0" borderId="1" xfId="0" applyFont="1" applyBorder="1" applyAlignment="1">
      <alignment horizontal="center" vertical="center"/>
    </xf>
    <xf numFmtId="0" fontId="3" fillId="4" borderId="1" xfId="0" applyFont="1" applyFill="1" applyBorder="1" applyAlignment="1">
      <alignment horizontal="center"/>
    </xf>
    <xf numFmtId="0" fontId="3" fillId="4" borderId="1" xfId="0" applyFont="1" applyFill="1" applyBorder="1" applyAlignment="1">
      <alignment horizontal="left"/>
    </xf>
    <xf numFmtId="0" fontId="3" fillId="0" borderId="13" xfId="0" applyFont="1" applyBorder="1" applyAlignment="1">
      <alignment horizontal="left"/>
    </xf>
    <xf numFmtId="0" fontId="3" fillId="2" borderId="6" xfId="0" applyFont="1" applyFill="1" applyBorder="1" applyAlignment="1">
      <alignment horizontal="center"/>
    </xf>
    <xf numFmtId="0" fontId="3" fillId="2" borderId="0" xfId="0" applyFont="1" applyFill="1" applyAlignment="1">
      <alignment horizontal="center"/>
    </xf>
    <xf numFmtId="0" fontId="3" fillId="2" borderId="11" xfId="0" applyFont="1" applyFill="1" applyBorder="1" applyAlignment="1">
      <alignment horizontal="center"/>
    </xf>
    <xf numFmtId="0" fontId="3" fillId="3" borderId="0" xfId="0" applyFont="1" applyFill="1" applyAlignment="1">
      <alignment horizontal="center"/>
    </xf>
    <xf numFmtId="0" fontId="3" fillId="3" borderId="11" xfId="0" applyFont="1" applyFill="1" applyBorder="1" applyAlignment="1">
      <alignment horizontal="center"/>
    </xf>
    <xf numFmtId="0" fontId="3" fillId="4" borderId="9" xfId="0" applyFont="1" applyFill="1" applyBorder="1" applyAlignment="1">
      <alignment horizontal="center"/>
    </xf>
    <xf numFmtId="0" fontId="3" fillId="4" borderId="8" xfId="0" applyFont="1" applyFill="1" applyBorder="1" applyAlignment="1">
      <alignment horizontal="center"/>
    </xf>
    <xf numFmtId="0" fontId="3" fillId="4" borderId="0" xfId="0" applyFont="1" applyFill="1" applyAlignment="1">
      <alignment horizontal="center"/>
    </xf>
    <xf numFmtId="0" fontId="6" fillId="7" borderId="12" xfId="0" applyFont="1" applyFill="1" applyBorder="1" applyAlignment="1">
      <alignment horizontal="left"/>
    </xf>
    <xf numFmtId="0" fontId="3" fillId="5" borderId="6" xfId="0" applyFont="1" applyFill="1" applyBorder="1" applyAlignment="1">
      <alignment horizontal="center"/>
    </xf>
    <xf numFmtId="0" fontId="3" fillId="5" borderId="0" xfId="0" applyFont="1" applyFill="1" applyAlignment="1">
      <alignment horizontal="center"/>
    </xf>
    <xf numFmtId="0" fontId="3" fillId="5" borderId="11" xfId="0" applyFont="1" applyFill="1" applyBorder="1" applyAlignment="1">
      <alignment horizontal="center"/>
    </xf>
    <xf numFmtId="0" fontId="3" fillId="6" borderId="8" xfId="0" applyFont="1" applyFill="1" applyBorder="1" applyAlignment="1">
      <alignment horizontal="center"/>
    </xf>
    <xf numFmtId="0" fontId="3" fillId="6" borderId="0" xfId="0" applyFont="1" applyFill="1" applyAlignment="1">
      <alignment horizontal="center"/>
    </xf>
    <xf numFmtId="0" fontId="3" fillId="3" borderId="6" xfId="0" applyFont="1" applyFill="1" applyBorder="1" applyAlignment="1">
      <alignment horizontal="center"/>
    </xf>
    <xf numFmtId="0" fontId="3" fillId="4" borderId="11" xfId="0" applyFont="1" applyFill="1" applyBorder="1" applyAlignment="1">
      <alignment horizontal="center"/>
    </xf>
    <xf numFmtId="0" fontId="3" fillId="5" borderId="5" xfId="0" applyFont="1" applyFill="1" applyBorder="1" applyAlignment="1">
      <alignment horizontal="center"/>
    </xf>
    <xf numFmtId="0" fontId="3" fillId="5" borderId="7" xfId="0" applyFont="1" applyFill="1" applyBorder="1" applyAlignment="1">
      <alignment horizontal="center"/>
    </xf>
    <xf numFmtId="0" fontId="3" fillId="5" borderId="9" xfId="0" applyFont="1" applyFill="1" applyBorder="1" applyAlignment="1">
      <alignment horizontal="center"/>
    </xf>
    <xf numFmtId="0" fontId="3" fillId="5" borderId="10" xfId="0" applyFont="1" applyFill="1" applyBorder="1" applyAlignment="1">
      <alignment horizontal="center"/>
    </xf>
    <xf numFmtId="0" fontId="3" fillId="2" borderId="5" xfId="0" applyFont="1" applyFill="1" applyBorder="1" applyAlignment="1">
      <alignment horizontal="center"/>
    </xf>
    <xf numFmtId="0" fontId="3" fillId="2" borderId="7" xfId="0" applyFont="1" applyFill="1" applyBorder="1" applyAlignment="1">
      <alignment horizontal="center"/>
    </xf>
    <xf numFmtId="0" fontId="3" fillId="2" borderId="9" xfId="0" applyFont="1" applyFill="1" applyBorder="1" applyAlignment="1">
      <alignment horizontal="center"/>
    </xf>
    <xf numFmtId="0" fontId="3" fillId="2" borderId="12" xfId="0" applyFont="1" applyFill="1" applyBorder="1" applyAlignment="1">
      <alignment horizontal="center"/>
    </xf>
    <xf numFmtId="0" fontId="3" fillId="3" borderId="5" xfId="0" applyFont="1" applyFill="1" applyBorder="1" applyAlignment="1">
      <alignment horizontal="center"/>
    </xf>
    <xf numFmtId="0" fontId="3" fillId="3" borderId="7" xfId="0" applyFont="1" applyFill="1" applyBorder="1" applyAlignment="1">
      <alignment horizontal="center"/>
    </xf>
    <xf numFmtId="0" fontId="3" fillId="3" borderId="9" xfId="0" applyFont="1" applyFill="1" applyBorder="1" applyAlignment="1">
      <alignment horizontal="center"/>
    </xf>
    <xf numFmtId="0" fontId="3" fillId="4" borderId="6" xfId="0" applyFont="1" applyFill="1" applyBorder="1" applyAlignment="1">
      <alignment horizontal="center"/>
    </xf>
    <xf numFmtId="0" fontId="3" fillId="4" borderId="10" xfId="0" applyFont="1" applyFill="1" applyBorder="1" applyAlignment="1">
      <alignment horizontal="center"/>
    </xf>
    <xf numFmtId="0" fontId="3" fillId="5" borderId="8" xfId="0" applyFont="1" applyFill="1" applyBorder="1" applyAlignment="1">
      <alignment horizontal="center"/>
    </xf>
    <xf numFmtId="0" fontId="3" fillId="8" borderId="0" xfId="0" applyFont="1" applyFill="1" applyAlignment="1">
      <alignment horizontal="center"/>
    </xf>
    <xf numFmtId="0" fontId="3" fillId="8" borderId="11" xfId="0" applyFont="1" applyFill="1" applyBorder="1" applyAlignment="1">
      <alignment horizontal="center"/>
    </xf>
    <xf numFmtId="0" fontId="8" fillId="0" borderId="13" xfId="0" applyFont="1" applyBorder="1" applyAlignment="1">
      <alignment horizontal="left"/>
    </xf>
    <xf numFmtId="0" fontId="3" fillId="8" borderId="6" xfId="0" applyFont="1" applyFill="1" applyBorder="1" applyAlignment="1">
      <alignment horizontal="center"/>
    </xf>
    <xf numFmtId="0" fontId="3" fillId="8" borderId="8" xfId="0" applyFont="1" applyFill="1" applyBorder="1" applyAlignment="1">
      <alignment horizontal="center"/>
    </xf>
    <xf numFmtId="0" fontId="3" fillId="5" borderId="12" xfId="0" applyFont="1" applyFill="1" applyBorder="1" applyAlignment="1">
      <alignment horizontal="center"/>
    </xf>
    <xf numFmtId="0" fontId="9" fillId="0" borderId="13" xfId="0" applyFont="1" applyBorder="1" applyAlignment="1">
      <alignment horizontal="left"/>
    </xf>
    <xf numFmtId="0" fontId="3" fillId="3" borderId="8" xfId="0" applyFont="1" applyFill="1" applyBorder="1" applyAlignment="1">
      <alignment horizontal="center"/>
    </xf>
    <xf numFmtId="0" fontId="3" fillId="3" borderId="12" xfId="0" applyFont="1" applyFill="1" applyBorder="1" applyAlignment="1">
      <alignment horizontal="center"/>
    </xf>
    <xf numFmtId="0" fontId="3" fillId="8" borderId="7" xfId="0" applyFont="1" applyFill="1" applyBorder="1" applyAlignment="1">
      <alignment horizontal="center"/>
    </xf>
    <xf numFmtId="0" fontId="3" fillId="8" borderId="9" xfId="0" applyFont="1" applyFill="1" applyBorder="1" applyAlignment="1">
      <alignment horizontal="center"/>
    </xf>
    <xf numFmtId="0" fontId="6" fillId="0" borderId="12" xfId="0" applyFont="1" applyBorder="1" applyAlignment="1">
      <alignment horizontal="left"/>
    </xf>
    <xf numFmtId="0" fontId="3" fillId="8" borderId="12" xfId="0" applyFont="1" applyFill="1" applyBorder="1" applyAlignment="1">
      <alignment horizontal="center"/>
    </xf>
    <xf numFmtId="0" fontId="3" fillId="2" borderId="8" xfId="0" applyFont="1" applyFill="1" applyBorder="1" applyAlignment="1">
      <alignment horizontal="center"/>
    </xf>
    <xf numFmtId="0" fontId="3" fillId="2" borderId="10" xfId="0" applyFont="1" applyFill="1" applyBorder="1" applyAlignment="1">
      <alignment horizontal="center"/>
    </xf>
    <xf numFmtId="0" fontId="3" fillId="3" borderId="10" xfId="0" applyFont="1" applyFill="1" applyBorder="1" applyAlignment="1">
      <alignment horizontal="center"/>
    </xf>
    <xf numFmtId="0" fontId="3" fillId="9" borderId="5" xfId="0" applyFont="1" applyFill="1" applyBorder="1" applyAlignment="1">
      <alignment horizontal="center"/>
    </xf>
    <xf numFmtId="0" fontId="3" fillId="9" borderId="6" xfId="0" applyFont="1" applyFill="1" applyBorder="1" applyAlignment="1">
      <alignment horizontal="center"/>
    </xf>
    <xf numFmtId="0" fontId="3" fillId="9" borderId="7" xfId="0" applyFont="1" applyFill="1" applyBorder="1" applyAlignment="1">
      <alignment horizontal="center"/>
    </xf>
    <xf numFmtId="0" fontId="3" fillId="9" borderId="9" xfId="0" applyFont="1" applyFill="1" applyBorder="1" applyAlignment="1">
      <alignment horizontal="center"/>
    </xf>
    <xf numFmtId="0" fontId="3" fillId="9" borderId="8" xfId="0" applyFont="1" applyFill="1" applyBorder="1" applyAlignment="1">
      <alignment horizontal="center"/>
    </xf>
    <xf numFmtId="0" fontId="3" fillId="9" borderId="11" xfId="0" applyFont="1" applyFill="1" applyBorder="1" applyAlignment="1">
      <alignment horizontal="center"/>
    </xf>
    <xf numFmtId="0" fontId="3" fillId="9" borderId="12" xfId="0" applyFont="1" applyFill="1" applyBorder="1" applyAlignment="1">
      <alignment horizontal="center"/>
    </xf>
    <xf numFmtId="0" fontId="3" fillId="8" borderId="3" xfId="0" applyFont="1" applyFill="1" applyBorder="1" applyAlignment="1">
      <alignment horizontal="center"/>
    </xf>
    <xf numFmtId="0" fontId="3" fillId="8" borderId="4" xfId="0" applyFont="1" applyFill="1" applyBorder="1" applyAlignment="1">
      <alignment horizontal="center"/>
    </xf>
    <xf numFmtId="0" fontId="3" fillId="9" borderId="10" xfId="0" applyFont="1" applyFill="1" applyBorder="1" applyAlignment="1">
      <alignment horizontal="center"/>
    </xf>
    <xf numFmtId="0" fontId="4" fillId="2" borderId="0" xfId="0" applyFont="1" applyFill="1" applyAlignment="1">
      <alignment horizontal="center"/>
    </xf>
    <xf numFmtId="0" fontId="3" fillId="8" borderId="5" xfId="0" applyFont="1" applyFill="1" applyBorder="1" applyAlignment="1">
      <alignment horizontal="center"/>
    </xf>
    <xf numFmtId="0" fontId="3" fillId="8" borderId="10" xfId="0" applyFont="1" applyFill="1" applyBorder="1" applyAlignment="1">
      <alignment horizontal="center"/>
    </xf>
    <xf numFmtId="0" fontId="6" fillId="0" borderId="13" xfId="0" applyFont="1" applyBorder="1" applyAlignment="1">
      <alignment horizontal="left"/>
    </xf>
    <xf numFmtId="0" fontId="6" fillId="7" borderId="13" xfId="0" applyFont="1" applyFill="1" applyBorder="1" applyAlignment="1">
      <alignment horizontal="left"/>
    </xf>
    <xf numFmtId="0" fontId="3" fillId="11" borderId="0" xfId="0" applyFont="1" applyFill="1" applyAlignment="1">
      <alignment horizontal="center"/>
    </xf>
    <xf numFmtId="0" fontId="3" fillId="9" borderId="0" xfId="0" applyFont="1" applyFill="1" applyAlignment="1">
      <alignment horizontal="center"/>
    </xf>
    <xf numFmtId="0" fontId="3" fillId="12" borderId="0" xfId="0" applyFont="1" applyFill="1" applyAlignment="1">
      <alignment horizontal="center"/>
    </xf>
    <xf numFmtId="0" fontId="3" fillId="4" borderId="1" xfId="0" applyFont="1" applyFill="1" applyBorder="1" applyAlignment="1">
      <alignment horizontal="center" wrapText="1"/>
    </xf>
    <xf numFmtId="0" fontId="3" fillId="2" borderId="0" xfId="0" applyFont="1" applyFill="1" applyAlignment="1">
      <alignment horizontal="center" wrapText="1"/>
    </xf>
    <xf numFmtId="0" fontId="12" fillId="0" borderId="0" xfId="0" applyFont="1"/>
    <xf numFmtId="0" fontId="19" fillId="14" borderId="14" xfId="4" applyAlignment="1">
      <alignment horizontal="center"/>
    </xf>
    <xf numFmtId="0" fontId="12" fillId="0" borderId="0" xfId="0" applyFont="1" applyAlignment="1"/>
    <xf numFmtId="0" fontId="10" fillId="0" borderId="0" xfId="0" applyFont="1" applyAlignment="1"/>
    <xf numFmtId="0" fontId="19" fillId="14" borderId="14" xfId="4">
      <alignment horizontal="left"/>
    </xf>
    <xf numFmtId="167" fontId="0" fillId="0" borderId="0" xfId="1" applyNumberFormat="1" applyFont="1" applyAlignment="1"/>
    <xf numFmtId="0" fontId="11" fillId="0" borderId="0" xfId="0" applyFont="1" applyAlignment="1"/>
    <xf numFmtId="0" fontId="11" fillId="0" borderId="0" xfId="0" applyFont="1" applyAlignment="1">
      <alignment wrapText="1"/>
    </xf>
    <xf numFmtId="0" fontId="13" fillId="0" borderId="0" xfId="0" applyFont="1" applyAlignment="1">
      <alignment horizontal="center"/>
    </xf>
    <xf numFmtId="0" fontId="0" fillId="0" borderId="0" xfId="0" applyFont="1" applyAlignment="1"/>
    <xf numFmtId="0" fontId="0" fillId="0" borderId="0" xfId="0" applyFont="1" applyAlignment="1"/>
    <xf numFmtId="0" fontId="0" fillId="0" borderId="0" xfId="0"/>
    <xf numFmtId="0" fontId="18" fillId="15" borderId="15" xfId="5" applyAlignment="1">
      <alignment horizontal="center"/>
    </xf>
    <xf numFmtId="0" fontId="0" fillId="0" borderId="0" xfId="0" applyFill="1"/>
    <xf numFmtId="168" fontId="20" fillId="0" borderId="0" xfId="2" applyNumberFormat="1" applyFont="1" applyAlignment="1"/>
    <xf numFmtId="0" fontId="20" fillId="0" borderId="0" xfId="0" applyFont="1" applyAlignment="1"/>
    <xf numFmtId="20" fontId="20" fillId="0" borderId="0" xfId="0" applyNumberFormat="1" applyFont="1" applyAlignment="1"/>
    <xf numFmtId="9" fontId="0" fillId="0" borderId="0" xfId="3" applyFont="1"/>
    <xf numFmtId="1" fontId="0" fillId="0" borderId="0" xfId="0" applyNumberFormat="1" applyFont="1" applyAlignment="1"/>
    <xf numFmtId="0" fontId="23" fillId="16" borderId="16" xfId="6" applyAlignment="1"/>
    <xf numFmtId="0" fontId="24" fillId="0" borderId="0" xfId="0" applyFont="1" applyAlignment="1"/>
    <xf numFmtId="166" fontId="0" fillId="0" borderId="0" xfId="0" applyNumberFormat="1" applyFont="1" applyAlignment="1"/>
    <xf numFmtId="167" fontId="23" fillId="16" borderId="16" xfId="1" applyNumberFormat="1" applyFont="1" applyFill="1" applyBorder="1" applyAlignment="1"/>
    <xf numFmtId="0" fontId="25" fillId="0" borderId="0" xfId="7" applyAlignment="1"/>
    <xf numFmtId="167" fontId="0" fillId="0" borderId="0" xfId="1" applyNumberFormat="1" applyFont="1"/>
    <xf numFmtId="167" fontId="0" fillId="0" borderId="0" xfId="0" applyNumberFormat="1" applyFill="1"/>
    <xf numFmtId="0" fontId="0" fillId="0" borderId="0" xfId="0" applyNumberFormat="1" applyFont="1" applyFill="1" applyBorder="1" applyAlignment="1" applyProtection="1"/>
    <xf numFmtId="167" fontId="0" fillId="0" borderId="0" xfId="0" applyNumberFormat="1" applyFont="1" applyFill="1" applyBorder="1" applyAlignment="1" applyProtection="1"/>
    <xf numFmtId="167" fontId="0" fillId="0" borderId="0" xfId="0" applyNumberFormat="1" applyFont="1" applyAlignment="1"/>
    <xf numFmtId="0" fontId="0" fillId="0" borderId="0" xfId="0" applyNumberFormat="1" applyFont="1" applyFill="1" applyBorder="1" applyAlignment="1" applyProtection="1">
      <alignment horizontal="right"/>
    </xf>
    <xf numFmtId="0" fontId="0" fillId="0" borderId="0" xfId="0" applyFont="1" applyAlignment="1"/>
    <xf numFmtId="0" fontId="0" fillId="0" borderId="0" xfId="0" applyFont="1" applyAlignment="1">
      <alignment horizontal="center"/>
    </xf>
    <xf numFmtId="0" fontId="0" fillId="0" borderId="0" xfId="0" applyFont="1" applyAlignment="1">
      <alignment wrapText="1"/>
    </xf>
    <xf numFmtId="9" fontId="0" fillId="0" borderId="0" xfId="3" applyFont="1" applyFill="1"/>
    <xf numFmtId="167" fontId="0" fillId="0" borderId="0" xfId="1" applyNumberFormat="1" applyFont="1" applyFill="1"/>
    <xf numFmtId="168" fontId="0" fillId="0" borderId="0" xfId="2" applyNumberFormat="1" applyFont="1"/>
    <xf numFmtId="168" fontId="0" fillId="0" borderId="0" xfId="2" applyNumberFormat="1" applyFont="1" applyFill="1"/>
    <xf numFmtId="0" fontId="0" fillId="0" borderId="0" xfId="0" applyFont="1" applyAlignment="1"/>
    <xf numFmtId="0" fontId="0" fillId="0" borderId="0" xfId="0" applyFont="1" applyAlignment="1">
      <alignment wrapText="1"/>
    </xf>
    <xf numFmtId="169" fontId="0" fillId="0" borderId="0" xfId="0" applyNumberFormat="1" applyFont="1" applyAlignment="1"/>
    <xf numFmtId="20" fontId="0" fillId="0" borderId="0" xfId="0" applyNumberFormat="1" applyFont="1" applyAlignment="1"/>
    <xf numFmtId="0" fontId="0" fillId="0" borderId="0" xfId="0" applyNumberFormat="1" applyFont="1" applyAlignment="1"/>
    <xf numFmtId="164" fontId="0" fillId="0" borderId="0" xfId="0" applyNumberFormat="1"/>
    <xf numFmtId="1" fontId="0" fillId="0" borderId="0" xfId="0" applyNumberFormat="1" applyFont="1" applyAlignment="1">
      <alignment wrapText="1"/>
    </xf>
    <xf numFmtId="0" fontId="0" fillId="0" borderId="0" xfId="0" applyFont="1" applyAlignment="1"/>
    <xf numFmtId="0" fontId="26" fillId="0" borderId="17" xfId="0" applyFont="1" applyFill="1" applyBorder="1"/>
    <xf numFmtId="0" fontId="26" fillId="0" borderId="18" xfId="0" applyFont="1" applyFill="1" applyBorder="1"/>
    <xf numFmtId="170" fontId="0" fillId="0" borderId="0" xfId="0" applyNumberFormat="1" applyFont="1" applyAlignment="1"/>
    <xf numFmtId="0" fontId="0" fillId="0" borderId="0" xfId="0" applyFont="1" applyAlignment="1"/>
    <xf numFmtId="164" fontId="0" fillId="0" borderId="0" xfId="0" applyNumberFormat="1" applyFont="1" applyAlignment="1"/>
    <xf numFmtId="0" fontId="0" fillId="0" borderId="0" xfId="0" applyFont="1" applyAlignment="1"/>
    <xf numFmtId="0" fontId="0" fillId="0" borderId="0" xfId="0" applyFont="1" applyAlignment="1">
      <alignment wrapText="1"/>
    </xf>
    <xf numFmtId="167" fontId="0" fillId="17" borderId="0" xfId="0" applyNumberFormat="1" applyFont="1" applyFill="1" applyAlignment="1"/>
    <xf numFmtId="0" fontId="0" fillId="17" borderId="0" xfId="0" applyFont="1" applyFill="1" applyAlignment="1"/>
    <xf numFmtId="0" fontId="0" fillId="0" borderId="0" xfId="0" applyFont="1" applyAlignment="1"/>
    <xf numFmtId="0" fontId="0" fillId="0" borderId="0" xfId="0" applyFont="1" applyFill="1" applyAlignment="1"/>
    <xf numFmtId="167" fontId="0" fillId="0" borderId="0" xfId="0" applyNumberFormat="1" applyFont="1" applyFill="1" applyBorder="1" applyAlignment="1" applyProtection="1">
      <alignment horizontal="right"/>
    </xf>
    <xf numFmtId="0" fontId="0" fillId="0" borderId="0" xfId="0" applyFont="1" applyAlignment="1"/>
    <xf numFmtId="9" fontId="0" fillId="0" borderId="0" xfId="0" applyNumberFormat="1"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5" fillId="0" borderId="0" xfId="0" applyFont="1" applyAlignment="1">
      <alignment horizontal="center" vertical="center"/>
    </xf>
    <xf numFmtId="0" fontId="0" fillId="18" borderId="0" xfId="0" applyFill="1"/>
    <xf numFmtId="0" fontId="0" fillId="18" borderId="0" xfId="0" applyFont="1" applyFill="1" applyAlignment="1"/>
    <xf numFmtId="168" fontId="0" fillId="18" borderId="0" xfId="2" applyNumberFormat="1" applyFont="1" applyFill="1"/>
    <xf numFmtId="0" fontId="0" fillId="0" borderId="0" xfId="0" applyAlignment="1">
      <alignment wrapText="1"/>
    </xf>
    <xf numFmtId="0" fontId="19" fillId="14" borderId="14" xfId="4" applyAlignment="1">
      <alignment horizontal="center" wrapText="1"/>
    </xf>
    <xf numFmtId="0" fontId="27" fillId="0" borderId="0" xfId="0" applyFont="1" applyAlignment="1">
      <alignment horizontal="left" vertical="center"/>
    </xf>
    <xf numFmtId="0" fontId="27" fillId="0" borderId="0" xfId="0" applyFont="1" applyAlignment="1">
      <alignment horizontal="left" vertical="center" wrapText="1"/>
    </xf>
    <xf numFmtId="0" fontId="29" fillId="0" borderId="0" xfId="0" applyFont="1" applyAlignment="1">
      <alignment horizontal="left" vertical="center"/>
    </xf>
    <xf numFmtId="0" fontId="30" fillId="0" borderId="0" xfId="0" applyFont="1" applyAlignment="1">
      <alignment horizontal="left" vertical="center"/>
    </xf>
    <xf numFmtId="0" fontId="0" fillId="0" borderId="0" xfId="0" applyAlignment="1">
      <alignment horizontal="left"/>
    </xf>
    <xf numFmtId="0" fontId="5" fillId="0" borderId="1" xfId="0" applyFont="1" applyBorder="1" applyAlignment="1">
      <alignment horizontal="left" vertical="center"/>
    </xf>
    <xf numFmtId="0" fontId="30" fillId="0" borderId="1" xfId="0" applyFont="1" applyBorder="1" applyAlignment="1">
      <alignment horizontal="left" vertical="center"/>
    </xf>
    <xf numFmtId="0" fontId="31" fillId="0" borderId="0" xfId="0" applyFont="1" applyAlignment="1">
      <alignment horizontal="left" vertical="center"/>
    </xf>
    <xf numFmtId="0" fontId="32" fillId="0" borderId="0" xfId="0" applyFont="1" applyAlignment="1">
      <alignment horizontal="left" vertical="center"/>
    </xf>
    <xf numFmtId="0" fontId="28" fillId="0" borderId="1" xfId="0" applyFont="1" applyBorder="1" applyAlignment="1">
      <alignment horizontal="left" vertical="center"/>
    </xf>
    <xf numFmtId="0" fontId="33" fillId="0" borderId="0" xfId="0" applyFont="1" applyAlignment="1">
      <alignment horizontal="left" vertical="center"/>
    </xf>
    <xf numFmtId="0" fontId="34" fillId="0" borderId="0" xfId="0" applyFont="1" applyAlignment="1">
      <alignment horizontal="left" vertical="center"/>
    </xf>
    <xf numFmtId="0" fontId="35" fillId="0" borderId="1" xfId="0" applyFont="1" applyBorder="1" applyAlignment="1">
      <alignment horizontal="left" vertical="center"/>
    </xf>
    <xf numFmtId="0" fontId="30" fillId="0" borderId="1" xfId="0" applyFont="1" applyBorder="1" applyAlignment="1">
      <alignment horizontal="left"/>
    </xf>
    <xf numFmtId="0" fontId="36" fillId="0" borderId="1" xfId="0" applyFont="1" applyBorder="1" applyAlignment="1">
      <alignment horizontal="left" vertical="center"/>
    </xf>
    <xf numFmtId="0" fontId="37" fillId="0" borderId="0" xfId="0" applyFont="1" applyAlignment="1">
      <alignment horizontal="left"/>
    </xf>
    <xf numFmtId="0" fontId="5" fillId="0" borderId="0" xfId="0" applyFont="1" applyAlignment="1">
      <alignment horizontal="left" vertical="center"/>
    </xf>
    <xf numFmtId="0" fontId="35" fillId="0" borderId="0" xfId="0" applyFont="1" applyAlignment="1">
      <alignment horizontal="left" vertical="center"/>
    </xf>
    <xf numFmtId="0" fontId="27" fillId="0" borderId="0" xfId="0" applyFont="1" applyAlignment="1">
      <alignment horizontal="left"/>
    </xf>
    <xf numFmtId="0" fontId="30" fillId="0" borderId="0" xfId="0" applyFont="1" applyAlignment="1">
      <alignment horizontal="left"/>
    </xf>
    <xf numFmtId="0" fontId="27" fillId="0" borderId="0" xfId="0" applyFont="1" applyAlignment="1">
      <alignment vertical="center"/>
    </xf>
    <xf numFmtId="0" fontId="29" fillId="0" borderId="0" xfId="0" applyFont="1" applyAlignment="1">
      <alignment horizontal="center" vertical="center"/>
    </xf>
    <xf numFmtId="0" fontId="27" fillId="0" borderId="0" xfId="0" applyFont="1" applyAlignment="1">
      <alignment horizontal="center" vertical="center"/>
    </xf>
    <xf numFmtId="0" fontId="30" fillId="0" borderId="0" xfId="0" applyFont="1" applyAlignment="1">
      <alignment horizontal="center" vertical="center"/>
    </xf>
    <xf numFmtId="0" fontId="27" fillId="0" borderId="0" xfId="0" applyFont="1"/>
    <xf numFmtId="0" fontId="5" fillId="0" borderId="2" xfId="0" applyFont="1" applyBorder="1" applyAlignment="1">
      <alignment horizontal="center" vertical="center"/>
    </xf>
    <xf numFmtId="0" fontId="30" fillId="0" borderId="20" xfId="0" applyFont="1" applyBorder="1" applyAlignment="1">
      <alignment horizontal="center" vertical="center"/>
    </xf>
    <xf numFmtId="0" fontId="37" fillId="0" borderId="20" xfId="0" applyFont="1" applyBorder="1" applyAlignment="1">
      <alignment horizontal="center"/>
    </xf>
    <xf numFmtId="0" fontId="31" fillId="0" borderId="0" xfId="0" applyFont="1" applyAlignment="1">
      <alignment horizontal="center" vertical="center"/>
    </xf>
    <xf numFmtId="0" fontId="32" fillId="0" borderId="0" xfId="0" applyFont="1" applyAlignment="1">
      <alignment horizontal="center" vertical="center"/>
    </xf>
    <xf numFmtId="0" fontId="33" fillId="0" borderId="0" xfId="0" applyFont="1" applyAlignment="1">
      <alignment horizontal="center" vertical="center"/>
    </xf>
    <xf numFmtId="0" fontId="27" fillId="0" borderId="2" xfId="0" applyFont="1" applyBorder="1" applyAlignment="1">
      <alignment horizontal="center" vertical="center"/>
    </xf>
    <xf numFmtId="0" fontId="34" fillId="0" borderId="0" xfId="0" applyFont="1" applyAlignment="1">
      <alignment horizontal="center" vertical="center"/>
    </xf>
    <xf numFmtId="0" fontId="27" fillId="0" borderId="2" xfId="0" applyFont="1" applyBorder="1" applyAlignment="1">
      <alignment horizontal="center"/>
    </xf>
    <xf numFmtId="0" fontId="28" fillId="0" borderId="1" xfId="0" applyFont="1" applyBorder="1" applyAlignment="1">
      <alignment horizontal="center" vertical="center"/>
    </xf>
    <xf numFmtId="0" fontId="30" fillId="0" borderId="20" xfId="0" applyFont="1" applyBorder="1" applyAlignment="1">
      <alignment horizontal="center"/>
    </xf>
    <xf numFmtId="0" fontId="35" fillId="0" borderId="0" xfId="0" applyFont="1" applyAlignment="1">
      <alignment horizontal="center" vertical="center"/>
    </xf>
    <xf numFmtId="0" fontId="37" fillId="0" borderId="0" xfId="0" applyFont="1" applyAlignment="1">
      <alignment horizontal="center"/>
    </xf>
    <xf numFmtId="0" fontId="27" fillId="0" borderId="0" xfId="0" applyFont="1" applyAlignment="1">
      <alignment horizontal="center"/>
    </xf>
    <xf numFmtId="0" fontId="30" fillId="0" borderId="0" xfId="0" applyFont="1" applyAlignment="1">
      <alignment horizontal="center"/>
    </xf>
    <xf numFmtId="0" fontId="18" fillId="15" borderId="15" xfId="5" applyAlignment="1">
      <alignment horizontal="center"/>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alignment wrapText="1"/>
    </xf>
    <xf numFmtId="0" fontId="0" fillId="0" borderId="0" xfId="0" applyAlignment="1">
      <alignment horizontal="center"/>
    </xf>
    <xf numFmtId="0" fontId="0" fillId="0" borderId="0" xfId="0" applyFill="1" applyAlignment="1">
      <alignment horizontal="center"/>
    </xf>
    <xf numFmtId="0" fontId="0" fillId="18" borderId="0" xfId="0" applyFill="1" applyAlignment="1">
      <alignment horizontal="center"/>
    </xf>
    <xf numFmtId="0" fontId="39" fillId="0" borderId="0" xfId="0" applyFont="1" applyFill="1" applyAlignment="1"/>
    <xf numFmtId="0" fontId="0" fillId="0" borderId="0" xfId="0" applyFont="1" applyAlignment="1"/>
    <xf numFmtId="0" fontId="10" fillId="0" borderId="0" xfId="0" applyFont="1"/>
    <xf numFmtId="0" fontId="0" fillId="0" borderId="0" xfId="0" applyFont="1" applyAlignment="1"/>
    <xf numFmtId="16" fontId="0" fillId="0" borderId="0" xfId="0" applyNumberFormat="1" applyFont="1" applyAlignment="1"/>
    <xf numFmtId="0" fontId="0" fillId="0" borderId="0" xfId="0" applyFont="1" applyAlignment="1"/>
    <xf numFmtId="0" fontId="0" fillId="0" borderId="0" xfId="0" applyFont="1" applyAlignment="1"/>
    <xf numFmtId="167" fontId="0" fillId="0" borderId="0" xfId="1" applyNumberFormat="1" applyFont="1" applyFill="1" applyAlignment="1"/>
    <xf numFmtId="167" fontId="0" fillId="0" borderId="0" xfId="1" applyNumberFormat="1" applyFont="1" applyAlignment="1">
      <alignment horizontal="center"/>
    </xf>
    <xf numFmtId="0" fontId="0" fillId="0" borderId="0" xfId="0" applyAlignment="1">
      <alignment horizontal="center"/>
    </xf>
    <xf numFmtId="0" fontId="0" fillId="0" borderId="0" xfId="0" applyFont="1" applyAlignment="1"/>
    <xf numFmtId="0" fontId="26" fillId="19" borderId="18" xfId="0" applyFont="1" applyFill="1" applyBorder="1"/>
    <xf numFmtId="9" fontId="0" fillId="0" borderId="0" xfId="3" applyFont="1" applyAlignment="1"/>
    <xf numFmtId="171" fontId="0" fillId="0" borderId="0" xfId="0" applyNumberFormat="1" applyFont="1" applyAlignment="1"/>
    <xf numFmtId="10" fontId="0" fillId="0" borderId="0" xfId="3" applyNumberFormat="1" applyFont="1" applyAlignment="1"/>
    <xf numFmtId="0" fontId="25" fillId="0" borderId="0" xfId="7" quotePrefix="1" applyAlignment="1"/>
    <xf numFmtId="0" fontId="0" fillId="0" borderId="0" xfId="0" applyAlignment="1">
      <alignment horizontal="center"/>
    </xf>
    <xf numFmtId="0" fontId="0" fillId="0" borderId="0" xfId="0" applyFont="1" applyAlignment="1"/>
    <xf numFmtId="0" fontId="26" fillId="19" borderId="0" xfId="0" applyFont="1" applyFill="1" applyBorder="1" applyAlignment="1"/>
    <xf numFmtId="14" fontId="0" fillId="0" borderId="0" xfId="0" applyNumberFormat="1" applyFont="1" applyAlignment="1"/>
    <xf numFmtId="0" fontId="18" fillId="0" borderId="0" xfId="5" applyFill="1" applyBorder="1" applyAlignment="1"/>
    <xf numFmtId="0" fontId="0" fillId="0" borderId="0" xfId="0" applyFont="1" applyAlignment="1"/>
    <xf numFmtId="168" fontId="0" fillId="0" borderId="0" xfId="2" applyNumberFormat="1" applyFont="1" applyAlignment="1"/>
    <xf numFmtId="0" fontId="0" fillId="0" borderId="0" xfId="0" applyFont="1" applyAlignment="1">
      <alignment horizontal="left"/>
    </xf>
    <xf numFmtId="168" fontId="0" fillId="0" borderId="0" xfId="2" applyNumberFormat="1" applyFont="1" applyAlignment="1">
      <alignment horizontal="right"/>
    </xf>
    <xf numFmtId="0" fontId="26" fillId="0" borderId="18" xfId="0" applyFont="1" applyFill="1" applyBorder="1" applyAlignment="1">
      <alignment horizontal="center"/>
    </xf>
    <xf numFmtId="0" fontId="26" fillId="0" borderId="19" xfId="0" applyFont="1" applyFill="1" applyBorder="1" applyAlignment="1">
      <alignment horizontal="center"/>
    </xf>
    <xf numFmtId="0" fontId="0" fillId="0" borderId="0" xfId="0" pivotButton="1" applyFont="1" applyAlignment="1"/>
    <xf numFmtId="0" fontId="0" fillId="0" borderId="0" xfId="0" applyFont="1" applyAlignment="1">
      <alignment horizontal="left" indent="1"/>
    </xf>
    <xf numFmtId="0" fontId="25" fillId="0" borderId="0" xfId="7" applyFill="1"/>
    <xf numFmtId="0" fontId="0" fillId="0" borderId="0" xfId="0" applyFont="1" applyAlignment="1"/>
    <xf numFmtId="0" fontId="0" fillId="0" borderId="0" xfId="0" applyFont="1" applyAlignment="1"/>
    <xf numFmtId="0" fontId="0" fillId="16" borderId="0" xfId="0" applyFont="1" applyFill="1" applyAlignment="1"/>
    <xf numFmtId="0" fontId="0" fillId="0" borderId="0" xfId="0" applyFont="1" applyAlignment="1"/>
    <xf numFmtId="0" fontId="18" fillId="15" borderId="15" xfId="5" applyAlignment="1">
      <alignment horizontal="center"/>
    </xf>
    <xf numFmtId="0" fontId="0" fillId="0" borderId="0" xfId="0" applyFont="1" applyAlignment="1"/>
    <xf numFmtId="165" fontId="0" fillId="0" borderId="0" xfId="2" applyFont="1" applyAlignment="1"/>
    <xf numFmtId="165" fontId="0" fillId="0" borderId="0" xfId="2" applyNumberFormat="1" applyFont="1" applyAlignment="1"/>
    <xf numFmtId="165" fontId="0" fillId="0" borderId="0" xfId="0" applyNumberFormat="1" applyFont="1" applyAlignment="1"/>
    <xf numFmtId="168" fontId="0" fillId="0" borderId="0" xfId="0" applyNumberFormat="1" applyFont="1" applyAlignment="1"/>
    <xf numFmtId="0" fontId="0" fillId="0" borderId="0" xfId="0" applyFont="1" applyAlignment="1">
      <alignment horizontal="right"/>
    </xf>
    <xf numFmtId="0" fontId="41" fillId="0" borderId="0" xfId="0" applyFont="1" applyAlignment="1">
      <alignment horizontal="center"/>
    </xf>
    <xf numFmtId="0" fontId="42" fillId="0" borderId="0" xfId="0" applyFont="1" applyAlignment="1">
      <alignment vertical="center"/>
    </xf>
    <xf numFmtId="0" fontId="43" fillId="0" borderId="0" xfId="0" applyFont="1" applyAlignment="1">
      <alignment vertical="center"/>
    </xf>
    <xf numFmtId="0" fontId="33" fillId="0" borderId="0" xfId="0" applyFont="1" applyAlignment="1">
      <alignment horizontal="center"/>
    </xf>
    <xf numFmtId="0" fontId="44" fillId="0" borderId="0" xfId="0" applyFont="1" applyAlignment="1"/>
    <xf numFmtId="0" fontId="12" fillId="20" borderId="21" xfId="0" applyFont="1" applyFill="1" applyBorder="1" applyAlignment="1">
      <alignment vertical="center"/>
    </xf>
    <xf numFmtId="0" fontId="12" fillId="20" borderId="22" xfId="0" applyFont="1" applyFill="1" applyBorder="1" applyAlignment="1">
      <alignment vertical="center"/>
    </xf>
    <xf numFmtId="0" fontId="12" fillId="20" borderId="23" xfId="0" applyFont="1" applyFill="1" applyBorder="1" applyAlignment="1">
      <alignment vertical="center"/>
    </xf>
    <xf numFmtId="0" fontId="12" fillId="20" borderId="24" xfId="0" applyFont="1" applyFill="1" applyBorder="1" applyAlignment="1">
      <alignment vertical="center"/>
    </xf>
    <xf numFmtId="0" fontId="45" fillId="20" borderId="0" xfId="0" applyFont="1" applyFill="1" applyBorder="1" applyAlignment="1">
      <alignment horizontal="center" vertical="center"/>
    </xf>
    <xf numFmtId="0" fontId="12" fillId="20" borderId="0" xfId="0" applyFont="1" applyFill="1" applyBorder="1" applyAlignment="1">
      <alignment vertical="center"/>
    </xf>
    <xf numFmtId="0" fontId="12" fillId="20" borderId="25" xfId="0" applyFont="1" applyFill="1" applyBorder="1" applyAlignment="1">
      <alignment vertical="center"/>
    </xf>
    <xf numFmtId="20" fontId="12" fillId="20" borderId="0" xfId="0" applyNumberFormat="1" applyFont="1" applyFill="1" applyBorder="1" applyAlignment="1">
      <alignment vertical="center"/>
    </xf>
    <xf numFmtId="167" fontId="46" fillId="16" borderId="0" xfId="1" applyNumberFormat="1" applyFont="1" applyFill="1" applyBorder="1" applyAlignment="1">
      <alignment vertical="center"/>
    </xf>
    <xf numFmtId="0" fontId="12" fillId="20" borderId="26" xfId="0" applyFont="1" applyFill="1" applyBorder="1" applyAlignment="1">
      <alignment vertical="center"/>
    </xf>
    <xf numFmtId="0" fontId="12" fillId="20" borderId="27" xfId="0" applyFont="1" applyFill="1" applyBorder="1" applyAlignment="1">
      <alignment vertical="center"/>
    </xf>
    <xf numFmtId="0" fontId="12" fillId="20" borderId="28" xfId="0" applyFont="1" applyFill="1" applyBorder="1" applyAlignment="1">
      <alignment vertical="center"/>
    </xf>
    <xf numFmtId="0" fontId="12" fillId="0" borderId="0" xfId="0" applyFont="1" applyAlignment="1">
      <alignment vertical="center"/>
    </xf>
    <xf numFmtId="0" fontId="12" fillId="20" borderId="22" xfId="0" applyFont="1" applyFill="1" applyBorder="1" applyAlignment="1">
      <alignment horizontal="center" vertical="center"/>
    </xf>
    <xf numFmtId="167" fontId="12" fillId="20" borderId="0" xfId="1" applyNumberFormat="1" applyFont="1" applyFill="1" applyBorder="1" applyAlignment="1">
      <alignment vertical="center"/>
    </xf>
    <xf numFmtId="166" fontId="12" fillId="20" borderId="27" xfId="0" applyNumberFormat="1" applyFont="1" applyFill="1" applyBorder="1" applyAlignment="1">
      <alignment vertical="center"/>
    </xf>
    <xf numFmtId="166" fontId="12" fillId="20" borderId="28" xfId="0" applyNumberFormat="1" applyFont="1" applyFill="1" applyBorder="1" applyAlignment="1">
      <alignment vertical="center"/>
    </xf>
    <xf numFmtId="0" fontId="47" fillId="0" borderId="0" xfId="0" applyFont="1" applyAlignment="1"/>
    <xf numFmtId="0" fontId="48" fillId="0" borderId="0" xfId="0" applyFont="1" applyAlignment="1"/>
    <xf numFmtId="0" fontId="49" fillId="0" borderId="0" xfId="0" applyFont="1" applyAlignment="1"/>
    <xf numFmtId="0" fontId="50" fillId="0" borderId="0" xfId="0" applyFont="1" applyAlignment="1"/>
    <xf numFmtId="0" fontId="51" fillId="0" borderId="0" xfId="0" applyFont="1" applyAlignment="1"/>
    <xf numFmtId="0" fontId="0" fillId="0" borderId="0" xfId="0" applyFont="1" applyAlignment="1"/>
    <xf numFmtId="0" fontId="0" fillId="0" borderId="0" xfId="0" applyFont="1" applyAlignment="1"/>
    <xf numFmtId="0" fontId="18" fillId="15" borderId="15" xfId="5" applyAlignment="1">
      <alignment horizontal="center"/>
    </xf>
    <xf numFmtId="0" fontId="0" fillId="0" borderId="0" xfId="0" applyFont="1" applyAlignment="1"/>
    <xf numFmtId="0" fontId="52" fillId="0" borderId="0" xfId="0" applyFont="1" applyAlignment="1"/>
    <xf numFmtId="0" fontId="0" fillId="0" borderId="0" xfId="0" applyFont="1" applyFill="1" applyAlignment="1">
      <alignment horizontal="center"/>
    </xf>
    <xf numFmtId="0" fontId="0" fillId="0" borderId="0" xfId="0" applyFont="1" applyAlignment="1"/>
    <xf numFmtId="0" fontId="0" fillId="0" borderId="0" xfId="0" applyFont="1" applyAlignment="1"/>
    <xf numFmtId="0" fontId="53" fillId="0" borderId="0" xfId="0" applyFont="1" applyAlignment="1"/>
    <xf numFmtId="0" fontId="0" fillId="0" borderId="0" xfId="0" applyFont="1" applyAlignment="1"/>
    <xf numFmtId="0" fontId="39" fillId="0" borderId="0" xfId="0" applyFont="1" applyFill="1" applyAlignment="1">
      <alignment horizontal="center"/>
    </xf>
    <xf numFmtId="168" fontId="39" fillId="0" borderId="0" xfId="2" applyNumberFormat="1" applyFont="1" applyFill="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11" fillId="0" borderId="0" xfId="0" applyFont="1"/>
    <xf numFmtId="0" fontId="0" fillId="0" borderId="0" xfId="0" applyFont="1"/>
    <xf numFmtId="0" fontId="0" fillId="21" borderId="0" xfId="0" applyFont="1" applyFill="1" applyAlignment="1"/>
    <xf numFmtId="0" fontId="25" fillId="21" borderId="0" xfId="7" applyFill="1" applyAlignment="1"/>
    <xf numFmtId="0" fontId="25" fillId="21" borderId="0" xfId="7" applyFill="1" applyAlignment="1">
      <alignment horizontal="center"/>
    </xf>
    <xf numFmtId="0" fontId="0" fillId="0" borderId="29" xfId="0" applyFont="1" applyBorder="1" applyAlignment="1"/>
    <xf numFmtId="0" fontId="0" fillId="21" borderId="29" xfId="0" applyFont="1" applyFill="1" applyBorder="1" applyAlignment="1"/>
    <xf numFmtId="0" fontId="0" fillId="22" borderId="36" xfId="0" applyFont="1" applyFill="1" applyBorder="1" applyAlignment="1"/>
    <xf numFmtId="0" fontId="0" fillId="22" borderId="35" xfId="0" applyFont="1" applyFill="1" applyBorder="1" applyAlignment="1"/>
    <xf numFmtId="0" fontId="0" fillId="22" borderId="31" xfId="0" applyFont="1" applyFill="1" applyBorder="1" applyAlignment="1"/>
    <xf numFmtId="0" fontId="0" fillId="22" borderId="33" xfId="0" applyFont="1" applyFill="1" applyBorder="1" applyAlignment="1"/>
    <xf numFmtId="0" fontId="0" fillId="0" borderId="0" xfId="0" applyAlignment="1">
      <alignment horizontal="center"/>
    </xf>
    <xf numFmtId="0" fontId="0" fillId="0" borderId="0" xfId="0" applyFont="1" applyAlignment="1"/>
    <xf numFmtId="0" fontId="11" fillId="0" borderId="0" xfId="0" applyFont="1" applyFill="1" applyAlignment="1"/>
    <xf numFmtId="0" fontId="0" fillId="0" borderId="0" xfId="0" applyNumberFormat="1" applyFont="1" applyAlignment="1">
      <alignment horizontal="center"/>
    </xf>
    <xf numFmtId="0" fontId="0" fillId="21" borderId="0" xfId="0" applyFont="1" applyFill="1" applyAlignment="1">
      <alignment horizontal="center"/>
    </xf>
    <xf numFmtId="0" fontId="25" fillId="21" borderId="0" xfId="7" quotePrefix="1" applyFill="1" applyAlignment="1"/>
    <xf numFmtId="0" fontId="0" fillId="21" borderId="0" xfId="0" applyNumberFormat="1" applyFont="1" applyFill="1" applyAlignment="1">
      <alignment horizontal="center"/>
    </xf>
    <xf numFmtId="0" fontId="25" fillId="21" borderId="0" xfId="7" applyNumberFormat="1" applyFill="1" applyAlignment="1"/>
    <xf numFmtId="0" fontId="0" fillId="23" borderId="0" xfId="0" applyFont="1" applyFill="1" applyAlignment="1">
      <alignment horizontal="center"/>
    </xf>
    <xf numFmtId="0" fontId="0" fillId="23" borderId="0" xfId="0" applyFont="1" applyFill="1" applyAlignment="1"/>
    <xf numFmtId="0" fontId="55" fillId="21" borderId="0" xfId="0" applyFont="1" applyFill="1" applyAlignment="1"/>
    <xf numFmtId="0" fontId="0" fillId="21" borderId="0" xfId="0" applyFont="1" applyFill="1" applyAlignment="1">
      <alignment wrapText="1"/>
    </xf>
    <xf numFmtId="0" fontId="0" fillId="0" borderId="0" xfId="0" applyFont="1" applyBorder="1" applyAlignment="1"/>
    <xf numFmtId="0" fontId="25" fillId="21" borderId="37" xfId="7" applyFill="1" applyBorder="1" applyAlignment="1"/>
    <xf numFmtId="0" fontId="0" fillId="16" borderId="37" xfId="0" applyFont="1" applyFill="1" applyBorder="1" applyAlignment="1"/>
    <xf numFmtId="0" fontId="0" fillId="15" borderId="37" xfId="0" applyFont="1" applyFill="1" applyBorder="1" applyAlignment="1"/>
    <xf numFmtId="0" fontId="0" fillId="18" borderId="37" xfId="0" applyFont="1" applyFill="1" applyBorder="1" applyAlignment="1"/>
    <xf numFmtId="0" fontId="0" fillId="21" borderId="0" xfId="0" applyFont="1" applyFill="1" applyBorder="1" applyAlignment="1"/>
    <xf numFmtId="0" fontId="55" fillId="21" borderId="0" xfId="0" applyFont="1" applyFill="1" applyBorder="1" applyAlignment="1"/>
    <xf numFmtId="0" fontId="0" fillId="0" borderId="30" xfId="0" applyFont="1" applyBorder="1" applyAlignment="1"/>
    <xf numFmtId="0" fontId="0" fillId="21" borderId="38" xfId="0" applyFont="1" applyFill="1" applyBorder="1" applyAlignment="1"/>
    <xf numFmtId="20" fontId="20" fillId="0" borderId="0" xfId="0" applyNumberFormat="1" applyFont="1" applyFill="1" applyAlignment="1"/>
    <xf numFmtId="0" fontId="0" fillId="0" borderId="0" xfId="0" applyFont="1" applyAlignment="1"/>
    <xf numFmtId="0" fontId="0" fillId="15" borderId="0" xfId="0" applyFont="1" applyFill="1" applyAlignment="1"/>
    <xf numFmtId="9" fontId="0" fillId="0" borderId="0" xfId="3" applyFont="1" applyAlignment="1">
      <alignment horizontal="center"/>
    </xf>
    <xf numFmtId="10" fontId="0" fillId="0" borderId="0" xfId="0" applyNumberFormat="1" applyFont="1" applyAlignment="1"/>
    <xf numFmtId="0" fontId="0" fillId="0" borderId="0" xfId="0" applyFont="1" applyAlignment="1"/>
    <xf numFmtId="0" fontId="13" fillId="0" borderId="0" xfId="0" applyFont="1" applyAlignment="1">
      <alignment horizontal="center" wrapText="1"/>
    </xf>
    <xf numFmtId="0" fontId="12" fillId="14" borderId="0" xfId="0" applyFont="1" applyFill="1" applyBorder="1" applyAlignment="1">
      <alignment vertical="center"/>
    </xf>
    <xf numFmtId="0" fontId="0" fillId="16" borderId="0" xfId="0" applyFont="1" applyFill="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164" fontId="0" fillId="0" borderId="0" xfId="0" applyNumberFormat="1" applyFont="1" applyAlignment="1">
      <alignment horizontal="right"/>
    </xf>
    <xf numFmtId="164" fontId="0" fillId="0" borderId="0" xfId="0" applyNumberFormat="1" applyFont="1" applyAlignment="1">
      <alignment horizontal="left"/>
    </xf>
    <xf numFmtId="0" fontId="39" fillId="16" borderId="0" xfId="0" applyFont="1" applyFill="1" applyAlignment="1">
      <alignment horizontal="center"/>
    </xf>
    <xf numFmtId="167" fontId="0" fillId="18" borderId="0" xfId="1" applyNumberFormat="1" applyFont="1" applyFill="1" applyAlignment="1"/>
    <xf numFmtId="164" fontId="0" fillId="0" borderId="0" xfId="0" applyNumberFormat="1" applyFont="1" applyFill="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Alignment="1">
      <alignment horizontal="center"/>
    </xf>
    <xf numFmtId="0" fontId="0" fillId="0" borderId="0" xfId="0" applyFont="1" applyAlignment="1"/>
    <xf numFmtId="0" fontId="0" fillId="0" borderId="0" xfId="0" applyFont="1" applyAlignment="1"/>
    <xf numFmtId="2" fontId="0" fillId="0" borderId="0" xfId="0" applyNumberFormat="1" applyFont="1" applyAlignment="1"/>
    <xf numFmtId="0" fontId="0" fillId="0" borderId="0" xfId="0" applyAlignment="1">
      <alignment horizontal="center"/>
    </xf>
    <xf numFmtId="0" fontId="0" fillId="0" borderId="0" xfId="0" applyFont="1" applyAlignment="1"/>
    <xf numFmtId="0" fontId="0" fillId="0" borderId="0" xfId="0" applyFont="1" applyAlignment="1"/>
    <xf numFmtId="167" fontId="0" fillId="0" borderId="0" xfId="0" applyNumberFormat="1" applyAlignment="1">
      <alignment horizontal="center"/>
    </xf>
    <xf numFmtId="167" fontId="0" fillId="0" borderId="0" xfId="0" applyNumberFormat="1" applyFont="1" applyAlignment="1">
      <alignment horizontal="center"/>
    </xf>
    <xf numFmtId="0" fontId="0" fillId="0" borderId="0" xfId="0" applyFill="1" applyAlignment="1">
      <alignment wrapText="1"/>
    </xf>
    <xf numFmtId="0" fontId="0" fillId="0" borderId="0" xfId="0" applyFont="1" applyAlignment="1"/>
    <xf numFmtId="9" fontId="12" fillId="18" borderId="0" xfId="3" applyFont="1" applyFill="1" applyBorder="1" applyAlignment="1">
      <alignment vertical="center"/>
    </xf>
    <xf numFmtId="0" fontId="0" fillId="0" borderId="0" xfId="0" applyFont="1" applyAlignment="1"/>
    <xf numFmtId="0" fontId="0" fillId="0" borderId="0" xfId="0" applyFont="1" applyFill="1" applyAlignment="1">
      <alignment wrapText="1"/>
    </xf>
    <xf numFmtId="0" fontId="0" fillId="17" borderId="0" xfId="0" applyFill="1"/>
    <xf numFmtId="0" fontId="0" fillId="0" borderId="0" xfId="0" applyFont="1" applyAlignment="1"/>
    <xf numFmtId="0" fontId="0" fillId="0" borderId="0" xfId="0" applyFont="1" applyAlignment="1"/>
    <xf numFmtId="0" fontId="24" fillId="0" borderId="0" xfId="0" applyFont="1" applyAlignment="1"/>
    <xf numFmtId="0" fontId="0" fillId="17" borderId="0" xfId="0" applyFont="1" applyFill="1" applyAlignment="1"/>
    <xf numFmtId="9" fontId="0" fillId="0" borderId="0" xfId="0" applyNumberFormat="1" applyFont="1" applyAlignment="1"/>
    <xf numFmtId="0" fontId="0" fillId="0" borderId="0" xfId="0" applyFont="1" applyAlignment="1"/>
    <xf numFmtId="0" fontId="0" fillId="0" borderId="0" xfId="0" applyFont="1" applyAlignment="1"/>
    <xf numFmtId="22" fontId="0" fillId="0" borderId="0" xfId="0" applyNumberFormat="1" applyFont="1" applyAlignment="1">
      <alignment horizontal="right"/>
    </xf>
    <xf numFmtId="0" fontId="39" fillId="23" borderId="0" xfId="0" applyFont="1" applyFill="1" applyAlignment="1"/>
    <xf numFmtId="169" fontId="0" fillId="23" borderId="0" xfId="0" applyNumberFormat="1" applyFont="1" applyFill="1" applyAlignment="1"/>
    <xf numFmtId="18" fontId="0" fillId="23" borderId="0" xfId="0" applyNumberFormat="1" applyFont="1" applyFill="1" applyAlignment="1"/>
    <xf numFmtId="2" fontId="0" fillId="23" borderId="0" xfId="0" applyNumberFormat="1" applyFont="1" applyFill="1" applyAlignment="1"/>
    <xf numFmtId="22" fontId="25" fillId="0" borderId="0" xfId="7" applyNumberFormat="1" applyAlignment="1">
      <alignment horizontal="right"/>
    </xf>
    <xf numFmtId="0" fontId="24" fillId="0" borderId="0" xfId="0" applyFont="1" applyAlignment="1">
      <alignment wrapText="1"/>
    </xf>
    <xf numFmtId="0" fontId="0" fillId="0" borderId="0" xfId="0" applyFont="1" applyAlignment="1"/>
    <xf numFmtId="0" fontId="0" fillId="0" borderId="0" xfId="0" applyFont="1" applyAlignment="1"/>
    <xf numFmtId="0" fontId="0" fillId="17" borderId="0" xfId="0" applyFont="1" applyFill="1" applyAlignment="1">
      <alignment horizontal="center"/>
    </xf>
    <xf numFmtId="0" fontId="0" fillId="0" borderId="0" xfId="0" applyFont="1" applyAlignment="1"/>
    <xf numFmtId="0" fontId="0" fillId="0" borderId="0" xfId="0" applyFont="1" applyAlignment="1"/>
    <xf numFmtId="0" fontId="0" fillId="0" borderId="0" xfId="0" applyFont="1" applyAlignment="1">
      <alignment horizontal="left" indent="2"/>
    </xf>
    <xf numFmtId="172" fontId="0" fillId="0" borderId="0" xfId="3" applyNumberFormat="1" applyFont="1" applyAlignment="1"/>
    <xf numFmtId="0" fontId="0" fillId="18" borderId="0" xfId="0" applyFont="1" applyFill="1" applyAlignment="1">
      <alignment horizontal="center"/>
    </xf>
    <xf numFmtId="0" fontId="0" fillId="0" borderId="0" xfId="0" applyFont="1" applyAlignment="1"/>
    <xf numFmtId="0" fontId="7" fillId="4" borderId="0" xfId="0" applyFont="1" applyFill="1"/>
    <xf numFmtId="0" fontId="58" fillId="8" borderId="2" xfId="0" applyFont="1" applyFill="1" applyBorder="1" applyAlignment="1">
      <alignment horizontal="center"/>
    </xf>
    <xf numFmtId="0" fontId="8" fillId="0" borderId="0" xfId="0" applyFont="1"/>
    <xf numFmtId="0" fontId="0"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0" fillId="0" borderId="0" xfId="0"/>
    <xf numFmtId="0" fontId="40" fillId="0" borderId="0" xfId="0" applyFont="1" applyAlignment="1"/>
    <xf numFmtId="0" fontId="0" fillId="0" borderId="0" xfId="0" applyAlignment="1">
      <alignment horizontal="right"/>
    </xf>
    <xf numFmtId="167" fontId="0" fillId="0" borderId="0" xfId="0" applyNumberFormat="1" applyAlignment="1">
      <alignment horizontal="right"/>
    </xf>
    <xf numFmtId="167" fontId="0" fillId="0" borderId="0" xfId="0" applyNumberFormat="1"/>
    <xf numFmtId="10" fontId="0" fillId="0" borderId="0" xfId="0" applyNumberFormat="1"/>
    <xf numFmtId="0" fontId="12" fillId="16" borderId="22" xfId="0" applyFont="1" applyFill="1" applyBorder="1" applyAlignment="1">
      <alignment vertical="center"/>
    </xf>
    <xf numFmtId="0" fontId="24" fillId="24" borderId="0" xfId="0" applyFont="1" applyFill="1" applyAlignment="1"/>
    <xf numFmtId="0" fontId="0" fillId="24" borderId="0" xfId="0" applyFont="1" applyFill="1" applyAlignment="1"/>
    <xf numFmtId="0" fontId="33" fillId="0" borderId="1" xfId="0" applyFont="1" applyBorder="1" applyAlignment="1">
      <alignment horizontal="left"/>
    </xf>
    <xf numFmtId="0" fontId="0" fillId="0" borderId="0" xfId="0" applyFont="1" applyAlignment="1">
      <alignment horizontal="center" vertical="center" wrapText="1"/>
    </xf>
    <xf numFmtId="0" fontId="0" fillId="0" borderId="0" xfId="0" applyFont="1" applyAlignment="1">
      <alignment horizontal="center"/>
    </xf>
    <xf numFmtId="10" fontId="0" fillId="0" borderId="0" xfId="0" applyNumberFormat="1" applyFont="1" applyAlignment="1">
      <alignment horizontal="center"/>
    </xf>
    <xf numFmtId="9" fontId="0" fillId="0" borderId="0" xfId="0" applyNumberFormat="1" applyFont="1" applyAlignment="1">
      <alignment horizontal="center"/>
    </xf>
    <xf numFmtId="0" fontId="40" fillId="17" borderId="0" xfId="0" applyFont="1" applyFill="1" applyAlignment="1"/>
    <xf numFmtId="0" fontId="18" fillId="0" borderId="15" xfId="5" applyFill="1" applyAlignment="1"/>
    <xf numFmtId="0" fontId="52" fillId="24" borderId="0" xfId="0" applyFont="1" applyFill="1" applyAlignment="1"/>
    <xf numFmtId="0" fontId="0" fillId="0" borderId="0" xfId="3" applyNumberFormat="1" applyFont="1" applyAlignment="1"/>
    <xf numFmtId="0" fontId="17" fillId="21" borderId="0" xfId="0" applyFont="1" applyFill="1" applyBorder="1" applyAlignment="1">
      <alignment horizontal="center"/>
    </xf>
    <xf numFmtId="0" fontId="17" fillId="21" borderId="0" xfId="0" applyFont="1" applyFill="1" applyAlignment="1">
      <alignment horizontal="center"/>
    </xf>
    <xf numFmtId="0" fontId="56" fillId="15" borderId="32" xfId="5" applyFont="1" applyBorder="1" applyAlignment="1">
      <alignment horizontal="center"/>
    </xf>
    <xf numFmtId="0" fontId="56" fillId="15" borderId="33" xfId="5" applyFont="1" applyBorder="1" applyAlignment="1">
      <alignment horizontal="center"/>
    </xf>
    <xf numFmtId="0" fontId="56" fillId="15" borderId="34" xfId="5" applyFont="1" applyBorder="1" applyAlignment="1">
      <alignment horizontal="center"/>
    </xf>
    <xf numFmtId="0" fontId="55" fillId="21" borderId="0" xfId="0" applyFont="1" applyFill="1" applyBorder="1" applyAlignment="1">
      <alignment horizontal="center"/>
    </xf>
    <xf numFmtId="0" fontId="18" fillId="15" borderId="15" xfId="5" applyAlignment="1">
      <alignment horizontal="center"/>
    </xf>
    <xf numFmtId="0" fontId="0" fillId="0" borderId="0" xfId="0" applyFont="1" applyAlignment="1">
      <alignment horizontal="center" vertical="center" wrapText="1"/>
    </xf>
    <xf numFmtId="0" fontId="0" fillId="0" borderId="0" xfId="0" applyFont="1" applyAlignment="1">
      <alignment horizontal="center"/>
    </xf>
    <xf numFmtId="20" fontId="18" fillId="15" borderId="0" xfId="5" applyNumberFormat="1" applyBorder="1" applyAlignment="1">
      <alignment horizontal="center" vertical="center"/>
    </xf>
    <xf numFmtId="0" fontId="0" fillId="0" borderId="42" xfId="0" applyBorder="1" applyAlignment="1">
      <alignment horizontal="left" vertical="center" wrapText="1"/>
    </xf>
    <xf numFmtId="0" fontId="0" fillId="0" borderId="46" xfId="0" applyBorder="1" applyAlignment="1">
      <alignment horizontal="left" vertical="center" wrapText="1"/>
    </xf>
    <xf numFmtId="0" fontId="18" fillId="15" borderId="0" xfId="5" applyBorder="1" applyAlignment="1">
      <alignment horizontal="center"/>
    </xf>
    <xf numFmtId="0" fontId="40" fillId="0" borderId="42" xfId="0" applyFont="1" applyBorder="1" applyAlignment="1">
      <alignment horizontal="left" vertical="center"/>
    </xf>
    <xf numFmtId="0" fontId="40" fillId="0" borderId="46" xfId="0" applyFont="1" applyBorder="1" applyAlignment="1">
      <alignment horizontal="left" vertical="center"/>
    </xf>
    <xf numFmtId="0" fontId="0" fillId="0" borderId="42" xfId="0" applyBorder="1" applyAlignment="1">
      <alignment horizontal="left" vertical="center"/>
    </xf>
    <xf numFmtId="0" fontId="0" fillId="0" borderId="46" xfId="0" applyBorder="1" applyAlignment="1">
      <alignment horizontal="left" vertical="center"/>
    </xf>
    <xf numFmtId="20" fontId="18" fillId="15" borderId="15" xfId="5" applyNumberFormat="1" applyAlignment="1">
      <alignment horizontal="center" vertical="center"/>
    </xf>
    <xf numFmtId="0" fontId="28" fillId="0" borderId="0" xfId="0" applyFont="1" applyAlignment="1">
      <alignment horizontal="left" vertical="center"/>
    </xf>
    <xf numFmtId="0" fontId="0" fillId="0" borderId="0" xfId="0" applyAlignment="1">
      <alignment horizontal="left"/>
    </xf>
    <xf numFmtId="0" fontId="38" fillId="0" borderId="0" xfId="0" applyFont="1" applyAlignment="1">
      <alignment horizontal="center" vertical="center"/>
    </xf>
    <xf numFmtId="0" fontId="24" fillId="0" borderId="0" xfId="0" applyFont="1"/>
    <xf numFmtId="0" fontId="0" fillId="0" borderId="0" xfId="0" applyAlignment="1">
      <alignment horizontal="center"/>
    </xf>
    <xf numFmtId="0" fontId="24" fillId="0" borderId="0" xfId="0" applyFont="1" applyAlignment="1">
      <alignment horizontal="center"/>
    </xf>
    <xf numFmtId="0" fontId="1" fillId="13" borderId="0" xfId="0" applyFont="1" applyFill="1" applyAlignment="1">
      <alignment horizontal="center"/>
    </xf>
    <xf numFmtId="0" fontId="0" fillId="0" borderId="0" xfId="0"/>
    <xf numFmtId="0" fontId="1" fillId="13" borderId="2" xfId="0" applyFont="1" applyFill="1" applyBorder="1" applyAlignment="1">
      <alignment horizontal="center"/>
    </xf>
    <xf numFmtId="0" fontId="2" fillId="0" borderId="3" xfId="0" applyFont="1" applyBorder="1"/>
    <xf numFmtId="0" fontId="2" fillId="0" borderId="4" xfId="0" applyFont="1" applyBorder="1"/>
    <xf numFmtId="0" fontId="1" fillId="10" borderId="0" xfId="0" applyFont="1" applyFill="1" applyAlignment="1">
      <alignment horizontal="center"/>
    </xf>
  </cellXfs>
  <cellStyles count="8">
    <cellStyle name="Comma" xfId="1" builtinId="3"/>
    <cellStyle name="Currency" xfId="2" builtinId="4"/>
    <cellStyle name="Heading 1" xfId="4" builtinId="16" customBuiltin="1"/>
    <cellStyle name="Heading 2" xfId="5" builtinId="17" customBuiltin="1"/>
    <cellStyle name="Hyperlink" xfId="7" builtinId="8"/>
    <cellStyle name="Input" xfId="6" builtinId="20" customBuiltin="1"/>
    <cellStyle name="Normal" xfId="0" builtinId="0" customBuiltin="1"/>
    <cellStyle name="Percent" xfId="3" builtinId="5"/>
  </cellStyles>
  <dxfs count="321">
    <dxf>
      <alignment horizontal="center"/>
    </dxf>
    <dxf>
      <alignment horizontal="center"/>
    </dxf>
    <dxf>
      <alignment horizontal="center"/>
    </dxf>
    <dxf>
      <alignment horizontal="center"/>
    </dxf>
    <dxf>
      <alignment horizontal="center"/>
    </dxf>
    <dxf>
      <font>
        <strike val="0"/>
        <outline val="0"/>
        <shadow val="0"/>
        <u val="none"/>
        <vertAlign val="baseline"/>
        <sz val="11"/>
        <color rgb="FF000000"/>
        <name val="Arial"/>
        <family val="2"/>
        <scheme val="none"/>
      </font>
    </dxf>
    <dxf>
      <font>
        <strike val="0"/>
        <outline val="0"/>
        <shadow val="0"/>
        <u val="none"/>
        <vertAlign val="baseline"/>
        <sz val="11"/>
        <color rgb="FF000000"/>
        <name val="Arial"/>
        <family val="2"/>
        <scheme val="none"/>
      </font>
    </dxf>
    <dxf>
      <font>
        <strike val="0"/>
        <outline val="0"/>
        <shadow val="0"/>
        <u val="none"/>
        <vertAlign val="baseline"/>
        <sz val="11"/>
        <color rgb="FF000000"/>
        <name val="Arial"/>
        <family val="2"/>
        <scheme val="none"/>
      </font>
    </dxf>
    <dxf>
      <font>
        <strike val="0"/>
        <outline val="0"/>
        <shadow val="0"/>
        <u val="none"/>
        <vertAlign val="baseline"/>
        <sz val="11"/>
        <color rgb="FF000000"/>
        <name val="Arial"/>
        <family val="2"/>
        <scheme val="none"/>
      </font>
    </dxf>
    <dxf>
      <font>
        <strike val="0"/>
        <outline val="0"/>
        <shadow val="0"/>
        <u val="none"/>
        <vertAlign val="baseline"/>
        <sz val="11"/>
        <color rgb="FF000000"/>
        <name val="Arial"/>
        <family val="2"/>
        <scheme val="none"/>
      </font>
    </dxf>
    <dxf>
      <fill>
        <patternFill patternType="solid">
          <fgColor indexed="64"/>
          <bgColor theme="6" tint="0.5999938962981048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indexed="64"/>
          <bgColor theme="6" tint="0.59999389629810485"/>
        </patternFill>
      </fill>
      <alignment horizontal="center" vertical="bottom" textRotation="0" wrapText="0" indent="0" justifyLastLine="0" shrinkToFit="0" readingOrder="0"/>
    </dxf>
    <dxf>
      <border outline="0">
        <top style="thick">
          <color theme="4" tint="0.499984740745262"/>
        </top>
      </border>
    </dxf>
    <dxf>
      <font>
        <b val="0"/>
        <i val="0"/>
        <strike val="0"/>
        <condense val="0"/>
        <extend val="0"/>
        <outline val="0"/>
        <shadow val="0"/>
        <u val="none"/>
        <vertAlign val="baseline"/>
        <sz val="11"/>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ertAlign val="baseline"/>
        <sz val="14"/>
        <color rgb="FF1155CC"/>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8"/>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strike val="0"/>
        <outline val="0"/>
        <shadow val="0"/>
        <u val="none"/>
        <vertAlign val="baseline"/>
        <sz val="12"/>
        <color rgb="FF000000"/>
        <name val="Arial"/>
        <family val="2"/>
        <scheme val="none"/>
      </font>
    </dxf>
    <dxf>
      <font>
        <strike val="0"/>
        <outline val="0"/>
        <shadow val="0"/>
        <u val="none"/>
        <vertAlign val="baseline"/>
        <sz val="12"/>
        <color rgb="FF000000"/>
        <name val="Arial"/>
        <family val="2"/>
        <scheme val="none"/>
      </font>
    </dxf>
    <dxf>
      <font>
        <strike val="0"/>
        <outline val="0"/>
        <shadow val="0"/>
        <u val="none"/>
        <vertAlign val="baseline"/>
        <sz val="12"/>
        <color rgb="FF000000"/>
        <name val="Arial"/>
        <family val="2"/>
        <scheme val="none"/>
      </font>
    </dxf>
    <dxf>
      <alignment horizontal="center" vertical="bottom" textRotation="0" wrapText="0" indent="0" justifyLastLine="0" shrinkToFit="0" readingOrder="0"/>
    </dxf>
    <dxf>
      <fill>
        <patternFill>
          <bgColor rgb="FFFFFF00"/>
        </patternFill>
      </fill>
    </dxf>
    <dxf>
      <font>
        <color rgb="FF9C0006"/>
      </font>
      <fill>
        <patternFill>
          <bgColor rgb="FFFFC7CE"/>
        </patternFill>
      </fill>
    </dxf>
    <dxf>
      <font>
        <strike val="0"/>
        <outline val="0"/>
        <shadow val="0"/>
        <u val="none"/>
        <vertAlign val="baseline"/>
        <sz val="11"/>
        <color rgb="FF000000"/>
        <name val="Arial"/>
        <family val="2"/>
        <scheme val="none"/>
      </font>
    </dxf>
    <dxf>
      <font>
        <strike val="0"/>
        <outline val="0"/>
        <shadow val="0"/>
        <u val="none"/>
        <vertAlign val="baseline"/>
        <sz val="11"/>
        <color rgb="FF000000"/>
        <name val="Arial"/>
        <family val="2"/>
        <scheme val="none"/>
      </font>
    </dxf>
    <dxf>
      <font>
        <strike val="0"/>
        <outline val="0"/>
        <shadow val="0"/>
        <u val="none"/>
        <vertAlign val="baseline"/>
        <sz val="11"/>
        <color rgb="FF000000"/>
        <name val="Arial"/>
        <family val="2"/>
        <scheme val="none"/>
      </font>
      <alignment horizontal="general" vertical="bottom" textRotation="0" wrapText="0" indent="0" justifyLastLine="0" shrinkToFit="0" readingOrder="0"/>
    </dxf>
    <dxf>
      <font>
        <strike val="0"/>
        <outline val="0"/>
        <shadow val="0"/>
        <u val="none"/>
        <vertAlign val="baseline"/>
        <sz val="11"/>
        <color rgb="FF000000"/>
        <name val="Arial"/>
        <family val="2"/>
        <scheme val="none"/>
      </font>
    </dxf>
    <dxf>
      <alignment horizontal="center" vertical="bottom" textRotation="0" wrapText="0" indent="0" justifyLastLine="0" shrinkToFit="0" readingOrder="0"/>
    </dxf>
    <dxf>
      <fill>
        <patternFill>
          <bgColor rgb="FF00B050"/>
        </patternFill>
      </fill>
    </dxf>
    <dxf>
      <font>
        <strike val="0"/>
        <outline val="0"/>
        <shadow val="0"/>
        <u val="none"/>
        <vertAlign val="baseline"/>
        <sz val="11"/>
        <color rgb="FF000000"/>
        <name val="Arial"/>
        <family val="2"/>
        <scheme val="none"/>
      </font>
    </dxf>
    <dxf>
      <font>
        <strike val="0"/>
        <outline val="0"/>
        <shadow val="0"/>
        <u val="none"/>
        <vertAlign val="baseline"/>
        <sz val="11"/>
        <color rgb="FF000000"/>
        <name val="Arial"/>
        <family val="2"/>
        <scheme val="none"/>
      </font>
    </dxf>
    <dxf>
      <font>
        <strike val="0"/>
        <outline val="0"/>
        <shadow val="0"/>
        <u val="none"/>
        <vertAlign val="baseline"/>
        <sz val="11"/>
        <color rgb="FF000000"/>
        <name val="Arial"/>
        <family val="2"/>
        <scheme val="none"/>
      </font>
    </dxf>
    <dxf>
      <font>
        <strike val="0"/>
        <outline val="0"/>
        <shadow val="0"/>
        <u val="none"/>
        <vertAlign val="baseline"/>
        <sz val="11"/>
        <color rgb="FF000000"/>
        <name val="Arial"/>
        <family val="2"/>
        <scheme val="none"/>
      </font>
      <alignment horizontal="general" vertical="bottom" textRotation="0" wrapText="1" indent="0" justifyLastLine="0" shrinkToFit="0" readingOrder="0"/>
    </dxf>
    <dxf>
      <font>
        <strike val="0"/>
        <outline val="0"/>
        <shadow val="0"/>
        <u val="none"/>
        <vertAlign val="baseline"/>
        <sz val="11"/>
        <color rgb="FF000000"/>
        <name val="Arial"/>
        <family val="2"/>
        <scheme val="none"/>
      </font>
    </dxf>
    <dxf>
      <alignment horizontal="center" vertical="bottom" textRotation="0" wrapText="0" indent="0" justifyLastLine="0" shrinkToFit="0" readingOrder="0"/>
    </dxf>
    <dxf>
      <fill>
        <patternFill>
          <bgColor rgb="FF00B050"/>
        </patternFill>
      </fill>
    </dxf>
    <dxf>
      <fill>
        <patternFill patternType="solid">
          <fgColor indexed="64"/>
          <bgColor theme="6" tint="0.5999938962981048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indexed="64"/>
          <bgColor theme="6" tint="0.59999389629810485"/>
        </patternFill>
      </fill>
      <alignment horizontal="center" vertical="bottom" textRotation="0" wrapText="0" indent="0" justifyLastLine="0" shrinkToFit="0" readingOrder="0"/>
    </dxf>
    <dxf>
      <border outline="0">
        <top style="thick">
          <color theme="4" tint="0.499984740745262"/>
        </top>
      </border>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ill>
        <patternFill>
          <bgColor rgb="FF92D050"/>
        </patternFill>
      </fill>
    </dxf>
    <dxf>
      <font>
        <b val="0"/>
        <i val="0"/>
        <strike val="0"/>
        <condense val="0"/>
        <extend val="0"/>
        <outline val="0"/>
        <shadow val="0"/>
        <u val="none"/>
        <vertAlign val="baseline"/>
        <sz val="11"/>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13" formatCode="0%"/>
      <alignment horizontal="general" vertical="bottom" textRotation="0" wrapText="0" indent="0" justifyLastLine="0" shrinkToFit="0" readingOrder="0"/>
    </dxf>
    <dxf>
      <numFmt numFmtId="172" formatCode="0.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numFmt numFmtId="167" formatCode="_(* #,##0_);_(* \(#,##0\);_(* &quot;-&quot;??_);_(@_)"/>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6" tint="0.5999938962981048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indexed="64"/>
          <bgColor theme="6" tint="0.59999389629810485"/>
        </patternFill>
      </fill>
      <alignment horizontal="center" vertical="bottom" textRotation="0" wrapText="0" indent="0" justifyLastLine="0" shrinkToFit="0" readingOrder="0"/>
    </dxf>
    <dxf>
      <border outline="0">
        <top style="thick">
          <color theme="4" tint="0.499984740745262"/>
        </top>
      </border>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_(* #,##0_);_(* \(#,##0\);_(* &quot;-&quot;??_);_(@_)"/>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_(* #,##0_);_(* \(#,##0\);_(* &quot;-&quot;??_);_(@_)"/>
    </dxf>
    <dxf>
      <numFmt numFmtId="168" formatCode="_(&quot;$&quot;* #,##0_);_(&quot;$&quot;* \(#,##0\);_(&quot;$&quot;* &quot;-&quot;??_);_(@_)"/>
    </dxf>
    <dxf>
      <alignment horizontal="center" vertical="bottom" textRotation="0" wrapText="0" indent="0" justifyLastLine="0" shrinkToFit="0" readingOrder="0"/>
    </dxf>
    <dxf>
      <numFmt numFmtId="167" formatCode="_(* #,##0_);_(* \(#,##0\);_(* &quot;-&quot;??_);_(@_)"/>
    </dxf>
    <dxf>
      <numFmt numFmtId="168" formatCode="_(&quot;$&quot;* #,##0_);_(&quot;$&quot;* \(#,##0\);_(&quot;$&quot;* &quot;-&quot;??_);_(@_)"/>
    </dxf>
    <dxf>
      <alignment horizontal="center" vertical="bottom" textRotation="0" wrapText="0" indent="0" justifyLastLine="0" shrinkToFit="0" readingOrder="0"/>
    </dxf>
    <dxf>
      <numFmt numFmtId="167" formatCode="_(* #,##0_);_(* \(#,##0\);_(* &quot;-&quot;??_);_(@_)"/>
    </dxf>
    <dxf>
      <numFmt numFmtId="167" formatCode="_(* #,##0_);_(* \(#,##0\);_(* &quot;-&quot;??_);_(@_)"/>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numFmt numFmtId="167" formatCode="_(* #,##0_);_(* \(#,##0\);_(* &quot;-&quot;??_);_(@_)"/>
    </dxf>
    <dxf>
      <font>
        <b val="0"/>
        <i val="0"/>
        <strike val="0"/>
        <condense val="0"/>
        <extend val="0"/>
        <outline val="0"/>
        <shadow val="0"/>
        <u val="none"/>
        <vertAlign val="baseline"/>
        <sz val="11"/>
        <color rgb="FF000000"/>
        <name val="Arial"/>
        <family val="2"/>
        <scheme val="none"/>
      </font>
      <numFmt numFmtId="167" formatCode="_(* #,##0_);_(* \(#,##0\);_(*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7" formatCode="_(* #,##0_);_(* \(#,##0\);_(* &quot;-&quot;??_);_(@_)"/>
      <fill>
        <patternFill patternType="none">
          <fgColor indexed="64"/>
          <bgColor auto="1"/>
        </patternFill>
      </fill>
    </dxf>
    <dxf>
      <font>
        <b val="0"/>
        <i val="0"/>
        <strike val="0"/>
        <condense val="0"/>
        <extend val="0"/>
        <outline val="0"/>
        <shadow val="0"/>
        <u val="none"/>
        <vertAlign val="baseline"/>
        <sz val="11"/>
        <color rgb="FF000000"/>
        <name val="Arial"/>
        <family val="2"/>
        <scheme val="none"/>
      </font>
      <numFmt numFmtId="167" formatCode="_(* #,##0_);_(* \(#,##0\);_(* &quot;-&quot;??_);_(@_)"/>
      <alignment horizontal="general" vertical="bottom" textRotation="0" wrapText="0" indent="0" justifyLastLine="0" shrinkToFit="0" readingOrder="0"/>
    </dxf>
    <dxf>
      <numFmt numFmtId="167" formatCode="_(* #,##0_);_(* \(#,##0\);_(* &quot;-&quot;??_);_(@_)"/>
      <fill>
        <patternFill patternType="none">
          <fgColor indexed="64"/>
          <bgColor auto="1"/>
        </patternFill>
      </fill>
    </dxf>
    <dxf>
      <font>
        <b val="0"/>
        <i val="0"/>
        <strike val="0"/>
        <condense val="0"/>
        <extend val="0"/>
        <outline val="0"/>
        <shadow val="0"/>
        <u val="none"/>
        <vertAlign val="baseline"/>
        <sz val="11"/>
        <color rgb="FF000000"/>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rgb="FF000000"/>
        <name val="Arial"/>
        <family val="2"/>
        <scheme val="none"/>
      </font>
      <numFmt numFmtId="167" formatCode="_(* #,##0_);_(* \(#,##0\);_(* &quot;-&quot;??_);_(@_)"/>
    </dxf>
    <dxf>
      <font>
        <b val="0"/>
        <i val="0"/>
        <strike val="0"/>
        <condense val="0"/>
        <extend val="0"/>
        <outline val="0"/>
        <shadow val="0"/>
        <u val="none"/>
        <vertAlign val="baseline"/>
        <sz val="11"/>
        <color rgb="FF000000"/>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numFmt numFmtId="167" formatCode="_(* #,##0_);_(* \(#,##0\);_(* &quot;-&quot;??_);_(@_)"/>
    </dxf>
    <dxf>
      <font>
        <b val="0"/>
        <i val="0"/>
        <strike val="0"/>
        <condense val="0"/>
        <extend val="0"/>
        <outline val="0"/>
        <shadow val="0"/>
        <u val="none"/>
        <vertAlign val="baseline"/>
        <sz val="11"/>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167" formatCode="_(* #,##0_);_(* \(#,##0\);_(* &quot;-&quot;??_);_(@_)"/>
      <alignment horizontal="general" vertical="bottom" textRotation="0" wrapText="0" indent="0" justifyLastLine="0" shrinkToFit="0" readingOrder="0"/>
    </dxf>
    <dxf>
      <numFmt numFmtId="167" formatCode="_(* #,##0_);_(* \(#,##0\);_(* &quot;-&quot;??_);_(@_)"/>
      <fill>
        <patternFill patternType="none">
          <fgColor indexed="64"/>
          <bgColor auto="1"/>
        </patternFill>
      </fill>
    </dxf>
    <dxf>
      <font>
        <b val="0"/>
        <i val="0"/>
        <strike val="0"/>
        <condense val="0"/>
        <extend val="0"/>
        <outline val="0"/>
        <shadow val="0"/>
        <u val="none"/>
        <vertAlign val="baseline"/>
        <sz val="11"/>
        <color rgb="FF000000"/>
        <name val="Arial"/>
        <family val="2"/>
        <scheme val="none"/>
      </font>
      <numFmt numFmtId="167" formatCode="_(* #,##0_);_(* \(#,##0\);_(* &quot;-&quot;??_);_(@_)"/>
      <alignment horizontal="general" vertical="bottom" textRotation="0" wrapText="0" indent="0" justifyLastLine="0" shrinkToFit="0" readingOrder="0"/>
    </dxf>
    <dxf>
      <numFmt numFmtId="167" formatCode="_(* #,##0_);_(* \(#,##0\);_(* &quot;-&quot;??_);_(@_)"/>
      <fill>
        <patternFill patternType="none">
          <fgColor indexed="64"/>
          <bgColor auto="1"/>
        </patternFill>
      </fill>
    </dxf>
    <dxf>
      <font>
        <b val="0"/>
        <i val="0"/>
        <strike val="0"/>
        <condense val="0"/>
        <extend val="0"/>
        <outline val="0"/>
        <shadow val="0"/>
        <u val="none"/>
        <vertAlign val="baseline"/>
        <sz val="11"/>
        <color rgb="FF000000"/>
        <name val="Arial"/>
        <family val="2"/>
        <scheme val="none"/>
      </font>
      <numFmt numFmtId="167" formatCode="_(* #,##0_);_(* \(#,##0\);_(* &quot;-&quot;??_);_(@_)"/>
      <alignment horizontal="general" vertical="bottom" textRotation="0" wrapText="0" indent="0" justifyLastLine="0" shrinkToFit="0" readingOrder="0"/>
    </dxf>
    <dxf>
      <numFmt numFmtId="167" formatCode="_(* #,##0_);_(* \(#,##0\);_(* &quot;-&quot;??_);_(@_)"/>
      <fill>
        <patternFill patternType="none">
          <fgColor indexed="64"/>
          <bgColor auto="1"/>
        </patternFill>
      </fill>
    </dxf>
    <dxf>
      <font>
        <b val="0"/>
        <i val="0"/>
        <strike val="0"/>
        <condense val="0"/>
        <extend val="0"/>
        <outline val="0"/>
        <shadow val="0"/>
        <u val="none"/>
        <vertAlign val="baseline"/>
        <sz val="11"/>
        <color rgb="FF000000"/>
        <name val="Arial"/>
        <family val="2"/>
        <scheme val="none"/>
      </font>
      <numFmt numFmtId="167" formatCode="_(* #,##0_);_(* \(#,##0\);_(* &quot;-&quot;??_);_(@_)"/>
      <alignment horizontal="general" vertical="bottom" textRotation="0" wrapText="0" indent="0" justifyLastLine="0" shrinkToFit="0" readingOrder="0"/>
    </dxf>
    <dxf>
      <numFmt numFmtId="167" formatCode="_(* #,##0_);_(* \(#,##0\);_(* &quot;-&quot;??_);_(@_)"/>
      <fill>
        <patternFill patternType="none">
          <fgColor indexed="64"/>
          <bgColor auto="1"/>
        </patternFill>
      </fill>
    </dxf>
    <dxf>
      <font>
        <b val="0"/>
        <i val="0"/>
        <strike val="0"/>
        <condense val="0"/>
        <extend val="0"/>
        <outline val="0"/>
        <shadow val="0"/>
        <u val="none"/>
        <vertAlign val="baseline"/>
        <sz val="11"/>
        <color rgb="FF000000"/>
        <name val="Arial"/>
        <family val="2"/>
        <scheme val="none"/>
      </font>
      <numFmt numFmtId="167" formatCode="_(* #,##0_);_(* \(#,##0\);_(*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7" formatCode="_(* #,##0_);_(* \(#,##0\);_(* &quot;-&quot;??_);_(@_)"/>
      <fill>
        <patternFill patternType="none">
          <fgColor indexed="64"/>
          <bgColor auto="1"/>
        </patternFill>
      </fill>
    </dxf>
    <dxf>
      <font>
        <b val="0"/>
        <i val="0"/>
        <strike val="0"/>
        <condense val="0"/>
        <extend val="0"/>
        <outline val="0"/>
        <shadow val="0"/>
        <u val="none"/>
        <vertAlign val="baseline"/>
        <sz val="11"/>
        <color rgb="FF000000"/>
        <name val="Arial"/>
        <family val="2"/>
        <scheme val="none"/>
      </font>
      <numFmt numFmtId="167" formatCode="_(* #,##0_);_(* \(#,##0\);_(* &quot;-&quot;??_);_(@_)"/>
      <alignment horizontal="general" vertical="bottom" textRotation="0" wrapText="0" indent="0" justifyLastLine="0" shrinkToFit="0" readingOrder="0"/>
    </dxf>
    <dxf>
      <numFmt numFmtId="167" formatCode="_(* #,##0_);_(* \(#,##0\);_(* &quot;-&quot;??_);_(@_)"/>
      <fill>
        <patternFill patternType="none">
          <fgColor indexed="64"/>
          <bgColor auto="1"/>
        </patternFill>
      </fill>
    </dxf>
    <dxf>
      <font>
        <b val="0"/>
        <i val="0"/>
        <strike val="0"/>
        <condense val="0"/>
        <extend val="0"/>
        <outline val="0"/>
        <shadow val="0"/>
        <u val="none"/>
        <vertAlign val="baseline"/>
        <sz val="11"/>
        <color rgb="FF000000"/>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rgb="FF000000"/>
        <name val="Arial"/>
        <family val="2"/>
        <scheme val="none"/>
      </font>
      <numFmt numFmtId="167" formatCode="_(* #,##0_);_(* \(#,##0\);_(* &quot;-&quot;??_);_(@_)"/>
      <fill>
        <patternFill patternType="none">
          <fgColor indexed="64"/>
          <bgColor auto="1"/>
        </patternFill>
      </fill>
    </dxf>
    <dxf>
      <font>
        <b val="0"/>
        <i val="0"/>
        <strike val="0"/>
        <condense val="0"/>
        <extend val="0"/>
        <outline val="0"/>
        <shadow val="0"/>
        <u val="none"/>
        <vertAlign val="baseline"/>
        <sz val="11"/>
        <color rgb="FF000000"/>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numFmt numFmtId="167" formatCode="_(* #,##0_);_(* \(#,##0\);_(* &quot;-&quot;??_);_(@_)"/>
      <fill>
        <patternFill patternType="none">
          <fgColor indexed="64"/>
          <bgColor auto="1"/>
        </patternFill>
      </fill>
    </dxf>
    <dxf>
      <font>
        <b val="0"/>
        <i val="0"/>
        <strike val="0"/>
        <condense val="0"/>
        <extend val="0"/>
        <outline val="0"/>
        <shadow val="0"/>
        <u val="none"/>
        <vertAlign val="baseline"/>
        <sz val="11"/>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alignment horizontal="center" vertical="bottom" textRotation="0" wrapText="0" indent="0" justifyLastLine="0" shrinkToFit="0" readingOrder="0"/>
    </dxf>
    <dxf>
      <fill>
        <patternFill>
          <bgColor theme="6" tint="0.79998168889431442"/>
        </patternFill>
      </fill>
    </dxf>
    <dxf>
      <fill>
        <patternFill>
          <bgColor theme="6" tint="0.59996337778862885"/>
        </patternFill>
      </fill>
    </dxf>
    <dxf>
      <fill>
        <patternFill>
          <bgColor theme="8" tint="0.79998168889431442"/>
        </patternFill>
      </fill>
    </dxf>
    <dxf>
      <fill>
        <patternFill>
          <bgColor theme="8" tint="0.39994506668294322"/>
        </patternFill>
      </fill>
    </dxf>
    <dxf>
      <fill>
        <patternFill>
          <bgColor rgb="FFFFFF00"/>
        </patternFill>
      </fill>
    </dxf>
    <dxf>
      <fill>
        <patternFill>
          <bgColor rgb="FF92D050"/>
        </patternFill>
      </fill>
    </dxf>
    <dxf>
      <fill>
        <patternFill>
          <bgColor rgb="FF00B050"/>
        </patternFill>
      </fill>
    </dxf>
    <dxf>
      <fill>
        <patternFill>
          <bgColor theme="6" tint="0.79998168889431442"/>
        </patternFill>
      </fill>
    </dxf>
    <dxf>
      <fill>
        <patternFill>
          <bgColor theme="6" tint="0.59996337778862885"/>
        </patternFill>
      </fill>
    </dxf>
    <dxf>
      <fill>
        <patternFill>
          <bgColor theme="8" tint="0.79998168889431442"/>
        </patternFill>
      </fill>
    </dxf>
    <dxf>
      <fill>
        <patternFill>
          <bgColor theme="8" tint="0.39994506668294322"/>
        </patternFill>
      </fill>
    </dxf>
    <dxf>
      <fill>
        <patternFill>
          <bgColor rgb="FFFFFF00"/>
        </patternFill>
      </fill>
    </dxf>
    <dxf>
      <fill>
        <patternFill>
          <bgColor rgb="FF92D050"/>
        </patternFill>
      </fill>
    </dxf>
    <dxf>
      <fill>
        <patternFill>
          <bgColor rgb="FF00B050"/>
        </patternFill>
      </fill>
    </dxf>
    <dxf>
      <fill>
        <patternFill>
          <bgColor theme="6" tint="0.79998168889431442"/>
        </patternFill>
      </fill>
    </dxf>
    <dxf>
      <fill>
        <patternFill>
          <bgColor theme="6" tint="0.59996337778862885"/>
        </patternFill>
      </fill>
    </dxf>
    <dxf>
      <fill>
        <patternFill>
          <bgColor theme="8" tint="0.79998168889431442"/>
        </patternFill>
      </fill>
    </dxf>
    <dxf>
      <fill>
        <patternFill>
          <bgColor theme="8" tint="0.39994506668294322"/>
        </patternFill>
      </fill>
    </dxf>
    <dxf>
      <fill>
        <patternFill>
          <bgColor rgb="FFFFFF00"/>
        </patternFill>
      </fill>
    </dxf>
    <dxf>
      <fill>
        <patternFill>
          <bgColor rgb="FF92D050"/>
        </patternFill>
      </fill>
    </dxf>
    <dxf>
      <fill>
        <patternFill>
          <bgColor rgb="FF00B050"/>
        </patternFill>
      </fill>
    </dxf>
    <dxf>
      <numFmt numFmtId="168" formatCode="_(&quot;$&quot;* #,##0_);_(&quot;$&quot;* \(#,##0\);_(&quot;$&quot;* &quot;-&quot;??_);_(@_)"/>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font>
        <color rgb="FF9C5700"/>
      </font>
      <fill>
        <patternFill>
          <bgColor rgb="FFFFEB9C"/>
        </patternFill>
      </fill>
    </dxf>
    <dxf>
      <font>
        <color rgb="FF9C5700"/>
      </font>
      <fill>
        <patternFill>
          <bgColor rgb="FFFFEB9C"/>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92D050"/>
        </patternFill>
      </fill>
    </dxf>
    <dxf>
      <font>
        <color rgb="FF9C5700"/>
      </font>
      <fill>
        <patternFill>
          <bgColor rgb="FFFFEB9C"/>
        </patternFill>
      </fill>
    </dxf>
    <dxf>
      <font>
        <color rgb="FF9C5700"/>
      </font>
      <fill>
        <patternFill>
          <bgColor rgb="FFFFEB9C"/>
        </patternFill>
      </fill>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alignment horizontal="center" vertical="bottom" textRotation="0" wrapText="0" indent="0" justifyLastLine="0" shrinkToFit="0" readingOrder="0"/>
    </dxf>
    <dxf>
      <fill>
        <patternFill>
          <bgColor rgb="FF92D050"/>
        </patternFill>
      </fill>
    </dxf>
    <dxf>
      <fill>
        <patternFill>
          <bgColor rgb="FF92D050"/>
        </patternFill>
      </fill>
    </dxf>
    <dxf>
      <fill>
        <patternFill>
          <bgColor rgb="FF92D050"/>
        </patternFill>
      </fill>
    </dxf>
    <dxf>
      <fill>
        <patternFill>
          <bgColor rgb="FF92D050"/>
        </patternFill>
      </fill>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numFmt numFmtId="168" formatCode="_(&quot;$&quot;* #,##0_);_(&quot;$&quot;* \(#,##0\);_(&quot;$&quot;* &quot;-&quot;??_);_(@_)"/>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168"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168" formatCode="_(&quot;$&quot;* #,##0_);_(&quot;$&quot;* \(#,##0\);_(&quot;$&quot;* &quot;-&quot;??_);_(@_)"/>
      <alignment horizontal="right"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168" formatCode="_(&quot;$&quot;* #,##0_);_(&quot;$&quot;* \(#,##0\);_(&quot;$&quot;* &quot;-&quot;??_);_(@_)"/>
      <alignment horizontal="right"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ill>
        <patternFill>
          <bgColor rgb="FF92D050"/>
        </patternFill>
      </fill>
    </dxf>
    <dxf>
      <fill>
        <patternFill patternType="solid">
          <fgColor indexed="64"/>
          <bgColor theme="6" tint="0.5999938962981048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indexed="64"/>
          <bgColor theme="6" tint="0.59999389629810485"/>
        </patternFill>
      </fill>
      <alignment horizontal="center" vertical="bottom" textRotation="0" wrapText="0" indent="0" justifyLastLine="0" shrinkToFit="0" readingOrder="0"/>
    </dxf>
    <dxf>
      <border outline="0">
        <top style="thick">
          <color theme="4" tint="0.499984740745262"/>
        </top>
      </border>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6" tint="0.5999938962981048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indexed="64"/>
          <bgColor theme="6" tint="0.59999389629810485"/>
        </patternFill>
      </fill>
      <alignment horizontal="center" vertical="bottom" textRotation="0" wrapText="0" indent="0" justifyLastLine="0" shrinkToFit="0" readingOrder="0"/>
    </dxf>
    <dxf>
      <border outline="0">
        <top style="thick">
          <color theme="4" tint="0.499984740745262"/>
        </top>
      </border>
    </dxf>
    <dxf>
      <font>
        <b val="0"/>
        <i val="0"/>
        <strike val="0"/>
        <condense val="0"/>
        <extend val="0"/>
        <outline val="0"/>
        <shadow val="0"/>
        <u val="none"/>
        <vertAlign val="baseline"/>
        <sz val="11"/>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none">
          <fgColor indexed="64"/>
          <bgColor indexed="65"/>
        </patternFill>
      </fill>
      <alignment horizontal="general" vertical="bottom" textRotation="0" wrapText="0" indent="0" justifyLastLine="0" shrinkToFit="0" readingOrder="0"/>
    </dxf>
    <dxf>
      <border outline="0">
        <top style="thick">
          <color theme="4" tint="0.499984740745262"/>
        </top>
      </border>
    </dxf>
    <dxf>
      <font>
        <b val="0"/>
        <i val="0"/>
        <strike val="0"/>
        <condense val="0"/>
        <extend val="0"/>
        <outline val="0"/>
        <shadow val="0"/>
        <u val="none"/>
        <vertAlign val="baseline"/>
        <sz val="11"/>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none">
          <fgColor indexed="64"/>
          <bgColor indexed="65"/>
        </patternFill>
      </fill>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alignment horizontal="center" vertical="bottom" textRotation="0" wrapText="0" indent="0" justifyLastLine="0" shrinkToFit="0" readingOrder="0"/>
    </dxf>
    <dxf>
      <border outline="0">
        <top style="thick">
          <color theme="4" tint="0.499984740745262"/>
        </top>
      </border>
    </dxf>
    <dxf>
      <fill>
        <patternFill>
          <bgColor rgb="FFFFFF0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00B050"/>
        </patternFill>
      </fill>
    </dxf>
    <dxf>
      <font>
        <b val="0"/>
        <i val="0"/>
        <strike val="0"/>
        <condense val="0"/>
        <extend val="0"/>
        <outline val="0"/>
        <shadow val="0"/>
        <u val="none"/>
        <vertAlign val="baseline"/>
        <sz val="11"/>
        <color theme="1"/>
        <name val="Arial"/>
        <family val="2"/>
        <scheme val="minor"/>
      </font>
      <numFmt numFmtId="168" formatCode="_(&quot;$&quot;* #,##0_);_(&quot;$&quot;* \(#,##0\);_(&quot;$&quot;* &quot;-&quot;??_);_(@_)"/>
      <fill>
        <patternFill patternType="none">
          <fgColor indexed="64"/>
          <bgColor indexed="65"/>
        </patternFill>
      </fill>
    </dxf>
    <dxf>
      <border outline="0">
        <bottom style="thick">
          <color theme="4"/>
        </bottom>
      </border>
    </dxf>
    <dxf>
      <alignment horizontal="left"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numFmt numFmtId="167" formatCode="_(* #,##0_);_(* \(#,##0\);_(* &quot;-&quot;??_);_(@_)"/>
    </dxf>
    <dxf>
      <font>
        <strike val="0"/>
        <outline val="0"/>
        <shadow val="0"/>
        <u val="none"/>
        <vertAlign val="baseline"/>
        <sz val="11"/>
        <color rgb="FF000000"/>
        <name val="Arial"/>
        <family val="2"/>
        <scheme val="none"/>
      </font>
    </dxf>
    <dxf>
      <font>
        <strike val="0"/>
        <outline val="0"/>
        <shadow val="0"/>
        <u val="none"/>
        <vertAlign val="baseline"/>
        <sz val="11"/>
        <color rgb="FF000000"/>
        <name val="Arial"/>
        <family val="2"/>
        <scheme val="none"/>
      </font>
    </dxf>
    <dxf>
      <font>
        <strike val="0"/>
        <outline val="0"/>
        <shadow val="0"/>
        <u val="none"/>
        <vertAlign val="baseline"/>
        <sz val="11"/>
        <color rgb="FF000000"/>
        <name val="Arial"/>
        <family val="2"/>
        <scheme val="none"/>
      </font>
      <numFmt numFmtId="167" formatCode="_(* #,##0_);_(* \(#,##0\);_(* &quot;-&quot;??_);_(@_)"/>
    </dxf>
    <dxf>
      <font>
        <strike val="0"/>
        <outline val="0"/>
        <shadow val="0"/>
        <u val="none"/>
        <vertAlign val="baseline"/>
        <sz val="11"/>
        <color rgb="FF000000"/>
        <name val="Arial"/>
        <family val="2"/>
        <scheme val="none"/>
      </font>
    </dxf>
    <dxf>
      <font>
        <strike val="0"/>
        <outline val="0"/>
        <shadow val="0"/>
        <u val="none"/>
        <vertAlign val="baseline"/>
        <sz val="11"/>
        <color rgb="FF000000"/>
        <name val="Arial"/>
        <family val="2"/>
        <scheme val="none"/>
      </font>
    </dxf>
    <dxf>
      <font>
        <strike val="0"/>
        <outline val="0"/>
        <shadow val="0"/>
        <u val="none"/>
        <vertAlign val="baseline"/>
        <sz val="11"/>
        <color rgb="FF000000"/>
        <name val="Arial"/>
        <family val="2"/>
        <scheme val="none"/>
      </font>
    </dxf>
    <dxf>
      <font>
        <strike val="0"/>
        <outline val="0"/>
        <shadow val="0"/>
        <u val="none"/>
        <vertAlign val="baseline"/>
        <sz val="11"/>
        <color rgb="FF000000"/>
        <name val="Arial"/>
        <family val="2"/>
        <scheme val="none"/>
      </font>
    </dxf>
    <dxf>
      <font>
        <strike val="0"/>
        <outline val="0"/>
        <shadow val="0"/>
        <u val="none"/>
        <vertAlign val="baseline"/>
        <sz val="11"/>
        <color rgb="FF000000"/>
        <name val="Arial"/>
        <family val="2"/>
        <scheme val="none"/>
      </font>
      <numFmt numFmtId="168" formatCode="_(&quot;$&quot;* #,##0_);_(&quot;$&quot;* \(#,##0\);_(&quot;$&quot;* &quot;-&quot;??_);_(@_)"/>
      <alignment horizontal="general" vertical="bottom" textRotation="0" wrapText="0" indent="0" justifyLastLine="0" shrinkToFit="0" readingOrder="0"/>
    </dxf>
    <dxf>
      <font>
        <strike val="0"/>
        <outline val="0"/>
        <shadow val="0"/>
        <u val="none"/>
        <vertAlign val="baseline"/>
        <sz val="11"/>
        <color rgb="FF000000"/>
        <name val="Arial"/>
        <family val="2"/>
        <scheme val="none"/>
      </font>
    </dxf>
    <dxf>
      <font>
        <strike val="0"/>
        <outline val="0"/>
        <shadow val="0"/>
        <u val="none"/>
        <vertAlign val="baseline"/>
        <sz val="11"/>
        <color rgb="FF000000"/>
        <name val="Arial"/>
        <family val="2"/>
        <scheme val="none"/>
      </font>
    </dxf>
    <dxf>
      <numFmt numFmtId="168" formatCode="_(&quot;$&quot;* #,##0_);_(&quot;$&quot;* \(#,##0\);_(&quot;$&quot;* &quot;-&quot;??_);_(@_)"/>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ill>
        <patternFill patternType="solid">
          <fgColor indexed="64"/>
          <bgColor theme="6" tint="0.5999938962981048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indexed="64"/>
          <bgColor theme="6" tint="0.59999389629810485"/>
        </patternFill>
      </fill>
      <alignment horizontal="center" vertical="bottom" textRotation="0" wrapText="0" indent="0" justifyLastLine="0" shrinkToFit="0" readingOrder="0"/>
    </dxf>
    <dxf>
      <border outline="0">
        <top style="thick">
          <color theme="4" tint="0.499984740745262"/>
        </top>
      </border>
    </dxf>
    <dxf>
      <font>
        <strike val="0"/>
        <outline val="0"/>
        <shadow val="0"/>
        <u val="none"/>
        <vertAlign val="baseline"/>
        <sz val="12"/>
        <color rgb="FF000000"/>
        <name val="Arial"/>
        <family val="2"/>
        <scheme val="none"/>
      </font>
    </dxf>
    <dxf>
      <font>
        <strike val="0"/>
        <outline val="0"/>
        <shadow val="0"/>
        <u val="none"/>
        <vertAlign val="baseline"/>
        <sz val="12"/>
        <color rgb="FF000000"/>
        <name val="Arial"/>
        <family val="2"/>
        <scheme val="none"/>
      </font>
      <alignment horizontal="general" vertical="bottom" textRotation="0" wrapText="1" indent="0" justifyLastLine="0" shrinkToFit="0" readingOrder="0"/>
    </dxf>
    <dxf>
      <font>
        <strike val="0"/>
        <outline val="0"/>
        <shadow val="0"/>
        <u val="none"/>
        <vertAlign val="baseline"/>
        <sz val="12"/>
        <color rgb="FF000000"/>
        <name val="Arial"/>
        <family val="2"/>
        <scheme val="none"/>
      </font>
    </dxf>
    <dxf>
      <font>
        <strike val="0"/>
        <outline val="0"/>
        <shadow val="0"/>
        <u val="none"/>
        <vertAlign val="baseline"/>
        <sz val="12"/>
        <color rgb="FF000000"/>
        <name val="Arial"/>
        <family val="2"/>
        <scheme val="none"/>
      </font>
    </dxf>
    <dxf>
      <font>
        <strike val="0"/>
        <outline val="0"/>
        <shadow val="0"/>
        <u val="none"/>
        <vertAlign val="baseline"/>
        <sz val="12"/>
        <color rgb="FF000000"/>
        <name val="Arial"/>
        <family val="2"/>
        <scheme val="none"/>
      </font>
    </dxf>
    <dxf>
      <font>
        <strike val="0"/>
        <outline val="0"/>
        <shadow val="0"/>
        <u val="none"/>
        <vertAlign val="baseline"/>
        <sz val="12"/>
        <color rgb="FF000000"/>
        <name val="Arial"/>
        <family val="2"/>
        <scheme val="none"/>
      </font>
    </dxf>
    <dxf>
      <font>
        <strike val="0"/>
        <outline val="0"/>
        <shadow val="0"/>
        <u val="none"/>
        <vertAlign val="baseline"/>
        <sz val="12"/>
        <color rgb="FF000000"/>
        <name val="Arial"/>
        <family val="2"/>
        <scheme val="none"/>
      </font>
    </dxf>
    <dxf>
      <font>
        <strike val="0"/>
        <outline val="0"/>
        <shadow val="0"/>
        <u val="none"/>
        <vertAlign val="baseline"/>
        <sz val="13"/>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165" formatCode="_(&quot;$&quot;* #,##0.00_);_(&quot;$&quot;* \(#,##0.00\);_(&quot;$&quot;* &quot;-&quot;??_);_(@_)"/>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indexed="64"/>
          <bgColor rgb="FFFFFF00"/>
        </patternFill>
      </fill>
      <alignment horizontal="general" vertical="bottom" textRotation="0" wrapText="0" indent="0" justifyLastLine="0" shrinkToFit="0" readingOrder="0"/>
    </dxf>
    <dxf>
      <fill>
        <patternFill patternType="solid">
          <fgColor indexed="64"/>
          <bgColor theme="6" tint="0.5999938962981048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indexed="64"/>
          <bgColor theme="6" tint="0.59999389629810485"/>
        </patternFill>
      </fill>
      <alignment horizontal="center" vertical="bottom" textRotation="0" wrapText="0" indent="0" justifyLastLine="0" shrinkToFit="0" readingOrder="0"/>
    </dxf>
    <dxf>
      <border outline="0">
        <top style="thick">
          <color theme="4" tint="0.499984740745262"/>
        </top>
      </border>
    </dxf>
    <dxf>
      <numFmt numFmtId="0" formatCode="General"/>
    </dxf>
    <dxf>
      <numFmt numFmtId="0" formatCode="General"/>
    </dxf>
    <dxf>
      <numFmt numFmtId="167" formatCode="_(* #,##0_);_(* \(#,##0\);_(* &quot;-&quot;??_);_(@_)"/>
    </dxf>
    <dxf>
      <numFmt numFmtId="1" formatCode="0"/>
    </dxf>
    <dxf>
      <numFmt numFmtId="1" formatCode="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167" formatCode="_(* #,##0_);_(* \(#,##0\);_(* &quot;-&quot;??_);_(@_)"/>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169" formatCode="[$-F400]h:mm:ss\ AM/PM"/>
      <alignment horizontal="general" vertical="bottom" textRotation="0" wrapText="0" indent="0" justifyLastLine="0" shrinkToFit="0" readingOrder="0"/>
    </dxf>
    <dxf>
      <numFmt numFmtId="169" formatCode="[$-F400]h:mm:ss\ AM/PM"/>
    </dxf>
    <dxf>
      <numFmt numFmtId="0" formatCode="General"/>
    </dxf>
    <dxf>
      <numFmt numFmtId="170" formatCode="0.0"/>
    </dxf>
    <dxf>
      <font>
        <b val="0"/>
        <i val="0"/>
        <strike val="0"/>
        <condense val="0"/>
        <extend val="0"/>
        <outline val="0"/>
        <shadow val="0"/>
        <u val="none"/>
        <vertAlign val="baseline"/>
        <sz val="11"/>
        <color rgb="FF000000"/>
        <name val="Arial"/>
        <family val="2"/>
        <scheme val="none"/>
      </font>
      <numFmt numFmtId="167" formatCode="_(* #,##0_);_(* \(#,##0\);_(* &quot;-&quot;??_);_(@_)"/>
      <alignment horizontal="general" vertical="bottom" textRotation="0" wrapText="0" indent="0" justifyLastLine="0" shrinkToFit="0" readingOrder="0"/>
    </dxf>
    <dxf>
      <fill>
        <patternFill>
          <bgColor rgb="FF92D050"/>
        </patternFill>
      </fill>
    </dxf>
    <dxf>
      <fill>
        <patternFill>
          <bgColor rgb="FF92D050"/>
        </patternFill>
      </fill>
    </dxf>
    <dxf>
      <fill>
        <patternFill>
          <bgColor rgb="FF92D050"/>
        </patternFill>
      </fill>
    </dxf>
    <dxf>
      <fill>
        <patternFill patternType="solid">
          <fgColor indexed="64"/>
          <bgColor theme="6" tint="0.5999938962981048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indexed="64"/>
          <bgColor theme="6" tint="0.59999389629810485"/>
        </patternFill>
      </fill>
      <alignment horizontal="center" vertical="bottom" textRotation="0" wrapText="0" indent="0" justifyLastLine="0" shrinkToFit="0" readingOrder="0"/>
    </dxf>
    <dxf>
      <border outline="0">
        <top style="thick">
          <color theme="4" tint="0.499984740745262"/>
        </top>
      </bord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000000"/>
        <name val="Arial"/>
        <family val="2"/>
        <scheme val="none"/>
      </font>
      <fill>
        <patternFill patternType="solid">
          <fgColor indexed="64"/>
          <bgColor theme="6" tint="0.59999389629810485"/>
        </patternFill>
      </fill>
      <alignment horizontal="general" vertical="bottom" textRotation="0" wrapText="0" indent="0" justifyLastLine="0" shrinkToFit="0" readingOrder="0"/>
    </dxf>
    <dxf>
      <fill>
        <patternFill>
          <fgColor indexed="64"/>
          <bgColor theme="6" tint="0.59999389629810485"/>
        </patternFill>
      </fill>
    </dxf>
    <dxf>
      <font>
        <b val="0"/>
        <i val="0"/>
        <strike val="0"/>
        <condense val="0"/>
        <extend val="0"/>
        <outline val="0"/>
        <shadow val="0"/>
        <u val="none"/>
        <vertAlign val="baseline"/>
        <sz val="11"/>
        <color rgb="FF000000"/>
        <name val="Arial"/>
        <family val="2"/>
        <scheme val="none"/>
      </font>
      <fill>
        <patternFill>
          <fgColor indexed="64"/>
          <bgColor theme="6" tint="0.59999389629810485"/>
        </patternFill>
      </fill>
      <alignment horizontal="center" vertical="bottom" textRotation="0" wrapText="0" indent="0" justifyLastLine="0" shrinkToFit="0" readingOrder="0"/>
    </dxf>
    <dxf>
      <fill>
        <patternFill>
          <fgColor indexed="64"/>
          <bgColor theme="6" tint="0.59999389629810485"/>
        </patternFill>
      </fill>
    </dxf>
    <dxf>
      <font>
        <b val="0"/>
        <i val="0"/>
        <strike val="0"/>
        <condense val="0"/>
        <extend val="0"/>
        <outline val="0"/>
        <shadow val="0"/>
        <u val="none"/>
        <vertAlign val="baseline"/>
        <sz val="11"/>
        <color rgb="FF000000"/>
        <name val="Arial"/>
        <family val="2"/>
        <scheme val="none"/>
      </font>
      <fill>
        <patternFill patternType="solid">
          <fgColor indexed="64"/>
          <bgColor rgb="FF00B050"/>
        </patternFill>
      </fill>
      <alignment horizontal="general" vertical="bottom" textRotation="0" wrapText="0" indent="0" justifyLastLine="0" shrinkToFit="0" readingOrder="0"/>
    </dxf>
  </dxfs>
  <tableStyles count="0" defaultTableStyle="TableStyleMedium2" defaultPivotStyle="PivotStyleLight16"/>
  <colors>
    <mruColors>
      <color rgb="FFDED7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2.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56.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_rels/drawing5.xml.rels><?xml version="1.0" encoding="UTF-8" standalone="yes"?>
<Relationships xmlns="http://schemas.openxmlformats.org/package/2006/relationships"><Relationship Id="rId13" Type="http://schemas.openxmlformats.org/officeDocument/2006/relationships/image" Target="../media/image32.jpg"/><Relationship Id="rId18" Type="http://schemas.openxmlformats.org/officeDocument/2006/relationships/image" Target="../media/image37.jpg"/><Relationship Id="rId26" Type="http://schemas.openxmlformats.org/officeDocument/2006/relationships/image" Target="../media/image45.jpg"/><Relationship Id="rId39" Type="http://schemas.openxmlformats.org/officeDocument/2006/relationships/image" Target="../media/image58.jpg"/><Relationship Id="rId21" Type="http://schemas.openxmlformats.org/officeDocument/2006/relationships/image" Target="../media/image40.jpg"/><Relationship Id="rId34" Type="http://schemas.openxmlformats.org/officeDocument/2006/relationships/image" Target="../media/image53.jpg"/><Relationship Id="rId42" Type="http://schemas.openxmlformats.org/officeDocument/2006/relationships/image" Target="../media/image61.jpg"/><Relationship Id="rId47" Type="http://schemas.openxmlformats.org/officeDocument/2006/relationships/image" Target="../media/image66.jpg"/><Relationship Id="rId7" Type="http://schemas.openxmlformats.org/officeDocument/2006/relationships/image" Target="../media/image26.jpg"/><Relationship Id="rId2" Type="http://schemas.openxmlformats.org/officeDocument/2006/relationships/image" Target="../media/image21.jpg"/><Relationship Id="rId16" Type="http://schemas.openxmlformats.org/officeDocument/2006/relationships/image" Target="../media/image35.jpg"/><Relationship Id="rId29" Type="http://schemas.openxmlformats.org/officeDocument/2006/relationships/image" Target="../media/image48.jpg"/><Relationship Id="rId1" Type="http://schemas.openxmlformats.org/officeDocument/2006/relationships/image" Target="../media/image20.jpg"/><Relationship Id="rId6" Type="http://schemas.openxmlformats.org/officeDocument/2006/relationships/image" Target="../media/image25.jpg"/><Relationship Id="rId11" Type="http://schemas.openxmlformats.org/officeDocument/2006/relationships/image" Target="../media/image30.jpg"/><Relationship Id="rId24" Type="http://schemas.openxmlformats.org/officeDocument/2006/relationships/image" Target="../media/image43.jpg"/><Relationship Id="rId32" Type="http://schemas.openxmlformats.org/officeDocument/2006/relationships/image" Target="../media/image51.jpg"/><Relationship Id="rId37" Type="http://schemas.openxmlformats.org/officeDocument/2006/relationships/image" Target="../media/image56.jpg"/><Relationship Id="rId40" Type="http://schemas.openxmlformats.org/officeDocument/2006/relationships/image" Target="../media/image59.jpg"/><Relationship Id="rId45" Type="http://schemas.openxmlformats.org/officeDocument/2006/relationships/image" Target="../media/image64.jpg"/><Relationship Id="rId5" Type="http://schemas.openxmlformats.org/officeDocument/2006/relationships/image" Target="../media/image24.jpg"/><Relationship Id="rId15" Type="http://schemas.openxmlformats.org/officeDocument/2006/relationships/image" Target="../media/image34.jpg"/><Relationship Id="rId23" Type="http://schemas.openxmlformats.org/officeDocument/2006/relationships/image" Target="../media/image42.jpg"/><Relationship Id="rId28" Type="http://schemas.openxmlformats.org/officeDocument/2006/relationships/image" Target="../media/image47.jpg"/><Relationship Id="rId36" Type="http://schemas.openxmlformats.org/officeDocument/2006/relationships/image" Target="../media/image55.jpg"/><Relationship Id="rId10" Type="http://schemas.openxmlformats.org/officeDocument/2006/relationships/image" Target="../media/image29.jpg"/><Relationship Id="rId19" Type="http://schemas.openxmlformats.org/officeDocument/2006/relationships/image" Target="../media/image38.jpg"/><Relationship Id="rId31" Type="http://schemas.openxmlformats.org/officeDocument/2006/relationships/image" Target="../media/image50.jpg"/><Relationship Id="rId44" Type="http://schemas.openxmlformats.org/officeDocument/2006/relationships/image" Target="../media/image63.jpg"/><Relationship Id="rId4" Type="http://schemas.openxmlformats.org/officeDocument/2006/relationships/image" Target="../media/image23.jpg"/><Relationship Id="rId9" Type="http://schemas.openxmlformats.org/officeDocument/2006/relationships/image" Target="../media/image28.jpg"/><Relationship Id="rId14" Type="http://schemas.openxmlformats.org/officeDocument/2006/relationships/image" Target="../media/image33.jpg"/><Relationship Id="rId22" Type="http://schemas.openxmlformats.org/officeDocument/2006/relationships/image" Target="../media/image41.jpg"/><Relationship Id="rId27" Type="http://schemas.openxmlformats.org/officeDocument/2006/relationships/image" Target="../media/image46.jpg"/><Relationship Id="rId30" Type="http://schemas.openxmlformats.org/officeDocument/2006/relationships/image" Target="../media/image49.jpg"/><Relationship Id="rId35" Type="http://schemas.openxmlformats.org/officeDocument/2006/relationships/image" Target="../media/image54.jpg"/><Relationship Id="rId43" Type="http://schemas.openxmlformats.org/officeDocument/2006/relationships/image" Target="../media/image62.jpg"/><Relationship Id="rId48" Type="http://schemas.openxmlformats.org/officeDocument/2006/relationships/image" Target="../media/image67.jpg"/><Relationship Id="rId8" Type="http://schemas.openxmlformats.org/officeDocument/2006/relationships/image" Target="../media/image27.jpg"/><Relationship Id="rId3" Type="http://schemas.openxmlformats.org/officeDocument/2006/relationships/image" Target="../media/image22.jpg"/><Relationship Id="rId12" Type="http://schemas.openxmlformats.org/officeDocument/2006/relationships/image" Target="../media/image31.jpg"/><Relationship Id="rId17" Type="http://schemas.openxmlformats.org/officeDocument/2006/relationships/image" Target="../media/image36.jpg"/><Relationship Id="rId25" Type="http://schemas.openxmlformats.org/officeDocument/2006/relationships/image" Target="../media/image44.jpg"/><Relationship Id="rId33" Type="http://schemas.openxmlformats.org/officeDocument/2006/relationships/image" Target="../media/image52.jpg"/><Relationship Id="rId38" Type="http://schemas.openxmlformats.org/officeDocument/2006/relationships/image" Target="../media/image57.jpg"/><Relationship Id="rId46" Type="http://schemas.openxmlformats.org/officeDocument/2006/relationships/image" Target="../media/image65.jpg"/><Relationship Id="rId20" Type="http://schemas.openxmlformats.org/officeDocument/2006/relationships/image" Target="../media/image39.jpg"/><Relationship Id="rId41" Type="http://schemas.openxmlformats.org/officeDocument/2006/relationships/image" Target="../media/image60.jpg"/></Relationships>
</file>

<file path=xl/drawings/_rels/drawing6.xml.rels><?xml version="1.0" encoding="UTF-8" standalone="yes"?>
<Relationships xmlns="http://schemas.openxmlformats.org/package/2006/relationships"><Relationship Id="rId13" Type="http://schemas.openxmlformats.org/officeDocument/2006/relationships/image" Target="../media/image80.jpg"/><Relationship Id="rId18" Type="http://schemas.openxmlformats.org/officeDocument/2006/relationships/image" Target="../media/image85.jpg"/><Relationship Id="rId26" Type="http://schemas.openxmlformats.org/officeDocument/2006/relationships/image" Target="../media/image93.jpg"/><Relationship Id="rId39" Type="http://schemas.openxmlformats.org/officeDocument/2006/relationships/image" Target="../media/image106.jpg"/><Relationship Id="rId21" Type="http://schemas.openxmlformats.org/officeDocument/2006/relationships/image" Target="../media/image88.jpg"/><Relationship Id="rId34" Type="http://schemas.openxmlformats.org/officeDocument/2006/relationships/image" Target="../media/image101.jpg"/><Relationship Id="rId7" Type="http://schemas.openxmlformats.org/officeDocument/2006/relationships/image" Target="../media/image74.jpg"/><Relationship Id="rId12" Type="http://schemas.openxmlformats.org/officeDocument/2006/relationships/image" Target="../media/image79.jpg"/><Relationship Id="rId17" Type="http://schemas.openxmlformats.org/officeDocument/2006/relationships/image" Target="../media/image84.jpg"/><Relationship Id="rId25" Type="http://schemas.openxmlformats.org/officeDocument/2006/relationships/image" Target="../media/image92.jpg"/><Relationship Id="rId33" Type="http://schemas.openxmlformats.org/officeDocument/2006/relationships/image" Target="../media/image100.jpg"/><Relationship Id="rId38" Type="http://schemas.openxmlformats.org/officeDocument/2006/relationships/image" Target="../media/image105.jpg"/><Relationship Id="rId2" Type="http://schemas.openxmlformats.org/officeDocument/2006/relationships/image" Target="../media/image69.jpg"/><Relationship Id="rId16" Type="http://schemas.openxmlformats.org/officeDocument/2006/relationships/image" Target="../media/image83.jpg"/><Relationship Id="rId20" Type="http://schemas.openxmlformats.org/officeDocument/2006/relationships/image" Target="../media/image87.jpg"/><Relationship Id="rId29" Type="http://schemas.openxmlformats.org/officeDocument/2006/relationships/image" Target="../media/image96.jpg"/><Relationship Id="rId1" Type="http://schemas.openxmlformats.org/officeDocument/2006/relationships/image" Target="../media/image68.jpg"/><Relationship Id="rId6" Type="http://schemas.openxmlformats.org/officeDocument/2006/relationships/image" Target="../media/image73.jpg"/><Relationship Id="rId11" Type="http://schemas.openxmlformats.org/officeDocument/2006/relationships/image" Target="../media/image78.jpg"/><Relationship Id="rId24" Type="http://schemas.openxmlformats.org/officeDocument/2006/relationships/image" Target="../media/image91.jpg"/><Relationship Id="rId32" Type="http://schemas.openxmlformats.org/officeDocument/2006/relationships/image" Target="../media/image99.jpg"/><Relationship Id="rId37" Type="http://schemas.openxmlformats.org/officeDocument/2006/relationships/image" Target="../media/image104.jpg"/><Relationship Id="rId40" Type="http://schemas.openxmlformats.org/officeDocument/2006/relationships/image" Target="../media/image107.jpg"/><Relationship Id="rId5" Type="http://schemas.openxmlformats.org/officeDocument/2006/relationships/image" Target="../media/image72.jpg"/><Relationship Id="rId15" Type="http://schemas.openxmlformats.org/officeDocument/2006/relationships/image" Target="../media/image82.jpg"/><Relationship Id="rId23" Type="http://schemas.openxmlformats.org/officeDocument/2006/relationships/image" Target="../media/image90.jpg"/><Relationship Id="rId28" Type="http://schemas.openxmlformats.org/officeDocument/2006/relationships/image" Target="../media/image95.jpg"/><Relationship Id="rId36" Type="http://schemas.openxmlformats.org/officeDocument/2006/relationships/image" Target="../media/image103.jpg"/><Relationship Id="rId10" Type="http://schemas.openxmlformats.org/officeDocument/2006/relationships/image" Target="../media/image77.jpg"/><Relationship Id="rId19" Type="http://schemas.openxmlformats.org/officeDocument/2006/relationships/image" Target="../media/image86.jpg"/><Relationship Id="rId31" Type="http://schemas.openxmlformats.org/officeDocument/2006/relationships/image" Target="../media/image98.jpg"/><Relationship Id="rId4" Type="http://schemas.openxmlformats.org/officeDocument/2006/relationships/image" Target="../media/image71.jpg"/><Relationship Id="rId9" Type="http://schemas.openxmlformats.org/officeDocument/2006/relationships/image" Target="../media/image76.jpg"/><Relationship Id="rId14" Type="http://schemas.openxmlformats.org/officeDocument/2006/relationships/image" Target="../media/image81.jpg"/><Relationship Id="rId22" Type="http://schemas.openxmlformats.org/officeDocument/2006/relationships/image" Target="../media/image89.jpg"/><Relationship Id="rId27" Type="http://schemas.openxmlformats.org/officeDocument/2006/relationships/image" Target="../media/image94.jpg"/><Relationship Id="rId30" Type="http://schemas.openxmlformats.org/officeDocument/2006/relationships/image" Target="../media/image97.jpg"/><Relationship Id="rId35" Type="http://schemas.openxmlformats.org/officeDocument/2006/relationships/image" Target="../media/image102.jpg"/><Relationship Id="rId8" Type="http://schemas.openxmlformats.org/officeDocument/2006/relationships/image" Target="../media/image75.jpg"/><Relationship Id="rId3" Type="http://schemas.openxmlformats.org/officeDocument/2006/relationships/image" Target="../media/image70.jpg"/></Relationships>
</file>

<file path=xl/drawings/_rels/drawing7.xml.rels><?xml version="1.0" encoding="UTF-8" standalone="yes"?>
<Relationships xmlns="http://schemas.openxmlformats.org/package/2006/relationships"><Relationship Id="rId8" Type="http://schemas.openxmlformats.org/officeDocument/2006/relationships/image" Target="../media/image115.jpeg"/><Relationship Id="rId13" Type="http://schemas.openxmlformats.org/officeDocument/2006/relationships/image" Target="../media/image120.jpeg"/><Relationship Id="rId3" Type="http://schemas.openxmlformats.org/officeDocument/2006/relationships/image" Target="../media/image110.jpeg"/><Relationship Id="rId7" Type="http://schemas.openxmlformats.org/officeDocument/2006/relationships/image" Target="../media/image114.jpeg"/><Relationship Id="rId12" Type="http://schemas.openxmlformats.org/officeDocument/2006/relationships/image" Target="../media/image119.jpeg"/><Relationship Id="rId2" Type="http://schemas.openxmlformats.org/officeDocument/2006/relationships/image" Target="../media/image109.jpeg"/><Relationship Id="rId16" Type="http://schemas.openxmlformats.org/officeDocument/2006/relationships/image" Target="../media/image123.jpeg"/><Relationship Id="rId1" Type="http://schemas.openxmlformats.org/officeDocument/2006/relationships/image" Target="../media/image108.jpeg"/><Relationship Id="rId6" Type="http://schemas.openxmlformats.org/officeDocument/2006/relationships/image" Target="../media/image113.jpeg"/><Relationship Id="rId11" Type="http://schemas.openxmlformats.org/officeDocument/2006/relationships/image" Target="../media/image118.jpeg"/><Relationship Id="rId5" Type="http://schemas.openxmlformats.org/officeDocument/2006/relationships/image" Target="../media/image112.jpeg"/><Relationship Id="rId15" Type="http://schemas.openxmlformats.org/officeDocument/2006/relationships/image" Target="../media/image122.jpeg"/><Relationship Id="rId10" Type="http://schemas.openxmlformats.org/officeDocument/2006/relationships/image" Target="../media/image117.jpeg"/><Relationship Id="rId4" Type="http://schemas.openxmlformats.org/officeDocument/2006/relationships/image" Target="../media/image111.jpeg"/><Relationship Id="rId9" Type="http://schemas.openxmlformats.org/officeDocument/2006/relationships/image" Target="../media/image116.jpeg"/><Relationship Id="rId14" Type="http://schemas.openxmlformats.org/officeDocument/2006/relationships/image" Target="../media/image121.jpeg"/></Relationships>
</file>

<file path=xl/drawings/_rels/drawing8.xml.rels><?xml version="1.0" encoding="UTF-8" standalone="yes"?>
<Relationships xmlns="http://schemas.openxmlformats.org/package/2006/relationships"><Relationship Id="rId8" Type="http://schemas.openxmlformats.org/officeDocument/2006/relationships/image" Target="../media/image131.png"/><Relationship Id="rId13" Type="http://schemas.openxmlformats.org/officeDocument/2006/relationships/image" Target="../media/image136.jpeg"/><Relationship Id="rId3" Type="http://schemas.openxmlformats.org/officeDocument/2006/relationships/image" Target="../media/image126.jpeg"/><Relationship Id="rId7" Type="http://schemas.openxmlformats.org/officeDocument/2006/relationships/image" Target="../media/image130.jpeg"/><Relationship Id="rId12" Type="http://schemas.openxmlformats.org/officeDocument/2006/relationships/image" Target="../media/image135.jpeg"/><Relationship Id="rId2" Type="http://schemas.openxmlformats.org/officeDocument/2006/relationships/image" Target="../media/image125.jpeg"/><Relationship Id="rId16" Type="http://schemas.openxmlformats.org/officeDocument/2006/relationships/image" Target="../media/image139.jpeg"/><Relationship Id="rId1" Type="http://schemas.openxmlformats.org/officeDocument/2006/relationships/image" Target="../media/image124.jpeg"/><Relationship Id="rId6" Type="http://schemas.openxmlformats.org/officeDocument/2006/relationships/image" Target="../media/image129.jpeg"/><Relationship Id="rId11" Type="http://schemas.openxmlformats.org/officeDocument/2006/relationships/image" Target="../media/image134.jpeg"/><Relationship Id="rId5" Type="http://schemas.openxmlformats.org/officeDocument/2006/relationships/image" Target="../media/image128.jpeg"/><Relationship Id="rId15" Type="http://schemas.openxmlformats.org/officeDocument/2006/relationships/image" Target="../media/image138.jpeg"/><Relationship Id="rId10" Type="http://schemas.openxmlformats.org/officeDocument/2006/relationships/image" Target="../media/image133.png"/><Relationship Id="rId4" Type="http://schemas.openxmlformats.org/officeDocument/2006/relationships/image" Target="../media/image127.jpeg"/><Relationship Id="rId9" Type="http://schemas.openxmlformats.org/officeDocument/2006/relationships/image" Target="../media/image132.jpeg"/><Relationship Id="rId14" Type="http://schemas.openxmlformats.org/officeDocument/2006/relationships/image" Target="../media/image137.jpeg"/></Relationships>
</file>

<file path=xl/drawings/_rels/drawing9.xml.rels><?xml version="1.0" encoding="UTF-8" standalone="yes"?>
<Relationships xmlns="http://schemas.openxmlformats.org/package/2006/relationships"><Relationship Id="rId8" Type="http://schemas.openxmlformats.org/officeDocument/2006/relationships/image" Target="../media/image147.jpeg"/><Relationship Id="rId13" Type="http://schemas.openxmlformats.org/officeDocument/2006/relationships/image" Target="../media/image152.jpeg"/><Relationship Id="rId3" Type="http://schemas.openxmlformats.org/officeDocument/2006/relationships/image" Target="../media/image142.jpeg"/><Relationship Id="rId7" Type="http://schemas.openxmlformats.org/officeDocument/2006/relationships/image" Target="../media/image146.jpeg"/><Relationship Id="rId12" Type="http://schemas.openxmlformats.org/officeDocument/2006/relationships/image" Target="../media/image151.jpeg"/><Relationship Id="rId2" Type="http://schemas.openxmlformats.org/officeDocument/2006/relationships/image" Target="../media/image141.jpeg"/><Relationship Id="rId16" Type="http://schemas.openxmlformats.org/officeDocument/2006/relationships/image" Target="../media/image155.jpeg"/><Relationship Id="rId1" Type="http://schemas.openxmlformats.org/officeDocument/2006/relationships/image" Target="../media/image140.jpeg"/><Relationship Id="rId6" Type="http://schemas.openxmlformats.org/officeDocument/2006/relationships/image" Target="../media/image145.jpeg"/><Relationship Id="rId11" Type="http://schemas.openxmlformats.org/officeDocument/2006/relationships/image" Target="../media/image150.jpeg"/><Relationship Id="rId5" Type="http://schemas.openxmlformats.org/officeDocument/2006/relationships/image" Target="../media/image144.jpeg"/><Relationship Id="rId15" Type="http://schemas.openxmlformats.org/officeDocument/2006/relationships/image" Target="../media/image154.jpeg"/><Relationship Id="rId10" Type="http://schemas.openxmlformats.org/officeDocument/2006/relationships/image" Target="../media/image149.jpeg"/><Relationship Id="rId4" Type="http://schemas.openxmlformats.org/officeDocument/2006/relationships/image" Target="../media/image143.jpeg"/><Relationship Id="rId9" Type="http://schemas.openxmlformats.org/officeDocument/2006/relationships/image" Target="../media/image148.jpeg"/><Relationship Id="rId14" Type="http://schemas.openxmlformats.org/officeDocument/2006/relationships/image" Target="../media/image153.jpeg"/></Relationships>
</file>

<file path=xl/drawings/drawing1.xml><?xml version="1.0" encoding="utf-8"?>
<xdr:wsDr xmlns:xdr="http://schemas.openxmlformats.org/drawingml/2006/spreadsheetDrawing" xmlns:a="http://schemas.openxmlformats.org/drawingml/2006/main">
  <xdr:twoCellAnchor editAs="oneCell">
    <xdr:from>
      <xdr:col>2</xdr:col>
      <xdr:colOff>333374</xdr:colOff>
      <xdr:row>2</xdr:row>
      <xdr:rowOff>19050</xdr:rowOff>
    </xdr:from>
    <xdr:to>
      <xdr:col>3</xdr:col>
      <xdr:colOff>981074</xdr:colOff>
      <xdr:row>7</xdr:row>
      <xdr:rowOff>161925</xdr:rowOff>
    </xdr:to>
    <xdr:pic>
      <xdr:nvPicPr>
        <xdr:cNvPr id="3" name="Picture 2">
          <a:extLst>
            <a:ext uri="{FF2B5EF4-FFF2-40B4-BE49-F238E27FC236}">
              <a16:creationId xmlns:a16="http://schemas.microsoft.com/office/drawing/2014/main" id="{75AB6152-9DCE-4EBA-A8EA-730C4510FF7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571499" y="581025"/>
          <a:ext cx="1076325" cy="10763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0</xdr:colOff>
      <xdr:row>7</xdr:row>
      <xdr:rowOff>45782</xdr:rowOff>
    </xdr:to>
    <xdr:pic>
      <xdr:nvPicPr>
        <xdr:cNvPr id="2" name="Picture 1">
          <a:extLst>
            <a:ext uri="{FF2B5EF4-FFF2-40B4-BE49-F238E27FC236}">
              <a16:creationId xmlns:a16="http://schemas.microsoft.com/office/drawing/2014/main" id="{B70F07F8-DA15-4148-B520-110CC1BC9B75}"/>
            </a:ext>
          </a:extLst>
        </xdr:cNvPr>
        <xdr:cNvPicPr>
          <a:picLocks noChangeAspect="1"/>
        </xdr:cNvPicPr>
      </xdr:nvPicPr>
      <xdr:blipFill>
        <a:blip xmlns:r="http://schemas.openxmlformats.org/officeDocument/2006/relationships" r:embed="rId1"/>
        <a:stretch>
          <a:fillRect/>
        </a:stretch>
      </xdr:blipFill>
      <xdr:spPr>
        <a:xfrm>
          <a:off x="0" y="0"/>
          <a:ext cx="2057400" cy="19984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1190625</xdr:colOff>
      <xdr:row>70</xdr:row>
      <xdr:rowOff>28576</xdr:rowOff>
    </xdr:from>
    <xdr:to>
      <xdr:col>4</xdr:col>
      <xdr:colOff>1352550</xdr:colOff>
      <xdr:row>71</xdr:row>
      <xdr:rowOff>4619</xdr:rowOff>
    </xdr:to>
    <xdr:pic>
      <xdr:nvPicPr>
        <xdr:cNvPr id="5" name="Picture 4">
          <a:extLst>
            <a:ext uri="{FF2B5EF4-FFF2-40B4-BE49-F238E27FC236}">
              <a16:creationId xmlns:a16="http://schemas.microsoft.com/office/drawing/2014/main" id="{42F7C678-64DE-4C9C-A773-6C68D396EF50}"/>
            </a:ext>
          </a:extLst>
        </xdr:cNvPr>
        <xdr:cNvPicPr>
          <a:picLocks noChangeAspect="1"/>
        </xdr:cNvPicPr>
      </xdr:nvPicPr>
      <xdr:blipFill>
        <a:blip xmlns:r="http://schemas.openxmlformats.org/officeDocument/2006/relationships" r:embed="rId1"/>
        <a:stretch>
          <a:fillRect/>
        </a:stretch>
      </xdr:blipFill>
      <xdr:spPr>
        <a:xfrm>
          <a:off x="10791825" y="14801851"/>
          <a:ext cx="161925" cy="157018"/>
        </a:xfrm>
        <a:prstGeom prst="rect">
          <a:avLst/>
        </a:prstGeom>
      </xdr:spPr>
    </xdr:pic>
    <xdr:clientData/>
  </xdr:twoCellAnchor>
  <xdr:twoCellAnchor>
    <xdr:from>
      <xdr:col>4</xdr:col>
      <xdr:colOff>1209675</xdr:colOff>
      <xdr:row>46</xdr:row>
      <xdr:rowOff>28575</xdr:rowOff>
    </xdr:from>
    <xdr:to>
      <xdr:col>5</xdr:col>
      <xdr:colOff>9525</xdr:colOff>
      <xdr:row>47</xdr:row>
      <xdr:rowOff>4618</xdr:rowOff>
    </xdr:to>
    <xdr:pic>
      <xdr:nvPicPr>
        <xdr:cNvPr id="6" name="Picture 5">
          <a:extLst>
            <a:ext uri="{FF2B5EF4-FFF2-40B4-BE49-F238E27FC236}">
              <a16:creationId xmlns:a16="http://schemas.microsoft.com/office/drawing/2014/main" id="{72202DF8-CCDF-4A17-9308-63DB01353499}"/>
            </a:ext>
          </a:extLst>
        </xdr:cNvPr>
        <xdr:cNvPicPr>
          <a:picLocks noChangeAspect="1"/>
        </xdr:cNvPicPr>
      </xdr:nvPicPr>
      <xdr:blipFill>
        <a:blip xmlns:r="http://schemas.openxmlformats.org/officeDocument/2006/relationships" r:embed="rId1"/>
        <a:stretch>
          <a:fillRect/>
        </a:stretch>
      </xdr:blipFill>
      <xdr:spPr>
        <a:xfrm>
          <a:off x="10810875" y="10582275"/>
          <a:ext cx="161925" cy="1570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4</xdr:row>
      <xdr:rowOff>104775</xdr:rowOff>
    </xdr:from>
    <xdr:ext cx="295316" cy="276264"/>
    <xdr:pic>
      <xdr:nvPicPr>
        <xdr:cNvPr id="2" name="Picture 1">
          <a:extLst>
            <a:ext uri="{FF2B5EF4-FFF2-40B4-BE49-F238E27FC236}">
              <a16:creationId xmlns:a16="http://schemas.microsoft.com/office/drawing/2014/main" id="{EFF8D37E-B5EA-4DF9-A5BE-588BB81942CF}"/>
            </a:ext>
          </a:extLst>
        </xdr:cNvPr>
        <xdr:cNvPicPr>
          <a:picLocks noChangeAspect="1"/>
        </xdr:cNvPicPr>
      </xdr:nvPicPr>
      <xdr:blipFill>
        <a:blip xmlns:r="http://schemas.openxmlformats.org/officeDocument/2006/relationships" r:embed="rId1"/>
        <a:stretch>
          <a:fillRect/>
        </a:stretch>
      </xdr:blipFill>
      <xdr:spPr>
        <a:xfrm>
          <a:off x="6858000" y="1762125"/>
          <a:ext cx="295316" cy="276264"/>
        </a:xfrm>
        <a:prstGeom prst="rect">
          <a:avLst/>
        </a:prstGeom>
      </xdr:spPr>
    </xdr:pic>
    <xdr:clientData/>
  </xdr:oneCellAnchor>
  <xdr:oneCellAnchor>
    <xdr:from>
      <xdr:col>7</xdr:col>
      <xdr:colOff>38100</xdr:colOff>
      <xdr:row>2</xdr:row>
      <xdr:rowOff>152400</xdr:rowOff>
    </xdr:from>
    <xdr:ext cx="352474" cy="342948"/>
    <xdr:pic>
      <xdr:nvPicPr>
        <xdr:cNvPr id="3" name="Picture 2">
          <a:extLst>
            <a:ext uri="{FF2B5EF4-FFF2-40B4-BE49-F238E27FC236}">
              <a16:creationId xmlns:a16="http://schemas.microsoft.com/office/drawing/2014/main" id="{188D0527-7CF2-4B50-B235-BE99720F4FE9}"/>
            </a:ext>
          </a:extLst>
        </xdr:cNvPr>
        <xdr:cNvPicPr>
          <a:picLocks noChangeAspect="1"/>
        </xdr:cNvPicPr>
      </xdr:nvPicPr>
      <xdr:blipFill>
        <a:blip xmlns:r="http://schemas.openxmlformats.org/officeDocument/2006/relationships" r:embed="rId2"/>
        <a:stretch>
          <a:fillRect/>
        </a:stretch>
      </xdr:blipFill>
      <xdr:spPr>
        <a:xfrm>
          <a:off x="4362450" y="542925"/>
          <a:ext cx="352474" cy="342948"/>
        </a:xfrm>
        <a:prstGeom prst="rect">
          <a:avLst/>
        </a:prstGeom>
      </xdr:spPr>
    </xdr:pic>
    <xdr:clientData/>
  </xdr:oneCellAnchor>
  <xdr:oneCellAnchor>
    <xdr:from>
      <xdr:col>7</xdr:col>
      <xdr:colOff>419100</xdr:colOff>
      <xdr:row>0</xdr:row>
      <xdr:rowOff>161925</xdr:rowOff>
    </xdr:from>
    <xdr:ext cx="362001" cy="323895"/>
    <xdr:pic>
      <xdr:nvPicPr>
        <xdr:cNvPr id="4" name="Picture 3">
          <a:extLst>
            <a:ext uri="{FF2B5EF4-FFF2-40B4-BE49-F238E27FC236}">
              <a16:creationId xmlns:a16="http://schemas.microsoft.com/office/drawing/2014/main" id="{DA8EDB88-F10F-4A0B-8F23-CCA59EEEC8EE}"/>
            </a:ext>
          </a:extLst>
        </xdr:cNvPr>
        <xdr:cNvPicPr>
          <a:picLocks noChangeAspect="1"/>
        </xdr:cNvPicPr>
      </xdr:nvPicPr>
      <xdr:blipFill>
        <a:blip xmlns:r="http://schemas.openxmlformats.org/officeDocument/2006/relationships" r:embed="rId3"/>
        <a:stretch>
          <a:fillRect/>
        </a:stretch>
      </xdr:blipFill>
      <xdr:spPr>
        <a:xfrm>
          <a:off x="4743450" y="161925"/>
          <a:ext cx="362001" cy="323895"/>
        </a:xfrm>
        <a:prstGeom prst="rect">
          <a:avLst/>
        </a:prstGeom>
      </xdr:spPr>
    </xdr:pic>
    <xdr:clientData/>
  </xdr:oneCellAnchor>
  <xdr:oneCellAnchor>
    <xdr:from>
      <xdr:col>6</xdr:col>
      <xdr:colOff>1009650</xdr:colOff>
      <xdr:row>0</xdr:row>
      <xdr:rowOff>152400</xdr:rowOff>
    </xdr:from>
    <xdr:ext cx="381053" cy="371527"/>
    <xdr:pic>
      <xdr:nvPicPr>
        <xdr:cNvPr id="5" name="Picture 4">
          <a:extLst>
            <a:ext uri="{FF2B5EF4-FFF2-40B4-BE49-F238E27FC236}">
              <a16:creationId xmlns:a16="http://schemas.microsoft.com/office/drawing/2014/main" id="{813A4666-CD01-4F32-ADFB-AC1157DD8ABC}"/>
            </a:ext>
          </a:extLst>
        </xdr:cNvPr>
        <xdr:cNvPicPr>
          <a:picLocks noChangeAspect="1"/>
        </xdr:cNvPicPr>
      </xdr:nvPicPr>
      <xdr:blipFill>
        <a:blip xmlns:r="http://schemas.openxmlformats.org/officeDocument/2006/relationships" r:embed="rId4"/>
        <a:stretch>
          <a:fillRect/>
        </a:stretch>
      </xdr:blipFill>
      <xdr:spPr>
        <a:xfrm>
          <a:off x="6753225" y="904875"/>
          <a:ext cx="381053" cy="371527"/>
        </a:xfrm>
        <a:prstGeom prst="rect">
          <a:avLst/>
        </a:prstGeom>
      </xdr:spPr>
    </xdr:pic>
    <xdr:clientData/>
  </xdr:oneCellAnchor>
  <xdr:oneCellAnchor>
    <xdr:from>
      <xdr:col>6</xdr:col>
      <xdr:colOff>1066800</xdr:colOff>
      <xdr:row>8</xdr:row>
      <xdr:rowOff>104775</xdr:rowOff>
    </xdr:from>
    <xdr:ext cx="362001" cy="409632"/>
    <xdr:pic>
      <xdr:nvPicPr>
        <xdr:cNvPr id="6" name="Picture 5">
          <a:extLst>
            <a:ext uri="{FF2B5EF4-FFF2-40B4-BE49-F238E27FC236}">
              <a16:creationId xmlns:a16="http://schemas.microsoft.com/office/drawing/2014/main" id="{5509CB2F-E649-4375-87E7-3A21BF8E81EB}"/>
            </a:ext>
          </a:extLst>
        </xdr:cNvPr>
        <xdr:cNvPicPr>
          <a:picLocks noChangeAspect="1"/>
        </xdr:cNvPicPr>
      </xdr:nvPicPr>
      <xdr:blipFill>
        <a:blip xmlns:r="http://schemas.openxmlformats.org/officeDocument/2006/relationships" r:embed="rId5"/>
        <a:stretch>
          <a:fillRect/>
        </a:stretch>
      </xdr:blipFill>
      <xdr:spPr>
        <a:xfrm>
          <a:off x="6810375" y="2486025"/>
          <a:ext cx="362001" cy="409632"/>
        </a:xfrm>
        <a:prstGeom prst="rect">
          <a:avLst/>
        </a:prstGeom>
      </xdr:spPr>
    </xdr:pic>
    <xdr:clientData/>
  </xdr:oneCellAnchor>
  <xdr:twoCellAnchor editAs="oneCell">
    <xdr:from>
      <xdr:col>7</xdr:col>
      <xdr:colOff>400050</xdr:colOff>
      <xdr:row>6</xdr:row>
      <xdr:rowOff>133350</xdr:rowOff>
    </xdr:from>
    <xdr:to>
      <xdr:col>7</xdr:col>
      <xdr:colOff>781103</xdr:colOff>
      <xdr:row>8</xdr:row>
      <xdr:rowOff>95295</xdr:rowOff>
    </xdr:to>
    <xdr:pic>
      <xdr:nvPicPr>
        <xdr:cNvPr id="7" name="Picture 6">
          <a:extLst>
            <a:ext uri="{FF2B5EF4-FFF2-40B4-BE49-F238E27FC236}">
              <a16:creationId xmlns:a16="http://schemas.microsoft.com/office/drawing/2014/main" id="{D5530BD6-BFC3-4ABE-9D76-ED3E5B8A3C29}"/>
            </a:ext>
          </a:extLst>
        </xdr:cNvPr>
        <xdr:cNvPicPr>
          <a:picLocks noChangeAspect="1"/>
        </xdr:cNvPicPr>
      </xdr:nvPicPr>
      <xdr:blipFill>
        <a:blip xmlns:r="http://schemas.openxmlformats.org/officeDocument/2006/relationships" r:embed="rId6"/>
        <a:stretch>
          <a:fillRect/>
        </a:stretch>
      </xdr:blipFill>
      <xdr:spPr>
        <a:xfrm>
          <a:off x="4591050" y="2152650"/>
          <a:ext cx="381053" cy="323895"/>
        </a:xfrm>
        <a:prstGeom prst="rect">
          <a:avLst/>
        </a:prstGeom>
      </xdr:spPr>
    </xdr:pic>
    <xdr:clientData/>
  </xdr:twoCellAnchor>
  <xdr:twoCellAnchor editAs="oneCell">
    <xdr:from>
      <xdr:col>6</xdr:col>
      <xdr:colOff>1076325</xdr:colOff>
      <xdr:row>6</xdr:row>
      <xdr:rowOff>142875</xdr:rowOff>
    </xdr:from>
    <xdr:to>
      <xdr:col>7</xdr:col>
      <xdr:colOff>323895</xdr:colOff>
      <xdr:row>8</xdr:row>
      <xdr:rowOff>114347</xdr:rowOff>
    </xdr:to>
    <xdr:pic>
      <xdr:nvPicPr>
        <xdr:cNvPr id="8" name="Picture 7">
          <a:extLst>
            <a:ext uri="{FF2B5EF4-FFF2-40B4-BE49-F238E27FC236}">
              <a16:creationId xmlns:a16="http://schemas.microsoft.com/office/drawing/2014/main" id="{0FEC1066-9897-400D-B75C-BFA119940FF0}"/>
            </a:ext>
          </a:extLst>
        </xdr:cNvPr>
        <xdr:cNvPicPr>
          <a:picLocks noChangeAspect="1"/>
        </xdr:cNvPicPr>
      </xdr:nvPicPr>
      <xdr:blipFill>
        <a:blip xmlns:r="http://schemas.openxmlformats.org/officeDocument/2006/relationships" r:embed="rId7"/>
        <a:stretch>
          <a:fillRect/>
        </a:stretch>
      </xdr:blipFill>
      <xdr:spPr>
        <a:xfrm>
          <a:off x="6819900" y="2162175"/>
          <a:ext cx="323895" cy="333422"/>
        </a:xfrm>
        <a:prstGeom prst="rect">
          <a:avLst/>
        </a:prstGeom>
      </xdr:spPr>
    </xdr:pic>
    <xdr:clientData/>
  </xdr:twoCellAnchor>
  <xdr:twoCellAnchor editAs="oneCell">
    <xdr:from>
      <xdr:col>7</xdr:col>
      <xdr:colOff>400050</xdr:colOff>
      <xdr:row>2</xdr:row>
      <xdr:rowOff>95250</xdr:rowOff>
    </xdr:from>
    <xdr:to>
      <xdr:col>7</xdr:col>
      <xdr:colOff>819208</xdr:colOff>
      <xdr:row>4</xdr:row>
      <xdr:rowOff>123880</xdr:rowOff>
    </xdr:to>
    <xdr:pic>
      <xdr:nvPicPr>
        <xdr:cNvPr id="9" name="Picture 8">
          <a:extLst>
            <a:ext uri="{FF2B5EF4-FFF2-40B4-BE49-F238E27FC236}">
              <a16:creationId xmlns:a16="http://schemas.microsoft.com/office/drawing/2014/main" id="{7A7F6A9A-CBF3-49F6-8CEE-B7C89B5DED09}"/>
            </a:ext>
          </a:extLst>
        </xdr:cNvPr>
        <xdr:cNvPicPr>
          <a:picLocks noChangeAspect="1"/>
        </xdr:cNvPicPr>
      </xdr:nvPicPr>
      <xdr:blipFill>
        <a:blip xmlns:r="http://schemas.openxmlformats.org/officeDocument/2006/relationships" r:embed="rId8"/>
        <a:stretch>
          <a:fillRect/>
        </a:stretch>
      </xdr:blipFill>
      <xdr:spPr>
        <a:xfrm>
          <a:off x="4724400" y="485775"/>
          <a:ext cx="419158" cy="390580"/>
        </a:xfrm>
        <a:prstGeom prst="rect">
          <a:avLst/>
        </a:prstGeom>
      </xdr:spPr>
    </xdr:pic>
    <xdr:clientData/>
  </xdr:twoCellAnchor>
  <xdr:twoCellAnchor editAs="oneCell">
    <xdr:from>
      <xdr:col>7</xdr:col>
      <xdr:colOff>400050</xdr:colOff>
      <xdr:row>4</xdr:row>
      <xdr:rowOff>161925</xdr:rowOff>
    </xdr:from>
    <xdr:to>
      <xdr:col>7</xdr:col>
      <xdr:colOff>704893</xdr:colOff>
      <xdr:row>6</xdr:row>
      <xdr:rowOff>57186</xdr:rowOff>
    </xdr:to>
    <xdr:pic>
      <xdr:nvPicPr>
        <xdr:cNvPr id="10" name="Picture 9">
          <a:extLst>
            <a:ext uri="{FF2B5EF4-FFF2-40B4-BE49-F238E27FC236}">
              <a16:creationId xmlns:a16="http://schemas.microsoft.com/office/drawing/2014/main" id="{070FDFE2-A6A4-4F03-8688-313F98DE363C}"/>
            </a:ext>
          </a:extLst>
        </xdr:cNvPr>
        <xdr:cNvPicPr>
          <a:picLocks noChangeAspect="1"/>
        </xdr:cNvPicPr>
      </xdr:nvPicPr>
      <xdr:blipFill>
        <a:blip xmlns:r="http://schemas.openxmlformats.org/officeDocument/2006/relationships" r:embed="rId9"/>
        <a:stretch>
          <a:fillRect/>
        </a:stretch>
      </xdr:blipFill>
      <xdr:spPr>
        <a:xfrm>
          <a:off x="4724400" y="914400"/>
          <a:ext cx="304843" cy="257211"/>
        </a:xfrm>
        <a:prstGeom prst="rect">
          <a:avLst/>
        </a:prstGeom>
      </xdr:spPr>
    </xdr:pic>
    <xdr:clientData/>
  </xdr:twoCellAnchor>
  <xdr:twoCellAnchor editAs="oneCell">
    <xdr:from>
      <xdr:col>1</xdr:col>
      <xdr:colOff>304800</xdr:colOff>
      <xdr:row>18</xdr:row>
      <xdr:rowOff>152400</xdr:rowOff>
    </xdr:from>
    <xdr:to>
      <xdr:col>12</xdr:col>
      <xdr:colOff>220056</xdr:colOff>
      <xdr:row>34</xdr:row>
      <xdr:rowOff>67067</xdr:rowOff>
    </xdr:to>
    <xdr:pic>
      <xdr:nvPicPr>
        <xdr:cNvPr id="46" name="Picture 45">
          <a:extLst>
            <a:ext uri="{FF2B5EF4-FFF2-40B4-BE49-F238E27FC236}">
              <a16:creationId xmlns:a16="http://schemas.microsoft.com/office/drawing/2014/main" id="{56ABDBAF-EB5D-491E-A11B-95C65C2EE7F4}"/>
            </a:ext>
          </a:extLst>
        </xdr:cNvPr>
        <xdr:cNvPicPr>
          <a:picLocks noChangeAspect="1"/>
        </xdr:cNvPicPr>
      </xdr:nvPicPr>
      <xdr:blipFill>
        <a:blip xmlns:r="http://schemas.openxmlformats.org/officeDocument/2006/relationships" r:embed="rId10"/>
        <a:stretch>
          <a:fillRect/>
        </a:stretch>
      </xdr:blipFill>
      <xdr:spPr>
        <a:xfrm>
          <a:off x="561975" y="3448050"/>
          <a:ext cx="7030431" cy="28102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2</xdr:row>
      <xdr:rowOff>0</xdr:rowOff>
    </xdr:from>
    <xdr:ext cx="1609524" cy="3742857"/>
    <xdr:pic>
      <xdr:nvPicPr>
        <xdr:cNvPr id="2" name="Picture 1">
          <a:extLst>
            <a:ext uri="{FF2B5EF4-FFF2-40B4-BE49-F238E27FC236}">
              <a16:creationId xmlns:a16="http://schemas.microsoft.com/office/drawing/2014/main" id="{BEFA4C3D-7519-4DDE-A9A7-8F4AB45459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61950"/>
          <a:ext cx="1609524" cy="3742857"/>
        </a:xfrm>
        <a:prstGeom prst="rect">
          <a:avLst/>
        </a:prstGeom>
      </xdr:spPr>
    </xdr:pic>
    <xdr:clientData/>
  </xdr:oneCellAnchor>
  <xdr:twoCellAnchor editAs="oneCell">
    <xdr:from>
      <xdr:col>2</xdr:col>
      <xdr:colOff>295275</xdr:colOff>
      <xdr:row>11</xdr:row>
      <xdr:rowOff>19050</xdr:rowOff>
    </xdr:from>
    <xdr:to>
      <xdr:col>4</xdr:col>
      <xdr:colOff>266100</xdr:colOff>
      <xdr:row>20</xdr:row>
      <xdr:rowOff>66465</xdr:rowOff>
    </xdr:to>
    <xdr:pic>
      <xdr:nvPicPr>
        <xdr:cNvPr id="3" name="Picture 2">
          <a:extLst>
            <a:ext uri="{FF2B5EF4-FFF2-40B4-BE49-F238E27FC236}">
              <a16:creationId xmlns:a16="http://schemas.microsoft.com/office/drawing/2014/main" id="{0D22E91F-FF3C-4D2A-A8A6-94B0819519AB}"/>
            </a:ext>
          </a:extLst>
        </xdr:cNvPr>
        <xdr:cNvPicPr>
          <a:picLocks noChangeAspect="1"/>
        </xdr:cNvPicPr>
      </xdr:nvPicPr>
      <xdr:blipFill>
        <a:blip xmlns:r="http://schemas.openxmlformats.org/officeDocument/2006/relationships" r:embed="rId2"/>
        <a:stretch>
          <a:fillRect/>
        </a:stretch>
      </xdr:blipFill>
      <xdr:spPr>
        <a:xfrm>
          <a:off x="1666875" y="2419350"/>
          <a:ext cx="4800000" cy="1676190"/>
        </a:xfrm>
        <a:prstGeom prst="rect">
          <a:avLst/>
        </a:prstGeom>
      </xdr:spPr>
    </xdr:pic>
    <xdr:clientData/>
  </xdr:twoCellAnchor>
  <xdr:twoCellAnchor editAs="oneCell">
    <xdr:from>
      <xdr:col>3</xdr:col>
      <xdr:colOff>723900</xdr:colOff>
      <xdr:row>7</xdr:row>
      <xdr:rowOff>9524</xdr:rowOff>
    </xdr:from>
    <xdr:to>
      <xdr:col>3</xdr:col>
      <xdr:colOff>1419225</xdr:colOff>
      <xdr:row>11</xdr:row>
      <xdr:rowOff>34435</xdr:rowOff>
    </xdr:to>
    <xdr:pic>
      <xdr:nvPicPr>
        <xdr:cNvPr id="4" name="Picture 3">
          <a:extLst>
            <a:ext uri="{FF2B5EF4-FFF2-40B4-BE49-F238E27FC236}">
              <a16:creationId xmlns:a16="http://schemas.microsoft.com/office/drawing/2014/main" id="{4B3B5E27-ACE9-412E-A184-DB664F584799}"/>
            </a:ext>
          </a:extLst>
        </xdr:cNvPr>
        <xdr:cNvPicPr>
          <a:picLocks noChangeAspect="1"/>
        </xdr:cNvPicPr>
      </xdr:nvPicPr>
      <xdr:blipFill>
        <a:blip xmlns:r="http://schemas.openxmlformats.org/officeDocument/2006/relationships" r:embed="rId3"/>
        <a:stretch>
          <a:fillRect/>
        </a:stretch>
      </xdr:blipFill>
      <xdr:spPr>
        <a:xfrm>
          <a:off x="2781300" y="1685924"/>
          <a:ext cx="695325" cy="748811"/>
        </a:xfrm>
        <a:prstGeom prst="rect">
          <a:avLst/>
        </a:prstGeom>
      </xdr:spPr>
    </xdr:pic>
    <xdr:clientData/>
  </xdr:twoCellAnchor>
  <xdr:twoCellAnchor editAs="oneCell">
    <xdr:from>
      <xdr:col>3</xdr:col>
      <xdr:colOff>1647825</xdr:colOff>
      <xdr:row>11</xdr:row>
      <xdr:rowOff>0</xdr:rowOff>
    </xdr:from>
    <xdr:to>
      <xdr:col>3</xdr:col>
      <xdr:colOff>2419350</xdr:colOff>
      <xdr:row>15</xdr:row>
      <xdr:rowOff>68477</xdr:rowOff>
    </xdr:to>
    <xdr:pic>
      <xdr:nvPicPr>
        <xdr:cNvPr id="8" name="Picture 7">
          <a:extLst>
            <a:ext uri="{FF2B5EF4-FFF2-40B4-BE49-F238E27FC236}">
              <a16:creationId xmlns:a16="http://schemas.microsoft.com/office/drawing/2014/main" id="{BC1CE8FE-069B-4D2B-9C58-79E00B6775F5}"/>
            </a:ext>
          </a:extLst>
        </xdr:cNvPr>
        <xdr:cNvPicPr>
          <a:picLocks noChangeAspect="1"/>
        </xdr:cNvPicPr>
      </xdr:nvPicPr>
      <xdr:blipFill>
        <a:blip xmlns:r="http://schemas.openxmlformats.org/officeDocument/2006/relationships" r:embed="rId4"/>
        <a:stretch>
          <a:fillRect/>
        </a:stretch>
      </xdr:blipFill>
      <xdr:spPr>
        <a:xfrm>
          <a:off x="3705225" y="2400300"/>
          <a:ext cx="771525" cy="792377"/>
        </a:xfrm>
        <a:prstGeom prst="rect">
          <a:avLst/>
        </a:prstGeom>
      </xdr:spPr>
    </xdr:pic>
    <xdr:clientData/>
  </xdr:twoCellAnchor>
  <xdr:twoCellAnchor editAs="oneCell">
    <xdr:from>
      <xdr:col>3</xdr:col>
      <xdr:colOff>2628900</xdr:colOff>
      <xdr:row>5</xdr:row>
      <xdr:rowOff>19050</xdr:rowOff>
    </xdr:from>
    <xdr:to>
      <xdr:col>3</xdr:col>
      <xdr:colOff>3295650</xdr:colOff>
      <xdr:row>8</xdr:row>
      <xdr:rowOff>141383</xdr:rowOff>
    </xdr:to>
    <xdr:pic>
      <xdr:nvPicPr>
        <xdr:cNvPr id="5" name="Picture 4">
          <a:extLst>
            <a:ext uri="{FF2B5EF4-FFF2-40B4-BE49-F238E27FC236}">
              <a16:creationId xmlns:a16="http://schemas.microsoft.com/office/drawing/2014/main" id="{BD177F92-3831-48E4-B2C1-FDCC11C89BDD}"/>
            </a:ext>
          </a:extLst>
        </xdr:cNvPr>
        <xdr:cNvPicPr>
          <a:picLocks noChangeAspect="1"/>
        </xdr:cNvPicPr>
      </xdr:nvPicPr>
      <xdr:blipFill>
        <a:blip xmlns:r="http://schemas.openxmlformats.org/officeDocument/2006/relationships" r:embed="rId5"/>
        <a:stretch>
          <a:fillRect/>
        </a:stretch>
      </xdr:blipFill>
      <xdr:spPr>
        <a:xfrm>
          <a:off x="4686300" y="1323975"/>
          <a:ext cx="666750" cy="674783"/>
        </a:xfrm>
        <a:prstGeom prst="rect">
          <a:avLst/>
        </a:prstGeom>
      </xdr:spPr>
    </xdr:pic>
    <xdr:clientData/>
  </xdr:twoCellAnchor>
  <xdr:twoCellAnchor editAs="oneCell">
    <xdr:from>
      <xdr:col>3</xdr:col>
      <xdr:colOff>2667000</xdr:colOff>
      <xdr:row>8</xdr:row>
      <xdr:rowOff>47625</xdr:rowOff>
    </xdr:from>
    <xdr:to>
      <xdr:col>3</xdr:col>
      <xdr:colOff>3257476</xdr:colOff>
      <xdr:row>11</xdr:row>
      <xdr:rowOff>114224</xdr:rowOff>
    </xdr:to>
    <xdr:pic>
      <xdr:nvPicPr>
        <xdr:cNvPr id="10" name="Picture 9">
          <a:extLst>
            <a:ext uri="{FF2B5EF4-FFF2-40B4-BE49-F238E27FC236}">
              <a16:creationId xmlns:a16="http://schemas.microsoft.com/office/drawing/2014/main" id="{83AA702A-6C3E-4506-B271-5CF7063C3C6F}"/>
            </a:ext>
          </a:extLst>
        </xdr:cNvPr>
        <xdr:cNvPicPr>
          <a:picLocks noChangeAspect="1"/>
        </xdr:cNvPicPr>
      </xdr:nvPicPr>
      <xdr:blipFill>
        <a:blip xmlns:r="http://schemas.openxmlformats.org/officeDocument/2006/relationships" r:embed="rId6"/>
        <a:stretch>
          <a:fillRect/>
        </a:stretch>
      </xdr:blipFill>
      <xdr:spPr>
        <a:xfrm>
          <a:off x="4724400" y="1905000"/>
          <a:ext cx="590476" cy="609524"/>
        </a:xfrm>
        <a:prstGeom prst="rect">
          <a:avLst/>
        </a:prstGeom>
      </xdr:spPr>
    </xdr:pic>
    <xdr:clientData/>
  </xdr:twoCellAnchor>
  <xdr:twoCellAnchor editAs="oneCell">
    <xdr:from>
      <xdr:col>2</xdr:col>
      <xdr:colOff>542925</xdr:colOff>
      <xdr:row>12</xdr:row>
      <xdr:rowOff>47625</xdr:rowOff>
    </xdr:from>
    <xdr:to>
      <xdr:col>3</xdr:col>
      <xdr:colOff>380935</xdr:colOff>
      <xdr:row>15</xdr:row>
      <xdr:rowOff>114224</xdr:rowOff>
    </xdr:to>
    <xdr:pic>
      <xdr:nvPicPr>
        <xdr:cNvPr id="11" name="Picture 10">
          <a:extLst>
            <a:ext uri="{FF2B5EF4-FFF2-40B4-BE49-F238E27FC236}">
              <a16:creationId xmlns:a16="http://schemas.microsoft.com/office/drawing/2014/main" id="{AF7555F7-5685-4DA5-8825-CBBDAC918C48}"/>
            </a:ext>
          </a:extLst>
        </xdr:cNvPr>
        <xdr:cNvPicPr>
          <a:picLocks noChangeAspect="1"/>
        </xdr:cNvPicPr>
      </xdr:nvPicPr>
      <xdr:blipFill>
        <a:blip xmlns:r="http://schemas.openxmlformats.org/officeDocument/2006/relationships" r:embed="rId7"/>
        <a:stretch>
          <a:fillRect/>
        </a:stretch>
      </xdr:blipFill>
      <xdr:spPr>
        <a:xfrm>
          <a:off x="1914525" y="2628900"/>
          <a:ext cx="523810" cy="6095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1411061</xdr:colOff>
      <xdr:row>0</xdr:row>
      <xdr:rowOff>381001</xdr:rowOff>
    </xdr:from>
    <xdr:ext cx="1276350" cy="428625"/>
    <xdr:pic>
      <xdr:nvPicPr>
        <xdr:cNvPr id="2" name="image17.jpg">
          <a:extLst>
            <a:ext uri="{FF2B5EF4-FFF2-40B4-BE49-F238E27FC236}">
              <a16:creationId xmlns:a16="http://schemas.microsoft.com/office/drawing/2014/main" id="{C246C15D-BC0F-4B1F-A8CB-4FA6A657F5AD}"/>
            </a:ext>
          </a:extLst>
        </xdr:cNvPr>
        <xdr:cNvPicPr preferRelativeResize="0"/>
      </xdr:nvPicPr>
      <xdr:blipFill>
        <a:blip xmlns:r="http://schemas.openxmlformats.org/officeDocument/2006/relationships" r:embed="rId1" cstate="print"/>
        <a:stretch>
          <a:fillRect/>
        </a:stretch>
      </xdr:blipFill>
      <xdr:spPr>
        <a:xfrm>
          <a:off x="2868386" y="381001"/>
          <a:ext cx="1276350" cy="428625"/>
        </a:xfrm>
        <a:prstGeom prst="rect">
          <a:avLst/>
        </a:prstGeom>
        <a:noFill/>
      </xdr:spPr>
    </xdr:pic>
    <xdr:clientData fLocksWithSheet="0"/>
  </xdr:oneCellAnchor>
  <xdr:oneCellAnchor>
    <xdr:from>
      <xdr:col>6</xdr:col>
      <xdr:colOff>1442356</xdr:colOff>
      <xdr:row>1</xdr:row>
      <xdr:rowOff>0</xdr:rowOff>
    </xdr:from>
    <xdr:ext cx="1276350" cy="428625"/>
    <xdr:pic>
      <xdr:nvPicPr>
        <xdr:cNvPr id="3" name="image2.jpg">
          <a:extLst>
            <a:ext uri="{FF2B5EF4-FFF2-40B4-BE49-F238E27FC236}">
              <a16:creationId xmlns:a16="http://schemas.microsoft.com/office/drawing/2014/main" id="{822388C9-14F3-4BE8-A7FE-A23C700A53FB}"/>
            </a:ext>
          </a:extLst>
        </xdr:cNvPr>
        <xdr:cNvPicPr preferRelativeResize="0"/>
      </xdr:nvPicPr>
      <xdr:blipFill>
        <a:blip xmlns:r="http://schemas.openxmlformats.org/officeDocument/2006/relationships" r:embed="rId2" cstate="print"/>
        <a:stretch>
          <a:fillRect/>
        </a:stretch>
      </xdr:blipFill>
      <xdr:spPr>
        <a:xfrm>
          <a:off x="8090806" y="428625"/>
          <a:ext cx="1276350" cy="428625"/>
        </a:xfrm>
        <a:prstGeom prst="rect">
          <a:avLst/>
        </a:prstGeom>
        <a:noFill/>
      </xdr:spPr>
    </xdr:pic>
    <xdr:clientData fLocksWithSheet="0"/>
  </xdr:oneCellAnchor>
  <xdr:oneCellAnchor>
    <xdr:from>
      <xdr:col>2</xdr:col>
      <xdr:colOff>1428748</xdr:colOff>
      <xdr:row>2</xdr:row>
      <xdr:rowOff>0</xdr:rowOff>
    </xdr:from>
    <xdr:ext cx="1219200" cy="428625"/>
    <xdr:pic>
      <xdr:nvPicPr>
        <xdr:cNvPr id="4" name="image14.jpg">
          <a:extLst>
            <a:ext uri="{FF2B5EF4-FFF2-40B4-BE49-F238E27FC236}">
              <a16:creationId xmlns:a16="http://schemas.microsoft.com/office/drawing/2014/main" id="{213AC347-BE87-4173-979D-70CFDDF720B2}"/>
            </a:ext>
          </a:extLst>
        </xdr:cNvPr>
        <xdr:cNvPicPr preferRelativeResize="0"/>
      </xdr:nvPicPr>
      <xdr:blipFill>
        <a:blip xmlns:r="http://schemas.openxmlformats.org/officeDocument/2006/relationships" r:embed="rId3" cstate="print"/>
        <a:stretch>
          <a:fillRect/>
        </a:stretch>
      </xdr:blipFill>
      <xdr:spPr>
        <a:xfrm>
          <a:off x="2886073" y="857250"/>
          <a:ext cx="1219200" cy="428625"/>
        </a:xfrm>
        <a:prstGeom prst="rect">
          <a:avLst/>
        </a:prstGeom>
        <a:noFill/>
      </xdr:spPr>
    </xdr:pic>
    <xdr:clientData fLocksWithSheet="0"/>
  </xdr:oneCellAnchor>
  <xdr:oneCellAnchor>
    <xdr:from>
      <xdr:col>6</xdr:col>
      <xdr:colOff>1442356</xdr:colOff>
      <xdr:row>2</xdr:row>
      <xdr:rowOff>0</xdr:rowOff>
    </xdr:from>
    <xdr:ext cx="1295400" cy="428625"/>
    <xdr:pic>
      <xdr:nvPicPr>
        <xdr:cNvPr id="5" name="image25.jpg">
          <a:extLst>
            <a:ext uri="{FF2B5EF4-FFF2-40B4-BE49-F238E27FC236}">
              <a16:creationId xmlns:a16="http://schemas.microsoft.com/office/drawing/2014/main" id="{C6BDE078-A9B2-41E7-B958-4FFF577941DD}"/>
            </a:ext>
          </a:extLst>
        </xdr:cNvPr>
        <xdr:cNvPicPr preferRelativeResize="0"/>
      </xdr:nvPicPr>
      <xdr:blipFill>
        <a:blip xmlns:r="http://schemas.openxmlformats.org/officeDocument/2006/relationships" r:embed="rId4" cstate="print"/>
        <a:stretch>
          <a:fillRect/>
        </a:stretch>
      </xdr:blipFill>
      <xdr:spPr>
        <a:xfrm>
          <a:off x="8090806" y="857250"/>
          <a:ext cx="1295400" cy="428625"/>
        </a:xfrm>
        <a:prstGeom prst="rect">
          <a:avLst/>
        </a:prstGeom>
        <a:noFill/>
      </xdr:spPr>
    </xdr:pic>
    <xdr:clientData fLocksWithSheet="0"/>
  </xdr:oneCellAnchor>
  <xdr:oneCellAnchor>
    <xdr:from>
      <xdr:col>2</xdr:col>
      <xdr:colOff>1401534</xdr:colOff>
      <xdr:row>3</xdr:row>
      <xdr:rowOff>0</xdr:rowOff>
    </xdr:from>
    <xdr:ext cx="1238250" cy="428625"/>
    <xdr:pic>
      <xdr:nvPicPr>
        <xdr:cNvPr id="6" name="image11.jpg">
          <a:extLst>
            <a:ext uri="{FF2B5EF4-FFF2-40B4-BE49-F238E27FC236}">
              <a16:creationId xmlns:a16="http://schemas.microsoft.com/office/drawing/2014/main" id="{05CA745E-0BF8-4C42-A1CF-347A63F9F905}"/>
            </a:ext>
          </a:extLst>
        </xdr:cNvPr>
        <xdr:cNvPicPr preferRelativeResize="0"/>
      </xdr:nvPicPr>
      <xdr:blipFill>
        <a:blip xmlns:r="http://schemas.openxmlformats.org/officeDocument/2006/relationships" r:embed="rId5" cstate="print"/>
        <a:stretch>
          <a:fillRect/>
        </a:stretch>
      </xdr:blipFill>
      <xdr:spPr>
        <a:xfrm>
          <a:off x="2858859" y="1285875"/>
          <a:ext cx="1238250" cy="428625"/>
        </a:xfrm>
        <a:prstGeom prst="rect">
          <a:avLst/>
        </a:prstGeom>
        <a:noFill/>
      </xdr:spPr>
    </xdr:pic>
    <xdr:clientData fLocksWithSheet="0"/>
  </xdr:oneCellAnchor>
  <xdr:oneCellAnchor>
    <xdr:from>
      <xdr:col>6</xdr:col>
      <xdr:colOff>1442356</xdr:colOff>
      <xdr:row>3</xdr:row>
      <xdr:rowOff>0</xdr:rowOff>
    </xdr:from>
    <xdr:ext cx="1171575" cy="428625"/>
    <xdr:pic>
      <xdr:nvPicPr>
        <xdr:cNvPr id="7" name="image5.jpg">
          <a:extLst>
            <a:ext uri="{FF2B5EF4-FFF2-40B4-BE49-F238E27FC236}">
              <a16:creationId xmlns:a16="http://schemas.microsoft.com/office/drawing/2014/main" id="{F2418EDB-0567-4219-9382-3FB9F637CD7B}"/>
            </a:ext>
          </a:extLst>
        </xdr:cNvPr>
        <xdr:cNvPicPr preferRelativeResize="0"/>
      </xdr:nvPicPr>
      <xdr:blipFill>
        <a:blip xmlns:r="http://schemas.openxmlformats.org/officeDocument/2006/relationships" r:embed="rId6" cstate="print"/>
        <a:stretch>
          <a:fillRect/>
        </a:stretch>
      </xdr:blipFill>
      <xdr:spPr>
        <a:xfrm>
          <a:off x="8090806" y="1285875"/>
          <a:ext cx="1171575" cy="428625"/>
        </a:xfrm>
        <a:prstGeom prst="rect">
          <a:avLst/>
        </a:prstGeom>
        <a:noFill/>
      </xdr:spPr>
    </xdr:pic>
    <xdr:clientData fLocksWithSheet="0"/>
  </xdr:oneCellAnchor>
  <xdr:oneCellAnchor>
    <xdr:from>
      <xdr:col>2</xdr:col>
      <xdr:colOff>1401534</xdr:colOff>
      <xdr:row>4</xdr:row>
      <xdr:rowOff>0</xdr:rowOff>
    </xdr:from>
    <xdr:ext cx="1257300" cy="428625"/>
    <xdr:pic>
      <xdr:nvPicPr>
        <xdr:cNvPr id="8" name="image24.jpg">
          <a:extLst>
            <a:ext uri="{FF2B5EF4-FFF2-40B4-BE49-F238E27FC236}">
              <a16:creationId xmlns:a16="http://schemas.microsoft.com/office/drawing/2014/main" id="{45CA0E5E-8E0D-4AF7-8952-BED280968B3E}"/>
            </a:ext>
          </a:extLst>
        </xdr:cNvPr>
        <xdr:cNvPicPr preferRelativeResize="0"/>
      </xdr:nvPicPr>
      <xdr:blipFill>
        <a:blip xmlns:r="http://schemas.openxmlformats.org/officeDocument/2006/relationships" r:embed="rId7" cstate="print"/>
        <a:stretch>
          <a:fillRect/>
        </a:stretch>
      </xdr:blipFill>
      <xdr:spPr>
        <a:xfrm>
          <a:off x="2858859" y="1714500"/>
          <a:ext cx="1257300" cy="428625"/>
        </a:xfrm>
        <a:prstGeom prst="rect">
          <a:avLst/>
        </a:prstGeom>
        <a:noFill/>
      </xdr:spPr>
    </xdr:pic>
    <xdr:clientData fLocksWithSheet="0"/>
  </xdr:oneCellAnchor>
  <xdr:oneCellAnchor>
    <xdr:from>
      <xdr:col>6</xdr:col>
      <xdr:colOff>1442356</xdr:colOff>
      <xdr:row>4</xdr:row>
      <xdr:rowOff>0</xdr:rowOff>
    </xdr:from>
    <xdr:ext cx="1219200" cy="428625"/>
    <xdr:pic>
      <xdr:nvPicPr>
        <xdr:cNvPr id="9" name="image13.jpg">
          <a:extLst>
            <a:ext uri="{FF2B5EF4-FFF2-40B4-BE49-F238E27FC236}">
              <a16:creationId xmlns:a16="http://schemas.microsoft.com/office/drawing/2014/main" id="{F3C9679F-6DE7-4A65-B8CD-B169CE297F3F}"/>
            </a:ext>
          </a:extLst>
        </xdr:cNvPr>
        <xdr:cNvPicPr preferRelativeResize="0"/>
      </xdr:nvPicPr>
      <xdr:blipFill>
        <a:blip xmlns:r="http://schemas.openxmlformats.org/officeDocument/2006/relationships" r:embed="rId8" cstate="print"/>
        <a:stretch>
          <a:fillRect/>
        </a:stretch>
      </xdr:blipFill>
      <xdr:spPr>
        <a:xfrm>
          <a:off x="8090806" y="1714500"/>
          <a:ext cx="1219200" cy="428625"/>
        </a:xfrm>
        <a:prstGeom prst="rect">
          <a:avLst/>
        </a:prstGeom>
        <a:noFill/>
      </xdr:spPr>
    </xdr:pic>
    <xdr:clientData fLocksWithSheet="0"/>
  </xdr:oneCellAnchor>
  <xdr:oneCellAnchor>
    <xdr:from>
      <xdr:col>2</xdr:col>
      <xdr:colOff>1401534</xdr:colOff>
      <xdr:row>5</xdr:row>
      <xdr:rowOff>0</xdr:rowOff>
    </xdr:from>
    <xdr:ext cx="1181100" cy="428625"/>
    <xdr:pic>
      <xdr:nvPicPr>
        <xdr:cNvPr id="10" name="image10.jpg">
          <a:extLst>
            <a:ext uri="{FF2B5EF4-FFF2-40B4-BE49-F238E27FC236}">
              <a16:creationId xmlns:a16="http://schemas.microsoft.com/office/drawing/2014/main" id="{0D44DC38-DF93-4A90-8941-3C6CC58E138E}"/>
            </a:ext>
          </a:extLst>
        </xdr:cNvPr>
        <xdr:cNvPicPr preferRelativeResize="0"/>
      </xdr:nvPicPr>
      <xdr:blipFill>
        <a:blip xmlns:r="http://schemas.openxmlformats.org/officeDocument/2006/relationships" r:embed="rId9" cstate="print"/>
        <a:stretch>
          <a:fillRect/>
        </a:stretch>
      </xdr:blipFill>
      <xdr:spPr>
        <a:xfrm>
          <a:off x="2858859" y="2143125"/>
          <a:ext cx="1181100" cy="428625"/>
        </a:xfrm>
        <a:prstGeom prst="rect">
          <a:avLst/>
        </a:prstGeom>
        <a:noFill/>
      </xdr:spPr>
    </xdr:pic>
    <xdr:clientData fLocksWithSheet="0"/>
  </xdr:oneCellAnchor>
  <xdr:oneCellAnchor>
    <xdr:from>
      <xdr:col>6</xdr:col>
      <xdr:colOff>1442356</xdr:colOff>
      <xdr:row>5</xdr:row>
      <xdr:rowOff>0</xdr:rowOff>
    </xdr:from>
    <xdr:ext cx="1200150" cy="428625"/>
    <xdr:pic>
      <xdr:nvPicPr>
        <xdr:cNvPr id="11" name="image12.jpg">
          <a:extLst>
            <a:ext uri="{FF2B5EF4-FFF2-40B4-BE49-F238E27FC236}">
              <a16:creationId xmlns:a16="http://schemas.microsoft.com/office/drawing/2014/main" id="{6586FE14-54C3-4314-8DEA-B3F8B6072648}"/>
            </a:ext>
          </a:extLst>
        </xdr:cNvPr>
        <xdr:cNvPicPr preferRelativeResize="0"/>
      </xdr:nvPicPr>
      <xdr:blipFill>
        <a:blip xmlns:r="http://schemas.openxmlformats.org/officeDocument/2006/relationships" r:embed="rId10" cstate="print"/>
        <a:stretch>
          <a:fillRect/>
        </a:stretch>
      </xdr:blipFill>
      <xdr:spPr>
        <a:xfrm>
          <a:off x="8090806" y="2143125"/>
          <a:ext cx="1200150" cy="428625"/>
        </a:xfrm>
        <a:prstGeom prst="rect">
          <a:avLst/>
        </a:prstGeom>
        <a:noFill/>
      </xdr:spPr>
    </xdr:pic>
    <xdr:clientData fLocksWithSheet="0"/>
  </xdr:oneCellAnchor>
  <xdr:oneCellAnchor>
    <xdr:from>
      <xdr:col>2</xdr:col>
      <xdr:colOff>1401534</xdr:colOff>
      <xdr:row>6</xdr:row>
      <xdr:rowOff>0</xdr:rowOff>
    </xdr:from>
    <xdr:ext cx="1181100" cy="428625"/>
    <xdr:pic>
      <xdr:nvPicPr>
        <xdr:cNvPr id="12" name="image21.jpg">
          <a:extLst>
            <a:ext uri="{FF2B5EF4-FFF2-40B4-BE49-F238E27FC236}">
              <a16:creationId xmlns:a16="http://schemas.microsoft.com/office/drawing/2014/main" id="{B5C63804-C444-43C1-90FC-1F28C550555E}"/>
            </a:ext>
          </a:extLst>
        </xdr:cNvPr>
        <xdr:cNvPicPr preferRelativeResize="0"/>
      </xdr:nvPicPr>
      <xdr:blipFill>
        <a:blip xmlns:r="http://schemas.openxmlformats.org/officeDocument/2006/relationships" r:embed="rId11" cstate="print"/>
        <a:stretch>
          <a:fillRect/>
        </a:stretch>
      </xdr:blipFill>
      <xdr:spPr>
        <a:xfrm>
          <a:off x="2858859" y="2571750"/>
          <a:ext cx="1181100" cy="428625"/>
        </a:xfrm>
        <a:prstGeom prst="rect">
          <a:avLst/>
        </a:prstGeom>
        <a:noFill/>
      </xdr:spPr>
    </xdr:pic>
    <xdr:clientData fLocksWithSheet="0"/>
  </xdr:oneCellAnchor>
  <xdr:oneCellAnchor>
    <xdr:from>
      <xdr:col>6</xdr:col>
      <xdr:colOff>1442356</xdr:colOff>
      <xdr:row>6</xdr:row>
      <xdr:rowOff>0</xdr:rowOff>
    </xdr:from>
    <xdr:ext cx="1171575" cy="428625"/>
    <xdr:pic>
      <xdr:nvPicPr>
        <xdr:cNvPr id="13" name="image4.jpg">
          <a:extLst>
            <a:ext uri="{FF2B5EF4-FFF2-40B4-BE49-F238E27FC236}">
              <a16:creationId xmlns:a16="http://schemas.microsoft.com/office/drawing/2014/main" id="{3D611A53-25F9-47FA-9281-D2B59F87DE28}"/>
            </a:ext>
          </a:extLst>
        </xdr:cNvPr>
        <xdr:cNvPicPr preferRelativeResize="0"/>
      </xdr:nvPicPr>
      <xdr:blipFill>
        <a:blip xmlns:r="http://schemas.openxmlformats.org/officeDocument/2006/relationships" r:embed="rId12" cstate="print"/>
        <a:stretch>
          <a:fillRect/>
        </a:stretch>
      </xdr:blipFill>
      <xdr:spPr>
        <a:xfrm>
          <a:off x="8090806" y="2571750"/>
          <a:ext cx="1171575" cy="428625"/>
        </a:xfrm>
        <a:prstGeom prst="rect">
          <a:avLst/>
        </a:prstGeom>
        <a:noFill/>
      </xdr:spPr>
    </xdr:pic>
    <xdr:clientData fLocksWithSheet="0"/>
  </xdr:oneCellAnchor>
  <xdr:oneCellAnchor>
    <xdr:from>
      <xdr:col>2</xdr:col>
      <xdr:colOff>1401534</xdr:colOff>
      <xdr:row>7</xdr:row>
      <xdr:rowOff>0</xdr:rowOff>
    </xdr:from>
    <xdr:ext cx="1266825" cy="428625"/>
    <xdr:pic>
      <xdr:nvPicPr>
        <xdr:cNvPr id="14" name="image16.jpg">
          <a:extLst>
            <a:ext uri="{FF2B5EF4-FFF2-40B4-BE49-F238E27FC236}">
              <a16:creationId xmlns:a16="http://schemas.microsoft.com/office/drawing/2014/main" id="{CE77E7E2-9238-4625-A229-5950989A4B51}"/>
            </a:ext>
          </a:extLst>
        </xdr:cNvPr>
        <xdr:cNvPicPr preferRelativeResize="0"/>
      </xdr:nvPicPr>
      <xdr:blipFill>
        <a:blip xmlns:r="http://schemas.openxmlformats.org/officeDocument/2006/relationships" r:embed="rId13" cstate="print"/>
        <a:stretch>
          <a:fillRect/>
        </a:stretch>
      </xdr:blipFill>
      <xdr:spPr>
        <a:xfrm>
          <a:off x="2858859" y="3000375"/>
          <a:ext cx="1266825" cy="428625"/>
        </a:xfrm>
        <a:prstGeom prst="rect">
          <a:avLst/>
        </a:prstGeom>
        <a:noFill/>
      </xdr:spPr>
    </xdr:pic>
    <xdr:clientData fLocksWithSheet="0"/>
  </xdr:oneCellAnchor>
  <xdr:oneCellAnchor>
    <xdr:from>
      <xdr:col>6</xdr:col>
      <xdr:colOff>1442356</xdr:colOff>
      <xdr:row>7</xdr:row>
      <xdr:rowOff>0</xdr:rowOff>
    </xdr:from>
    <xdr:ext cx="1200150" cy="428625"/>
    <xdr:pic>
      <xdr:nvPicPr>
        <xdr:cNvPr id="15" name="image22.jpg">
          <a:extLst>
            <a:ext uri="{FF2B5EF4-FFF2-40B4-BE49-F238E27FC236}">
              <a16:creationId xmlns:a16="http://schemas.microsoft.com/office/drawing/2014/main" id="{C2D26111-7B1D-48C3-8827-4E087FE1C488}"/>
            </a:ext>
          </a:extLst>
        </xdr:cNvPr>
        <xdr:cNvPicPr preferRelativeResize="0"/>
      </xdr:nvPicPr>
      <xdr:blipFill>
        <a:blip xmlns:r="http://schemas.openxmlformats.org/officeDocument/2006/relationships" r:embed="rId14" cstate="print"/>
        <a:stretch>
          <a:fillRect/>
        </a:stretch>
      </xdr:blipFill>
      <xdr:spPr>
        <a:xfrm>
          <a:off x="8090806" y="3000375"/>
          <a:ext cx="1200150" cy="428625"/>
        </a:xfrm>
        <a:prstGeom prst="rect">
          <a:avLst/>
        </a:prstGeom>
        <a:noFill/>
      </xdr:spPr>
    </xdr:pic>
    <xdr:clientData fLocksWithSheet="0"/>
  </xdr:oneCellAnchor>
  <xdr:oneCellAnchor>
    <xdr:from>
      <xdr:col>2</xdr:col>
      <xdr:colOff>1401534</xdr:colOff>
      <xdr:row>8</xdr:row>
      <xdr:rowOff>0</xdr:rowOff>
    </xdr:from>
    <xdr:ext cx="1285875" cy="428625"/>
    <xdr:pic>
      <xdr:nvPicPr>
        <xdr:cNvPr id="16" name="image7.jpg">
          <a:extLst>
            <a:ext uri="{FF2B5EF4-FFF2-40B4-BE49-F238E27FC236}">
              <a16:creationId xmlns:a16="http://schemas.microsoft.com/office/drawing/2014/main" id="{460C7565-C293-4912-9066-FEE799A1C90E}"/>
            </a:ext>
          </a:extLst>
        </xdr:cNvPr>
        <xdr:cNvPicPr preferRelativeResize="0"/>
      </xdr:nvPicPr>
      <xdr:blipFill>
        <a:blip xmlns:r="http://schemas.openxmlformats.org/officeDocument/2006/relationships" r:embed="rId15" cstate="print"/>
        <a:stretch>
          <a:fillRect/>
        </a:stretch>
      </xdr:blipFill>
      <xdr:spPr>
        <a:xfrm>
          <a:off x="2858859" y="3429000"/>
          <a:ext cx="1285875" cy="428625"/>
        </a:xfrm>
        <a:prstGeom prst="rect">
          <a:avLst/>
        </a:prstGeom>
        <a:noFill/>
      </xdr:spPr>
    </xdr:pic>
    <xdr:clientData fLocksWithSheet="0"/>
  </xdr:oneCellAnchor>
  <xdr:oneCellAnchor>
    <xdr:from>
      <xdr:col>6</xdr:col>
      <xdr:colOff>1442356</xdr:colOff>
      <xdr:row>8</xdr:row>
      <xdr:rowOff>0</xdr:rowOff>
    </xdr:from>
    <xdr:ext cx="1352550" cy="428625"/>
    <xdr:pic>
      <xdr:nvPicPr>
        <xdr:cNvPr id="17" name="image1.jpg">
          <a:extLst>
            <a:ext uri="{FF2B5EF4-FFF2-40B4-BE49-F238E27FC236}">
              <a16:creationId xmlns:a16="http://schemas.microsoft.com/office/drawing/2014/main" id="{70CA2F73-9FDC-488C-888D-4EA72F31F630}"/>
            </a:ext>
          </a:extLst>
        </xdr:cNvPr>
        <xdr:cNvPicPr preferRelativeResize="0"/>
      </xdr:nvPicPr>
      <xdr:blipFill>
        <a:blip xmlns:r="http://schemas.openxmlformats.org/officeDocument/2006/relationships" r:embed="rId16" cstate="print"/>
        <a:stretch>
          <a:fillRect/>
        </a:stretch>
      </xdr:blipFill>
      <xdr:spPr>
        <a:xfrm>
          <a:off x="8090806" y="3429000"/>
          <a:ext cx="1352550" cy="428625"/>
        </a:xfrm>
        <a:prstGeom prst="rect">
          <a:avLst/>
        </a:prstGeom>
        <a:noFill/>
      </xdr:spPr>
    </xdr:pic>
    <xdr:clientData fLocksWithSheet="0"/>
  </xdr:oneCellAnchor>
  <xdr:oneCellAnchor>
    <xdr:from>
      <xdr:col>2</xdr:col>
      <xdr:colOff>1401534</xdr:colOff>
      <xdr:row>9</xdr:row>
      <xdr:rowOff>0</xdr:rowOff>
    </xdr:from>
    <xdr:ext cx="1190625" cy="428625"/>
    <xdr:pic>
      <xdr:nvPicPr>
        <xdr:cNvPr id="18" name="image9.jpg">
          <a:extLst>
            <a:ext uri="{FF2B5EF4-FFF2-40B4-BE49-F238E27FC236}">
              <a16:creationId xmlns:a16="http://schemas.microsoft.com/office/drawing/2014/main" id="{53BD56B5-8320-4590-A23E-5F46BDD89731}"/>
            </a:ext>
          </a:extLst>
        </xdr:cNvPr>
        <xdr:cNvPicPr preferRelativeResize="0"/>
      </xdr:nvPicPr>
      <xdr:blipFill>
        <a:blip xmlns:r="http://schemas.openxmlformats.org/officeDocument/2006/relationships" r:embed="rId17" cstate="print"/>
        <a:stretch>
          <a:fillRect/>
        </a:stretch>
      </xdr:blipFill>
      <xdr:spPr>
        <a:xfrm>
          <a:off x="2858859" y="3857625"/>
          <a:ext cx="1190625" cy="428625"/>
        </a:xfrm>
        <a:prstGeom prst="rect">
          <a:avLst/>
        </a:prstGeom>
        <a:noFill/>
      </xdr:spPr>
    </xdr:pic>
    <xdr:clientData fLocksWithSheet="0"/>
  </xdr:oneCellAnchor>
  <xdr:oneCellAnchor>
    <xdr:from>
      <xdr:col>6</xdr:col>
      <xdr:colOff>1442356</xdr:colOff>
      <xdr:row>9</xdr:row>
      <xdr:rowOff>0</xdr:rowOff>
    </xdr:from>
    <xdr:ext cx="1304925" cy="428625"/>
    <xdr:pic>
      <xdr:nvPicPr>
        <xdr:cNvPr id="19" name="image15.jpg">
          <a:extLst>
            <a:ext uri="{FF2B5EF4-FFF2-40B4-BE49-F238E27FC236}">
              <a16:creationId xmlns:a16="http://schemas.microsoft.com/office/drawing/2014/main" id="{E97D40B6-1238-4399-9573-BD89BBE27A43}"/>
            </a:ext>
          </a:extLst>
        </xdr:cNvPr>
        <xdr:cNvPicPr preferRelativeResize="0"/>
      </xdr:nvPicPr>
      <xdr:blipFill>
        <a:blip xmlns:r="http://schemas.openxmlformats.org/officeDocument/2006/relationships" r:embed="rId18" cstate="print"/>
        <a:stretch>
          <a:fillRect/>
        </a:stretch>
      </xdr:blipFill>
      <xdr:spPr>
        <a:xfrm>
          <a:off x="8090806" y="3857625"/>
          <a:ext cx="1304925" cy="428625"/>
        </a:xfrm>
        <a:prstGeom prst="rect">
          <a:avLst/>
        </a:prstGeom>
        <a:noFill/>
      </xdr:spPr>
    </xdr:pic>
    <xdr:clientData fLocksWithSheet="0"/>
  </xdr:oneCellAnchor>
  <xdr:oneCellAnchor>
    <xdr:from>
      <xdr:col>2</xdr:col>
      <xdr:colOff>1401534</xdr:colOff>
      <xdr:row>10</xdr:row>
      <xdr:rowOff>0</xdr:rowOff>
    </xdr:from>
    <xdr:ext cx="1247775" cy="428625"/>
    <xdr:pic>
      <xdr:nvPicPr>
        <xdr:cNvPr id="20" name="image6.jpg">
          <a:extLst>
            <a:ext uri="{FF2B5EF4-FFF2-40B4-BE49-F238E27FC236}">
              <a16:creationId xmlns:a16="http://schemas.microsoft.com/office/drawing/2014/main" id="{52C274C0-E692-4BCD-9175-78777D0BC314}"/>
            </a:ext>
          </a:extLst>
        </xdr:cNvPr>
        <xdr:cNvPicPr preferRelativeResize="0"/>
      </xdr:nvPicPr>
      <xdr:blipFill>
        <a:blip xmlns:r="http://schemas.openxmlformats.org/officeDocument/2006/relationships" r:embed="rId19" cstate="print"/>
        <a:stretch>
          <a:fillRect/>
        </a:stretch>
      </xdr:blipFill>
      <xdr:spPr>
        <a:xfrm>
          <a:off x="2858859" y="4286250"/>
          <a:ext cx="1247775" cy="428625"/>
        </a:xfrm>
        <a:prstGeom prst="rect">
          <a:avLst/>
        </a:prstGeom>
        <a:noFill/>
      </xdr:spPr>
    </xdr:pic>
    <xdr:clientData fLocksWithSheet="0"/>
  </xdr:oneCellAnchor>
  <xdr:oneCellAnchor>
    <xdr:from>
      <xdr:col>6</xdr:col>
      <xdr:colOff>1442356</xdr:colOff>
      <xdr:row>10</xdr:row>
      <xdr:rowOff>0</xdr:rowOff>
    </xdr:from>
    <xdr:ext cx="1200150" cy="428625"/>
    <xdr:pic>
      <xdr:nvPicPr>
        <xdr:cNvPr id="21" name="image18.jpg">
          <a:extLst>
            <a:ext uri="{FF2B5EF4-FFF2-40B4-BE49-F238E27FC236}">
              <a16:creationId xmlns:a16="http://schemas.microsoft.com/office/drawing/2014/main" id="{A05A7ADE-2249-4081-97F5-77B517730FBB}"/>
            </a:ext>
          </a:extLst>
        </xdr:cNvPr>
        <xdr:cNvPicPr preferRelativeResize="0"/>
      </xdr:nvPicPr>
      <xdr:blipFill>
        <a:blip xmlns:r="http://schemas.openxmlformats.org/officeDocument/2006/relationships" r:embed="rId20" cstate="print"/>
        <a:stretch>
          <a:fillRect/>
        </a:stretch>
      </xdr:blipFill>
      <xdr:spPr>
        <a:xfrm>
          <a:off x="8090806" y="4286250"/>
          <a:ext cx="1200150" cy="428625"/>
        </a:xfrm>
        <a:prstGeom prst="rect">
          <a:avLst/>
        </a:prstGeom>
        <a:noFill/>
      </xdr:spPr>
    </xdr:pic>
    <xdr:clientData fLocksWithSheet="0"/>
  </xdr:oneCellAnchor>
  <xdr:oneCellAnchor>
    <xdr:from>
      <xdr:col>2</xdr:col>
      <xdr:colOff>1401534</xdr:colOff>
      <xdr:row>11</xdr:row>
      <xdr:rowOff>0</xdr:rowOff>
    </xdr:from>
    <xdr:ext cx="1104900" cy="428625"/>
    <xdr:pic>
      <xdr:nvPicPr>
        <xdr:cNvPr id="22" name="image3.jpg">
          <a:extLst>
            <a:ext uri="{FF2B5EF4-FFF2-40B4-BE49-F238E27FC236}">
              <a16:creationId xmlns:a16="http://schemas.microsoft.com/office/drawing/2014/main" id="{7F663431-4A98-48C2-AC95-004433A0B458}"/>
            </a:ext>
          </a:extLst>
        </xdr:cNvPr>
        <xdr:cNvPicPr preferRelativeResize="0"/>
      </xdr:nvPicPr>
      <xdr:blipFill>
        <a:blip xmlns:r="http://schemas.openxmlformats.org/officeDocument/2006/relationships" r:embed="rId21" cstate="print"/>
        <a:stretch>
          <a:fillRect/>
        </a:stretch>
      </xdr:blipFill>
      <xdr:spPr>
        <a:xfrm>
          <a:off x="2858859" y="4714875"/>
          <a:ext cx="1104900" cy="428625"/>
        </a:xfrm>
        <a:prstGeom prst="rect">
          <a:avLst/>
        </a:prstGeom>
        <a:noFill/>
      </xdr:spPr>
    </xdr:pic>
    <xdr:clientData fLocksWithSheet="0"/>
  </xdr:oneCellAnchor>
  <xdr:oneCellAnchor>
    <xdr:from>
      <xdr:col>6</xdr:col>
      <xdr:colOff>1442356</xdr:colOff>
      <xdr:row>11</xdr:row>
      <xdr:rowOff>0</xdr:rowOff>
    </xdr:from>
    <xdr:ext cx="1285875" cy="428625"/>
    <xdr:pic>
      <xdr:nvPicPr>
        <xdr:cNvPr id="23" name="image20.jpg">
          <a:extLst>
            <a:ext uri="{FF2B5EF4-FFF2-40B4-BE49-F238E27FC236}">
              <a16:creationId xmlns:a16="http://schemas.microsoft.com/office/drawing/2014/main" id="{6A4DFF5E-CE87-4DE2-B6D3-ABF7A5C8A33A}"/>
            </a:ext>
          </a:extLst>
        </xdr:cNvPr>
        <xdr:cNvPicPr preferRelativeResize="0"/>
      </xdr:nvPicPr>
      <xdr:blipFill>
        <a:blip xmlns:r="http://schemas.openxmlformats.org/officeDocument/2006/relationships" r:embed="rId22" cstate="print"/>
        <a:stretch>
          <a:fillRect/>
        </a:stretch>
      </xdr:blipFill>
      <xdr:spPr>
        <a:xfrm>
          <a:off x="8090806" y="4714875"/>
          <a:ext cx="1285875" cy="428625"/>
        </a:xfrm>
        <a:prstGeom prst="rect">
          <a:avLst/>
        </a:prstGeom>
        <a:noFill/>
      </xdr:spPr>
    </xdr:pic>
    <xdr:clientData fLocksWithSheet="0"/>
  </xdr:oneCellAnchor>
  <xdr:oneCellAnchor>
    <xdr:from>
      <xdr:col>2</xdr:col>
      <xdr:colOff>1401534</xdr:colOff>
      <xdr:row>12</xdr:row>
      <xdr:rowOff>0</xdr:rowOff>
    </xdr:from>
    <xdr:ext cx="1181100" cy="428625"/>
    <xdr:pic>
      <xdr:nvPicPr>
        <xdr:cNvPr id="24" name="image23.jpg">
          <a:extLst>
            <a:ext uri="{FF2B5EF4-FFF2-40B4-BE49-F238E27FC236}">
              <a16:creationId xmlns:a16="http://schemas.microsoft.com/office/drawing/2014/main" id="{A3FAE173-B87A-49FC-93E7-C16562CFC60C}"/>
            </a:ext>
          </a:extLst>
        </xdr:cNvPr>
        <xdr:cNvPicPr preferRelativeResize="0"/>
      </xdr:nvPicPr>
      <xdr:blipFill>
        <a:blip xmlns:r="http://schemas.openxmlformats.org/officeDocument/2006/relationships" r:embed="rId23" cstate="print"/>
        <a:stretch>
          <a:fillRect/>
        </a:stretch>
      </xdr:blipFill>
      <xdr:spPr>
        <a:xfrm>
          <a:off x="2858859" y="5143500"/>
          <a:ext cx="1181100" cy="428625"/>
        </a:xfrm>
        <a:prstGeom prst="rect">
          <a:avLst/>
        </a:prstGeom>
        <a:noFill/>
      </xdr:spPr>
    </xdr:pic>
    <xdr:clientData fLocksWithSheet="0"/>
  </xdr:oneCellAnchor>
  <xdr:oneCellAnchor>
    <xdr:from>
      <xdr:col>6</xdr:col>
      <xdr:colOff>1442356</xdr:colOff>
      <xdr:row>12</xdr:row>
      <xdr:rowOff>0</xdr:rowOff>
    </xdr:from>
    <xdr:ext cx="1181100" cy="428625"/>
    <xdr:pic>
      <xdr:nvPicPr>
        <xdr:cNvPr id="25" name="image19.jpg">
          <a:extLst>
            <a:ext uri="{FF2B5EF4-FFF2-40B4-BE49-F238E27FC236}">
              <a16:creationId xmlns:a16="http://schemas.microsoft.com/office/drawing/2014/main" id="{DD64EE69-B90F-4959-9CF1-C0F196D12C58}"/>
            </a:ext>
          </a:extLst>
        </xdr:cNvPr>
        <xdr:cNvPicPr preferRelativeResize="0"/>
      </xdr:nvPicPr>
      <xdr:blipFill>
        <a:blip xmlns:r="http://schemas.openxmlformats.org/officeDocument/2006/relationships" r:embed="rId24" cstate="print"/>
        <a:stretch>
          <a:fillRect/>
        </a:stretch>
      </xdr:blipFill>
      <xdr:spPr>
        <a:xfrm>
          <a:off x="8090806" y="5143500"/>
          <a:ext cx="1181100" cy="428625"/>
        </a:xfrm>
        <a:prstGeom prst="rect">
          <a:avLst/>
        </a:prstGeom>
        <a:noFill/>
      </xdr:spPr>
    </xdr:pic>
    <xdr:clientData fLocksWithSheet="0"/>
  </xdr:oneCellAnchor>
  <xdr:oneCellAnchor>
    <xdr:from>
      <xdr:col>2</xdr:col>
      <xdr:colOff>1401534</xdr:colOff>
      <xdr:row>13</xdr:row>
      <xdr:rowOff>0</xdr:rowOff>
    </xdr:from>
    <xdr:ext cx="1133475" cy="428625"/>
    <xdr:pic>
      <xdr:nvPicPr>
        <xdr:cNvPr id="26" name="image8.jpg">
          <a:extLst>
            <a:ext uri="{FF2B5EF4-FFF2-40B4-BE49-F238E27FC236}">
              <a16:creationId xmlns:a16="http://schemas.microsoft.com/office/drawing/2014/main" id="{901126F6-255B-44F4-A9A8-7CE10CF1B57E}"/>
            </a:ext>
          </a:extLst>
        </xdr:cNvPr>
        <xdr:cNvPicPr preferRelativeResize="0"/>
      </xdr:nvPicPr>
      <xdr:blipFill>
        <a:blip xmlns:r="http://schemas.openxmlformats.org/officeDocument/2006/relationships" r:embed="rId25" cstate="print"/>
        <a:stretch>
          <a:fillRect/>
        </a:stretch>
      </xdr:blipFill>
      <xdr:spPr>
        <a:xfrm>
          <a:off x="2858859" y="5572125"/>
          <a:ext cx="1133475" cy="428625"/>
        </a:xfrm>
        <a:prstGeom prst="rect">
          <a:avLst/>
        </a:prstGeom>
        <a:noFill/>
      </xdr:spPr>
    </xdr:pic>
    <xdr:clientData fLocksWithSheet="0"/>
  </xdr:oneCellAnchor>
  <xdr:oneCellAnchor>
    <xdr:from>
      <xdr:col>6</xdr:col>
      <xdr:colOff>1442356</xdr:colOff>
      <xdr:row>13</xdr:row>
      <xdr:rowOff>0</xdr:rowOff>
    </xdr:from>
    <xdr:ext cx="1200150" cy="428625"/>
    <xdr:pic>
      <xdr:nvPicPr>
        <xdr:cNvPr id="27" name="image47.jpg">
          <a:extLst>
            <a:ext uri="{FF2B5EF4-FFF2-40B4-BE49-F238E27FC236}">
              <a16:creationId xmlns:a16="http://schemas.microsoft.com/office/drawing/2014/main" id="{B898BF7D-8D99-4CF0-825B-3E8AB4216085}"/>
            </a:ext>
          </a:extLst>
        </xdr:cNvPr>
        <xdr:cNvPicPr preferRelativeResize="0"/>
      </xdr:nvPicPr>
      <xdr:blipFill>
        <a:blip xmlns:r="http://schemas.openxmlformats.org/officeDocument/2006/relationships" r:embed="rId26" cstate="print"/>
        <a:stretch>
          <a:fillRect/>
        </a:stretch>
      </xdr:blipFill>
      <xdr:spPr>
        <a:xfrm>
          <a:off x="8090806" y="5572125"/>
          <a:ext cx="1200150" cy="428625"/>
        </a:xfrm>
        <a:prstGeom prst="rect">
          <a:avLst/>
        </a:prstGeom>
        <a:noFill/>
      </xdr:spPr>
    </xdr:pic>
    <xdr:clientData fLocksWithSheet="0"/>
  </xdr:oneCellAnchor>
  <xdr:oneCellAnchor>
    <xdr:from>
      <xdr:col>2</xdr:col>
      <xdr:colOff>1401534</xdr:colOff>
      <xdr:row>14</xdr:row>
      <xdr:rowOff>0</xdr:rowOff>
    </xdr:from>
    <xdr:ext cx="1314450" cy="428625"/>
    <xdr:pic>
      <xdr:nvPicPr>
        <xdr:cNvPr id="28" name="image28.jpg">
          <a:extLst>
            <a:ext uri="{FF2B5EF4-FFF2-40B4-BE49-F238E27FC236}">
              <a16:creationId xmlns:a16="http://schemas.microsoft.com/office/drawing/2014/main" id="{37C949BB-ECE9-43F2-A6D9-7689943149E6}"/>
            </a:ext>
          </a:extLst>
        </xdr:cNvPr>
        <xdr:cNvPicPr preferRelativeResize="0"/>
      </xdr:nvPicPr>
      <xdr:blipFill>
        <a:blip xmlns:r="http://schemas.openxmlformats.org/officeDocument/2006/relationships" r:embed="rId27" cstate="print"/>
        <a:stretch>
          <a:fillRect/>
        </a:stretch>
      </xdr:blipFill>
      <xdr:spPr>
        <a:xfrm>
          <a:off x="2858859" y="6000750"/>
          <a:ext cx="1314450" cy="428625"/>
        </a:xfrm>
        <a:prstGeom prst="rect">
          <a:avLst/>
        </a:prstGeom>
        <a:noFill/>
      </xdr:spPr>
    </xdr:pic>
    <xdr:clientData fLocksWithSheet="0"/>
  </xdr:oneCellAnchor>
  <xdr:oneCellAnchor>
    <xdr:from>
      <xdr:col>6</xdr:col>
      <xdr:colOff>2925535</xdr:colOff>
      <xdr:row>14</xdr:row>
      <xdr:rowOff>0</xdr:rowOff>
    </xdr:from>
    <xdr:ext cx="1209675" cy="428625"/>
    <xdr:pic>
      <xdr:nvPicPr>
        <xdr:cNvPr id="29" name="image35.jpg">
          <a:extLst>
            <a:ext uri="{FF2B5EF4-FFF2-40B4-BE49-F238E27FC236}">
              <a16:creationId xmlns:a16="http://schemas.microsoft.com/office/drawing/2014/main" id="{D8F57CC4-1DB5-4D94-9C00-940684FCCFC8}"/>
            </a:ext>
          </a:extLst>
        </xdr:cNvPr>
        <xdr:cNvPicPr preferRelativeResize="0"/>
      </xdr:nvPicPr>
      <xdr:blipFill>
        <a:blip xmlns:r="http://schemas.openxmlformats.org/officeDocument/2006/relationships" r:embed="rId28" cstate="print"/>
        <a:stretch>
          <a:fillRect/>
        </a:stretch>
      </xdr:blipFill>
      <xdr:spPr>
        <a:xfrm>
          <a:off x="9593035" y="6096000"/>
          <a:ext cx="1209675" cy="428625"/>
        </a:xfrm>
        <a:prstGeom prst="rect">
          <a:avLst/>
        </a:prstGeom>
        <a:noFill/>
      </xdr:spPr>
    </xdr:pic>
    <xdr:clientData fLocksWithSheet="0"/>
  </xdr:oneCellAnchor>
  <xdr:oneCellAnchor>
    <xdr:from>
      <xdr:col>2</xdr:col>
      <xdr:colOff>1401534</xdr:colOff>
      <xdr:row>15</xdr:row>
      <xdr:rowOff>0</xdr:rowOff>
    </xdr:from>
    <xdr:ext cx="1133475" cy="428625"/>
    <xdr:pic>
      <xdr:nvPicPr>
        <xdr:cNvPr id="30" name="image36.jpg">
          <a:extLst>
            <a:ext uri="{FF2B5EF4-FFF2-40B4-BE49-F238E27FC236}">
              <a16:creationId xmlns:a16="http://schemas.microsoft.com/office/drawing/2014/main" id="{996F9D2F-5309-4DC6-9337-D9BDA149A5EF}"/>
            </a:ext>
          </a:extLst>
        </xdr:cNvPr>
        <xdr:cNvPicPr preferRelativeResize="0"/>
      </xdr:nvPicPr>
      <xdr:blipFill>
        <a:blip xmlns:r="http://schemas.openxmlformats.org/officeDocument/2006/relationships" r:embed="rId29" cstate="print"/>
        <a:stretch>
          <a:fillRect/>
        </a:stretch>
      </xdr:blipFill>
      <xdr:spPr>
        <a:xfrm>
          <a:off x="2858859" y="6429375"/>
          <a:ext cx="1133475" cy="428625"/>
        </a:xfrm>
        <a:prstGeom prst="rect">
          <a:avLst/>
        </a:prstGeom>
        <a:noFill/>
      </xdr:spPr>
    </xdr:pic>
    <xdr:clientData fLocksWithSheet="0"/>
  </xdr:oneCellAnchor>
  <xdr:oneCellAnchor>
    <xdr:from>
      <xdr:col>6</xdr:col>
      <xdr:colOff>1442356</xdr:colOff>
      <xdr:row>15</xdr:row>
      <xdr:rowOff>0</xdr:rowOff>
    </xdr:from>
    <xdr:ext cx="1181100" cy="428625"/>
    <xdr:pic>
      <xdr:nvPicPr>
        <xdr:cNvPr id="31" name="image29.jpg">
          <a:extLst>
            <a:ext uri="{FF2B5EF4-FFF2-40B4-BE49-F238E27FC236}">
              <a16:creationId xmlns:a16="http://schemas.microsoft.com/office/drawing/2014/main" id="{E7A74320-8DD8-40DD-96A1-B36ED2EED8A5}"/>
            </a:ext>
          </a:extLst>
        </xdr:cNvPr>
        <xdr:cNvPicPr preferRelativeResize="0"/>
      </xdr:nvPicPr>
      <xdr:blipFill>
        <a:blip xmlns:r="http://schemas.openxmlformats.org/officeDocument/2006/relationships" r:embed="rId30" cstate="print"/>
        <a:stretch>
          <a:fillRect/>
        </a:stretch>
      </xdr:blipFill>
      <xdr:spPr>
        <a:xfrm>
          <a:off x="8090806" y="6429375"/>
          <a:ext cx="1181100" cy="428625"/>
        </a:xfrm>
        <a:prstGeom prst="rect">
          <a:avLst/>
        </a:prstGeom>
        <a:noFill/>
      </xdr:spPr>
    </xdr:pic>
    <xdr:clientData fLocksWithSheet="0"/>
  </xdr:oneCellAnchor>
  <xdr:oneCellAnchor>
    <xdr:from>
      <xdr:col>2</xdr:col>
      <xdr:colOff>1401534</xdr:colOff>
      <xdr:row>16</xdr:row>
      <xdr:rowOff>0</xdr:rowOff>
    </xdr:from>
    <xdr:ext cx="1238250" cy="428625"/>
    <xdr:pic>
      <xdr:nvPicPr>
        <xdr:cNvPr id="32" name="image26.jpg">
          <a:extLst>
            <a:ext uri="{FF2B5EF4-FFF2-40B4-BE49-F238E27FC236}">
              <a16:creationId xmlns:a16="http://schemas.microsoft.com/office/drawing/2014/main" id="{066FE78B-53AF-4DAD-8EA2-0267DE8E3BAE}"/>
            </a:ext>
          </a:extLst>
        </xdr:cNvPr>
        <xdr:cNvPicPr preferRelativeResize="0"/>
      </xdr:nvPicPr>
      <xdr:blipFill>
        <a:blip xmlns:r="http://schemas.openxmlformats.org/officeDocument/2006/relationships" r:embed="rId31" cstate="print"/>
        <a:stretch>
          <a:fillRect/>
        </a:stretch>
      </xdr:blipFill>
      <xdr:spPr>
        <a:xfrm>
          <a:off x="2858859" y="6858000"/>
          <a:ext cx="1238250" cy="428625"/>
        </a:xfrm>
        <a:prstGeom prst="rect">
          <a:avLst/>
        </a:prstGeom>
        <a:noFill/>
      </xdr:spPr>
    </xdr:pic>
    <xdr:clientData fLocksWithSheet="0"/>
  </xdr:oneCellAnchor>
  <xdr:oneCellAnchor>
    <xdr:from>
      <xdr:col>6</xdr:col>
      <xdr:colOff>1442356</xdr:colOff>
      <xdr:row>16</xdr:row>
      <xdr:rowOff>0</xdr:rowOff>
    </xdr:from>
    <xdr:ext cx="1343025" cy="428625"/>
    <xdr:pic>
      <xdr:nvPicPr>
        <xdr:cNvPr id="33" name="image50.jpg">
          <a:extLst>
            <a:ext uri="{FF2B5EF4-FFF2-40B4-BE49-F238E27FC236}">
              <a16:creationId xmlns:a16="http://schemas.microsoft.com/office/drawing/2014/main" id="{08D320AE-D813-45B1-8DE1-B2F6593F8623}"/>
            </a:ext>
          </a:extLst>
        </xdr:cNvPr>
        <xdr:cNvPicPr preferRelativeResize="0"/>
      </xdr:nvPicPr>
      <xdr:blipFill>
        <a:blip xmlns:r="http://schemas.openxmlformats.org/officeDocument/2006/relationships" r:embed="rId32" cstate="print"/>
        <a:stretch>
          <a:fillRect/>
        </a:stretch>
      </xdr:blipFill>
      <xdr:spPr>
        <a:xfrm>
          <a:off x="8090806" y="6858000"/>
          <a:ext cx="1343025" cy="428625"/>
        </a:xfrm>
        <a:prstGeom prst="rect">
          <a:avLst/>
        </a:prstGeom>
        <a:noFill/>
      </xdr:spPr>
    </xdr:pic>
    <xdr:clientData fLocksWithSheet="0"/>
  </xdr:oneCellAnchor>
  <xdr:oneCellAnchor>
    <xdr:from>
      <xdr:col>2</xdr:col>
      <xdr:colOff>1401534</xdr:colOff>
      <xdr:row>17</xdr:row>
      <xdr:rowOff>0</xdr:rowOff>
    </xdr:from>
    <xdr:ext cx="1457325" cy="428625"/>
    <xdr:pic>
      <xdr:nvPicPr>
        <xdr:cNvPr id="34" name="image31.jpg">
          <a:extLst>
            <a:ext uri="{FF2B5EF4-FFF2-40B4-BE49-F238E27FC236}">
              <a16:creationId xmlns:a16="http://schemas.microsoft.com/office/drawing/2014/main" id="{35D0B90A-AF5F-4B47-A4F3-00CFB41619BA}"/>
            </a:ext>
          </a:extLst>
        </xdr:cNvPr>
        <xdr:cNvPicPr preferRelativeResize="0"/>
      </xdr:nvPicPr>
      <xdr:blipFill>
        <a:blip xmlns:r="http://schemas.openxmlformats.org/officeDocument/2006/relationships" r:embed="rId33" cstate="print"/>
        <a:stretch>
          <a:fillRect/>
        </a:stretch>
      </xdr:blipFill>
      <xdr:spPr>
        <a:xfrm>
          <a:off x="2858859" y="7286625"/>
          <a:ext cx="1457325" cy="428625"/>
        </a:xfrm>
        <a:prstGeom prst="rect">
          <a:avLst/>
        </a:prstGeom>
        <a:noFill/>
      </xdr:spPr>
    </xdr:pic>
    <xdr:clientData fLocksWithSheet="0"/>
  </xdr:oneCellAnchor>
  <xdr:oneCellAnchor>
    <xdr:from>
      <xdr:col>6</xdr:col>
      <xdr:colOff>1442356</xdr:colOff>
      <xdr:row>17</xdr:row>
      <xdr:rowOff>0</xdr:rowOff>
    </xdr:from>
    <xdr:ext cx="1238250" cy="428625"/>
    <xdr:pic>
      <xdr:nvPicPr>
        <xdr:cNvPr id="35" name="image37.jpg">
          <a:extLst>
            <a:ext uri="{FF2B5EF4-FFF2-40B4-BE49-F238E27FC236}">
              <a16:creationId xmlns:a16="http://schemas.microsoft.com/office/drawing/2014/main" id="{8D3DDA35-3125-4FFA-96B2-A7DC5BCD59F9}"/>
            </a:ext>
          </a:extLst>
        </xdr:cNvPr>
        <xdr:cNvPicPr preferRelativeResize="0"/>
      </xdr:nvPicPr>
      <xdr:blipFill>
        <a:blip xmlns:r="http://schemas.openxmlformats.org/officeDocument/2006/relationships" r:embed="rId34" cstate="print"/>
        <a:stretch>
          <a:fillRect/>
        </a:stretch>
      </xdr:blipFill>
      <xdr:spPr>
        <a:xfrm>
          <a:off x="8090806" y="7286625"/>
          <a:ext cx="1238250" cy="428625"/>
        </a:xfrm>
        <a:prstGeom prst="rect">
          <a:avLst/>
        </a:prstGeom>
        <a:noFill/>
      </xdr:spPr>
    </xdr:pic>
    <xdr:clientData fLocksWithSheet="0"/>
  </xdr:oneCellAnchor>
  <xdr:oneCellAnchor>
    <xdr:from>
      <xdr:col>2</xdr:col>
      <xdr:colOff>1401534</xdr:colOff>
      <xdr:row>18</xdr:row>
      <xdr:rowOff>0</xdr:rowOff>
    </xdr:from>
    <xdr:ext cx="1209675" cy="428625"/>
    <xdr:pic>
      <xdr:nvPicPr>
        <xdr:cNvPr id="36" name="image27.jpg">
          <a:extLst>
            <a:ext uri="{FF2B5EF4-FFF2-40B4-BE49-F238E27FC236}">
              <a16:creationId xmlns:a16="http://schemas.microsoft.com/office/drawing/2014/main" id="{ACCDC6C5-044D-4020-BE34-2158627FBE1D}"/>
            </a:ext>
          </a:extLst>
        </xdr:cNvPr>
        <xdr:cNvPicPr preferRelativeResize="0"/>
      </xdr:nvPicPr>
      <xdr:blipFill>
        <a:blip xmlns:r="http://schemas.openxmlformats.org/officeDocument/2006/relationships" r:embed="rId35" cstate="print"/>
        <a:stretch>
          <a:fillRect/>
        </a:stretch>
      </xdr:blipFill>
      <xdr:spPr>
        <a:xfrm>
          <a:off x="2858859" y="7715250"/>
          <a:ext cx="1209675" cy="428625"/>
        </a:xfrm>
        <a:prstGeom prst="rect">
          <a:avLst/>
        </a:prstGeom>
        <a:noFill/>
      </xdr:spPr>
    </xdr:pic>
    <xdr:clientData fLocksWithSheet="0"/>
  </xdr:oneCellAnchor>
  <xdr:oneCellAnchor>
    <xdr:from>
      <xdr:col>6</xdr:col>
      <xdr:colOff>1442356</xdr:colOff>
      <xdr:row>18</xdr:row>
      <xdr:rowOff>0</xdr:rowOff>
    </xdr:from>
    <xdr:ext cx="1200150" cy="428625"/>
    <xdr:pic>
      <xdr:nvPicPr>
        <xdr:cNvPr id="37" name="image42.jpg">
          <a:extLst>
            <a:ext uri="{FF2B5EF4-FFF2-40B4-BE49-F238E27FC236}">
              <a16:creationId xmlns:a16="http://schemas.microsoft.com/office/drawing/2014/main" id="{A096AEB5-103B-49C4-8125-61AB18C19A7C}"/>
            </a:ext>
          </a:extLst>
        </xdr:cNvPr>
        <xdr:cNvPicPr preferRelativeResize="0"/>
      </xdr:nvPicPr>
      <xdr:blipFill>
        <a:blip xmlns:r="http://schemas.openxmlformats.org/officeDocument/2006/relationships" r:embed="rId36" cstate="print"/>
        <a:stretch>
          <a:fillRect/>
        </a:stretch>
      </xdr:blipFill>
      <xdr:spPr>
        <a:xfrm>
          <a:off x="8090806" y="7715250"/>
          <a:ext cx="1200150" cy="428625"/>
        </a:xfrm>
        <a:prstGeom prst="rect">
          <a:avLst/>
        </a:prstGeom>
        <a:noFill/>
      </xdr:spPr>
    </xdr:pic>
    <xdr:clientData fLocksWithSheet="0"/>
  </xdr:oneCellAnchor>
  <xdr:oneCellAnchor>
    <xdr:from>
      <xdr:col>2</xdr:col>
      <xdr:colOff>1401534</xdr:colOff>
      <xdr:row>19</xdr:row>
      <xdr:rowOff>0</xdr:rowOff>
    </xdr:from>
    <xdr:ext cx="1143000" cy="428625"/>
    <xdr:pic>
      <xdr:nvPicPr>
        <xdr:cNvPr id="38" name="image32.jpg">
          <a:extLst>
            <a:ext uri="{FF2B5EF4-FFF2-40B4-BE49-F238E27FC236}">
              <a16:creationId xmlns:a16="http://schemas.microsoft.com/office/drawing/2014/main" id="{C6BD267F-28A4-4C67-9AFA-24C7EA1B1DBD}"/>
            </a:ext>
          </a:extLst>
        </xdr:cNvPr>
        <xdr:cNvPicPr preferRelativeResize="0"/>
      </xdr:nvPicPr>
      <xdr:blipFill>
        <a:blip xmlns:r="http://schemas.openxmlformats.org/officeDocument/2006/relationships" r:embed="rId37" cstate="print"/>
        <a:stretch>
          <a:fillRect/>
        </a:stretch>
      </xdr:blipFill>
      <xdr:spPr>
        <a:xfrm>
          <a:off x="2858859" y="8143875"/>
          <a:ext cx="1143000" cy="428625"/>
        </a:xfrm>
        <a:prstGeom prst="rect">
          <a:avLst/>
        </a:prstGeom>
        <a:noFill/>
      </xdr:spPr>
    </xdr:pic>
    <xdr:clientData fLocksWithSheet="0"/>
  </xdr:oneCellAnchor>
  <xdr:oneCellAnchor>
    <xdr:from>
      <xdr:col>6</xdr:col>
      <xdr:colOff>1442356</xdr:colOff>
      <xdr:row>19</xdr:row>
      <xdr:rowOff>0</xdr:rowOff>
    </xdr:from>
    <xdr:ext cx="1219200" cy="428625"/>
    <xdr:pic>
      <xdr:nvPicPr>
        <xdr:cNvPr id="39" name="image34.jpg">
          <a:extLst>
            <a:ext uri="{FF2B5EF4-FFF2-40B4-BE49-F238E27FC236}">
              <a16:creationId xmlns:a16="http://schemas.microsoft.com/office/drawing/2014/main" id="{BE37BAEA-CFEC-431E-BB78-281D2283CAEC}"/>
            </a:ext>
          </a:extLst>
        </xdr:cNvPr>
        <xdr:cNvPicPr preferRelativeResize="0"/>
      </xdr:nvPicPr>
      <xdr:blipFill>
        <a:blip xmlns:r="http://schemas.openxmlformats.org/officeDocument/2006/relationships" r:embed="rId38" cstate="print"/>
        <a:stretch>
          <a:fillRect/>
        </a:stretch>
      </xdr:blipFill>
      <xdr:spPr>
        <a:xfrm>
          <a:off x="8090806" y="8143875"/>
          <a:ext cx="1219200" cy="428625"/>
        </a:xfrm>
        <a:prstGeom prst="rect">
          <a:avLst/>
        </a:prstGeom>
        <a:noFill/>
      </xdr:spPr>
    </xdr:pic>
    <xdr:clientData fLocksWithSheet="0"/>
  </xdr:oneCellAnchor>
  <xdr:oneCellAnchor>
    <xdr:from>
      <xdr:col>2</xdr:col>
      <xdr:colOff>1401534</xdr:colOff>
      <xdr:row>20</xdr:row>
      <xdr:rowOff>0</xdr:rowOff>
    </xdr:from>
    <xdr:ext cx="1419225" cy="428625"/>
    <xdr:pic>
      <xdr:nvPicPr>
        <xdr:cNvPr id="40" name="image33.jpg">
          <a:extLst>
            <a:ext uri="{FF2B5EF4-FFF2-40B4-BE49-F238E27FC236}">
              <a16:creationId xmlns:a16="http://schemas.microsoft.com/office/drawing/2014/main" id="{D7E2114F-C2F6-4FE1-8AC2-F3C524762C7C}"/>
            </a:ext>
          </a:extLst>
        </xdr:cNvPr>
        <xdr:cNvPicPr preferRelativeResize="0"/>
      </xdr:nvPicPr>
      <xdr:blipFill>
        <a:blip xmlns:r="http://schemas.openxmlformats.org/officeDocument/2006/relationships" r:embed="rId39" cstate="print"/>
        <a:stretch>
          <a:fillRect/>
        </a:stretch>
      </xdr:blipFill>
      <xdr:spPr>
        <a:xfrm>
          <a:off x="2858859" y="8572500"/>
          <a:ext cx="1419225" cy="428625"/>
        </a:xfrm>
        <a:prstGeom prst="rect">
          <a:avLst/>
        </a:prstGeom>
        <a:noFill/>
      </xdr:spPr>
    </xdr:pic>
    <xdr:clientData fLocksWithSheet="0"/>
  </xdr:oneCellAnchor>
  <xdr:oneCellAnchor>
    <xdr:from>
      <xdr:col>6</xdr:col>
      <xdr:colOff>1442356</xdr:colOff>
      <xdr:row>20</xdr:row>
      <xdr:rowOff>0</xdr:rowOff>
    </xdr:from>
    <xdr:ext cx="1181100" cy="428625"/>
    <xdr:pic>
      <xdr:nvPicPr>
        <xdr:cNvPr id="41" name="image30.jpg">
          <a:extLst>
            <a:ext uri="{FF2B5EF4-FFF2-40B4-BE49-F238E27FC236}">
              <a16:creationId xmlns:a16="http://schemas.microsoft.com/office/drawing/2014/main" id="{69E3BC40-75A0-4557-AC91-A5C9B11F7B7E}"/>
            </a:ext>
          </a:extLst>
        </xdr:cNvPr>
        <xdr:cNvPicPr preferRelativeResize="0"/>
      </xdr:nvPicPr>
      <xdr:blipFill>
        <a:blip xmlns:r="http://schemas.openxmlformats.org/officeDocument/2006/relationships" r:embed="rId40" cstate="print"/>
        <a:stretch>
          <a:fillRect/>
        </a:stretch>
      </xdr:blipFill>
      <xdr:spPr>
        <a:xfrm>
          <a:off x="8090806" y="8572500"/>
          <a:ext cx="1181100" cy="428625"/>
        </a:xfrm>
        <a:prstGeom prst="rect">
          <a:avLst/>
        </a:prstGeom>
        <a:noFill/>
      </xdr:spPr>
    </xdr:pic>
    <xdr:clientData fLocksWithSheet="0"/>
  </xdr:oneCellAnchor>
  <xdr:oneCellAnchor>
    <xdr:from>
      <xdr:col>2</xdr:col>
      <xdr:colOff>1401534</xdr:colOff>
      <xdr:row>21</xdr:row>
      <xdr:rowOff>0</xdr:rowOff>
    </xdr:from>
    <xdr:ext cx="1095375" cy="428625"/>
    <xdr:pic>
      <xdr:nvPicPr>
        <xdr:cNvPr id="42" name="image45.jpg">
          <a:extLst>
            <a:ext uri="{FF2B5EF4-FFF2-40B4-BE49-F238E27FC236}">
              <a16:creationId xmlns:a16="http://schemas.microsoft.com/office/drawing/2014/main" id="{659D9ABB-CFB0-4F24-987E-FFA22CB61CB4}"/>
            </a:ext>
          </a:extLst>
        </xdr:cNvPr>
        <xdr:cNvPicPr preferRelativeResize="0"/>
      </xdr:nvPicPr>
      <xdr:blipFill>
        <a:blip xmlns:r="http://schemas.openxmlformats.org/officeDocument/2006/relationships" r:embed="rId41" cstate="print"/>
        <a:stretch>
          <a:fillRect/>
        </a:stretch>
      </xdr:blipFill>
      <xdr:spPr>
        <a:xfrm>
          <a:off x="2858859" y="9001125"/>
          <a:ext cx="1095375" cy="428625"/>
        </a:xfrm>
        <a:prstGeom prst="rect">
          <a:avLst/>
        </a:prstGeom>
        <a:noFill/>
      </xdr:spPr>
    </xdr:pic>
    <xdr:clientData fLocksWithSheet="0"/>
  </xdr:oneCellAnchor>
  <xdr:oneCellAnchor>
    <xdr:from>
      <xdr:col>6</xdr:col>
      <xdr:colOff>1442356</xdr:colOff>
      <xdr:row>21</xdr:row>
      <xdr:rowOff>0</xdr:rowOff>
    </xdr:from>
    <xdr:ext cx="1095375" cy="428625"/>
    <xdr:pic>
      <xdr:nvPicPr>
        <xdr:cNvPr id="43" name="image41.jpg">
          <a:extLst>
            <a:ext uri="{FF2B5EF4-FFF2-40B4-BE49-F238E27FC236}">
              <a16:creationId xmlns:a16="http://schemas.microsoft.com/office/drawing/2014/main" id="{C009A3FC-4C91-4FA6-B73C-ACB88BA4674D}"/>
            </a:ext>
          </a:extLst>
        </xdr:cNvPr>
        <xdr:cNvPicPr preferRelativeResize="0"/>
      </xdr:nvPicPr>
      <xdr:blipFill>
        <a:blip xmlns:r="http://schemas.openxmlformats.org/officeDocument/2006/relationships" r:embed="rId42" cstate="print"/>
        <a:stretch>
          <a:fillRect/>
        </a:stretch>
      </xdr:blipFill>
      <xdr:spPr>
        <a:xfrm>
          <a:off x="8090806" y="9001125"/>
          <a:ext cx="1095375" cy="428625"/>
        </a:xfrm>
        <a:prstGeom prst="rect">
          <a:avLst/>
        </a:prstGeom>
        <a:noFill/>
      </xdr:spPr>
    </xdr:pic>
    <xdr:clientData fLocksWithSheet="0"/>
  </xdr:oneCellAnchor>
  <xdr:oneCellAnchor>
    <xdr:from>
      <xdr:col>2</xdr:col>
      <xdr:colOff>1401534</xdr:colOff>
      <xdr:row>22</xdr:row>
      <xdr:rowOff>0</xdr:rowOff>
    </xdr:from>
    <xdr:ext cx="1276350" cy="428625"/>
    <xdr:pic>
      <xdr:nvPicPr>
        <xdr:cNvPr id="44" name="image40.jpg">
          <a:extLst>
            <a:ext uri="{FF2B5EF4-FFF2-40B4-BE49-F238E27FC236}">
              <a16:creationId xmlns:a16="http://schemas.microsoft.com/office/drawing/2014/main" id="{8D24473C-3231-4140-BCD0-8ACF03AC7851}"/>
            </a:ext>
          </a:extLst>
        </xdr:cNvPr>
        <xdr:cNvPicPr preferRelativeResize="0"/>
      </xdr:nvPicPr>
      <xdr:blipFill>
        <a:blip xmlns:r="http://schemas.openxmlformats.org/officeDocument/2006/relationships" r:embed="rId43" cstate="print"/>
        <a:stretch>
          <a:fillRect/>
        </a:stretch>
      </xdr:blipFill>
      <xdr:spPr>
        <a:xfrm>
          <a:off x="2858859" y="9429750"/>
          <a:ext cx="1276350" cy="428625"/>
        </a:xfrm>
        <a:prstGeom prst="rect">
          <a:avLst/>
        </a:prstGeom>
        <a:noFill/>
      </xdr:spPr>
    </xdr:pic>
    <xdr:clientData fLocksWithSheet="0"/>
  </xdr:oneCellAnchor>
  <xdr:oneCellAnchor>
    <xdr:from>
      <xdr:col>6</xdr:col>
      <xdr:colOff>1442356</xdr:colOff>
      <xdr:row>22</xdr:row>
      <xdr:rowOff>0</xdr:rowOff>
    </xdr:from>
    <xdr:ext cx="1857375" cy="428625"/>
    <xdr:pic>
      <xdr:nvPicPr>
        <xdr:cNvPr id="45" name="image46.jpg">
          <a:extLst>
            <a:ext uri="{FF2B5EF4-FFF2-40B4-BE49-F238E27FC236}">
              <a16:creationId xmlns:a16="http://schemas.microsoft.com/office/drawing/2014/main" id="{D57E60F6-B406-49FA-8F84-BF42C30C763B}"/>
            </a:ext>
          </a:extLst>
        </xdr:cNvPr>
        <xdr:cNvPicPr preferRelativeResize="0"/>
      </xdr:nvPicPr>
      <xdr:blipFill>
        <a:blip xmlns:r="http://schemas.openxmlformats.org/officeDocument/2006/relationships" r:embed="rId44" cstate="print"/>
        <a:stretch>
          <a:fillRect/>
        </a:stretch>
      </xdr:blipFill>
      <xdr:spPr>
        <a:xfrm>
          <a:off x="8090806" y="9429750"/>
          <a:ext cx="1857375" cy="428625"/>
        </a:xfrm>
        <a:prstGeom prst="rect">
          <a:avLst/>
        </a:prstGeom>
        <a:noFill/>
      </xdr:spPr>
    </xdr:pic>
    <xdr:clientData fLocksWithSheet="0"/>
  </xdr:oneCellAnchor>
  <xdr:oneCellAnchor>
    <xdr:from>
      <xdr:col>2</xdr:col>
      <xdr:colOff>1401534</xdr:colOff>
      <xdr:row>23</xdr:row>
      <xdr:rowOff>0</xdr:rowOff>
    </xdr:from>
    <xdr:ext cx="1133475" cy="428625"/>
    <xdr:pic>
      <xdr:nvPicPr>
        <xdr:cNvPr id="46" name="image38.jpg">
          <a:extLst>
            <a:ext uri="{FF2B5EF4-FFF2-40B4-BE49-F238E27FC236}">
              <a16:creationId xmlns:a16="http://schemas.microsoft.com/office/drawing/2014/main" id="{5022221D-39B9-452B-9B9F-6B9432D8A7B4}"/>
            </a:ext>
          </a:extLst>
        </xdr:cNvPr>
        <xdr:cNvPicPr preferRelativeResize="0"/>
      </xdr:nvPicPr>
      <xdr:blipFill>
        <a:blip xmlns:r="http://schemas.openxmlformats.org/officeDocument/2006/relationships" r:embed="rId45" cstate="print"/>
        <a:stretch>
          <a:fillRect/>
        </a:stretch>
      </xdr:blipFill>
      <xdr:spPr>
        <a:xfrm>
          <a:off x="2871105" y="10014857"/>
          <a:ext cx="1133475" cy="428625"/>
        </a:xfrm>
        <a:prstGeom prst="rect">
          <a:avLst/>
        </a:prstGeom>
        <a:noFill/>
      </xdr:spPr>
    </xdr:pic>
    <xdr:clientData fLocksWithSheet="0"/>
  </xdr:oneCellAnchor>
  <xdr:oneCellAnchor>
    <xdr:from>
      <xdr:col>6</xdr:col>
      <xdr:colOff>1442356</xdr:colOff>
      <xdr:row>23</xdr:row>
      <xdr:rowOff>0</xdr:rowOff>
    </xdr:from>
    <xdr:ext cx="1200150" cy="428625"/>
    <xdr:pic>
      <xdr:nvPicPr>
        <xdr:cNvPr id="47" name="image39.jpg">
          <a:extLst>
            <a:ext uri="{FF2B5EF4-FFF2-40B4-BE49-F238E27FC236}">
              <a16:creationId xmlns:a16="http://schemas.microsoft.com/office/drawing/2014/main" id="{80DB69B0-5351-46FB-8E12-12D5EF61D68D}"/>
            </a:ext>
          </a:extLst>
        </xdr:cNvPr>
        <xdr:cNvPicPr preferRelativeResize="0"/>
      </xdr:nvPicPr>
      <xdr:blipFill>
        <a:blip xmlns:r="http://schemas.openxmlformats.org/officeDocument/2006/relationships" r:embed="rId46" cstate="print"/>
        <a:stretch>
          <a:fillRect/>
        </a:stretch>
      </xdr:blipFill>
      <xdr:spPr>
        <a:xfrm>
          <a:off x="8090806" y="9858375"/>
          <a:ext cx="1200150" cy="428625"/>
        </a:xfrm>
        <a:prstGeom prst="rect">
          <a:avLst/>
        </a:prstGeom>
        <a:noFill/>
      </xdr:spPr>
    </xdr:pic>
    <xdr:clientData fLocksWithSheet="0"/>
  </xdr:oneCellAnchor>
  <xdr:oneCellAnchor>
    <xdr:from>
      <xdr:col>2</xdr:col>
      <xdr:colOff>1401534</xdr:colOff>
      <xdr:row>24</xdr:row>
      <xdr:rowOff>0</xdr:rowOff>
    </xdr:from>
    <xdr:ext cx="1162050" cy="428625"/>
    <xdr:pic>
      <xdr:nvPicPr>
        <xdr:cNvPr id="48" name="image49.jpg">
          <a:extLst>
            <a:ext uri="{FF2B5EF4-FFF2-40B4-BE49-F238E27FC236}">
              <a16:creationId xmlns:a16="http://schemas.microsoft.com/office/drawing/2014/main" id="{AD9CDF4A-473F-4311-B945-6EFDC7F78FF4}"/>
            </a:ext>
          </a:extLst>
        </xdr:cNvPr>
        <xdr:cNvPicPr preferRelativeResize="0"/>
      </xdr:nvPicPr>
      <xdr:blipFill>
        <a:blip xmlns:r="http://schemas.openxmlformats.org/officeDocument/2006/relationships" r:embed="rId47" cstate="print"/>
        <a:stretch>
          <a:fillRect/>
        </a:stretch>
      </xdr:blipFill>
      <xdr:spPr>
        <a:xfrm>
          <a:off x="2858859" y="10287000"/>
          <a:ext cx="1162050" cy="428625"/>
        </a:xfrm>
        <a:prstGeom prst="rect">
          <a:avLst/>
        </a:prstGeom>
        <a:noFill/>
      </xdr:spPr>
    </xdr:pic>
    <xdr:clientData fLocksWithSheet="0"/>
  </xdr:oneCellAnchor>
  <xdr:oneCellAnchor>
    <xdr:from>
      <xdr:col>6</xdr:col>
      <xdr:colOff>1442356</xdr:colOff>
      <xdr:row>24</xdr:row>
      <xdr:rowOff>0</xdr:rowOff>
    </xdr:from>
    <xdr:ext cx="1219200" cy="428625"/>
    <xdr:pic>
      <xdr:nvPicPr>
        <xdr:cNvPr id="49" name="image44.jpg">
          <a:extLst>
            <a:ext uri="{FF2B5EF4-FFF2-40B4-BE49-F238E27FC236}">
              <a16:creationId xmlns:a16="http://schemas.microsoft.com/office/drawing/2014/main" id="{FC10EF49-B7B3-41AA-B2DE-B672613BC500}"/>
            </a:ext>
          </a:extLst>
        </xdr:cNvPr>
        <xdr:cNvPicPr preferRelativeResize="0"/>
      </xdr:nvPicPr>
      <xdr:blipFill>
        <a:blip xmlns:r="http://schemas.openxmlformats.org/officeDocument/2006/relationships" r:embed="rId48" cstate="print"/>
        <a:stretch>
          <a:fillRect/>
        </a:stretch>
      </xdr:blipFill>
      <xdr:spPr>
        <a:xfrm>
          <a:off x="8090806" y="10287000"/>
          <a:ext cx="1219200" cy="4286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276350" cy="428625"/>
    <xdr:pic>
      <xdr:nvPicPr>
        <xdr:cNvPr id="2" name="image43.jpg">
          <a:extLst>
            <a:ext uri="{FF2B5EF4-FFF2-40B4-BE49-F238E27FC236}">
              <a16:creationId xmlns:a16="http://schemas.microsoft.com/office/drawing/2014/main" id="{32B78D32-26E9-431B-A406-652046A73A9F}"/>
            </a:ext>
          </a:extLst>
        </xdr:cNvPr>
        <xdr:cNvPicPr preferRelativeResize="0"/>
      </xdr:nvPicPr>
      <xdr:blipFill>
        <a:blip xmlns:r="http://schemas.openxmlformats.org/officeDocument/2006/relationships" r:embed="rId1" cstate="print"/>
        <a:stretch>
          <a:fillRect/>
        </a:stretch>
      </xdr:blipFill>
      <xdr:spPr>
        <a:xfrm>
          <a:off x="1457325" y="428625"/>
          <a:ext cx="1276350" cy="428625"/>
        </a:xfrm>
        <a:prstGeom prst="rect">
          <a:avLst/>
        </a:prstGeom>
        <a:noFill/>
      </xdr:spPr>
    </xdr:pic>
    <xdr:clientData fLocksWithSheet="0"/>
  </xdr:oneCellAnchor>
  <xdr:oneCellAnchor>
    <xdr:from>
      <xdr:col>6</xdr:col>
      <xdr:colOff>0</xdr:colOff>
      <xdr:row>1</xdr:row>
      <xdr:rowOff>0</xdr:rowOff>
    </xdr:from>
    <xdr:ext cx="1123950" cy="428625"/>
    <xdr:pic>
      <xdr:nvPicPr>
        <xdr:cNvPr id="3" name="image48.jpg">
          <a:extLst>
            <a:ext uri="{FF2B5EF4-FFF2-40B4-BE49-F238E27FC236}">
              <a16:creationId xmlns:a16="http://schemas.microsoft.com/office/drawing/2014/main" id="{AA44DB41-D85A-43B7-891C-D2F3FF6978A1}"/>
            </a:ext>
          </a:extLst>
        </xdr:cNvPr>
        <xdr:cNvPicPr preferRelativeResize="0"/>
      </xdr:nvPicPr>
      <xdr:blipFill>
        <a:blip xmlns:r="http://schemas.openxmlformats.org/officeDocument/2006/relationships" r:embed="rId2" cstate="print"/>
        <a:stretch>
          <a:fillRect/>
        </a:stretch>
      </xdr:blipFill>
      <xdr:spPr>
        <a:xfrm>
          <a:off x="7381875" y="428625"/>
          <a:ext cx="1123950" cy="428625"/>
        </a:xfrm>
        <a:prstGeom prst="rect">
          <a:avLst/>
        </a:prstGeom>
        <a:noFill/>
      </xdr:spPr>
    </xdr:pic>
    <xdr:clientData fLocksWithSheet="0"/>
  </xdr:oneCellAnchor>
  <xdr:oneCellAnchor>
    <xdr:from>
      <xdr:col>2</xdr:col>
      <xdr:colOff>0</xdr:colOff>
      <xdr:row>2</xdr:row>
      <xdr:rowOff>0</xdr:rowOff>
    </xdr:from>
    <xdr:ext cx="1485900" cy="419100"/>
    <xdr:pic>
      <xdr:nvPicPr>
        <xdr:cNvPr id="4" name="image54.jpg">
          <a:extLst>
            <a:ext uri="{FF2B5EF4-FFF2-40B4-BE49-F238E27FC236}">
              <a16:creationId xmlns:a16="http://schemas.microsoft.com/office/drawing/2014/main" id="{E5E565FB-4ADE-4C20-9370-AC78B1F6F38B}"/>
            </a:ext>
          </a:extLst>
        </xdr:cNvPr>
        <xdr:cNvPicPr preferRelativeResize="0"/>
      </xdr:nvPicPr>
      <xdr:blipFill>
        <a:blip xmlns:r="http://schemas.openxmlformats.org/officeDocument/2006/relationships" r:embed="rId3" cstate="print"/>
        <a:stretch>
          <a:fillRect/>
        </a:stretch>
      </xdr:blipFill>
      <xdr:spPr>
        <a:xfrm>
          <a:off x="1457325" y="857250"/>
          <a:ext cx="1485900" cy="419100"/>
        </a:xfrm>
        <a:prstGeom prst="rect">
          <a:avLst/>
        </a:prstGeom>
        <a:noFill/>
      </xdr:spPr>
    </xdr:pic>
    <xdr:clientData fLocksWithSheet="0"/>
  </xdr:oneCellAnchor>
  <xdr:oneCellAnchor>
    <xdr:from>
      <xdr:col>6</xdr:col>
      <xdr:colOff>0</xdr:colOff>
      <xdr:row>2</xdr:row>
      <xdr:rowOff>0</xdr:rowOff>
    </xdr:from>
    <xdr:ext cx="1152525" cy="428625"/>
    <xdr:pic>
      <xdr:nvPicPr>
        <xdr:cNvPr id="5" name="image63.jpg">
          <a:extLst>
            <a:ext uri="{FF2B5EF4-FFF2-40B4-BE49-F238E27FC236}">
              <a16:creationId xmlns:a16="http://schemas.microsoft.com/office/drawing/2014/main" id="{0EA1D028-CCF7-4C5D-9421-252FD78E53D1}"/>
            </a:ext>
          </a:extLst>
        </xdr:cNvPr>
        <xdr:cNvPicPr preferRelativeResize="0"/>
      </xdr:nvPicPr>
      <xdr:blipFill>
        <a:blip xmlns:r="http://schemas.openxmlformats.org/officeDocument/2006/relationships" r:embed="rId4" cstate="print"/>
        <a:stretch>
          <a:fillRect/>
        </a:stretch>
      </xdr:blipFill>
      <xdr:spPr>
        <a:xfrm>
          <a:off x="7381875" y="857250"/>
          <a:ext cx="1152525" cy="428625"/>
        </a:xfrm>
        <a:prstGeom prst="rect">
          <a:avLst/>
        </a:prstGeom>
        <a:noFill/>
      </xdr:spPr>
    </xdr:pic>
    <xdr:clientData fLocksWithSheet="0"/>
  </xdr:oneCellAnchor>
  <xdr:oneCellAnchor>
    <xdr:from>
      <xdr:col>2</xdr:col>
      <xdr:colOff>0</xdr:colOff>
      <xdr:row>3</xdr:row>
      <xdr:rowOff>0</xdr:rowOff>
    </xdr:from>
    <xdr:ext cx="1076325" cy="428625"/>
    <xdr:pic>
      <xdr:nvPicPr>
        <xdr:cNvPr id="6" name="image68.jpg">
          <a:extLst>
            <a:ext uri="{FF2B5EF4-FFF2-40B4-BE49-F238E27FC236}">
              <a16:creationId xmlns:a16="http://schemas.microsoft.com/office/drawing/2014/main" id="{E8384B0F-FFE8-43A0-9370-D775A60DB75D}"/>
            </a:ext>
          </a:extLst>
        </xdr:cNvPr>
        <xdr:cNvPicPr preferRelativeResize="0"/>
      </xdr:nvPicPr>
      <xdr:blipFill>
        <a:blip xmlns:r="http://schemas.openxmlformats.org/officeDocument/2006/relationships" r:embed="rId5" cstate="print"/>
        <a:stretch>
          <a:fillRect/>
        </a:stretch>
      </xdr:blipFill>
      <xdr:spPr>
        <a:xfrm>
          <a:off x="1457325" y="1285875"/>
          <a:ext cx="1076325" cy="428625"/>
        </a:xfrm>
        <a:prstGeom prst="rect">
          <a:avLst/>
        </a:prstGeom>
        <a:noFill/>
      </xdr:spPr>
    </xdr:pic>
    <xdr:clientData fLocksWithSheet="0"/>
  </xdr:oneCellAnchor>
  <xdr:oneCellAnchor>
    <xdr:from>
      <xdr:col>6</xdr:col>
      <xdr:colOff>0</xdr:colOff>
      <xdr:row>3</xdr:row>
      <xdr:rowOff>0</xdr:rowOff>
    </xdr:from>
    <xdr:ext cx="1438275" cy="428625"/>
    <xdr:pic>
      <xdr:nvPicPr>
        <xdr:cNvPr id="7" name="image74.jpg">
          <a:extLst>
            <a:ext uri="{FF2B5EF4-FFF2-40B4-BE49-F238E27FC236}">
              <a16:creationId xmlns:a16="http://schemas.microsoft.com/office/drawing/2014/main" id="{B2797224-34D2-4174-B8E1-ADD9C3F9958D}"/>
            </a:ext>
          </a:extLst>
        </xdr:cNvPr>
        <xdr:cNvPicPr preferRelativeResize="0"/>
      </xdr:nvPicPr>
      <xdr:blipFill>
        <a:blip xmlns:r="http://schemas.openxmlformats.org/officeDocument/2006/relationships" r:embed="rId6" cstate="print"/>
        <a:stretch>
          <a:fillRect/>
        </a:stretch>
      </xdr:blipFill>
      <xdr:spPr>
        <a:xfrm>
          <a:off x="7381875" y="1285875"/>
          <a:ext cx="1438275" cy="428625"/>
        </a:xfrm>
        <a:prstGeom prst="rect">
          <a:avLst/>
        </a:prstGeom>
        <a:noFill/>
      </xdr:spPr>
    </xdr:pic>
    <xdr:clientData fLocksWithSheet="0"/>
  </xdr:oneCellAnchor>
  <xdr:oneCellAnchor>
    <xdr:from>
      <xdr:col>2</xdr:col>
      <xdr:colOff>0</xdr:colOff>
      <xdr:row>5</xdr:row>
      <xdr:rowOff>0</xdr:rowOff>
    </xdr:from>
    <xdr:ext cx="1181100" cy="428625"/>
    <xdr:pic>
      <xdr:nvPicPr>
        <xdr:cNvPr id="8" name="image51.jpg">
          <a:extLst>
            <a:ext uri="{FF2B5EF4-FFF2-40B4-BE49-F238E27FC236}">
              <a16:creationId xmlns:a16="http://schemas.microsoft.com/office/drawing/2014/main" id="{D44C45A4-3D4A-4305-A334-B29D90359D93}"/>
            </a:ext>
          </a:extLst>
        </xdr:cNvPr>
        <xdr:cNvPicPr preferRelativeResize="0"/>
      </xdr:nvPicPr>
      <xdr:blipFill>
        <a:blip xmlns:r="http://schemas.openxmlformats.org/officeDocument/2006/relationships" r:embed="rId7" cstate="print"/>
        <a:stretch>
          <a:fillRect/>
        </a:stretch>
      </xdr:blipFill>
      <xdr:spPr>
        <a:xfrm>
          <a:off x="1457325" y="2143125"/>
          <a:ext cx="1181100" cy="428625"/>
        </a:xfrm>
        <a:prstGeom prst="rect">
          <a:avLst/>
        </a:prstGeom>
        <a:noFill/>
      </xdr:spPr>
    </xdr:pic>
    <xdr:clientData fLocksWithSheet="0"/>
  </xdr:oneCellAnchor>
  <xdr:oneCellAnchor>
    <xdr:from>
      <xdr:col>6</xdr:col>
      <xdr:colOff>0</xdr:colOff>
      <xdr:row>5</xdr:row>
      <xdr:rowOff>0</xdr:rowOff>
    </xdr:from>
    <xdr:ext cx="1295400" cy="428625"/>
    <xdr:pic>
      <xdr:nvPicPr>
        <xdr:cNvPr id="9" name="image65.jpg">
          <a:extLst>
            <a:ext uri="{FF2B5EF4-FFF2-40B4-BE49-F238E27FC236}">
              <a16:creationId xmlns:a16="http://schemas.microsoft.com/office/drawing/2014/main" id="{1970CAD4-791C-4523-9A3D-5EFF2F2C92ED}"/>
            </a:ext>
          </a:extLst>
        </xdr:cNvPr>
        <xdr:cNvPicPr preferRelativeResize="0"/>
      </xdr:nvPicPr>
      <xdr:blipFill>
        <a:blip xmlns:r="http://schemas.openxmlformats.org/officeDocument/2006/relationships" r:embed="rId8" cstate="print"/>
        <a:stretch>
          <a:fillRect/>
        </a:stretch>
      </xdr:blipFill>
      <xdr:spPr>
        <a:xfrm>
          <a:off x="7381875" y="2143125"/>
          <a:ext cx="1295400" cy="428625"/>
        </a:xfrm>
        <a:prstGeom prst="rect">
          <a:avLst/>
        </a:prstGeom>
        <a:noFill/>
      </xdr:spPr>
    </xdr:pic>
    <xdr:clientData fLocksWithSheet="0"/>
  </xdr:oneCellAnchor>
  <xdr:oneCellAnchor>
    <xdr:from>
      <xdr:col>2</xdr:col>
      <xdr:colOff>0</xdr:colOff>
      <xdr:row>6</xdr:row>
      <xdr:rowOff>0</xdr:rowOff>
    </xdr:from>
    <xdr:ext cx="1323975" cy="428625"/>
    <xdr:pic>
      <xdr:nvPicPr>
        <xdr:cNvPr id="10" name="image52.jpg">
          <a:extLst>
            <a:ext uri="{FF2B5EF4-FFF2-40B4-BE49-F238E27FC236}">
              <a16:creationId xmlns:a16="http://schemas.microsoft.com/office/drawing/2014/main" id="{613CCDC3-4372-467F-B38F-77A5124386D5}"/>
            </a:ext>
          </a:extLst>
        </xdr:cNvPr>
        <xdr:cNvPicPr preferRelativeResize="0"/>
      </xdr:nvPicPr>
      <xdr:blipFill>
        <a:blip xmlns:r="http://schemas.openxmlformats.org/officeDocument/2006/relationships" r:embed="rId9" cstate="print"/>
        <a:stretch>
          <a:fillRect/>
        </a:stretch>
      </xdr:blipFill>
      <xdr:spPr>
        <a:xfrm>
          <a:off x="1457325" y="2571750"/>
          <a:ext cx="1323975" cy="428625"/>
        </a:xfrm>
        <a:prstGeom prst="rect">
          <a:avLst/>
        </a:prstGeom>
        <a:noFill/>
      </xdr:spPr>
    </xdr:pic>
    <xdr:clientData fLocksWithSheet="0"/>
  </xdr:oneCellAnchor>
  <xdr:oneCellAnchor>
    <xdr:from>
      <xdr:col>6</xdr:col>
      <xdr:colOff>0</xdr:colOff>
      <xdr:row>6</xdr:row>
      <xdr:rowOff>0</xdr:rowOff>
    </xdr:from>
    <xdr:ext cx="1219200" cy="419100"/>
    <xdr:pic>
      <xdr:nvPicPr>
        <xdr:cNvPr id="11" name="image72.jpg">
          <a:extLst>
            <a:ext uri="{FF2B5EF4-FFF2-40B4-BE49-F238E27FC236}">
              <a16:creationId xmlns:a16="http://schemas.microsoft.com/office/drawing/2014/main" id="{51397388-EA28-4173-8548-1EF0762E70A0}"/>
            </a:ext>
          </a:extLst>
        </xdr:cNvPr>
        <xdr:cNvPicPr preferRelativeResize="0"/>
      </xdr:nvPicPr>
      <xdr:blipFill>
        <a:blip xmlns:r="http://schemas.openxmlformats.org/officeDocument/2006/relationships" r:embed="rId10" cstate="print"/>
        <a:stretch>
          <a:fillRect/>
        </a:stretch>
      </xdr:blipFill>
      <xdr:spPr>
        <a:xfrm>
          <a:off x="7381875" y="2571750"/>
          <a:ext cx="1219200" cy="419100"/>
        </a:xfrm>
        <a:prstGeom prst="rect">
          <a:avLst/>
        </a:prstGeom>
        <a:noFill/>
      </xdr:spPr>
    </xdr:pic>
    <xdr:clientData fLocksWithSheet="0"/>
  </xdr:oneCellAnchor>
  <xdr:oneCellAnchor>
    <xdr:from>
      <xdr:col>2</xdr:col>
      <xdr:colOff>0</xdr:colOff>
      <xdr:row>7</xdr:row>
      <xdr:rowOff>0</xdr:rowOff>
    </xdr:from>
    <xdr:ext cx="1304925" cy="428625"/>
    <xdr:pic>
      <xdr:nvPicPr>
        <xdr:cNvPr id="12" name="image66.jpg">
          <a:extLst>
            <a:ext uri="{FF2B5EF4-FFF2-40B4-BE49-F238E27FC236}">
              <a16:creationId xmlns:a16="http://schemas.microsoft.com/office/drawing/2014/main" id="{DA4DCC3A-D8DB-4EF9-BDBE-45835EC4BCDC}"/>
            </a:ext>
          </a:extLst>
        </xdr:cNvPr>
        <xdr:cNvPicPr preferRelativeResize="0"/>
      </xdr:nvPicPr>
      <xdr:blipFill>
        <a:blip xmlns:r="http://schemas.openxmlformats.org/officeDocument/2006/relationships" r:embed="rId11" cstate="print"/>
        <a:stretch>
          <a:fillRect/>
        </a:stretch>
      </xdr:blipFill>
      <xdr:spPr>
        <a:xfrm>
          <a:off x="1457325" y="3000375"/>
          <a:ext cx="1304925" cy="428625"/>
        </a:xfrm>
        <a:prstGeom prst="rect">
          <a:avLst/>
        </a:prstGeom>
        <a:noFill/>
      </xdr:spPr>
    </xdr:pic>
    <xdr:clientData fLocksWithSheet="0"/>
  </xdr:oneCellAnchor>
  <xdr:oneCellAnchor>
    <xdr:from>
      <xdr:col>6</xdr:col>
      <xdr:colOff>0</xdr:colOff>
      <xdr:row>7</xdr:row>
      <xdr:rowOff>0</xdr:rowOff>
    </xdr:from>
    <xdr:ext cx="1104900" cy="428625"/>
    <xdr:pic>
      <xdr:nvPicPr>
        <xdr:cNvPr id="13" name="image73.jpg">
          <a:extLst>
            <a:ext uri="{FF2B5EF4-FFF2-40B4-BE49-F238E27FC236}">
              <a16:creationId xmlns:a16="http://schemas.microsoft.com/office/drawing/2014/main" id="{1CEC3A00-3182-4566-BDD8-C6F10E41BE2D}"/>
            </a:ext>
          </a:extLst>
        </xdr:cNvPr>
        <xdr:cNvPicPr preferRelativeResize="0"/>
      </xdr:nvPicPr>
      <xdr:blipFill>
        <a:blip xmlns:r="http://schemas.openxmlformats.org/officeDocument/2006/relationships" r:embed="rId12" cstate="print"/>
        <a:stretch>
          <a:fillRect/>
        </a:stretch>
      </xdr:blipFill>
      <xdr:spPr>
        <a:xfrm>
          <a:off x="7381875" y="3000375"/>
          <a:ext cx="1104900" cy="428625"/>
        </a:xfrm>
        <a:prstGeom prst="rect">
          <a:avLst/>
        </a:prstGeom>
        <a:noFill/>
      </xdr:spPr>
    </xdr:pic>
    <xdr:clientData fLocksWithSheet="0"/>
  </xdr:oneCellAnchor>
  <xdr:oneCellAnchor>
    <xdr:from>
      <xdr:col>2</xdr:col>
      <xdr:colOff>0</xdr:colOff>
      <xdr:row>8</xdr:row>
      <xdr:rowOff>0</xdr:rowOff>
    </xdr:from>
    <xdr:ext cx="1276350" cy="428625"/>
    <xdr:pic>
      <xdr:nvPicPr>
        <xdr:cNvPr id="14" name="image61.jpg">
          <a:extLst>
            <a:ext uri="{FF2B5EF4-FFF2-40B4-BE49-F238E27FC236}">
              <a16:creationId xmlns:a16="http://schemas.microsoft.com/office/drawing/2014/main" id="{7951B1E3-EF19-4A22-9CD6-CF8639126F57}"/>
            </a:ext>
          </a:extLst>
        </xdr:cNvPr>
        <xdr:cNvPicPr preferRelativeResize="0"/>
      </xdr:nvPicPr>
      <xdr:blipFill>
        <a:blip xmlns:r="http://schemas.openxmlformats.org/officeDocument/2006/relationships" r:embed="rId13" cstate="print"/>
        <a:stretch>
          <a:fillRect/>
        </a:stretch>
      </xdr:blipFill>
      <xdr:spPr>
        <a:xfrm>
          <a:off x="1457325" y="3429000"/>
          <a:ext cx="1276350" cy="428625"/>
        </a:xfrm>
        <a:prstGeom prst="rect">
          <a:avLst/>
        </a:prstGeom>
        <a:noFill/>
      </xdr:spPr>
    </xdr:pic>
    <xdr:clientData fLocksWithSheet="0"/>
  </xdr:oneCellAnchor>
  <xdr:oneCellAnchor>
    <xdr:from>
      <xdr:col>6</xdr:col>
      <xdr:colOff>0</xdr:colOff>
      <xdr:row>8</xdr:row>
      <xdr:rowOff>0</xdr:rowOff>
    </xdr:from>
    <xdr:ext cx="1162050" cy="428625"/>
    <xdr:pic>
      <xdr:nvPicPr>
        <xdr:cNvPr id="15" name="image59.jpg">
          <a:extLst>
            <a:ext uri="{FF2B5EF4-FFF2-40B4-BE49-F238E27FC236}">
              <a16:creationId xmlns:a16="http://schemas.microsoft.com/office/drawing/2014/main" id="{2C4AD1D3-4333-4957-A4F0-172ECDF4D4D2}"/>
            </a:ext>
          </a:extLst>
        </xdr:cNvPr>
        <xdr:cNvPicPr preferRelativeResize="0"/>
      </xdr:nvPicPr>
      <xdr:blipFill>
        <a:blip xmlns:r="http://schemas.openxmlformats.org/officeDocument/2006/relationships" r:embed="rId14" cstate="print"/>
        <a:stretch>
          <a:fillRect/>
        </a:stretch>
      </xdr:blipFill>
      <xdr:spPr>
        <a:xfrm>
          <a:off x="7381875" y="3429000"/>
          <a:ext cx="1162050" cy="428625"/>
        </a:xfrm>
        <a:prstGeom prst="rect">
          <a:avLst/>
        </a:prstGeom>
        <a:noFill/>
      </xdr:spPr>
    </xdr:pic>
    <xdr:clientData fLocksWithSheet="0"/>
  </xdr:oneCellAnchor>
  <xdr:oneCellAnchor>
    <xdr:from>
      <xdr:col>2</xdr:col>
      <xdr:colOff>0</xdr:colOff>
      <xdr:row>9</xdr:row>
      <xdr:rowOff>0</xdr:rowOff>
    </xdr:from>
    <xdr:ext cx="1190625" cy="428625"/>
    <xdr:pic>
      <xdr:nvPicPr>
        <xdr:cNvPr id="16" name="image64.jpg">
          <a:extLst>
            <a:ext uri="{FF2B5EF4-FFF2-40B4-BE49-F238E27FC236}">
              <a16:creationId xmlns:a16="http://schemas.microsoft.com/office/drawing/2014/main" id="{C0DD1F52-591F-4E38-87A0-9A01B95E5601}"/>
            </a:ext>
          </a:extLst>
        </xdr:cNvPr>
        <xdr:cNvPicPr preferRelativeResize="0"/>
      </xdr:nvPicPr>
      <xdr:blipFill>
        <a:blip xmlns:r="http://schemas.openxmlformats.org/officeDocument/2006/relationships" r:embed="rId15" cstate="print"/>
        <a:stretch>
          <a:fillRect/>
        </a:stretch>
      </xdr:blipFill>
      <xdr:spPr>
        <a:xfrm>
          <a:off x="1457325" y="3857625"/>
          <a:ext cx="1190625" cy="428625"/>
        </a:xfrm>
        <a:prstGeom prst="rect">
          <a:avLst/>
        </a:prstGeom>
        <a:noFill/>
      </xdr:spPr>
    </xdr:pic>
    <xdr:clientData fLocksWithSheet="0"/>
  </xdr:oneCellAnchor>
  <xdr:oneCellAnchor>
    <xdr:from>
      <xdr:col>6</xdr:col>
      <xdr:colOff>0</xdr:colOff>
      <xdr:row>9</xdr:row>
      <xdr:rowOff>0</xdr:rowOff>
    </xdr:from>
    <xdr:ext cx="1200150" cy="428625"/>
    <xdr:pic>
      <xdr:nvPicPr>
        <xdr:cNvPr id="17" name="image56.jpg">
          <a:extLst>
            <a:ext uri="{FF2B5EF4-FFF2-40B4-BE49-F238E27FC236}">
              <a16:creationId xmlns:a16="http://schemas.microsoft.com/office/drawing/2014/main" id="{2A582BEE-008F-4549-B082-48CC04DEF6A1}"/>
            </a:ext>
          </a:extLst>
        </xdr:cNvPr>
        <xdr:cNvPicPr preferRelativeResize="0"/>
      </xdr:nvPicPr>
      <xdr:blipFill>
        <a:blip xmlns:r="http://schemas.openxmlformats.org/officeDocument/2006/relationships" r:embed="rId16" cstate="print"/>
        <a:stretch>
          <a:fillRect/>
        </a:stretch>
      </xdr:blipFill>
      <xdr:spPr>
        <a:xfrm>
          <a:off x="7381875" y="3857625"/>
          <a:ext cx="1200150" cy="428625"/>
        </a:xfrm>
        <a:prstGeom prst="rect">
          <a:avLst/>
        </a:prstGeom>
        <a:noFill/>
      </xdr:spPr>
    </xdr:pic>
    <xdr:clientData fLocksWithSheet="0"/>
  </xdr:oneCellAnchor>
  <xdr:oneCellAnchor>
    <xdr:from>
      <xdr:col>2</xdr:col>
      <xdr:colOff>0</xdr:colOff>
      <xdr:row>10</xdr:row>
      <xdr:rowOff>0</xdr:rowOff>
    </xdr:from>
    <xdr:ext cx="1447800" cy="428625"/>
    <xdr:pic>
      <xdr:nvPicPr>
        <xdr:cNvPr id="18" name="image58.jpg">
          <a:extLst>
            <a:ext uri="{FF2B5EF4-FFF2-40B4-BE49-F238E27FC236}">
              <a16:creationId xmlns:a16="http://schemas.microsoft.com/office/drawing/2014/main" id="{40ED3F83-8CCE-4638-B9F2-81754385FB7E}"/>
            </a:ext>
          </a:extLst>
        </xdr:cNvPr>
        <xdr:cNvPicPr preferRelativeResize="0"/>
      </xdr:nvPicPr>
      <xdr:blipFill>
        <a:blip xmlns:r="http://schemas.openxmlformats.org/officeDocument/2006/relationships" r:embed="rId17" cstate="print"/>
        <a:stretch>
          <a:fillRect/>
        </a:stretch>
      </xdr:blipFill>
      <xdr:spPr>
        <a:xfrm>
          <a:off x="1457325" y="4286250"/>
          <a:ext cx="1447800" cy="428625"/>
        </a:xfrm>
        <a:prstGeom prst="rect">
          <a:avLst/>
        </a:prstGeom>
        <a:noFill/>
      </xdr:spPr>
    </xdr:pic>
    <xdr:clientData fLocksWithSheet="0"/>
  </xdr:oneCellAnchor>
  <xdr:oneCellAnchor>
    <xdr:from>
      <xdr:col>6</xdr:col>
      <xdr:colOff>0</xdr:colOff>
      <xdr:row>10</xdr:row>
      <xdr:rowOff>0</xdr:rowOff>
    </xdr:from>
    <xdr:ext cx="1390650" cy="428625"/>
    <xdr:pic>
      <xdr:nvPicPr>
        <xdr:cNvPr id="19" name="image57.jpg">
          <a:extLst>
            <a:ext uri="{FF2B5EF4-FFF2-40B4-BE49-F238E27FC236}">
              <a16:creationId xmlns:a16="http://schemas.microsoft.com/office/drawing/2014/main" id="{DD395607-B7CE-47A2-A8CC-503FBA7E1599}"/>
            </a:ext>
          </a:extLst>
        </xdr:cNvPr>
        <xdr:cNvPicPr preferRelativeResize="0"/>
      </xdr:nvPicPr>
      <xdr:blipFill>
        <a:blip xmlns:r="http://schemas.openxmlformats.org/officeDocument/2006/relationships" r:embed="rId18" cstate="print"/>
        <a:stretch>
          <a:fillRect/>
        </a:stretch>
      </xdr:blipFill>
      <xdr:spPr>
        <a:xfrm>
          <a:off x="7381875" y="4286250"/>
          <a:ext cx="1390650" cy="428625"/>
        </a:xfrm>
        <a:prstGeom prst="rect">
          <a:avLst/>
        </a:prstGeom>
        <a:noFill/>
      </xdr:spPr>
    </xdr:pic>
    <xdr:clientData fLocksWithSheet="0"/>
  </xdr:oneCellAnchor>
  <xdr:oneCellAnchor>
    <xdr:from>
      <xdr:col>2</xdr:col>
      <xdr:colOff>0</xdr:colOff>
      <xdr:row>11</xdr:row>
      <xdr:rowOff>0</xdr:rowOff>
    </xdr:from>
    <xdr:ext cx="1019175" cy="428625"/>
    <xdr:pic>
      <xdr:nvPicPr>
        <xdr:cNvPr id="20" name="image60.jpg">
          <a:extLst>
            <a:ext uri="{FF2B5EF4-FFF2-40B4-BE49-F238E27FC236}">
              <a16:creationId xmlns:a16="http://schemas.microsoft.com/office/drawing/2014/main" id="{E3B992AC-210F-4E67-9CF7-E58A9D9FF75E}"/>
            </a:ext>
          </a:extLst>
        </xdr:cNvPr>
        <xdr:cNvPicPr preferRelativeResize="0"/>
      </xdr:nvPicPr>
      <xdr:blipFill>
        <a:blip xmlns:r="http://schemas.openxmlformats.org/officeDocument/2006/relationships" r:embed="rId19" cstate="print"/>
        <a:stretch>
          <a:fillRect/>
        </a:stretch>
      </xdr:blipFill>
      <xdr:spPr>
        <a:xfrm>
          <a:off x="1457325" y="4714875"/>
          <a:ext cx="1019175" cy="428625"/>
        </a:xfrm>
        <a:prstGeom prst="rect">
          <a:avLst/>
        </a:prstGeom>
        <a:noFill/>
      </xdr:spPr>
    </xdr:pic>
    <xdr:clientData fLocksWithSheet="0"/>
  </xdr:oneCellAnchor>
  <xdr:oneCellAnchor>
    <xdr:from>
      <xdr:col>6</xdr:col>
      <xdr:colOff>0</xdr:colOff>
      <xdr:row>11</xdr:row>
      <xdr:rowOff>0</xdr:rowOff>
    </xdr:from>
    <xdr:ext cx="1266825" cy="428625"/>
    <xdr:pic>
      <xdr:nvPicPr>
        <xdr:cNvPr id="21" name="image53.jpg">
          <a:extLst>
            <a:ext uri="{FF2B5EF4-FFF2-40B4-BE49-F238E27FC236}">
              <a16:creationId xmlns:a16="http://schemas.microsoft.com/office/drawing/2014/main" id="{0904F46E-5446-4868-B697-1551630A5567}"/>
            </a:ext>
          </a:extLst>
        </xdr:cNvPr>
        <xdr:cNvPicPr preferRelativeResize="0"/>
      </xdr:nvPicPr>
      <xdr:blipFill>
        <a:blip xmlns:r="http://schemas.openxmlformats.org/officeDocument/2006/relationships" r:embed="rId20" cstate="print"/>
        <a:stretch>
          <a:fillRect/>
        </a:stretch>
      </xdr:blipFill>
      <xdr:spPr>
        <a:xfrm>
          <a:off x="7381875" y="4714875"/>
          <a:ext cx="1266825" cy="428625"/>
        </a:xfrm>
        <a:prstGeom prst="rect">
          <a:avLst/>
        </a:prstGeom>
        <a:noFill/>
      </xdr:spPr>
    </xdr:pic>
    <xdr:clientData fLocksWithSheet="0"/>
  </xdr:oneCellAnchor>
  <xdr:oneCellAnchor>
    <xdr:from>
      <xdr:col>2</xdr:col>
      <xdr:colOff>0</xdr:colOff>
      <xdr:row>12</xdr:row>
      <xdr:rowOff>0</xdr:rowOff>
    </xdr:from>
    <xdr:ext cx="1152525" cy="428625"/>
    <xdr:pic>
      <xdr:nvPicPr>
        <xdr:cNvPr id="22" name="image62.jpg">
          <a:extLst>
            <a:ext uri="{FF2B5EF4-FFF2-40B4-BE49-F238E27FC236}">
              <a16:creationId xmlns:a16="http://schemas.microsoft.com/office/drawing/2014/main" id="{2EFA55A8-E6AD-4B06-A2BF-E663AB913AEA}"/>
            </a:ext>
          </a:extLst>
        </xdr:cNvPr>
        <xdr:cNvPicPr preferRelativeResize="0"/>
      </xdr:nvPicPr>
      <xdr:blipFill>
        <a:blip xmlns:r="http://schemas.openxmlformats.org/officeDocument/2006/relationships" r:embed="rId21" cstate="print"/>
        <a:stretch>
          <a:fillRect/>
        </a:stretch>
      </xdr:blipFill>
      <xdr:spPr>
        <a:xfrm>
          <a:off x="1457325" y="5143500"/>
          <a:ext cx="1152525" cy="428625"/>
        </a:xfrm>
        <a:prstGeom prst="rect">
          <a:avLst/>
        </a:prstGeom>
        <a:noFill/>
      </xdr:spPr>
    </xdr:pic>
    <xdr:clientData fLocksWithSheet="0"/>
  </xdr:oneCellAnchor>
  <xdr:oneCellAnchor>
    <xdr:from>
      <xdr:col>6</xdr:col>
      <xdr:colOff>0</xdr:colOff>
      <xdr:row>12</xdr:row>
      <xdr:rowOff>0</xdr:rowOff>
    </xdr:from>
    <xdr:ext cx="1123950" cy="428625"/>
    <xdr:pic>
      <xdr:nvPicPr>
        <xdr:cNvPr id="23" name="image71.jpg">
          <a:extLst>
            <a:ext uri="{FF2B5EF4-FFF2-40B4-BE49-F238E27FC236}">
              <a16:creationId xmlns:a16="http://schemas.microsoft.com/office/drawing/2014/main" id="{533533EE-B870-4BAE-B377-EC7A7DC3865A}"/>
            </a:ext>
          </a:extLst>
        </xdr:cNvPr>
        <xdr:cNvPicPr preferRelativeResize="0"/>
      </xdr:nvPicPr>
      <xdr:blipFill>
        <a:blip xmlns:r="http://schemas.openxmlformats.org/officeDocument/2006/relationships" r:embed="rId22" cstate="print"/>
        <a:stretch>
          <a:fillRect/>
        </a:stretch>
      </xdr:blipFill>
      <xdr:spPr>
        <a:xfrm>
          <a:off x="7381875" y="5143500"/>
          <a:ext cx="1123950" cy="428625"/>
        </a:xfrm>
        <a:prstGeom prst="rect">
          <a:avLst/>
        </a:prstGeom>
        <a:noFill/>
      </xdr:spPr>
    </xdr:pic>
    <xdr:clientData fLocksWithSheet="0"/>
  </xdr:oneCellAnchor>
  <xdr:oneCellAnchor>
    <xdr:from>
      <xdr:col>2</xdr:col>
      <xdr:colOff>0</xdr:colOff>
      <xdr:row>13</xdr:row>
      <xdr:rowOff>0</xdr:rowOff>
    </xdr:from>
    <xdr:ext cx="1133475" cy="428625"/>
    <xdr:pic>
      <xdr:nvPicPr>
        <xdr:cNvPr id="24" name="image55.jpg">
          <a:extLst>
            <a:ext uri="{FF2B5EF4-FFF2-40B4-BE49-F238E27FC236}">
              <a16:creationId xmlns:a16="http://schemas.microsoft.com/office/drawing/2014/main" id="{A0703880-D979-4AA8-844B-BA28E8460431}"/>
            </a:ext>
          </a:extLst>
        </xdr:cNvPr>
        <xdr:cNvPicPr preferRelativeResize="0"/>
      </xdr:nvPicPr>
      <xdr:blipFill>
        <a:blip xmlns:r="http://schemas.openxmlformats.org/officeDocument/2006/relationships" r:embed="rId23" cstate="print"/>
        <a:stretch>
          <a:fillRect/>
        </a:stretch>
      </xdr:blipFill>
      <xdr:spPr>
        <a:xfrm>
          <a:off x="1457325" y="5572125"/>
          <a:ext cx="1133475" cy="428625"/>
        </a:xfrm>
        <a:prstGeom prst="rect">
          <a:avLst/>
        </a:prstGeom>
        <a:noFill/>
      </xdr:spPr>
    </xdr:pic>
    <xdr:clientData fLocksWithSheet="0"/>
  </xdr:oneCellAnchor>
  <xdr:oneCellAnchor>
    <xdr:from>
      <xdr:col>6</xdr:col>
      <xdr:colOff>0</xdr:colOff>
      <xdr:row>13</xdr:row>
      <xdr:rowOff>0</xdr:rowOff>
    </xdr:from>
    <xdr:ext cx="1181100" cy="428625"/>
    <xdr:pic>
      <xdr:nvPicPr>
        <xdr:cNvPr id="25" name="image69.jpg">
          <a:extLst>
            <a:ext uri="{FF2B5EF4-FFF2-40B4-BE49-F238E27FC236}">
              <a16:creationId xmlns:a16="http://schemas.microsoft.com/office/drawing/2014/main" id="{4123435D-58DB-44A1-89C7-3A215CB34B8E}"/>
            </a:ext>
          </a:extLst>
        </xdr:cNvPr>
        <xdr:cNvPicPr preferRelativeResize="0"/>
      </xdr:nvPicPr>
      <xdr:blipFill>
        <a:blip xmlns:r="http://schemas.openxmlformats.org/officeDocument/2006/relationships" r:embed="rId24" cstate="print"/>
        <a:stretch>
          <a:fillRect/>
        </a:stretch>
      </xdr:blipFill>
      <xdr:spPr>
        <a:xfrm>
          <a:off x="7381875" y="5572125"/>
          <a:ext cx="1181100" cy="428625"/>
        </a:xfrm>
        <a:prstGeom prst="rect">
          <a:avLst/>
        </a:prstGeom>
        <a:noFill/>
      </xdr:spPr>
    </xdr:pic>
    <xdr:clientData fLocksWithSheet="0"/>
  </xdr:oneCellAnchor>
  <xdr:oneCellAnchor>
    <xdr:from>
      <xdr:col>2</xdr:col>
      <xdr:colOff>0</xdr:colOff>
      <xdr:row>14</xdr:row>
      <xdr:rowOff>0</xdr:rowOff>
    </xdr:from>
    <xdr:ext cx="1285875" cy="428625"/>
    <xdr:pic>
      <xdr:nvPicPr>
        <xdr:cNvPr id="26" name="image70.jpg">
          <a:extLst>
            <a:ext uri="{FF2B5EF4-FFF2-40B4-BE49-F238E27FC236}">
              <a16:creationId xmlns:a16="http://schemas.microsoft.com/office/drawing/2014/main" id="{BE484362-28F5-42FB-9961-4EE18FE37F62}"/>
            </a:ext>
          </a:extLst>
        </xdr:cNvPr>
        <xdr:cNvPicPr preferRelativeResize="0"/>
      </xdr:nvPicPr>
      <xdr:blipFill>
        <a:blip xmlns:r="http://schemas.openxmlformats.org/officeDocument/2006/relationships" r:embed="rId25" cstate="print"/>
        <a:stretch>
          <a:fillRect/>
        </a:stretch>
      </xdr:blipFill>
      <xdr:spPr>
        <a:xfrm>
          <a:off x="1457325" y="6000750"/>
          <a:ext cx="1285875" cy="428625"/>
        </a:xfrm>
        <a:prstGeom prst="rect">
          <a:avLst/>
        </a:prstGeom>
        <a:noFill/>
      </xdr:spPr>
    </xdr:pic>
    <xdr:clientData fLocksWithSheet="0"/>
  </xdr:oneCellAnchor>
  <xdr:oneCellAnchor>
    <xdr:from>
      <xdr:col>6</xdr:col>
      <xdr:colOff>0</xdr:colOff>
      <xdr:row>14</xdr:row>
      <xdr:rowOff>0</xdr:rowOff>
    </xdr:from>
    <xdr:ext cx="1200150" cy="428625"/>
    <xdr:pic>
      <xdr:nvPicPr>
        <xdr:cNvPr id="27" name="image67.jpg">
          <a:extLst>
            <a:ext uri="{FF2B5EF4-FFF2-40B4-BE49-F238E27FC236}">
              <a16:creationId xmlns:a16="http://schemas.microsoft.com/office/drawing/2014/main" id="{8EC03581-61C7-4D54-9803-004195561F09}"/>
            </a:ext>
          </a:extLst>
        </xdr:cNvPr>
        <xdr:cNvPicPr preferRelativeResize="0"/>
      </xdr:nvPicPr>
      <xdr:blipFill>
        <a:blip xmlns:r="http://schemas.openxmlformats.org/officeDocument/2006/relationships" r:embed="rId26" cstate="print"/>
        <a:stretch>
          <a:fillRect/>
        </a:stretch>
      </xdr:blipFill>
      <xdr:spPr>
        <a:xfrm>
          <a:off x="7381875" y="6000750"/>
          <a:ext cx="1200150" cy="428625"/>
        </a:xfrm>
        <a:prstGeom prst="rect">
          <a:avLst/>
        </a:prstGeom>
        <a:noFill/>
      </xdr:spPr>
    </xdr:pic>
    <xdr:clientData fLocksWithSheet="0"/>
  </xdr:oneCellAnchor>
  <xdr:oneCellAnchor>
    <xdr:from>
      <xdr:col>2</xdr:col>
      <xdr:colOff>0</xdr:colOff>
      <xdr:row>15</xdr:row>
      <xdr:rowOff>0</xdr:rowOff>
    </xdr:from>
    <xdr:ext cx="1247775" cy="428625"/>
    <xdr:pic>
      <xdr:nvPicPr>
        <xdr:cNvPr id="28" name="image75.jpg">
          <a:extLst>
            <a:ext uri="{FF2B5EF4-FFF2-40B4-BE49-F238E27FC236}">
              <a16:creationId xmlns:a16="http://schemas.microsoft.com/office/drawing/2014/main" id="{8B5FB710-4972-4D11-975C-BA7584EB8B24}"/>
            </a:ext>
          </a:extLst>
        </xdr:cNvPr>
        <xdr:cNvPicPr preferRelativeResize="0"/>
      </xdr:nvPicPr>
      <xdr:blipFill>
        <a:blip xmlns:r="http://schemas.openxmlformats.org/officeDocument/2006/relationships" r:embed="rId27" cstate="print"/>
        <a:stretch>
          <a:fillRect/>
        </a:stretch>
      </xdr:blipFill>
      <xdr:spPr>
        <a:xfrm>
          <a:off x="1457325" y="6429375"/>
          <a:ext cx="1247775" cy="428625"/>
        </a:xfrm>
        <a:prstGeom prst="rect">
          <a:avLst/>
        </a:prstGeom>
        <a:noFill/>
      </xdr:spPr>
    </xdr:pic>
    <xdr:clientData fLocksWithSheet="0"/>
  </xdr:oneCellAnchor>
  <xdr:oneCellAnchor>
    <xdr:from>
      <xdr:col>6</xdr:col>
      <xdr:colOff>0</xdr:colOff>
      <xdr:row>15</xdr:row>
      <xdr:rowOff>0</xdr:rowOff>
    </xdr:from>
    <xdr:ext cx="1047750" cy="428625"/>
    <xdr:pic>
      <xdr:nvPicPr>
        <xdr:cNvPr id="29" name="image77.jpg">
          <a:extLst>
            <a:ext uri="{FF2B5EF4-FFF2-40B4-BE49-F238E27FC236}">
              <a16:creationId xmlns:a16="http://schemas.microsoft.com/office/drawing/2014/main" id="{28BE4EF2-CCC1-492A-B873-1725EEC4E24F}"/>
            </a:ext>
          </a:extLst>
        </xdr:cNvPr>
        <xdr:cNvPicPr preferRelativeResize="0"/>
      </xdr:nvPicPr>
      <xdr:blipFill>
        <a:blip xmlns:r="http://schemas.openxmlformats.org/officeDocument/2006/relationships" r:embed="rId28" cstate="print"/>
        <a:stretch>
          <a:fillRect/>
        </a:stretch>
      </xdr:blipFill>
      <xdr:spPr>
        <a:xfrm>
          <a:off x="7381875" y="6429375"/>
          <a:ext cx="1047750" cy="428625"/>
        </a:xfrm>
        <a:prstGeom prst="rect">
          <a:avLst/>
        </a:prstGeom>
        <a:noFill/>
      </xdr:spPr>
    </xdr:pic>
    <xdr:clientData fLocksWithSheet="0"/>
  </xdr:oneCellAnchor>
  <xdr:oneCellAnchor>
    <xdr:from>
      <xdr:col>2</xdr:col>
      <xdr:colOff>0</xdr:colOff>
      <xdr:row>16</xdr:row>
      <xdr:rowOff>0</xdr:rowOff>
    </xdr:from>
    <xdr:ext cx="1152525" cy="428625"/>
    <xdr:pic>
      <xdr:nvPicPr>
        <xdr:cNvPr id="30" name="image83.jpg">
          <a:extLst>
            <a:ext uri="{FF2B5EF4-FFF2-40B4-BE49-F238E27FC236}">
              <a16:creationId xmlns:a16="http://schemas.microsoft.com/office/drawing/2014/main" id="{DFCF4FBB-683B-489A-887B-A3B11A718ED3}"/>
            </a:ext>
          </a:extLst>
        </xdr:cNvPr>
        <xdr:cNvPicPr preferRelativeResize="0"/>
      </xdr:nvPicPr>
      <xdr:blipFill>
        <a:blip xmlns:r="http://schemas.openxmlformats.org/officeDocument/2006/relationships" r:embed="rId29" cstate="print"/>
        <a:stretch>
          <a:fillRect/>
        </a:stretch>
      </xdr:blipFill>
      <xdr:spPr>
        <a:xfrm>
          <a:off x="1457325" y="6858000"/>
          <a:ext cx="1152525" cy="428625"/>
        </a:xfrm>
        <a:prstGeom prst="rect">
          <a:avLst/>
        </a:prstGeom>
        <a:noFill/>
      </xdr:spPr>
    </xdr:pic>
    <xdr:clientData fLocksWithSheet="0"/>
  </xdr:oneCellAnchor>
  <xdr:oneCellAnchor>
    <xdr:from>
      <xdr:col>6</xdr:col>
      <xdr:colOff>0</xdr:colOff>
      <xdr:row>16</xdr:row>
      <xdr:rowOff>0</xdr:rowOff>
    </xdr:from>
    <xdr:ext cx="1162050" cy="428625"/>
    <xdr:pic>
      <xdr:nvPicPr>
        <xdr:cNvPr id="31" name="image76.jpg">
          <a:extLst>
            <a:ext uri="{FF2B5EF4-FFF2-40B4-BE49-F238E27FC236}">
              <a16:creationId xmlns:a16="http://schemas.microsoft.com/office/drawing/2014/main" id="{90940048-39E3-4407-A056-ADA707F4F918}"/>
            </a:ext>
          </a:extLst>
        </xdr:cNvPr>
        <xdr:cNvPicPr preferRelativeResize="0"/>
      </xdr:nvPicPr>
      <xdr:blipFill>
        <a:blip xmlns:r="http://schemas.openxmlformats.org/officeDocument/2006/relationships" r:embed="rId30" cstate="print"/>
        <a:stretch>
          <a:fillRect/>
        </a:stretch>
      </xdr:blipFill>
      <xdr:spPr>
        <a:xfrm>
          <a:off x="7381875" y="6858000"/>
          <a:ext cx="1162050" cy="428625"/>
        </a:xfrm>
        <a:prstGeom prst="rect">
          <a:avLst/>
        </a:prstGeom>
        <a:noFill/>
      </xdr:spPr>
    </xdr:pic>
    <xdr:clientData fLocksWithSheet="0"/>
  </xdr:oneCellAnchor>
  <xdr:oneCellAnchor>
    <xdr:from>
      <xdr:col>2</xdr:col>
      <xdr:colOff>0</xdr:colOff>
      <xdr:row>17</xdr:row>
      <xdr:rowOff>0</xdr:rowOff>
    </xdr:from>
    <xdr:ext cx="1209675" cy="428625"/>
    <xdr:pic>
      <xdr:nvPicPr>
        <xdr:cNvPr id="32" name="image90.jpg">
          <a:extLst>
            <a:ext uri="{FF2B5EF4-FFF2-40B4-BE49-F238E27FC236}">
              <a16:creationId xmlns:a16="http://schemas.microsoft.com/office/drawing/2014/main" id="{204CD61A-6474-4245-B108-8152E593B43D}"/>
            </a:ext>
          </a:extLst>
        </xdr:cNvPr>
        <xdr:cNvPicPr preferRelativeResize="0"/>
      </xdr:nvPicPr>
      <xdr:blipFill>
        <a:blip xmlns:r="http://schemas.openxmlformats.org/officeDocument/2006/relationships" r:embed="rId31" cstate="print"/>
        <a:stretch>
          <a:fillRect/>
        </a:stretch>
      </xdr:blipFill>
      <xdr:spPr>
        <a:xfrm>
          <a:off x="1457325" y="7286625"/>
          <a:ext cx="1209675" cy="428625"/>
        </a:xfrm>
        <a:prstGeom prst="rect">
          <a:avLst/>
        </a:prstGeom>
        <a:noFill/>
      </xdr:spPr>
    </xdr:pic>
    <xdr:clientData fLocksWithSheet="0"/>
  </xdr:oneCellAnchor>
  <xdr:oneCellAnchor>
    <xdr:from>
      <xdr:col>2</xdr:col>
      <xdr:colOff>0</xdr:colOff>
      <xdr:row>18</xdr:row>
      <xdr:rowOff>0</xdr:rowOff>
    </xdr:from>
    <xdr:ext cx="1190625" cy="428625"/>
    <xdr:pic>
      <xdr:nvPicPr>
        <xdr:cNvPr id="33" name="image96.jpg">
          <a:extLst>
            <a:ext uri="{FF2B5EF4-FFF2-40B4-BE49-F238E27FC236}">
              <a16:creationId xmlns:a16="http://schemas.microsoft.com/office/drawing/2014/main" id="{6D0047BA-C048-4BA3-B354-E0BA26258741}"/>
            </a:ext>
          </a:extLst>
        </xdr:cNvPr>
        <xdr:cNvPicPr preferRelativeResize="0"/>
      </xdr:nvPicPr>
      <xdr:blipFill>
        <a:blip xmlns:r="http://schemas.openxmlformats.org/officeDocument/2006/relationships" r:embed="rId32" cstate="print"/>
        <a:stretch>
          <a:fillRect/>
        </a:stretch>
      </xdr:blipFill>
      <xdr:spPr>
        <a:xfrm>
          <a:off x="1457325" y="7715250"/>
          <a:ext cx="1190625" cy="428625"/>
        </a:xfrm>
        <a:prstGeom prst="rect">
          <a:avLst/>
        </a:prstGeom>
        <a:noFill/>
      </xdr:spPr>
    </xdr:pic>
    <xdr:clientData fLocksWithSheet="0"/>
  </xdr:oneCellAnchor>
  <xdr:oneCellAnchor>
    <xdr:from>
      <xdr:col>2</xdr:col>
      <xdr:colOff>0</xdr:colOff>
      <xdr:row>19</xdr:row>
      <xdr:rowOff>0</xdr:rowOff>
    </xdr:from>
    <xdr:ext cx="1323975" cy="428625"/>
    <xdr:pic>
      <xdr:nvPicPr>
        <xdr:cNvPr id="34" name="image107.jpg">
          <a:extLst>
            <a:ext uri="{FF2B5EF4-FFF2-40B4-BE49-F238E27FC236}">
              <a16:creationId xmlns:a16="http://schemas.microsoft.com/office/drawing/2014/main" id="{99011773-6346-4428-8A29-B54EC185DFDC}"/>
            </a:ext>
          </a:extLst>
        </xdr:cNvPr>
        <xdr:cNvPicPr preferRelativeResize="0"/>
      </xdr:nvPicPr>
      <xdr:blipFill>
        <a:blip xmlns:r="http://schemas.openxmlformats.org/officeDocument/2006/relationships" r:embed="rId33" cstate="print"/>
        <a:stretch>
          <a:fillRect/>
        </a:stretch>
      </xdr:blipFill>
      <xdr:spPr>
        <a:xfrm>
          <a:off x="1457325" y="8143875"/>
          <a:ext cx="1323975" cy="428625"/>
        </a:xfrm>
        <a:prstGeom prst="rect">
          <a:avLst/>
        </a:prstGeom>
        <a:noFill/>
      </xdr:spPr>
    </xdr:pic>
    <xdr:clientData fLocksWithSheet="0"/>
  </xdr:oneCellAnchor>
  <xdr:oneCellAnchor>
    <xdr:from>
      <xdr:col>6</xdr:col>
      <xdr:colOff>0</xdr:colOff>
      <xdr:row>19</xdr:row>
      <xdr:rowOff>0</xdr:rowOff>
    </xdr:from>
    <xdr:ext cx="1866900" cy="381000"/>
    <xdr:pic>
      <xdr:nvPicPr>
        <xdr:cNvPr id="35" name="image89.jpg">
          <a:extLst>
            <a:ext uri="{FF2B5EF4-FFF2-40B4-BE49-F238E27FC236}">
              <a16:creationId xmlns:a16="http://schemas.microsoft.com/office/drawing/2014/main" id="{A42AC23C-4A5D-446A-B945-B8DB3023379F}"/>
            </a:ext>
          </a:extLst>
        </xdr:cNvPr>
        <xdr:cNvPicPr preferRelativeResize="0"/>
      </xdr:nvPicPr>
      <xdr:blipFill>
        <a:blip xmlns:r="http://schemas.openxmlformats.org/officeDocument/2006/relationships" r:embed="rId34" cstate="print"/>
        <a:stretch>
          <a:fillRect/>
        </a:stretch>
      </xdr:blipFill>
      <xdr:spPr>
        <a:xfrm>
          <a:off x="7381875" y="8143875"/>
          <a:ext cx="1866900" cy="381000"/>
        </a:xfrm>
        <a:prstGeom prst="rect">
          <a:avLst/>
        </a:prstGeom>
        <a:noFill/>
      </xdr:spPr>
    </xdr:pic>
    <xdr:clientData fLocksWithSheet="0"/>
  </xdr:oneCellAnchor>
  <xdr:oneCellAnchor>
    <xdr:from>
      <xdr:col>2</xdr:col>
      <xdr:colOff>0</xdr:colOff>
      <xdr:row>20</xdr:row>
      <xdr:rowOff>0</xdr:rowOff>
    </xdr:from>
    <xdr:ext cx="1209675" cy="428625"/>
    <xdr:pic>
      <xdr:nvPicPr>
        <xdr:cNvPr id="36" name="image94.jpg">
          <a:extLst>
            <a:ext uri="{FF2B5EF4-FFF2-40B4-BE49-F238E27FC236}">
              <a16:creationId xmlns:a16="http://schemas.microsoft.com/office/drawing/2014/main" id="{98C1A8E5-5D23-40CF-B7FA-5C6C401C160B}"/>
            </a:ext>
          </a:extLst>
        </xdr:cNvPr>
        <xdr:cNvPicPr preferRelativeResize="0"/>
      </xdr:nvPicPr>
      <xdr:blipFill>
        <a:blip xmlns:r="http://schemas.openxmlformats.org/officeDocument/2006/relationships" r:embed="rId35" cstate="print"/>
        <a:stretch>
          <a:fillRect/>
        </a:stretch>
      </xdr:blipFill>
      <xdr:spPr>
        <a:xfrm>
          <a:off x="1457325" y="8572500"/>
          <a:ext cx="1209675" cy="428625"/>
        </a:xfrm>
        <a:prstGeom prst="rect">
          <a:avLst/>
        </a:prstGeom>
        <a:noFill/>
      </xdr:spPr>
    </xdr:pic>
    <xdr:clientData fLocksWithSheet="0"/>
  </xdr:oneCellAnchor>
  <xdr:oneCellAnchor>
    <xdr:from>
      <xdr:col>6</xdr:col>
      <xdr:colOff>0</xdr:colOff>
      <xdr:row>20</xdr:row>
      <xdr:rowOff>0</xdr:rowOff>
    </xdr:from>
    <xdr:ext cx="1228725" cy="428625"/>
    <xdr:pic>
      <xdr:nvPicPr>
        <xdr:cNvPr id="37" name="image106.jpg">
          <a:extLst>
            <a:ext uri="{FF2B5EF4-FFF2-40B4-BE49-F238E27FC236}">
              <a16:creationId xmlns:a16="http://schemas.microsoft.com/office/drawing/2014/main" id="{E26DC465-1552-479B-B451-AA002F56E287}"/>
            </a:ext>
          </a:extLst>
        </xdr:cNvPr>
        <xdr:cNvPicPr preferRelativeResize="0"/>
      </xdr:nvPicPr>
      <xdr:blipFill>
        <a:blip xmlns:r="http://schemas.openxmlformats.org/officeDocument/2006/relationships" r:embed="rId36" cstate="print"/>
        <a:stretch>
          <a:fillRect/>
        </a:stretch>
      </xdr:blipFill>
      <xdr:spPr>
        <a:xfrm>
          <a:off x="7381875" y="8572500"/>
          <a:ext cx="1228725" cy="428625"/>
        </a:xfrm>
        <a:prstGeom prst="rect">
          <a:avLst/>
        </a:prstGeom>
        <a:noFill/>
      </xdr:spPr>
    </xdr:pic>
    <xdr:clientData fLocksWithSheet="0"/>
  </xdr:oneCellAnchor>
  <xdr:oneCellAnchor>
    <xdr:from>
      <xdr:col>2</xdr:col>
      <xdr:colOff>0</xdr:colOff>
      <xdr:row>21</xdr:row>
      <xdr:rowOff>0</xdr:rowOff>
    </xdr:from>
    <xdr:ext cx="1343025" cy="428625"/>
    <xdr:pic>
      <xdr:nvPicPr>
        <xdr:cNvPr id="38" name="image91.jpg">
          <a:extLst>
            <a:ext uri="{FF2B5EF4-FFF2-40B4-BE49-F238E27FC236}">
              <a16:creationId xmlns:a16="http://schemas.microsoft.com/office/drawing/2014/main" id="{31F4D8E3-8E92-4DF8-9EB9-B1F8109CE416}"/>
            </a:ext>
          </a:extLst>
        </xdr:cNvPr>
        <xdr:cNvPicPr preferRelativeResize="0"/>
      </xdr:nvPicPr>
      <xdr:blipFill>
        <a:blip xmlns:r="http://schemas.openxmlformats.org/officeDocument/2006/relationships" r:embed="rId37" cstate="print"/>
        <a:stretch>
          <a:fillRect/>
        </a:stretch>
      </xdr:blipFill>
      <xdr:spPr>
        <a:xfrm>
          <a:off x="1457325" y="9001125"/>
          <a:ext cx="1343025" cy="428625"/>
        </a:xfrm>
        <a:prstGeom prst="rect">
          <a:avLst/>
        </a:prstGeom>
        <a:noFill/>
      </xdr:spPr>
    </xdr:pic>
    <xdr:clientData fLocksWithSheet="0"/>
  </xdr:oneCellAnchor>
  <xdr:oneCellAnchor>
    <xdr:from>
      <xdr:col>2</xdr:col>
      <xdr:colOff>0</xdr:colOff>
      <xdr:row>22</xdr:row>
      <xdr:rowOff>0</xdr:rowOff>
    </xdr:from>
    <xdr:ext cx="1400175" cy="428625"/>
    <xdr:pic>
      <xdr:nvPicPr>
        <xdr:cNvPr id="39" name="image99.jpg">
          <a:extLst>
            <a:ext uri="{FF2B5EF4-FFF2-40B4-BE49-F238E27FC236}">
              <a16:creationId xmlns:a16="http://schemas.microsoft.com/office/drawing/2014/main" id="{F41EC65E-7C2A-474C-B751-DE694B72A5CB}"/>
            </a:ext>
          </a:extLst>
        </xdr:cNvPr>
        <xdr:cNvPicPr preferRelativeResize="0"/>
      </xdr:nvPicPr>
      <xdr:blipFill>
        <a:blip xmlns:r="http://schemas.openxmlformats.org/officeDocument/2006/relationships" r:embed="rId38" cstate="print"/>
        <a:stretch>
          <a:fillRect/>
        </a:stretch>
      </xdr:blipFill>
      <xdr:spPr>
        <a:xfrm>
          <a:off x="1457325" y="9429750"/>
          <a:ext cx="1400175" cy="428625"/>
        </a:xfrm>
        <a:prstGeom prst="rect">
          <a:avLst/>
        </a:prstGeom>
        <a:noFill/>
      </xdr:spPr>
    </xdr:pic>
    <xdr:clientData fLocksWithSheet="0"/>
  </xdr:oneCellAnchor>
  <xdr:oneCellAnchor>
    <xdr:from>
      <xdr:col>6</xdr:col>
      <xdr:colOff>209550</xdr:colOff>
      <xdr:row>21</xdr:row>
      <xdr:rowOff>419100</xdr:rowOff>
    </xdr:from>
    <xdr:ext cx="1228725" cy="428625"/>
    <xdr:pic>
      <xdr:nvPicPr>
        <xdr:cNvPr id="40" name="image95.jpg">
          <a:extLst>
            <a:ext uri="{FF2B5EF4-FFF2-40B4-BE49-F238E27FC236}">
              <a16:creationId xmlns:a16="http://schemas.microsoft.com/office/drawing/2014/main" id="{24F91686-97A0-4697-B33D-A9405C27D7EF}"/>
            </a:ext>
          </a:extLst>
        </xdr:cNvPr>
        <xdr:cNvPicPr preferRelativeResize="0"/>
      </xdr:nvPicPr>
      <xdr:blipFill>
        <a:blip xmlns:r="http://schemas.openxmlformats.org/officeDocument/2006/relationships" r:embed="rId39" cstate="print"/>
        <a:stretch>
          <a:fillRect/>
        </a:stretch>
      </xdr:blipFill>
      <xdr:spPr>
        <a:xfrm>
          <a:off x="7591425" y="9420225"/>
          <a:ext cx="1228725" cy="428625"/>
        </a:xfrm>
        <a:prstGeom prst="rect">
          <a:avLst/>
        </a:prstGeom>
        <a:noFill/>
      </xdr:spPr>
    </xdr:pic>
    <xdr:clientData fLocksWithSheet="0"/>
  </xdr:oneCellAnchor>
  <xdr:oneCellAnchor>
    <xdr:from>
      <xdr:col>2</xdr:col>
      <xdr:colOff>0</xdr:colOff>
      <xdr:row>23</xdr:row>
      <xdr:rowOff>0</xdr:rowOff>
    </xdr:from>
    <xdr:ext cx="1114425" cy="428625"/>
    <xdr:pic>
      <xdr:nvPicPr>
        <xdr:cNvPr id="41" name="image93.jpg">
          <a:extLst>
            <a:ext uri="{FF2B5EF4-FFF2-40B4-BE49-F238E27FC236}">
              <a16:creationId xmlns:a16="http://schemas.microsoft.com/office/drawing/2014/main" id="{092EBEF6-0736-4C99-BC0A-530334F323C4}"/>
            </a:ext>
          </a:extLst>
        </xdr:cNvPr>
        <xdr:cNvPicPr preferRelativeResize="0"/>
      </xdr:nvPicPr>
      <xdr:blipFill>
        <a:blip xmlns:r="http://schemas.openxmlformats.org/officeDocument/2006/relationships" r:embed="rId40" cstate="print"/>
        <a:stretch>
          <a:fillRect/>
        </a:stretch>
      </xdr:blipFill>
      <xdr:spPr>
        <a:xfrm>
          <a:off x="1457325" y="9858375"/>
          <a:ext cx="1114425" cy="428625"/>
        </a:xfrm>
        <a:prstGeom prst="rect">
          <a:avLst/>
        </a:prstGeom>
        <a:noFill/>
      </xdr:spPr>
    </xdr:pic>
    <xdr:clientData fLocksWithSheet="0"/>
  </xdr:oneCellAnchor>
  <xdr:oneCellAnchor>
    <xdr:from>
      <xdr:col>6</xdr:col>
      <xdr:colOff>333375</xdr:colOff>
      <xdr:row>23</xdr:row>
      <xdr:rowOff>0</xdr:rowOff>
    </xdr:from>
    <xdr:ext cx="1047750" cy="428625"/>
    <xdr:pic>
      <xdr:nvPicPr>
        <xdr:cNvPr id="42" name="image77.jpg">
          <a:extLst>
            <a:ext uri="{FF2B5EF4-FFF2-40B4-BE49-F238E27FC236}">
              <a16:creationId xmlns:a16="http://schemas.microsoft.com/office/drawing/2014/main" id="{2564BD74-C3CD-4B3D-B961-87C1BB3DEFAF}"/>
            </a:ext>
          </a:extLst>
        </xdr:cNvPr>
        <xdr:cNvPicPr preferRelativeResize="0"/>
      </xdr:nvPicPr>
      <xdr:blipFill>
        <a:blip xmlns:r="http://schemas.openxmlformats.org/officeDocument/2006/relationships" r:embed="rId28" cstate="print"/>
        <a:stretch>
          <a:fillRect/>
        </a:stretch>
      </xdr:blipFill>
      <xdr:spPr>
        <a:xfrm>
          <a:off x="7715250" y="9858375"/>
          <a:ext cx="1047750" cy="4286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15</xdr:col>
      <xdr:colOff>19050</xdr:colOff>
      <xdr:row>0</xdr:row>
      <xdr:rowOff>66675</xdr:rowOff>
    </xdr:from>
    <xdr:ext cx="2066925" cy="2066925"/>
    <xdr:pic>
      <xdr:nvPicPr>
        <xdr:cNvPr id="2" name="image84.png">
          <a:extLst>
            <a:ext uri="{FF2B5EF4-FFF2-40B4-BE49-F238E27FC236}">
              <a16:creationId xmlns:a16="http://schemas.microsoft.com/office/drawing/2014/main" id="{B3F594F0-2433-44CB-BB68-CAABD25BF392}"/>
            </a:ext>
          </a:extLst>
        </xdr:cNvPr>
        <xdr:cNvPicPr preferRelativeResize="0"/>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0306050" y="66675"/>
          <a:ext cx="2066925" cy="2066925"/>
        </a:xfrm>
        <a:prstGeom prst="rect">
          <a:avLst/>
        </a:prstGeom>
        <a:noFill/>
      </xdr:spPr>
    </xdr:pic>
    <xdr:clientData fLocksWithSheet="0"/>
  </xdr:oneCellAnchor>
  <xdr:oneCellAnchor>
    <xdr:from>
      <xdr:col>8</xdr:col>
      <xdr:colOff>680605</xdr:colOff>
      <xdr:row>14</xdr:row>
      <xdr:rowOff>95250</xdr:rowOff>
    </xdr:from>
    <xdr:ext cx="2066925" cy="2066925"/>
    <xdr:pic>
      <xdr:nvPicPr>
        <xdr:cNvPr id="3" name="image79.png">
          <a:extLst>
            <a:ext uri="{FF2B5EF4-FFF2-40B4-BE49-F238E27FC236}">
              <a16:creationId xmlns:a16="http://schemas.microsoft.com/office/drawing/2014/main" id="{1524D99A-1511-43BC-BF00-A24ABD309A2C}"/>
            </a:ext>
          </a:extLst>
        </xdr:cNvPr>
        <xdr:cNvPicPr preferRelativeResize="0"/>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6167005" y="2628900"/>
          <a:ext cx="2066925" cy="2066925"/>
        </a:xfrm>
        <a:prstGeom prst="rect">
          <a:avLst/>
        </a:prstGeom>
        <a:noFill/>
      </xdr:spPr>
    </xdr:pic>
    <xdr:clientData fLocksWithSheet="0"/>
  </xdr:oneCellAnchor>
  <xdr:oneCellAnchor>
    <xdr:from>
      <xdr:col>8</xdr:col>
      <xdr:colOff>680605</xdr:colOff>
      <xdr:row>0</xdr:row>
      <xdr:rowOff>57150</xdr:rowOff>
    </xdr:from>
    <xdr:ext cx="2066925" cy="2066925"/>
    <xdr:pic>
      <xdr:nvPicPr>
        <xdr:cNvPr id="4" name="image88.png">
          <a:extLst>
            <a:ext uri="{FF2B5EF4-FFF2-40B4-BE49-F238E27FC236}">
              <a16:creationId xmlns:a16="http://schemas.microsoft.com/office/drawing/2014/main" id="{8E9C51B5-155B-46D4-8A9E-56AE01199D1C}"/>
            </a:ext>
          </a:extLst>
        </xdr:cNvPr>
        <xdr:cNvPicPr preferRelativeResize="0"/>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6167005" y="57150"/>
          <a:ext cx="2066925" cy="2066925"/>
        </a:xfrm>
        <a:prstGeom prst="rect">
          <a:avLst/>
        </a:prstGeom>
        <a:noFill/>
      </xdr:spPr>
    </xdr:pic>
    <xdr:clientData fLocksWithSheet="0"/>
  </xdr:oneCellAnchor>
  <xdr:oneCellAnchor>
    <xdr:from>
      <xdr:col>12</xdr:col>
      <xdr:colOff>12123</xdr:colOff>
      <xdr:row>0</xdr:row>
      <xdr:rowOff>57150</xdr:rowOff>
    </xdr:from>
    <xdr:ext cx="2066925" cy="2066925"/>
    <xdr:pic>
      <xdr:nvPicPr>
        <xdr:cNvPr id="5" name="image78.png">
          <a:extLst>
            <a:ext uri="{FF2B5EF4-FFF2-40B4-BE49-F238E27FC236}">
              <a16:creationId xmlns:a16="http://schemas.microsoft.com/office/drawing/2014/main" id="{58198067-1FF4-4907-B61B-5F950D0AAF24}"/>
            </a:ext>
          </a:extLst>
        </xdr:cNvPr>
        <xdr:cNvPicPr preferRelativeResize="0"/>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8241723" y="57150"/>
          <a:ext cx="2066925" cy="2066925"/>
        </a:xfrm>
        <a:prstGeom prst="rect">
          <a:avLst/>
        </a:prstGeom>
        <a:noFill/>
      </xdr:spPr>
    </xdr:pic>
    <xdr:clientData fLocksWithSheet="0"/>
  </xdr:oneCellAnchor>
  <xdr:oneCellAnchor>
    <xdr:from>
      <xdr:col>0</xdr:col>
      <xdr:colOff>0</xdr:colOff>
      <xdr:row>14</xdr:row>
      <xdr:rowOff>88323</xdr:rowOff>
    </xdr:from>
    <xdr:ext cx="2066925" cy="2066925"/>
    <xdr:pic>
      <xdr:nvPicPr>
        <xdr:cNvPr id="6" name="image82.png">
          <a:extLst>
            <a:ext uri="{FF2B5EF4-FFF2-40B4-BE49-F238E27FC236}">
              <a16:creationId xmlns:a16="http://schemas.microsoft.com/office/drawing/2014/main" id="{E61612F2-7983-47D1-98DE-7A46DCA44718}"/>
            </a:ext>
          </a:extLst>
        </xdr:cNvPr>
        <xdr:cNvPicPr preferRelativeResize="0"/>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0" y="2621973"/>
          <a:ext cx="2066925" cy="2066925"/>
        </a:xfrm>
        <a:prstGeom prst="rect">
          <a:avLst/>
        </a:prstGeom>
        <a:noFill/>
      </xdr:spPr>
    </xdr:pic>
    <xdr:clientData fLocksWithSheet="0"/>
  </xdr:oneCellAnchor>
  <xdr:oneCellAnchor>
    <xdr:from>
      <xdr:col>3</xdr:col>
      <xdr:colOff>7793</xdr:colOff>
      <xdr:row>0</xdr:row>
      <xdr:rowOff>59748</xdr:rowOff>
    </xdr:from>
    <xdr:ext cx="2066925" cy="2066925"/>
    <xdr:pic>
      <xdr:nvPicPr>
        <xdr:cNvPr id="7" name="image86.png">
          <a:extLst>
            <a:ext uri="{FF2B5EF4-FFF2-40B4-BE49-F238E27FC236}">
              <a16:creationId xmlns:a16="http://schemas.microsoft.com/office/drawing/2014/main" id="{21AC6579-35DD-468C-9B74-CAE921891B6D}"/>
            </a:ext>
          </a:extLst>
        </xdr:cNvPr>
        <xdr:cNvPicPr preferRelativeResize="0"/>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2065193" y="59748"/>
          <a:ext cx="2066925" cy="2066925"/>
        </a:xfrm>
        <a:prstGeom prst="rect">
          <a:avLst/>
        </a:prstGeom>
        <a:noFill/>
      </xdr:spPr>
    </xdr:pic>
    <xdr:clientData fLocksWithSheet="0"/>
  </xdr:oneCellAnchor>
  <xdr:oneCellAnchor>
    <xdr:from>
      <xdr:col>0</xdr:col>
      <xdr:colOff>0</xdr:colOff>
      <xdr:row>0</xdr:row>
      <xdr:rowOff>59748</xdr:rowOff>
    </xdr:from>
    <xdr:ext cx="2066925" cy="2066925"/>
    <xdr:pic>
      <xdr:nvPicPr>
        <xdr:cNvPr id="8" name="image85.png">
          <a:extLst>
            <a:ext uri="{FF2B5EF4-FFF2-40B4-BE49-F238E27FC236}">
              <a16:creationId xmlns:a16="http://schemas.microsoft.com/office/drawing/2014/main" id="{E2B34888-E3DA-4761-9BB4-945734221A1B}"/>
            </a:ext>
          </a:extLst>
        </xdr:cNvPr>
        <xdr:cNvPicPr preferRelativeResize="0"/>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0" y="59748"/>
          <a:ext cx="2066925" cy="2066925"/>
        </a:xfrm>
        <a:prstGeom prst="rect">
          <a:avLst/>
        </a:prstGeom>
        <a:noFill/>
      </xdr:spPr>
    </xdr:pic>
    <xdr:clientData fLocksWithSheet="0"/>
  </xdr:oneCellAnchor>
  <xdr:oneCellAnchor>
    <xdr:from>
      <xdr:col>12</xdr:col>
      <xdr:colOff>12123</xdr:colOff>
      <xdr:row>14</xdr:row>
      <xdr:rowOff>97848</xdr:rowOff>
    </xdr:from>
    <xdr:ext cx="2066925" cy="2066925"/>
    <xdr:pic>
      <xdr:nvPicPr>
        <xdr:cNvPr id="9" name="image87.png">
          <a:extLst>
            <a:ext uri="{FF2B5EF4-FFF2-40B4-BE49-F238E27FC236}">
              <a16:creationId xmlns:a16="http://schemas.microsoft.com/office/drawing/2014/main" id="{D53F8C10-5C56-4D0B-A103-7E7ED199F28D}"/>
            </a:ext>
          </a:extLst>
        </xdr:cNvPr>
        <xdr:cNvPicPr preferRelativeResize="0"/>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8241723" y="2631498"/>
          <a:ext cx="2066925" cy="2066925"/>
        </a:xfrm>
        <a:prstGeom prst="rect">
          <a:avLst/>
        </a:prstGeom>
        <a:noFill/>
      </xdr:spPr>
    </xdr:pic>
    <xdr:clientData fLocksWithSheet="0"/>
  </xdr:oneCellAnchor>
  <xdr:oneCellAnchor>
    <xdr:from>
      <xdr:col>15</xdr:col>
      <xdr:colOff>21648</xdr:colOff>
      <xdr:row>14</xdr:row>
      <xdr:rowOff>97848</xdr:rowOff>
    </xdr:from>
    <xdr:ext cx="2066925" cy="2066925"/>
    <xdr:pic>
      <xdr:nvPicPr>
        <xdr:cNvPr id="10" name="image92.png">
          <a:extLst>
            <a:ext uri="{FF2B5EF4-FFF2-40B4-BE49-F238E27FC236}">
              <a16:creationId xmlns:a16="http://schemas.microsoft.com/office/drawing/2014/main" id="{3EBE49CB-3EE6-4409-9B0F-B2D3ABC48E1D}"/>
            </a:ext>
          </a:extLst>
        </xdr:cNvPr>
        <xdr:cNvPicPr preferRelativeResize="0"/>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0308648" y="2631498"/>
          <a:ext cx="2066925" cy="2066925"/>
        </a:xfrm>
        <a:prstGeom prst="rect">
          <a:avLst/>
        </a:prstGeom>
        <a:noFill/>
      </xdr:spPr>
    </xdr:pic>
    <xdr:clientData fLocksWithSheet="0"/>
  </xdr:oneCellAnchor>
  <xdr:oneCellAnchor>
    <xdr:from>
      <xdr:col>6</xdr:col>
      <xdr:colOff>9525</xdr:colOff>
      <xdr:row>0</xdr:row>
      <xdr:rowOff>64077</xdr:rowOff>
    </xdr:from>
    <xdr:ext cx="2066925" cy="2066925"/>
    <xdr:pic>
      <xdr:nvPicPr>
        <xdr:cNvPr id="11" name="image98.png">
          <a:extLst>
            <a:ext uri="{FF2B5EF4-FFF2-40B4-BE49-F238E27FC236}">
              <a16:creationId xmlns:a16="http://schemas.microsoft.com/office/drawing/2014/main" id="{8A7A41CA-69DE-4FA1-9AAF-444235A9A59C}"/>
            </a:ext>
          </a:extLst>
        </xdr:cNvPr>
        <xdr:cNvPicPr preferRelativeResize="0"/>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4124325" y="64077"/>
          <a:ext cx="2066925" cy="2066925"/>
        </a:xfrm>
        <a:prstGeom prst="rect">
          <a:avLst/>
        </a:prstGeom>
        <a:noFill/>
      </xdr:spPr>
    </xdr:pic>
    <xdr:clientData fLocksWithSheet="0"/>
  </xdr:oneCellAnchor>
  <xdr:oneCellAnchor>
    <xdr:from>
      <xdr:col>8</xdr:col>
      <xdr:colOff>674543</xdr:colOff>
      <xdr:row>28</xdr:row>
      <xdr:rowOff>16452</xdr:rowOff>
    </xdr:from>
    <xdr:ext cx="2066925" cy="2066925"/>
    <xdr:pic>
      <xdr:nvPicPr>
        <xdr:cNvPr id="12" name="image110.png">
          <a:extLst>
            <a:ext uri="{FF2B5EF4-FFF2-40B4-BE49-F238E27FC236}">
              <a16:creationId xmlns:a16="http://schemas.microsoft.com/office/drawing/2014/main" id="{A8F50B8C-3180-49D5-A1E5-8E8A33816D53}"/>
            </a:ext>
          </a:extLst>
        </xdr:cNvPr>
        <xdr:cNvPicPr preferRelativeResize="0"/>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6160943" y="5083752"/>
          <a:ext cx="2066925" cy="2066925"/>
        </a:xfrm>
        <a:prstGeom prst="rect">
          <a:avLst/>
        </a:prstGeom>
        <a:noFill/>
      </xdr:spPr>
    </xdr:pic>
    <xdr:clientData fLocksWithSheet="0"/>
  </xdr:oneCellAnchor>
  <xdr:oneCellAnchor>
    <xdr:from>
      <xdr:col>5</xdr:col>
      <xdr:colOff>671080</xdr:colOff>
      <xdr:row>28</xdr:row>
      <xdr:rowOff>6927</xdr:rowOff>
    </xdr:from>
    <xdr:ext cx="2066925" cy="2066925"/>
    <xdr:pic>
      <xdr:nvPicPr>
        <xdr:cNvPr id="13" name="image105.png">
          <a:extLst>
            <a:ext uri="{FF2B5EF4-FFF2-40B4-BE49-F238E27FC236}">
              <a16:creationId xmlns:a16="http://schemas.microsoft.com/office/drawing/2014/main" id="{0D1362A2-0083-463D-BFEE-F2B3B2C3D0F5}"/>
            </a:ext>
          </a:extLst>
        </xdr:cNvPr>
        <xdr:cNvPicPr preferRelativeResize="0"/>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4100080" y="5074227"/>
          <a:ext cx="2066925" cy="2066925"/>
        </a:xfrm>
        <a:prstGeom prst="rect">
          <a:avLst/>
        </a:prstGeom>
        <a:noFill/>
      </xdr:spPr>
    </xdr:pic>
    <xdr:clientData fLocksWithSheet="0"/>
  </xdr:oneCellAnchor>
  <xdr:oneCellAnchor>
    <xdr:from>
      <xdr:col>2</xdr:col>
      <xdr:colOff>680605</xdr:colOff>
      <xdr:row>27</xdr:row>
      <xdr:rowOff>178377</xdr:rowOff>
    </xdr:from>
    <xdr:ext cx="2066925" cy="2066925"/>
    <xdr:pic>
      <xdr:nvPicPr>
        <xdr:cNvPr id="14" name="image115.png">
          <a:extLst>
            <a:ext uri="{FF2B5EF4-FFF2-40B4-BE49-F238E27FC236}">
              <a16:creationId xmlns:a16="http://schemas.microsoft.com/office/drawing/2014/main" id="{703F3F52-9072-4491-B577-F2801DA32F3E}"/>
            </a:ext>
          </a:extLst>
        </xdr:cNvPr>
        <xdr:cNvPicPr preferRelativeResize="0"/>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2052205" y="5064702"/>
          <a:ext cx="2066925" cy="2066925"/>
        </a:xfrm>
        <a:prstGeom prst="rect">
          <a:avLst/>
        </a:prstGeom>
        <a:noFill/>
      </xdr:spPr>
    </xdr:pic>
    <xdr:clientData fLocksWithSheet="0"/>
  </xdr:oneCellAnchor>
  <xdr:oneCellAnchor>
    <xdr:from>
      <xdr:col>0</xdr:col>
      <xdr:colOff>0</xdr:colOff>
      <xdr:row>28</xdr:row>
      <xdr:rowOff>0</xdr:rowOff>
    </xdr:from>
    <xdr:ext cx="2066925" cy="2066925"/>
    <xdr:pic>
      <xdr:nvPicPr>
        <xdr:cNvPr id="15" name="image97.png">
          <a:extLst>
            <a:ext uri="{FF2B5EF4-FFF2-40B4-BE49-F238E27FC236}">
              <a16:creationId xmlns:a16="http://schemas.microsoft.com/office/drawing/2014/main" id="{D733B7F6-2589-425C-9D0E-9D6586F34E5A}"/>
            </a:ext>
          </a:extLst>
        </xdr:cNvPr>
        <xdr:cNvPicPr preferRelativeResize="0"/>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0" y="5067300"/>
          <a:ext cx="2066925" cy="2066925"/>
        </a:xfrm>
        <a:prstGeom prst="rect">
          <a:avLst/>
        </a:prstGeom>
        <a:noFill/>
      </xdr:spPr>
    </xdr:pic>
    <xdr:clientData fLocksWithSheet="0"/>
  </xdr:oneCellAnchor>
  <xdr:oneCellAnchor>
    <xdr:from>
      <xdr:col>2</xdr:col>
      <xdr:colOff>665018</xdr:colOff>
      <xdr:row>14</xdr:row>
      <xdr:rowOff>97848</xdr:rowOff>
    </xdr:from>
    <xdr:ext cx="2066925" cy="2066925"/>
    <xdr:pic>
      <xdr:nvPicPr>
        <xdr:cNvPr id="16" name="image80.png">
          <a:extLst>
            <a:ext uri="{FF2B5EF4-FFF2-40B4-BE49-F238E27FC236}">
              <a16:creationId xmlns:a16="http://schemas.microsoft.com/office/drawing/2014/main" id="{83607AC5-7DCB-4FAD-BD04-AC10C3F7CEDC}"/>
            </a:ext>
          </a:extLst>
        </xdr:cNvPr>
        <xdr:cNvPicPr preferRelativeResize="0"/>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2036618" y="2631498"/>
          <a:ext cx="2066925" cy="2066925"/>
        </a:xfrm>
        <a:prstGeom prst="rect">
          <a:avLst/>
        </a:prstGeom>
        <a:noFill/>
      </xdr:spPr>
    </xdr:pic>
    <xdr:clientData fLocksWithSheet="0"/>
  </xdr:oneCellAnchor>
  <xdr:oneCellAnchor>
    <xdr:from>
      <xdr:col>5</xdr:col>
      <xdr:colOff>680605</xdr:colOff>
      <xdr:row>14</xdr:row>
      <xdr:rowOff>95250</xdr:rowOff>
    </xdr:from>
    <xdr:ext cx="2066925" cy="2066925"/>
    <xdr:pic>
      <xdr:nvPicPr>
        <xdr:cNvPr id="17" name="image81.png">
          <a:extLst>
            <a:ext uri="{FF2B5EF4-FFF2-40B4-BE49-F238E27FC236}">
              <a16:creationId xmlns:a16="http://schemas.microsoft.com/office/drawing/2014/main" id="{CBE96160-957E-4F21-AD36-3AD5F201FDA6}"/>
            </a:ext>
          </a:extLst>
        </xdr:cNvPr>
        <xdr:cNvPicPr preferRelativeResize="0"/>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4109605" y="2628900"/>
          <a:ext cx="2066925" cy="2066925"/>
        </a:xfrm>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15</xdr:col>
      <xdr:colOff>140804</xdr:colOff>
      <xdr:row>0</xdr:row>
      <xdr:rowOff>0</xdr:rowOff>
    </xdr:from>
    <xdr:ext cx="2066925" cy="2066925"/>
    <xdr:pic>
      <xdr:nvPicPr>
        <xdr:cNvPr id="2" name="image100.png">
          <a:extLst>
            <a:ext uri="{FF2B5EF4-FFF2-40B4-BE49-F238E27FC236}">
              <a16:creationId xmlns:a16="http://schemas.microsoft.com/office/drawing/2014/main" id="{94279B29-18BA-4F2E-A203-7A4CC1871A81}"/>
            </a:ext>
          </a:extLst>
        </xdr:cNvPr>
        <xdr:cNvPicPr preferRelativeResize="0"/>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0427804" y="0"/>
          <a:ext cx="2066925" cy="2066925"/>
        </a:xfrm>
        <a:prstGeom prst="rect">
          <a:avLst/>
        </a:prstGeom>
        <a:noFill/>
      </xdr:spPr>
    </xdr:pic>
    <xdr:clientData fLocksWithSheet="0"/>
  </xdr:oneCellAnchor>
  <xdr:oneCellAnchor>
    <xdr:from>
      <xdr:col>0</xdr:col>
      <xdr:colOff>0</xdr:colOff>
      <xdr:row>0</xdr:row>
      <xdr:rowOff>0</xdr:rowOff>
    </xdr:from>
    <xdr:ext cx="2184241" cy="2080228"/>
    <xdr:pic>
      <xdr:nvPicPr>
        <xdr:cNvPr id="3" name="image101.png">
          <a:extLst>
            <a:ext uri="{FF2B5EF4-FFF2-40B4-BE49-F238E27FC236}">
              <a16:creationId xmlns:a16="http://schemas.microsoft.com/office/drawing/2014/main" id="{E7032BD6-B3CB-4A12-A7DF-09E639F9F670}"/>
            </a:ext>
          </a:extLst>
        </xdr:cNvPr>
        <xdr:cNvPicPr preferRelativeResize="0"/>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0" y="0"/>
          <a:ext cx="2184241" cy="2080228"/>
        </a:xfrm>
        <a:prstGeom prst="rect">
          <a:avLst/>
        </a:prstGeom>
        <a:noFill/>
      </xdr:spPr>
    </xdr:pic>
    <xdr:clientData fLocksWithSheet="0"/>
  </xdr:oneCellAnchor>
  <xdr:oneCellAnchor>
    <xdr:from>
      <xdr:col>0</xdr:col>
      <xdr:colOff>7692</xdr:colOff>
      <xdr:row>27</xdr:row>
      <xdr:rowOff>82825</xdr:rowOff>
    </xdr:from>
    <xdr:ext cx="2066925" cy="2066925"/>
    <xdr:pic>
      <xdr:nvPicPr>
        <xdr:cNvPr id="4" name="image108.png">
          <a:extLst>
            <a:ext uri="{FF2B5EF4-FFF2-40B4-BE49-F238E27FC236}">
              <a16:creationId xmlns:a16="http://schemas.microsoft.com/office/drawing/2014/main" id="{C4A39CA5-3A43-4CC1-9435-F1A6E86B78E5}"/>
            </a:ext>
          </a:extLst>
        </xdr:cNvPr>
        <xdr:cNvPicPr preferRelativeResize="0"/>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7692" y="4969150"/>
          <a:ext cx="2066925" cy="2066925"/>
        </a:xfrm>
        <a:prstGeom prst="rect">
          <a:avLst/>
        </a:prstGeom>
        <a:noFill/>
      </xdr:spPr>
    </xdr:pic>
    <xdr:clientData fLocksWithSheet="0"/>
  </xdr:oneCellAnchor>
  <xdr:oneCellAnchor>
    <xdr:from>
      <xdr:col>6</xdr:col>
      <xdr:colOff>18931</xdr:colOff>
      <xdr:row>0</xdr:row>
      <xdr:rowOff>0</xdr:rowOff>
    </xdr:from>
    <xdr:ext cx="2066925" cy="2066925"/>
    <xdr:pic>
      <xdr:nvPicPr>
        <xdr:cNvPr id="5" name="image102.png">
          <a:extLst>
            <a:ext uri="{FF2B5EF4-FFF2-40B4-BE49-F238E27FC236}">
              <a16:creationId xmlns:a16="http://schemas.microsoft.com/office/drawing/2014/main" id="{5BBA9698-71B6-4BBB-888D-75611103869D}"/>
            </a:ext>
          </a:extLst>
        </xdr:cNvPr>
        <xdr:cNvPicPr preferRelativeResize="0"/>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4133731" y="0"/>
          <a:ext cx="2066925" cy="2066925"/>
        </a:xfrm>
        <a:prstGeom prst="rect">
          <a:avLst/>
        </a:prstGeom>
        <a:noFill/>
      </xdr:spPr>
    </xdr:pic>
    <xdr:clientData fLocksWithSheet="0"/>
  </xdr:oneCellAnchor>
  <xdr:oneCellAnchor>
    <xdr:from>
      <xdr:col>12</xdr:col>
      <xdr:colOff>49104</xdr:colOff>
      <xdr:row>0</xdr:row>
      <xdr:rowOff>0</xdr:rowOff>
    </xdr:from>
    <xdr:ext cx="2165350" cy="2066925"/>
    <xdr:pic>
      <xdr:nvPicPr>
        <xdr:cNvPr id="6" name="image103.png">
          <a:extLst>
            <a:ext uri="{FF2B5EF4-FFF2-40B4-BE49-F238E27FC236}">
              <a16:creationId xmlns:a16="http://schemas.microsoft.com/office/drawing/2014/main" id="{BD930B55-0B5A-466E-8531-9FFDE82DB480}"/>
            </a:ext>
          </a:extLst>
        </xdr:cNvPr>
        <xdr:cNvPicPr preferRelativeResize="0"/>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8278704" y="0"/>
          <a:ext cx="2165350" cy="2066925"/>
        </a:xfrm>
        <a:prstGeom prst="rect">
          <a:avLst/>
        </a:prstGeom>
        <a:noFill/>
      </xdr:spPr>
    </xdr:pic>
    <xdr:clientData fLocksWithSheet="0"/>
  </xdr:oneCellAnchor>
  <xdr:oneCellAnchor>
    <xdr:from>
      <xdr:col>8</xdr:col>
      <xdr:colOff>672667</xdr:colOff>
      <xdr:row>0</xdr:row>
      <xdr:rowOff>0</xdr:rowOff>
    </xdr:from>
    <xdr:ext cx="2165350" cy="2066925"/>
    <xdr:pic>
      <xdr:nvPicPr>
        <xdr:cNvPr id="7" name="image104.png">
          <a:extLst>
            <a:ext uri="{FF2B5EF4-FFF2-40B4-BE49-F238E27FC236}">
              <a16:creationId xmlns:a16="http://schemas.microsoft.com/office/drawing/2014/main" id="{CA6B27EB-5114-48AE-8D0A-125000E4E9B5}"/>
            </a:ext>
          </a:extLst>
        </xdr:cNvPr>
        <xdr:cNvPicPr preferRelativeResize="0"/>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6159067" y="0"/>
          <a:ext cx="2165350" cy="2066925"/>
        </a:xfrm>
        <a:prstGeom prst="rect">
          <a:avLst/>
        </a:prstGeom>
        <a:noFill/>
      </xdr:spPr>
    </xdr:pic>
    <xdr:clientData fLocksWithSheet="0"/>
  </xdr:oneCellAnchor>
  <xdr:oneCellAnchor>
    <xdr:from>
      <xdr:col>0</xdr:col>
      <xdr:colOff>0</xdr:colOff>
      <xdr:row>13</xdr:row>
      <xdr:rowOff>68036</xdr:rowOff>
    </xdr:from>
    <xdr:ext cx="2066925" cy="2066925"/>
    <xdr:pic>
      <xdr:nvPicPr>
        <xdr:cNvPr id="8" name="image109.png">
          <a:extLst>
            <a:ext uri="{FF2B5EF4-FFF2-40B4-BE49-F238E27FC236}">
              <a16:creationId xmlns:a16="http://schemas.microsoft.com/office/drawing/2014/main" id="{BB687FA2-706B-422B-B50D-E65D76491402}"/>
            </a:ext>
          </a:extLst>
        </xdr:cNvPr>
        <xdr:cNvPicPr preferRelativeResize="0"/>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0" y="2420711"/>
          <a:ext cx="2066925" cy="2066925"/>
        </a:xfrm>
        <a:prstGeom prst="rect">
          <a:avLst/>
        </a:prstGeom>
        <a:noFill/>
      </xdr:spPr>
    </xdr:pic>
    <xdr:clientData fLocksWithSheet="0"/>
  </xdr:oneCellAnchor>
  <xdr:oneCellAnchor>
    <xdr:from>
      <xdr:col>3</xdr:col>
      <xdr:colOff>18932</xdr:colOff>
      <xdr:row>27</xdr:row>
      <xdr:rowOff>92884</xdr:rowOff>
    </xdr:from>
    <xdr:ext cx="2066925" cy="2066925"/>
    <xdr:pic>
      <xdr:nvPicPr>
        <xdr:cNvPr id="9" name="image117.png">
          <a:extLst>
            <a:ext uri="{FF2B5EF4-FFF2-40B4-BE49-F238E27FC236}">
              <a16:creationId xmlns:a16="http://schemas.microsoft.com/office/drawing/2014/main" id="{DCB6082A-ECEF-47A4-B886-67440E63FE53}"/>
            </a:ext>
          </a:extLst>
        </xdr:cNvPr>
        <xdr:cNvPicPr preferRelativeResize="0"/>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2076332" y="4979209"/>
          <a:ext cx="2066925" cy="2066925"/>
        </a:xfrm>
        <a:prstGeom prst="rect">
          <a:avLst/>
        </a:prstGeom>
        <a:noFill/>
      </xdr:spPr>
    </xdr:pic>
    <xdr:clientData fLocksWithSheet="0"/>
  </xdr:oneCellAnchor>
  <xdr:oneCellAnchor>
    <xdr:from>
      <xdr:col>6</xdr:col>
      <xdr:colOff>32539</xdr:colOff>
      <xdr:row>27</xdr:row>
      <xdr:rowOff>84601</xdr:rowOff>
    </xdr:from>
    <xdr:ext cx="2066925" cy="2066925"/>
    <xdr:pic>
      <xdr:nvPicPr>
        <xdr:cNvPr id="10" name="image116.png">
          <a:extLst>
            <a:ext uri="{FF2B5EF4-FFF2-40B4-BE49-F238E27FC236}">
              <a16:creationId xmlns:a16="http://schemas.microsoft.com/office/drawing/2014/main" id="{47A8EC84-A8C4-4ECF-BDB9-7FEBE103B834}"/>
            </a:ext>
          </a:extLst>
        </xdr:cNvPr>
        <xdr:cNvPicPr preferRelativeResize="0"/>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4147339" y="4970926"/>
          <a:ext cx="2066925" cy="2066925"/>
        </a:xfrm>
        <a:prstGeom prst="rect">
          <a:avLst/>
        </a:prstGeom>
        <a:noFill/>
      </xdr:spPr>
    </xdr:pic>
    <xdr:clientData fLocksWithSheet="0"/>
  </xdr:oneCellAnchor>
  <xdr:oneCellAnchor>
    <xdr:from>
      <xdr:col>9</xdr:col>
      <xdr:colOff>29580</xdr:colOff>
      <xdr:row>13</xdr:row>
      <xdr:rowOff>68036</xdr:rowOff>
    </xdr:from>
    <xdr:ext cx="2066925" cy="2066925"/>
    <xdr:pic>
      <xdr:nvPicPr>
        <xdr:cNvPr id="11" name="image112.png">
          <a:extLst>
            <a:ext uri="{FF2B5EF4-FFF2-40B4-BE49-F238E27FC236}">
              <a16:creationId xmlns:a16="http://schemas.microsoft.com/office/drawing/2014/main" id="{8911329D-4D31-49CF-89C7-8D19E549FD26}"/>
            </a:ext>
          </a:extLst>
        </xdr:cNvPr>
        <xdr:cNvPicPr preferRelativeResize="0"/>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6201780" y="2420711"/>
          <a:ext cx="2066925" cy="2066925"/>
        </a:xfrm>
        <a:prstGeom prst="rect">
          <a:avLst/>
        </a:prstGeom>
        <a:noFill/>
      </xdr:spPr>
    </xdr:pic>
    <xdr:clientData fLocksWithSheet="0"/>
  </xdr:oneCellAnchor>
  <xdr:oneCellAnchor>
    <xdr:from>
      <xdr:col>12</xdr:col>
      <xdr:colOff>59753</xdr:colOff>
      <xdr:row>13</xdr:row>
      <xdr:rowOff>68036</xdr:rowOff>
    </xdr:from>
    <xdr:ext cx="2066925" cy="2066925"/>
    <xdr:pic>
      <xdr:nvPicPr>
        <xdr:cNvPr id="12" name="image118.png">
          <a:extLst>
            <a:ext uri="{FF2B5EF4-FFF2-40B4-BE49-F238E27FC236}">
              <a16:creationId xmlns:a16="http://schemas.microsoft.com/office/drawing/2014/main" id="{11759B5A-C900-409A-9BEF-D9AA12979209}"/>
            </a:ext>
          </a:extLst>
        </xdr:cNvPr>
        <xdr:cNvPicPr preferRelativeResize="0"/>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8289353" y="2420711"/>
          <a:ext cx="2066925" cy="2066925"/>
        </a:xfrm>
        <a:prstGeom prst="rect">
          <a:avLst/>
        </a:prstGeom>
        <a:noFill/>
      </xdr:spPr>
    </xdr:pic>
    <xdr:clientData fLocksWithSheet="0"/>
  </xdr:oneCellAnchor>
  <xdr:oneCellAnchor>
    <xdr:from>
      <xdr:col>9</xdr:col>
      <xdr:colOff>37271</xdr:colOff>
      <xdr:row>27</xdr:row>
      <xdr:rowOff>76319</xdr:rowOff>
    </xdr:from>
    <xdr:ext cx="2066925" cy="2066925"/>
    <xdr:pic>
      <xdr:nvPicPr>
        <xdr:cNvPr id="13" name="image113.png">
          <a:extLst>
            <a:ext uri="{FF2B5EF4-FFF2-40B4-BE49-F238E27FC236}">
              <a16:creationId xmlns:a16="http://schemas.microsoft.com/office/drawing/2014/main" id="{DF412631-EACE-424C-BDA0-B4B9DACD616D}"/>
            </a:ext>
          </a:extLst>
        </xdr:cNvPr>
        <xdr:cNvPicPr preferRelativeResize="0"/>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6209471" y="4962644"/>
          <a:ext cx="2066925" cy="2066925"/>
        </a:xfrm>
        <a:prstGeom prst="rect">
          <a:avLst/>
        </a:prstGeom>
        <a:noFill/>
      </xdr:spPr>
    </xdr:pic>
    <xdr:clientData fLocksWithSheet="0"/>
  </xdr:oneCellAnchor>
  <xdr:oneCellAnchor>
    <xdr:from>
      <xdr:col>3</xdr:col>
      <xdr:colOff>8281</xdr:colOff>
      <xdr:row>13</xdr:row>
      <xdr:rowOff>70402</xdr:rowOff>
    </xdr:from>
    <xdr:ext cx="2066925" cy="2066925"/>
    <xdr:pic>
      <xdr:nvPicPr>
        <xdr:cNvPr id="14" name="image114.png">
          <a:extLst>
            <a:ext uri="{FF2B5EF4-FFF2-40B4-BE49-F238E27FC236}">
              <a16:creationId xmlns:a16="http://schemas.microsoft.com/office/drawing/2014/main" id="{6784146D-7977-4783-8C63-71ED61A5A8AA}"/>
            </a:ext>
          </a:extLst>
        </xdr:cNvPr>
        <xdr:cNvPicPr preferRelativeResize="0"/>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2065681" y="2423077"/>
          <a:ext cx="2066925" cy="2066925"/>
        </a:xfrm>
        <a:prstGeom prst="rect">
          <a:avLst/>
        </a:prstGeom>
        <a:noFill/>
      </xdr:spPr>
    </xdr:pic>
    <xdr:clientData fLocksWithSheet="0"/>
  </xdr:oneCellAnchor>
  <xdr:oneCellAnchor>
    <xdr:from>
      <xdr:col>3</xdr:col>
      <xdr:colOff>33131</xdr:colOff>
      <xdr:row>0</xdr:row>
      <xdr:rowOff>0</xdr:rowOff>
    </xdr:from>
    <xdr:ext cx="2066925" cy="2066925"/>
    <xdr:pic>
      <xdr:nvPicPr>
        <xdr:cNvPr id="15" name="image120.png">
          <a:extLst>
            <a:ext uri="{FF2B5EF4-FFF2-40B4-BE49-F238E27FC236}">
              <a16:creationId xmlns:a16="http://schemas.microsoft.com/office/drawing/2014/main" id="{7D412ED2-1284-4EAD-97C9-86E5343B597E}"/>
            </a:ext>
          </a:extLst>
        </xdr:cNvPr>
        <xdr:cNvPicPr preferRelativeResize="0"/>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2090531" y="0"/>
          <a:ext cx="2066925" cy="2066925"/>
        </a:xfrm>
        <a:prstGeom prst="rect">
          <a:avLst/>
        </a:prstGeom>
        <a:noFill/>
      </xdr:spPr>
    </xdr:pic>
    <xdr:clientData fLocksWithSheet="0"/>
  </xdr:oneCellAnchor>
  <xdr:oneCellAnchor>
    <xdr:from>
      <xdr:col>15</xdr:col>
      <xdr:colOff>32539</xdr:colOff>
      <xdr:row>13</xdr:row>
      <xdr:rowOff>62120</xdr:rowOff>
    </xdr:from>
    <xdr:ext cx="2066925" cy="2066925"/>
    <xdr:pic>
      <xdr:nvPicPr>
        <xdr:cNvPr id="16" name="image111.png">
          <a:extLst>
            <a:ext uri="{FF2B5EF4-FFF2-40B4-BE49-F238E27FC236}">
              <a16:creationId xmlns:a16="http://schemas.microsoft.com/office/drawing/2014/main" id="{8B21A029-B44A-4ED3-9B7C-E7191B294548}"/>
            </a:ext>
          </a:extLst>
        </xdr:cNvPr>
        <xdr:cNvPicPr preferRelativeResize="0"/>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0319539" y="2414795"/>
          <a:ext cx="2066925" cy="2066925"/>
        </a:xfrm>
        <a:prstGeom prst="rect">
          <a:avLst/>
        </a:prstGeom>
        <a:noFill/>
      </xdr:spPr>
    </xdr:pic>
    <xdr:clientData fLocksWithSheet="0"/>
  </xdr:oneCellAnchor>
  <xdr:oneCellAnchor>
    <xdr:from>
      <xdr:col>6</xdr:col>
      <xdr:colOff>21299</xdr:colOff>
      <xdr:row>13</xdr:row>
      <xdr:rowOff>70403</xdr:rowOff>
    </xdr:from>
    <xdr:ext cx="2066925" cy="2066925"/>
    <xdr:pic>
      <xdr:nvPicPr>
        <xdr:cNvPr id="17" name="image119.png">
          <a:extLst>
            <a:ext uri="{FF2B5EF4-FFF2-40B4-BE49-F238E27FC236}">
              <a16:creationId xmlns:a16="http://schemas.microsoft.com/office/drawing/2014/main" id="{1DBA1A7C-4E9D-41AF-A13D-898201E210C7}"/>
            </a:ext>
          </a:extLst>
        </xdr:cNvPr>
        <xdr:cNvPicPr preferRelativeResize="0"/>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4136099" y="2423078"/>
          <a:ext cx="2066925" cy="2066925"/>
        </a:xfrm>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68036</xdr:colOff>
      <xdr:row>0</xdr:row>
      <xdr:rowOff>9719</xdr:rowOff>
    </xdr:from>
    <xdr:ext cx="1812898" cy="1903542"/>
    <xdr:pic>
      <xdr:nvPicPr>
        <xdr:cNvPr id="44" name="image122.jpg">
          <a:extLst>
            <a:ext uri="{FF2B5EF4-FFF2-40B4-BE49-F238E27FC236}">
              <a16:creationId xmlns:a16="http://schemas.microsoft.com/office/drawing/2014/main" id="{2EE054AB-B4D8-4935-8134-A9C436AC9B59}"/>
            </a:ext>
          </a:extLst>
        </xdr:cNvPr>
        <xdr:cNvPicPr preferRelativeResize="0"/>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68036" y="9719"/>
          <a:ext cx="1812898" cy="1903542"/>
        </a:xfrm>
        <a:prstGeom prst="rect">
          <a:avLst/>
        </a:prstGeom>
        <a:noFill/>
      </xdr:spPr>
    </xdr:pic>
    <xdr:clientData fLocksWithSheet="0"/>
  </xdr:oneCellAnchor>
  <xdr:oneCellAnchor>
    <xdr:from>
      <xdr:col>0</xdr:col>
      <xdr:colOff>36932</xdr:colOff>
      <xdr:row>18</xdr:row>
      <xdr:rowOff>196818</xdr:rowOff>
    </xdr:from>
    <xdr:ext cx="1903542" cy="1903542"/>
    <xdr:pic>
      <xdr:nvPicPr>
        <xdr:cNvPr id="45" name="image121.jpg">
          <a:extLst>
            <a:ext uri="{FF2B5EF4-FFF2-40B4-BE49-F238E27FC236}">
              <a16:creationId xmlns:a16="http://schemas.microsoft.com/office/drawing/2014/main" id="{8B494A48-9FC2-4583-B137-54BC2F09C7B1}"/>
            </a:ext>
          </a:extLst>
        </xdr:cNvPr>
        <xdr:cNvPicPr preferRelativeResize="0"/>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36932" y="3870747"/>
          <a:ext cx="1903542" cy="1903542"/>
        </a:xfrm>
        <a:prstGeom prst="rect">
          <a:avLst/>
        </a:prstGeom>
        <a:noFill/>
      </xdr:spPr>
    </xdr:pic>
    <xdr:clientData fLocksWithSheet="0"/>
  </xdr:oneCellAnchor>
  <xdr:oneCellAnchor>
    <xdr:from>
      <xdr:col>1</xdr:col>
      <xdr:colOff>827605</xdr:colOff>
      <xdr:row>0</xdr:row>
      <xdr:rowOff>12149</xdr:rowOff>
    </xdr:from>
    <xdr:ext cx="1903542" cy="1903542"/>
    <xdr:pic>
      <xdr:nvPicPr>
        <xdr:cNvPr id="46" name="image129.jpg">
          <a:extLst>
            <a:ext uri="{FF2B5EF4-FFF2-40B4-BE49-F238E27FC236}">
              <a16:creationId xmlns:a16="http://schemas.microsoft.com/office/drawing/2014/main" id="{7E511140-8A8D-4169-9F00-463A00863FFD}"/>
            </a:ext>
          </a:extLst>
        </xdr:cNvPr>
        <xdr:cNvPicPr preferRelativeResize="0"/>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925896" y="12149"/>
          <a:ext cx="1903542" cy="1903542"/>
        </a:xfrm>
        <a:prstGeom prst="rect">
          <a:avLst/>
        </a:prstGeom>
        <a:noFill/>
      </xdr:spPr>
    </xdr:pic>
    <xdr:clientData fLocksWithSheet="0"/>
  </xdr:oneCellAnchor>
  <xdr:oneCellAnchor>
    <xdr:from>
      <xdr:col>3</xdr:col>
      <xdr:colOff>559351</xdr:colOff>
      <xdr:row>0</xdr:row>
      <xdr:rowOff>2430</xdr:rowOff>
    </xdr:from>
    <xdr:ext cx="1903542" cy="1903542"/>
    <xdr:pic>
      <xdr:nvPicPr>
        <xdr:cNvPr id="47" name="image124.jpg">
          <a:extLst>
            <a:ext uri="{FF2B5EF4-FFF2-40B4-BE49-F238E27FC236}">
              <a16:creationId xmlns:a16="http://schemas.microsoft.com/office/drawing/2014/main" id="{7F2B2A57-C61E-4513-BD10-AC98C1A1E705}"/>
            </a:ext>
          </a:extLst>
        </xdr:cNvPr>
        <xdr:cNvPicPr preferRelativeResize="0"/>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3854223" y="2430"/>
          <a:ext cx="1903542" cy="1903542"/>
        </a:xfrm>
        <a:prstGeom prst="rect">
          <a:avLst/>
        </a:prstGeom>
        <a:noFill/>
      </xdr:spPr>
    </xdr:pic>
    <xdr:clientData fLocksWithSheet="0"/>
  </xdr:oneCellAnchor>
  <xdr:oneCellAnchor>
    <xdr:from>
      <xdr:col>8</xdr:col>
      <xdr:colOff>940352</xdr:colOff>
      <xdr:row>0</xdr:row>
      <xdr:rowOff>2431</xdr:rowOff>
    </xdr:from>
    <xdr:ext cx="1903542" cy="1903542"/>
    <xdr:pic>
      <xdr:nvPicPr>
        <xdr:cNvPr id="48" name="image126.jpg">
          <a:extLst>
            <a:ext uri="{FF2B5EF4-FFF2-40B4-BE49-F238E27FC236}">
              <a16:creationId xmlns:a16="http://schemas.microsoft.com/office/drawing/2014/main" id="{1E6C3EA4-DAC6-4528-8AAA-9349C4F92DBF}"/>
            </a:ext>
          </a:extLst>
        </xdr:cNvPr>
        <xdr:cNvPicPr preferRelativeResize="0"/>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9726679" y="2431"/>
          <a:ext cx="1903542" cy="1903542"/>
        </a:xfrm>
        <a:prstGeom prst="rect">
          <a:avLst/>
        </a:prstGeom>
        <a:noFill/>
      </xdr:spPr>
    </xdr:pic>
    <xdr:clientData fLocksWithSheet="0"/>
  </xdr:oneCellAnchor>
  <xdr:oneCellAnchor>
    <xdr:from>
      <xdr:col>5</xdr:col>
      <xdr:colOff>363506</xdr:colOff>
      <xdr:row>0</xdr:row>
      <xdr:rowOff>0</xdr:rowOff>
    </xdr:from>
    <xdr:ext cx="1903542" cy="1903542"/>
    <xdr:pic>
      <xdr:nvPicPr>
        <xdr:cNvPr id="49" name="image123.jpg">
          <a:extLst>
            <a:ext uri="{FF2B5EF4-FFF2-40B4-BE49-F238E27FC236}">
              <a16:creationId xmlns:a16="http://schemas.microsoft.com/office/drawing/2014/main" id="{410BFCB6-CD42-4B7A-870E-74F322F81101}"/>
            </a:ext>
          </a:extLst>
        </xdr:cNvPr>
        <xdr:cNvPicPr preferRelativeResize="0"/>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5854960" y="0"/>
          <a:ext cx="1903542" cy="1903542"/>
        </a:xfrm>
        <a:prstGeom prst="rect">
          <a:avLst/>
        </a:prstGeom>
        <a:noFill/>
      </xdr:spPr>
    </xdr:pic>
    <xdr:clientData fLocksWithSheet="0"/>
  </xdr:oneCellAnchor>
  <xdr:oneCellAnchor>
    <xdr:from>
      <xdr:col>0</xdr:col>
      <xdr:colOff>0</xdr:colOff>
      <xdr:row>9</xdr:row>
      <xdr:rowOff>98652</xdr:rowOff>
    </xdr:from>
    <xdr:ext cx="1903542" cy="1903542"/>
    <xdr:pic>
      <xdr:nvPicPr>
        <xdr:cNvPr id="50" name="image133.jpg">
          <a:extLst>
            <a:ext uri="{FF2B5EF4-FFF2-40B4-BE49-F238E27FC236}">
              <a16:creationId xmlns:a16="http://schemas.microsoft.com/office/drawing/2014/main" id="{1CB229F7-621B-4DBD-AACE-48F80B2EFA1B}"/>
            </a:ext>
          </a:extLst>
        </xdr:cNvPr>
        <xdr:cNvPicPr preferRelativeResize="0"/>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0" y="1935616"/>
          <a:ext cx="1903542" cy="1903542"/>
        </a:xfrm>
        <a:prstGeom prst="rect">
          <a:avLst/>
        </a:prstGeom>
        <a:noFill/>
      </xdr:spPr>
    </xdr:pic>
    <xdr:clientData fLocksWithSheet="0"/>
  </xdr:oneCellAnchor>
  <xdr:oneCellAnchor>
    <xdr:from>
      <xdr:col>7</xdr:col>
      <xdr:colOff>114687</xdr:colOff>
      <xdr:row>19</xdr:row>
      <xdr:rowOff>71924</xdr:rowOff>
    </xdr:from>
    <xdr:ext cx="1903542" cy="1903542"/>
    <xdr:pic>
      <xdr:nvPicPr>
        <xdr:cNvPr id="51" name="image127.jpg">
          <a:extLst>
            <a:ext uri="{FF2B5EF4-FFF2-40B4-BE49-F238E27FC236}">
              <a16:creationId xmlns:a16="http://schemas.microsoft.com/office/drawing/2014/main" id="{1CF85B61-4858-4139-A071-8599E7FC5588}"/>
            </a:ext>
          </a:extLst>
        </xdr:cNvPr>
        <xdr:cNvPicPr preferRelativeResize="0"/>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7802723" y="3949960"/>
          <a:ext cx="1903542" cy="1903542"/>
        </a:xfrm>
        <a:prstGeom prst="rect">
          <a:avLst/>
        </a:prstGeom>
        <a:noFill/>
      </xdr:spPr>
    </xdr:pic>
    <xdr:clientData fLocksWithSheet="0"/>
  </xdr:oneCellAnchor>
  <xdr:oneCellAnchor>
    <xdr:from>
      <xdr:col>7</xdr:col>
      <xdr:colOff>98652</xdr:colOff>
      <xdr:row>9</xdr:row>
      <xdr:rowOff>178837</xdr:rowOff>
    </xdr:from>
    <xdr:ext cx="1903542" cy="1903542"/>
    <xdr:pic>
      <xdr:nvPicPr>
        <xdr:cNvPr id="52" name="image135.jpg">
          <a:extLst>
            <a:ext uri="{FF2B5EF4-FFF2-40B4-BE49-F238E27FC236}">
              <a16:creationId xmlns:a16="http://schemas.microsoft.com/office/drawing/2014/main" id="{03E2E320-06CB-48BB-8F96-58F186B27C19}"/>
            </a:ext>
          </a:extLst>
        </xdr:cNvPr>
        <xdr:cNvPicPr preferRelativeResize="0"/>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7786688" y="2015801"/>
          <a:ext cx="1903542" cy="1903542"/>
        </a:xfrm>
        <a:prstGeom prst="rect">
          <a:avLst/>
        </a:prstGeom>
        <a:noFill/>
      </xdr:spPr>
    </xdr:pic>
    <xdr:clientData fLocksWithSheet="0"/>
  </xdr:oneCellAnchor>
  <xdr:oneCellAnchor>
    <xdr:from>
      <xdr:col>5</xdr:col>
      <xdr:colOff>345524</xdr:colOff>
      <xdr:row>9</xdr:row>
      <xdr:rowOff>169118</xdr:rowOff>
    </xdr:from>
    <xdr:ext cx="1903542" cy="1903542"/>
    <xdr:pic>
      <xdr:nvPicPr>
        <xdr:cNvPr id="53" name="image125.jpg">
          <a:extLst>
            <a:ext uri="{FF2B5EF4-FFF2-40B4-BE49-F238E27FC236}">
              <a16:creationId xmlns:a16="http://schemas.microsoft.com/office/drawing/2014/main" id="{C690E4C7-8B0C-4E31-8373-E656D176A1B2}"/>
            </a:ext>
          </a:extLst>
        </xdr:cNvPr>
        <xdr:cNvPicPr preferRelativeResize="0"/>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5836978" y="2006082"/>
          <a:ext cx="1903542" cy="1903542"/>
        </a:xfrm>
        <a:prstGeom prst="rect">
          <a:avLst/>
        </a:prstGeom>
        <a:noFill/>
      </xdr:spPr>
    </xdr:pic>
    <xdr:clientData fLocksWithSheet="0"/>
  </xdr:oneCellAnchor>
  <xdr:oneCellAnchor>
    <xdr:from>
      <xdr:col>3</xdr:col>
      <xdr:colOff>580735</xdr:colOff>
      <xdr:row>9</xdr:row>
      <xdr:rowOff>130240</xdr:rowOff>
    </xdr:from>
    <xdr:ext cx="1903542" cy="1903542"/>
    <xdr:pic>
      <xdr:nvPicPr>
        <xdr:cNvPr id="54" name="image131.jpg">
          <a:extLst>
            <a:ext uri="{FF2B5EF4-FFF2-40B4-BE49-F238E27FC236}">
              <a16:creationId xmlns:a16="http://schemas.microsoft.com/office/drawing/2014/main" id="{13B26D9A-E942-4168-907C-069D7353C78F}"/>
            </a:ext>
          </a:extLst>
        </xdr:cNvPr>
        <xdr:cNvPicPr preferRelativeResize="0"/>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3875607" y="1967204"/>
          <a:ext cx="1903542" cy="1903542"/>
        </a:xfrm>
        <a:prstGeom prst="rect">
          <a:avLst/>
        </a:prstGeom>
        <a:noFill/>
      </xdr:spPr>
    </xdr:pic>
    <xdr:clientData fLocksWithSheet="0"/>
  </xdr:oneCellAnchor>
  <xdr:oneCellAnchor>
    <xdr:from>
      <xdr:col>7</xdr:col>
      <xdr:colOff>110802</xdr:colOff>
      <xdr:row>0</xdr:row>
      <xdr:rowOff>0</xdr:rowOff>
    </xdr:from>
    <xdr:ext cx="1903542" cy="1903542"/>
    <xdr:pic>
      <xdr:nvPicPr>
        <xdr:cNvPr id="55" name="image130.jpg">
          <a:extLst>
            <a:ext uri="{FF2B5EF4-FFF2-40B4-BE49-F238E27FC236}">
              <a16:creationId xmlns:a16="http://schemas.microsoft.com/office/drawing/2014/main" id="{5F369FDB-6C3F-4797-8584-2F81EB146347}"/>
            </a:ext>
          </a:extLst>
        </xdr:cNvPr>
        <xdr:cNvPicPr preferRelativeResize="0"/>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7798838" y="0"/>
          <a:ext cx="1903542" cy="1903542"/>
        </a:xfrm>
        <a:prstGeom prst="rect">
          <a:avLst/>
        </a:prstGeom>
        <a:noFill/>
      </xdr:spPr>
    </xdr:pic>
    <xdr:clientData fLocksWithSheet="0"/>
  </xdr:oneCellAnchor>
  <xdr:oneCellAnchor>
    <xdr:from>
      <xdr:col>1</xdr:col>
      <xdr:colOff>865025</xdr:colOff>
      <xdr:row>18</xdr:row>
      <xdr:rowOff>203134</xdr:rowOff>
    </xdr:from>
    <xdr:ext cx="1903542" cy="1903542"/>
    <xdr:pic>
      <xdr:nvPicPr>
        <xdr:cNvPr id="56" name="image132.jpg">
          <a:extLst>
            <a:ext uri="{FF2B5EF4-FFF2-40B4-BE49-F238E27FC236}">
              <a16:creationId xmlns:a16="http://schemas.microsoft.com/office/drawing/2014/main" id="{A02E4831-2063-4346-BCD3-3B845BE9EA47}"/>
            </a:ext>
          </a:extLst>
        </xdr:cNvPr>
        <xdr:cNvPicPr preferRelativeResize="0"/>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963316" y="3877063"/>
          <a:ext cx="1903542" cy="1903542"/>
        </a:xfrm>
        <a:prstGeom prst="rect">
          <a:avLst/>
        </a:prstGeom>
        <a:noFill/>
      </xdr:spPr>
    </xdr:pic>
    <xdr:clientData fLocksWithSheet="0"/>
  </xdr:oneCellAnchor>
  <xdr:oneCellAnchor>
    <xdr:from>
      <xdr:col>1</xdr:col>
      <xdr:colOff>756168</xdr:colOff>
      <xdr:row>9</xdr:row>
      <xdr:rowOff>118091</xdr:rowOff>
    </xdr:from>
    <xdr:ext cx="1994186" cy="1903542"/>
    <xdr:pic>
      <xdr:nvPicPr>
        <xdr:cNvPr id="57" name="image128.jpg">
          <a:extLst>
            <a:ext uri="{FF2B5EF4-FFF2-40B4-BE49-F238E27FC236}">
              <a16:creationId xmlns:a16="http://schemas.microsoft.com/office/drawing/2014/main" id="{E4A54564-2E7B-4F2E-AC95-FB953D49FFD7}"/>
            </a:ext>
          </a:extLst>
        </xdr:cNvPr>
        <xdr:cNvPicPr preferRelativeResize="0"/>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854459" y="1955055"/>
          <a:ext cx="1994186" cy="1903542"/>
        </a:xfrm>
        <a:prstGeom prst="rect">
          <a:avLst/>
        </a:prstGeom>
        <a:noFill/>
      </xdr:spPr>
    </xdr:pic>
    <xdr:clientData fLocksWithSheet="0"/>
  </xdr:oneCellAnchor>
  <xdr:oneCellAnchor>
    <xdr:from>
      <xdr:col>3</xdr:col>
      <xdr:colOff>594341</xdr:colOff>
      <xdr:row>19</xdr:row>
      <xdr:rowOff>20897</xdr:rowOff>
    </xdr:from>
    <xdr:ext cx="1903542" cy="1903542"/>
    <xdr:pic>
      <xdr:nvPicPr>
        <xdr:cNvPr id="58" name="image136.jpg">
          <a:extLst>
            <a:ext uri="{FF2B5EF4-FFF2-40B4-BE49-F238E27FC236}">
              <a16:creationId xmlns:a16="http://schemas.microsoft.com/office/drawing/2014/main" id="{A90AEC15-F9F5-4880-8688-54F91D9A5A17}"/>
            </a:ext>
          </a:extLst>
        </xdr:cNvPr>
        <xdr:cNvPicPr preferRelativeResize="0"/>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3889213" y="3898933"/>
          <a:ext cx="1903542" cy="1903542"/>
        </a:xfrm>
        <a:prstGeom prst="rect">
          <a:avLst/>
        </a:prstGeom>
        <a:noFill/>
      </xdr:spPr>
    </xdr:pic>
    <xdr:clientData fLocksWithSheet="0"/>
  </xdr:oneCellAnchor>
  <xdr:oneCellAnchor>
    <xdr:from>
      <xdr:col>5</xdr:col>
      <xdr:colOff>345524</xdr:colOff>
      <xdr:row>19</xdr:row>
      <xdr:rowOff>79213</xdr:rowOff>
    </xdr:from>
    <xdr:ext cx="1903542" cy="1903542"/>
    <xdr:pic>
      <xdr:nvPicPr>
        <xdr:cNvPr id="59" name="image134.jpg">
          <a:extLst>
            <a:ext uri="{FF2B5EF4-FFF2-40B4-BE49-F238E27FC236}">
              <a16:creationId xmlns:a16="http://schemas.microsoft.com/office/drawing/2014/main" id="{61235360-999D-47E2-9951-8936A177530F}"/>
            </a:ext>
          </a:extLst>
        </xdr:cNvPr>
        <xdr:cNvPicPr preferRelativeResize="0"/>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5836978" y="3957249"/>
          <a:ext cx="1903542" cy="1903542"/>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uxia%20World%20Game\Wuxia_World_-_Book_of_Information_Volume_1_-_Artless_English_Edition_1-ste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haracters"/>
      <sheetName val="Calculator"/>
      <sheetName val="FAQ Tips"/>
      <sheetName val="General"/>
      <sheetName val="Arena"/>
      <sheetName val="Horse"/>
      <sheetName val="Book"/>
      <sheetName val="Craft"/>
      <sheetName val="Equipment"/>
      <sheetName val="Chest &amp; Item"/>
      <sheetName val="Martial"/>
      <sheetName val="Martial Arts"/>
      <sheetName val="Sect"/>
      <sheetName val="Pear Garden Music"/>
      <sheetName val="Junshan Wine"/>
      <sheetName val="Junshan Wine (2)"/>
      <sheetName val="Junshan Poem"/>
      <sheetName val="Language Persian"/>
      <sheetName val="Language Korean"/>
      <sheetName val="Scholar Paint"/>
      <sheetName val="Scholar Caligraphy"/>
      <sheetName val="Scholar Go"/>
      <sheetName val="Scholar Music"/>
      <sheetName val="Sect Treasure Hall"/>
      <sheetName val="Version"/>
      <sheetName val="Misc"/>
      <sheetName val="Wuxia_World_-_Book_of_Informati"/>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WORLD" refreshedDate="44241.489316550927" createdVersion="6" refreshedVersion="6" minRefreshableVersion="3" recordCount="66" xr:uid="{E3080F3C-BA86-47C5-B491-96004E708316}">
  <cacheSource type="worksheet">
    <worksheetSource name="Table47"/>
  </cacheSource>
  <cacheFields count="2">
    <cacheField name="Exercise" numFmtId="0">
      <sharedItems count="8">
        <s v="Chanting"/>
        <s v="Cutting Firewood"/>
        <s v="Distinguish Horses"/>
        <s v="Fishing"/>
        <s v="Keep Fit"/>
        <s v="Lifting Water"/>
        <s v="Rapier Fly"/>
        <s v="Surfing"/>
      </sharedItems>
    </cacheField>
    <cacheField name="Sect" numFmtId="0">
      <sharedItems count="32">
        <s v="Mount Wutai"/>
        <s v="Shaolin Temple"/>
        <s v="South Shaolin"/>
        <s v="Wuxiang Sect"/>
        <s v="Vajra Sect"/>
        <s v="Xiyu Cult"/>
        <s v="Badao Union"/>
        <s v="Wudang Sect"/>
        <s v="Shennong Estate"/>
        <s v="Thunderbolt Union"/>
        <s v="Mount of Dragon"/>
        <s v="Qingcheng Sect"/>
        <s v="Diancang Sect"/>
        <s v="Tatian Sect"/>
        <s v="Tiansha Gang"/>
        <s v="Kongtong Sect"/>
        <s v="Jiaxia School"/>
        <s v="Horse Gang"/>
        <s v="Tiance Mansion"/>
        <s v="Xiaoxiang Sword"/>
        <s v="River Gang"/>
        <s v="Tang Clan"/>
        <s v="Tenma Ranch"/>
        <s v="Tianxu Court"/>
        <s v="Emei Sect"/>
        <s v="Jukun Sect"/>
        <s v="Five Venoms Cult"/>
        <s v="Zhaixin Tower"/>
        <s v="Guanzhong Sword"/>
        <s v="Taixuan Island"/>
        <s v="Luna Cult"/>
        <s v="Salt Gang"/>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WORLD" refreshedDate="44253.942255324073" createdVersion="6" refreshedVersion="6" minRefreshableVersion="3" recordCount="79" xr:uid="{5E5175EA-6184-4010-A7AE-B2E390625F15}">
  <cacheSource type="worksheet">
    <worksheetSource name="Table45"/>
  </cacheSource>
  <cacheFields count="7">
    <cacheField name="F1 type" numFmtId="0">
      <sharedItems containsBlank="1" count="10">
        <s v="Agility"/>
        <s v="Blade"/>
        <s v="Cudgel"/>
        <s v="External"/>
        <s v="Fist"/>
        <s v="Internal"/>
        <s v="Kick"/>
        <s v="Spear"/>
        <s v="Sword"/>
        <m u="1"/>
      </sharedItems>
    </cacheField>
    <cacheField name="F2 type" numFmtId="0">
      <sharedItems containsBlank="1" count="13">
        <s v="Cudgel"/>
        <s v="Fist"/>
        <s v="Blade"/>
        <s v="External"/>
        <s v="Spear"/>
        <s v="Sword"/>
        <s v="Kick"/>
        <s v="Agility"/>
        <s v="Internal"/>
        <s v="Blade?"/>
        <s v="Flying"/>
        <m u="1"/>
        <s v="Blue" u="1"/>
      </sharedItems>
    </cacheField>
    <cacheField name="W" numFmtId="0">
      <sharedItems containsSemiMixedTypes="0" containsString="0" containsNumber="1" containsInteger="1" minValue="0" maxValue="1"/>
    </cacheField>
    <cacheField name="L" numFmtId="0">
      <sharedItems containsString="0" containsBlank="1" containsNumber="1" containsInteger="1" minValue="0" maxValue="1"/>
    </cacheField>
    <cacheField name="Round" numFmtId="0">
      <sharedItems containsString="0" containsBlank="1" containsNumber="1" containsInteger="1" minValue="1" maxValue="6"/>
    </cacheField>
    <cacheField name="Field1" numFmtId="0" formula="W/(W+L)" databaseField="0"/>
    <cacheField name="Field2" numFmtId="0" formula="W/(W+L)" databaseField="0"/>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RAGONLORD" refreshedDate="44435.831702083335" createdVersion="6" refreshedVersion="7" minRefreshableVersion="3" recordCount="370" xr:uid="{A9F2CB3B-1CAD-4FA7-987E-AEC53ADC107F}">
  <cacheSource type="worksheet">
    <worksheetSource name="Table28"/>
  </cacheSource>
  <cacheFields count="18">
    <cacheField name="Order1" numFmtId="0">
      <sharedItems containsBlank="1" containsMixedTypes="1" containsNumber="1" containsInteger="1" minValue="0" maxValue="0"/>
    </cacheField>
    <cacheField name="Order2" numFmtId="0">
      <sharedItems containsSemiMixedTypes="0" containsString="0" containsNumber="1" containsInteger="1" minValue="1" maxValue="369"/>
    </cacheField>
    <cacheField name="Area" numFmtId="0">
      <sharedItems containsBlank="1"/>
    </cacheField>
    <cacheField name="Sect" numFmtId="0">
      <sharedItems containsBlank="1"/>
    </cacheField>
    <cacheField name="Learnt?" numFmtId="0">
      <sharedItems containsBlank="1" count="7">
        <s v="M"/>
        <m/>
        <s v="L"/>
        <s v="Y"/>
        <s v="N"/>
        <s v="L?"/>
        <s v="C"/>
      </sharedItems>
    </cacheField>
    <cacheField name="Skill" numFmtId="0">
      <sharedItems containsBlank="1"/>
    </cacheField>
    <cacheField name="Category" numFmtId="0">
      <sharedItems containsBlank="1" count="11">
        <s v="Manual"/>
        <s v="Sub-innate"/>
        <s v="Training"/>
        <s v="Weapon Art"/>
        <s v="Stat"/>
        <s v="Hidden Weapon"/>
        <s v="Weapon Skill"/>
        <s v="??"/>
        <s v="Craft"/>
        <s v="Innate Skill"/>
        <m/>
      </sharedItems>
    </cacheField>
    <cacheField name="Type" numFmtId="0">
      <sharedItems containsBlank="1" count="38">
        <s v="Perception"/>
        <s v="Cultivation"/>
        <s v="Stat"/>
        <s v="Spear"/>
        <s v="Cudgel"/>
        <s v="Blade"/>
        <s v="Sword"/>
        <s v="Boxing"/>
        <s v="Kick"/>
        <s v="Dodge"/>
        <s v="Defense"/>
        <m/>
        <s v="Agility + Eyesight"/>
        <s v="Agility"/>
        <s v="Physique"/>
        <s v="Strength"/>
        <s v="Agility + Physique"/>
        <s v="HP"/>
        <s v="Agility + Strength"/>
        <s v="??Muscles + Eyes"/>
        <s v="Eyesight + Physique"/>
        <s v="Attack"/>
        <s v="Shen Fa"/>
        <s v="Strength + Body Method"/>
        <s v="Strength + Eyesight"/>
        <s v="Physique + Eyesight?"/>
        <s v="Strength + Physique?"/>
        <s v="Eyesight"/>
        <s v="Strength + Physique"/>
        <s v="Horse"/>
        <s v="Blacksmith"/>
        <s v="Alchemy"/>
        <s v="Tailor"/>
        <s v="Characters"/>
        <s v="Language"/>
        <s v="Physique + HP"/>
        <s v="Character body and muscles"/>
        <s v="Buff"/>
      </sharedItems>
    </cacheField>
    <cacheField name="Star" numFmtId="0">
      <sharedItems containsBlank="1" containsMixedTypes="1" containsNumber="1" containsInteger="1" minValue="1" maxValue="8" count="10">
        <n v="4"/>
        <n v="3"/>
        <n v="5"/>
        <n v="6"/>
        <n v="7"/>
        <n v="8"/>
        <m/>
        <n v="1"/>
        <s v="7?"/>
        <n v="2"/>
      </sharedItems>
    </cacheField>
    <cacheField name="Merit" numFmtId="167">
      <sharedItems containsBlank="1" containsMixedTypes="1" containsNumber="1" containsInteger="1" minValue="0" maxValue="12000"/>
    </cacheField>
    <cacheField name="Requirement" numFmtId="0">
      <sharedItems containsBlank="1" containsMixedTypes="1" containsNumber="1" containsInteger="1" minValue="10" maxValue="10"/>
    </cacheField>
    <cacheField name="Description" numFmtId="0">
      <sharedItems containsBlank="1"/>
    </cacheField>
    <cacheField name="Value1" numFmtId="0">
      <sharedItems containsBlank="1" containsMixedTypes="1" containsNumber="1" minValue="0.2" maxValue="3621"/>
    </cacheField>
    <cacheField name="Value2" numFmtId="0">
      <sharedItems containsString="0" containsBlank="1" containsNumber="1" containsInteger="1" minValue="22" maxValue="1224"/>
    </cacheField>
    <cacheField name="Value%" numFmtId="172">
      <sharedItems containsBlank="1" containsMixedTypes="1" containsNumber="1" minValue="0.04" maxValue="16"/>
    </cacheField>
    <cacheField name="EffectValue" numFmtId="0">
      <sharedItems containsString="0" containsBlank="1" containsNumber="1" minValue="0.1" maxValue="1650"/>
    </cacheField>
    <cacheField name="EffectTimes" numFmtId="0">
      <sharedItems containsString="0" containsBlank="1" containsNumber="1" containsInteger="1" minValue="1" maxValue="5"/>
    </cacheField>
    <cacheField name="EffectsType" numFmtId="0">
      <sharedItems containsBlank="1" count="25">
        <m/>
        <s v="[Normal]"/>
        <s v="Defense"/>
        <s v="Additional Damage"/>
        <s v="Duff Defense"/>
        <s v="Stat Attack"/>
        <s v="Buff Defense"/>
        <s v="Duff Dodge"/>
        <s v="Duff Attack"/>
        <s v="Additional Hit"/>
        <s v="Bleed"/>
        <s v="Buff Attack"/>
        <s v="Stun"/>
        <s v="Dodge"/>
        <s v="Buff Stat Attack"/>
        <s v="Dodge Rate"/>
        <s v="Buff Hit"/>
        <s v="Duff Damage?"/>
        <s v="Duff Dodge Ability"/>
        <s v="Poison"/>
        <s v="Buff 100% Dodge"/>
        <s v="Hit Rate"/>
        <s v="Buff and Duff"/>
        <s v="Debuff Defense" u="1"/>
        <s v="Debuff Attack"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x v="0"/>
    <x v="0"/>
  </r>
  <r>
    <x v="0"/>
    <x v="1"/>
  </r>
  <r>
    <x v="0"/>
    <x v="2"/>
  </r>
  <r>
    <x v="0"/>
    <x v="3"/>
  </r>
  <r>
    <x v="0"/>
    <x v="4"/>
  </r>
  <r>
    <x v="0"/>
    <x v="5"/>
  </r>
  <r>
    <x v="1"/>
    <x v="0"/>
  </r>
  <r>
    <x v="1"/>
    <x v="6"/>
  </r>
  <r>
    <x v="1"/>
    <x v="7"/>
  </r>
  <r>
    <x v="1"/>
    <x v="8"/>
  </r>
  <r>
    <x v="1"/>
    <x v="9"/>
  </r>
  <r>
    <x v="1"/>
    <x v="10"/>
  </r>
  <r>
    <x v="1"/>
    <x v="11"/>
  </r>
  <r>
    <x v="1"/>
    <x v="3"/>
  </r>
  <r>
    <x v="1"/>
    <x v="12"/>
  </r>
  <r>
    <x v="1"/>
    <x v="13"/>
  </r>
  <r>
    <x v="1"/>
    <x v="14"/>
  </r>
  <r>
    <x v="1"/>
    <x v="15"/>
  </r>
  <r>
    <x v="1"/>
    <x v="5"/>
  </r>
  <r>
    <x v="1"/>
    <x v="16"/>
  </r>
  <r>
    <x v="2"/>
    <x v="17"/>
  </r>
  <r>
    <x v="2"/>
    <x v="18"/>
  </r>
  <r>
    <x v="2"/>
    <x v="19"/>
  </r>
  <r>
    <x v="2"/>
    <x v="20"/>
  </r>
  <r>
    <x v="2"/>
    <x v="21"/>
  </r>
  <r>
    <x v="2"/>
    <x v="22"/>
  </r>
  <r>
    <x v="3"/>
    <x v="23"/>
  </r>
  <r>
    <x v="3"/>
    <x v="10"/>
  </r>
  <r>
    <x v="3"/>
    <x v="24"/>
  </r>
  <r>
    <x v="3"/>
    <x v="21"/>
  </r>
  <r>
    <x v="3"/>
    <x v="16"/>
  </r>
  <r>
    <x v="4"/>
    <x v="18"/>
  </r>
  <r>
    <x v="4"/>
    <x v="1"/>
  </r>
  <r>
    <x v="4"/>
    <x v="6"/>
  </r>
  <r>
    <x v="4"/>
    <x v="23"/>
  </r>
  <r>
    <x v="4"/>
    <x v="8"/>
  </r>
  <r>
    <x v="4"/>
    <x v="9"/>
  </r>
  <r>
    <x v="4"/>
    <x v="25"/>
  </r>
  <r>
    <x v="4"/>
    <x v="26"/>
  </r>
  <r>
    <x v="4"/>
    <x v="12"/>
  </r>
  <r>
    <x v="4"/>
    <x v="27"/>
  </r>
  <r>
    <x v="4"/>
    <x v="13"/>
  </r>
  <r>
    <x v="4"/>
    <x v="14"/>
  </r>
  <r>
    <x v="4"/>
    <x v="15"/>
  </r>
  <r>
    <x v="5"/>
    <x v="24"/>
  </r>
  <r>
    <x v="5"/>
    <x v="1"/>
  </r>
  <r>
    <x v="5"/>
    <x v="12"/>
  </r>
  <r>
    <x v="5"/>
    <x v="14"/>
  </r>
  <r>
    <x v="5"/>
    <x v="4"/>
  </r>
  <r>
    <x v="6"/>
    <x v="28"/>
  </r>
  <r>
    <x v="6"/>
    <x v="7"/>
  </r>
  <r>
    <x v="6"/>
    <x v="29"/>
  </r>
  <r>
    <x v="6"/>
    <x v="11"/>
  </r>
  <r>
    <x v="6"/>
    <x v="24"/>
  </r>
  <r>
    <x v="6"/>
    <x v="21"/>
  </r>
  <r>
    <x v="6"/>
    <x v="26"/>
  </r>
  <r>
    <x v="6"/>
    <x v="30"/>
  </r>
  <r>
    <x v="7"/>
    <x v="12"/>
  </r>
  <r>
    <x v="7"/>
    <x v="1"/>
  </r>
  <r>
    <x v="7"/>
    <x v="7"/>
  </r>
  <r>
    <x v="7"/>
    <x v="20"/>
  </r>
  <r>
    <x v="7"/>
    <x v="25"/>
  </r>
  <r>
    <x v="7"/>
    <x v="31"/>
  </r>
  <r>
    <x v="7"/>
    <x v="29"/>
  </r>
  <r>
    <x v="7"/>
    <x v="21"/>
  </r>
  <r>
    <x v="7"/>
    <x v="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
  <r>
    <x v="0"/>
    <x v="0"/>
    <n v="0"/>
    <n v="1"/>
    <m/>
  </r>
  <r>
    <x v="0"/>
    <x v="1"/>
    <n v="0"/>
    <n v="1"/>
    <m/>
  </r>
  <r>
    <x v="0"/>
    <x v="1"/>
    <n v="0"/>
    <n v="1"/>
    <m/>
  </r>
  <r>
    <x v="0"/>
    <x v="2"/>
    <n v="1"/>
    <n v="0"/>
    <m/>
  </r>
  <r>
    <x v="0"/>
    <x v="2"/>
    <n v="1"/>
    <n v="0"/>
    <m/>
  </r>
  <r>
    <x v="0"/>
    <x v="2"/>
    <n v="1"/>
    <n v="0"/>
    <m/>
  </r>
  <r>
    <x v="0"/>
    <x v="3"/>
    <n v="1"/>
    <n v="0"/>
    <m/>
  </r>
  <r>
    <x v="0"/>
    <x v="3"/>
    <n v="1"/>
    <n v="0"/>
    <m/>
  </r>
  <r>
    <x v="0"/>
    <x v="4"/>
    <n v="1"/>
    <n v="0"/>
    <m/>
  </r>
  <r>
    <x v="0"/>
    <x v="5"/>
    <n v="1"/>
    <n v="0"/>
    <m/>
  </r>
  <r>
    <x v="0"/>
    <x v="6"/>
    <n v="1"/>
    <m/>
    <n v="4"/>
  </r>
  <r>
    <x v="1"/>
    <x v="0"/>
    <n v="0"/>
    <n v="1"/>
    <m/>
  </r>
  <r>
    <x v="1"/>
    <x v="7"/>
    <n v="1"/>
    <n v="0"/>
    <m/>
  </r>
  <r>
    <x v="1"/>
    <x v="3"/>
    <n v="1"/>
    <n v="0"/>
    <m/>
  </r>
  <r>
    <x v="1"/>
    <x v="1"/>
    <n v="1"/>
    <n v="0"/>
    <m/>
  </r>
  <r>
    <x v="1"/>
    <x v="6"/>
    <n v="1"/>
    <n v="0"/>
    <m/>
  </r>
  <r>
    <x v="1"/>
    <x v="4"/>
    <n v="1"/>
    <n v="0"/>
    <m/>
  </r>
  <r>
    <x v="1"/>
    <x v="3"/>
    <n v="0"/>
    <n v="1"/>
    <m/>
  </r>
  <r>
    <x v="1"/>
    <x v="8"/>
    <n v="0"/>
    <n v="1"/>
    <m/>
  </r>
  <r>
    <x v="1"/>
    <x v="8"/>
    <n v="0"/>
    <n v="1"/>
    <m/>
  </r>
  <r>
    <x v="1"/>
    <x v="3"/>
    <n v="0"/>
    <n v="1"/>
    <n v="1"/>
  </r>
  <r>
    <x v="2"/>
    <x v="7"/>
    <n v="1"/>
    <n v="0"/>
    <m/>
  </r>
  <r>
    <x v="2"/>
    <x v="2"/>
    <n v="1"/>
    <n v="0"/>
    <m/>
  </r>
  <r>
    <x v="2"/>
    <x v="1"/>
    <n v="1"/>
    <n v="0"/>
    <m/>
  </r>
  <r>
    <x v="2"/>
    <x v="6"/>
    <n v="1"/>
    <n v="0"/>
    <m/>
  </r>
  <r>
    <x v="2"/>
    <x v="4"/>
    <n v="1"/>
    <n v="0"/>
    <n v="4"/>
  </r>
  <r>
    <x v="2"/>
    <x v="5"/>
    <n v="1"/>
    <n v="0"/>
    <m/>
  </r>
  <r>
    <x v="2"/>
    <x v="3"/>
    <n v="0"/>
    <n v="1"/>
    <m/>
  </r>
  <r>
    <x v="2"/>
    <x v="3"/>
    <n v="0"/>
    <n v="1"/>
    <n v="2"/>
  </r>
  <r>
    <x v="2"/>
    <x v="8"/>
    <n v="0"/>
    <n v="1"/>
    <m/>
  </r>
  <r>
    <x v="2"/>
    <x v="4"/>
    <n v="0"/>
    <n v="1"/>
    <m/>
  </r>
  <r>
    <x v="2"/>
    <x v="8"/>
    <n v="0"/>
    <n v="1"/>
    <n v="2"/>
  </r>
  <r>
    <x v="3"/>
    <x v="2"/>
    <n v="1"/>
    <n v="0"/>
    <m/>
  </r>
  <r>
    <x v="3"/>
    <x v="5"/>
    <n v="1"/>
    <n v="0"/>
    <m/>
  </r>
  <r>
    <x v="3"/>
    <x v="2"/>
    <n v="1"/>
    <n v="0"/>
    <n v="2"/>
  </r>
  <r>
    <x v="3"/>
    <x v="5"/>
    <n v="1"/>
    <m/>
    <n v="5"/>
  </r>
  <r>
    <x v="3"/>
    <x v="9"/>
    <n v="0"/>
    <n v="1"/>
    <m/>
  </r>
  <r>
    <x v="3"/>
    <x v="0"/>
    <n v="0"/>
    <n v="1"/>
    <m/>
  </r>
  <r>
    <x v="4"/>
    <x v="8"/>
    <n v="1"/>
    <n v="0"/>
    <m/>
  </r>
  <r>
    <x v="4"/>
    <x v="0"/>
    <n v="1"/>
    <n v="0"/>
    <n v="4"/>
  </r>
  <r>
    <x v="4"/>
    <x v="7"/>
    <n v="0"/>
    <n v="1"/>
    <m/>
  </r>
  <r>
    <x v="4"/>
    <x v="7"/>
    <n v="0"/>
    <n v="1"/>
    <m/>
  </r>
  <r>
    <x v="4"/>
    <x v="7"/>
    <n v="0"/>
    <n v="1"/>
    <m/>
  </r>
  <r>
    <x v="4"/>
    <x v="2"/>
    <n v="0"/>
    <n v="1"/>
    <m/>
  </r>
  <r>
    <x v="4"/>
    <x v="3"/>
    <n v="0"/>
    <n v="1"/>
    <m/>
  </r>
  <r>
    <x v="4"/>
    <x v="3"/>
    <n v="0"/>
    <n v="1"/>
    <m/>
  </r>
  <r>
    <x v="4"/>
    <x v="8"/>
    <n v="0"/>
    <n v="1"/>
    <m/>
  </r>
  <r>
    <x v="4"/>
    <x v="8"/>
    <n v="0"/>
    <n v="1"/>
    <m/>
  </r>
  <r>
    <x v="4"/>
    <x v="8"/>
    <n v="0"/>
    <n v="1"/>
    <n v="6"/>
  </r>
  <r>
    <x v="5"/>
    <x v="7"/>
    <n v="1"/>
    <n v="0"/>
    <m/>
  </r>
  <r>
    <x v="5"/>
    <x v="7"/>
    <n v="1"/>
    <n v="0"/>
    <m/>
  </r>
  <r>
    <x v="5"/>
    <x v="0"/>
    <n v="1"/>
    <n v="0"/>
    <m/>
  </r>
  <r>
    <x v="5"/>
    <x v="3"/>
    <n v="1"/>
    <n v="0"/>
    <m/>
  </r>
  <r>
    <x v="5"/>
    <x v="10"/>
    <n v="1"/>
    <n v="0"/>
    <m/>
  </r>
  <r>
    <x v="5"/>
    <x v="4"/>
    <n v="1"/>
    <n v="1"/>
    <m/>
  </r>
  <r>
    <x v="5"/>
    <x v="5"/>
    <n v="1"/>
    <n v="1"/>
    <m/>
  </r>
  <r>
    <x v="5"/>
    <x v="5"/>
    <n v="1"/>
    <n v="1"/>
    <n v="1"/>
  </r>
  <r>
    <x v="5"/>
    <x v="0"/>
    <n v="1"/>
    <n v="0"/>
    <n v="1"/>
  </r>
  <r>
    <x v="5"/>
    <x v="6"/>
    <n v="1"/>
    <n v="0"/>
    <n v="3"/>
  </r>
  <r>
    <x v="5"/>
    <x v="6"/>
    <n v="1"/>
    <n v="0"/>
    <n v="1"/>
  </r>
  <r>
    <x v="5"/>
    <x v="1"/>
    <n v="1"/>
    <n v="0"/>
    <n v="3"/>
  </r>
  <r>
    <x v="6"/>
    <x v="7"/>
    <n v="0"/>
    <n v="1"/>
    <m/>
  </r>
  <r>
    <x v="6"/>
    <x v="3"/>
    <n v="0"/>
    <n v="1"/>
    <m/>
  </r>
  <r>
    <x v="6"/>
    <x v="8"/>
    <n v="0"/>
    <n v="1"/>
    <n v="2"/>
  </r>
  <r>
    <x v="6"/>
    <x v="3"/>
    <n v="0"/>
    <n v="1"/>
    <n v="3"/>
  </r>
  <r>
    <x v="7"/>
    <x v="3"/>
    <n v="0"/>
    <n v="1"/>
    <m/>
  </r>
  <r>
    <x v="7"/>
    <x v="3"/>
    <n v="0"/>
    <n v="1"/>
    <m/>
  </r>
  <r>
    <x v="7"/>
    <x v="3"/>
    <n v="0"/>
    <n v="1"/>
    <m/>
  </r>
  <r>
    <x v="7"/>
    <x v="8"/>
    <n v="0"/>
    <n v="1"/>
    <m/>
  </r>
  <r>
    <x v="7"/>
    <x v="2"/>
    <n v="0"/>
    <n v="1"/>
    <n v="4"/>
  </r>
  <r>
    <x v="8"/>
    <x v="6"/>
    <n v="1"/>
    <n v="0"/>
    <m/>
  </r>
  <r>
    <x v="8"/>
    <x v="4"/>
    <n v="1"/>
    <n v="0"/>
    <m/>
  </r>
  <r>
    <x v="8"/>
    <x v="2"/>
    <n v="0"/>
    <n v="1"/>
    <m/>
  </r>
  <r>
    <x v="8"/>
    <x v="3"/>
    <n v="0"/>
    <n v="1"/>
    <m/>
  </r>
  <r>
    <x v="8"/>
    <x v="3"/>
    <n v="0"/>
    <n v="1"/>
    <n v="3"/>
  </r>
  <r>
    <x v="8"/>
    <x v="10"/>
    <n v="0"/>
    <n v="1"/>
    <m/>
  </r>
  <r>
    <x v="8"/>
    <x v="8"/>
    <n v="0"/>
    <n v="1"/>
    <n v="3"/>
  </r>
  <r>
    <x v="8"/>
    <x v="1"/>
    <n v="0"/>
    <n v="1"/>
    <n v="1"/>
  </r>
  <r>
    <x v="8"/>
    <x v="2"/>
    <n v="0"/>
    <n v="1"/>
    <n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n v="0"/>
    <n v="1"/>
    <s v="Event"/>
    <s v="&quot;Sectless&quot;"/>
    <x v="0"/>
    <s v="Grand Void Sutra"/>
    <x v="0"/>
    <x v="0"/>
    <x v="0"/>
    <n v="0"/>
    <s v="&quot;Coffin&quot; Youth"/>
    <s v="Increase cultivation of Perception by 20/12s"/>
    <n v="20"/>
    <m/>
    <m/>
    <m/>
    <m/>
    <x v="0"/>
  </r>
  <r>
    <n v="0"/>
    <n v="2"/>
    <s v="Event"/>
    <s v="&quot;Sectless&quot;"/>
    <x v="0"/>
    <s v="Guiyuan Mantra"/>
    <x v="0"/>
    <x v="1"/>
    <x v="1"/>
    <n v="0"/>
    <s v="10 Jianghu Volume"/>
    <s v="Increase cultivation of Internal Force by 53/12s"/>
    <n v="53"/>
    <m/>
    <m/>
    <m/>
    <m/>
    <x v="0"/>
  </r>
  <r>
    <n v="0"/>
    <n v="3"/>
    <s v="Event"/>
    <s v="&quot;Sectless&quot;"/>
    <x v="0"/>
    <s v="Cangzhen Mantra"/>
    <x v="0"/>
    <x v="1"/>
    <x v="0"/>
    <n v="0"/>
    <s v="20 Jianghu Volume"/>
    <s v="Increase cultivation of Internal Force by 84/12s"/>
    <n v="84"/>
    <m/>
    <m/>
    <m/>
    <m/>
    <x v="0"/>
  </r>
  <r>
    <n v="0"/>
    <n v="4"/>
    <s v="Event"/>
    <s v="&quot;Sectless&quot;"/>
    <x v="0"/>
    <s v="Sanyang Mantra"/>
    <x v="0"/>
    <x v="1"/>
    <x v="2"/>
    <n v="0"/>
    <s v="30 Jianghu Volume"/>
    <s v="Increase cultivation Internal Force by 328/12s"/>
    <n v="328"/>
    <m/>
    <m/>
    <m/>
    <m/>
    <x v="0"/>
  </r>
  <r>
    <n v="0"/>
    <n v="5"/>
    <s v="Event"/>
    <s v="&quot;Sectless&quot;"/>
    <x v="0"/>
    <s v="Taiqing Mantra"/>
    <x v="0"/>
    <x v="1"/>
    <x v="3"/>
    <n v="0"/>
    <s v="40 Jianghu Volume"/>
    <s v="Increase cultivation Internal Force by 1083/12s"/>
    <n v="1083"/>
    <m/>
    <m/>
    <m/>
    <m/>
    <x v="0"/>
  </r>
  <r>
    <n v="0"/>
    <n v="6"/>
    <s v="Event"/>
    <s v="&quot;Sectless&quot;"/>
    <x v="0"/>
    <s v="Tai Yin Mantra"/>
    <x v="0"/>
    <x v="1"/>
    <x v="4"/>
    <n v="0"/>
    <s v="50 Jianghu Volume"/>
    <s v="Increase cultivation Internal Force by 1987/12s"/>
    <n v="1987"/>
    <m/>
    <m/>
    <m/>
    <m/>
    <x v="0"/>
  </r>
  <r>
    <n v="0"/>
    <n v="7"/>
    <s v="Event"/>
    <s v="&quot;Sectless&quot;"/>
    <x v="1"/>
    <s v="Little Hunyuan Skill"/>
    <x v="0"/>
    <x v="1"/>
    <x v="5"/>
    <n v="0"/>
    <s v="60 Jianghu Volume"/>
    <s v="Increase cultivation Internal Force by 3621/12s"/>
    <n v="3621"/>
    <m/>
    <m/>
    <m/>
    <m/>
    <x v="0"/>
  </r>
  <r>
    <n v="0"/>
    <n v="8"/>
    <s v="Event"/>
    <s v="&quot;Sectless&quot;"/>
    <x v="0"/>
    <s v="True Secret of Xuangong"/>
    <x v="0"/>
    <x v="1"/>
    <x v="1"/>
    <n v="0"/>
    <s v="Complete All of Entrance Hall"/>
    <s v="Increase cultivation Internal Force by 20%"/>
    <m/>
    <m/>
    <n v="0.2"/>
    <m/>
    <m/>
    <x v="0"/>
  </r>
  <r>
    <n v="0"/>
    <n v="9"/>
    <s v="Sea of Qi 5"/>
    <s v="&quot;Sectless&quot;"/>
    <x v="2"/>
    <s v="Power's Poems?"/>
    <x v="1"/>
    <x v="2"/>
    <x v="6"/>
    <n v="0"/>
    <s v="Mr Xin @ Kunlun. 18 Mecha Bronze Men"/>
    <s v="Increase Strength?"/>
    <m/>
    <m/>
    <m/>
    <m/>
    <m/>
    <x v="0"/>
  </r>
  <r>
    <n v="0"/>
    <n v="10"/>
    <s v="Sea of Qi 5"/>
    <s v="&quot;Sectless&quot;"/>
    <x v="1"/>
    <s v="Lightning's Poems"/>
    <x v="1"/>
    <x v="2"/>
    <x v="6"/>
    <n v="0"/>
    <s v="Yanyun - LinXiaozi. 18 Calligraphy"/>
    <s v="Increase Agility and extra attack, influenced by Sea of Qi, Accupoint and type of weapon"/>
    <m/>
    <m/>
    <m/>
    <m/>
    <m/>
    <x v="0"/>
  </r>
  <r>
    <n v="0"/>
    <n v="11"/>
    <s v="Sea of Qi 5"/>
    <s v="&quot;Sectless&quot;"/>
    <x v="1"/>
    <s v="Life's Poems"/>
    <x v="1"/>
    <x v="2"/>
    <x v="6"/>
    <n v="0"/>
    <s v="Qilu. 18 Sharpened Stone"/>
    <s v="Increase HP?"/>
    <m/>
    <m/>
    <m/>
    <m/>
    <m/>
    <x v="0"/>
  </r>
  <r>
    <n v="0"/>
    <n v="12"/>
    <s v="Sea of Qi 5"/>
    <s v="&quot;Sectless&quot;"/>
    <x v="1"/>
    <s v="Steel's Poems"/>
    <x v="1"/>
    <x v="2"/>
    <x v="6"/>
    <n v="0"/>
    <s v="Yanyun - Mr Qian. 18 Sharpened Stone"/>
    <s v="Increase Physique and extra attack. influenced by Sea of Qi, Accupoint and type of weapon."/>
    <m/>
    <m/>
    <m/>
    <m/>
    <m/>
    <x v="0"/>
  </r>
  <r>
    <n v="0"/>
    <n v="13"/>
    <s v="Jianghu"/>
    <s v="Marketplace"/>
    <x v="0"/>
    <s v="Bipolar Mystery"/>
    <x v="0"/>
    <x v="1"/>
    <x v="1"/>
    <n v="0"/>
    <s v="$15,000. Downtown's Market Floor 3"/>
    <s v="Increase cultivation Internal Force by 50%"/>
    <m/>
    <m/>
    <n v="0.5"/>
    <m/>
    <m/>
    <x v="0"/>
  </r>
  <r>
    <n v="0"/>
    <n v="14"/>
    <s v="Jianghu"/>
    <s v="Variety Store"/>
    <x v="1"/>
    <s v="Heart Cleansing Manual"/>
    <x v="2"/>
    <x v="1"/>
    <x v="7"/>
    <n v="0"/>
    <n v="10"/>
    <s v="Increase cultivation of of Internal Force by 6/12s (At level 7)"/>
    <n v="6"/>
    <m/>
    <m/>
    <m/>
    <m/>
    <x v="0"/>
  </r>
  <r>
    <n v="0"/>
    <n v="15"/>
    <s v="Liaodong"/>
    <s v="Yang Family Army"/>
    <x v="3"/>
    <s v="Spear of Yang"/>
    <x v="3"/>
    <x v="3"/>
    <x v="0"/>
    <n v="0"/>
    <s v="75 Order"/>
    <s v="Increase spear attack by 360 points"/>
    <n v="360"/>
    <m/>
    <m/>
    <m/>
    <m/>
    <x v="0"/>
  </r>
  <r>
    <n v="0"/>
    <n v="16"/>
    <s v="Liaodong"/>
    <s v="Yang Family Army"/>
    <x v="1"/>
    <s v="Cudgel of Yang"/>
    <x v="3"/>
    <x v="4"/>
    <x v="0"/>
    <n v="0"/>
    <s v="75 Order"/>
    <s v="Increase cudgel attack by"/>
    <m/>
    <m/>
    <m/>
    <m/>
    <m/>
    <x v="0"/>
  </r>
  <r>
    <n v="0"/>
    <n v="17"/>
    <s v="Liaodong"/>
    <s v="Yang Family Army"/>
    <x v="1"/>
    <s v="Blade of Yang"/>
    <x v="3"/>
    <x v="5"/>
    <x v="0"/>
    <n v="0"/>
    <s v="75 Order"/>
    <s v="Increase blade attack by 408 points"/>
    <n v="408"/>
    <m/>
    <m/>
    <m/>
    <m/>
    <x v="0"/>
  </r>
  <r>
    <n v="0"/>
    <n v="18"/>
    <s v="Liaodong"/>
    <s v="Yang Family Army"/>
    <x v="1"/>
    <s v="Sword of Yang"/>
    <x v="3"/>
    <x v="6"/>
    <x v="0"/>
    <n v="0"/>
    <s v="75 Order"/>
    <s v="Increase sword attack by 396 points"/>
    <n v="396"/>
    <m/>
    <m/>
    <m/>
    <m/>
    <x v="0"/>
  </r>
  <r>
    <n v="0"/>
    <n v="19"/>
    <s v="Liaodong"/>
    <s v="Yang Family Army"/>
    <x v="1"/>
    <s v="Boxing of Yang"/>
    <x v="3"/>
    <x v="7"/>
    <x v="0"/>
    <n v="0"/>
    <s v="75 Order"/>
    <s v="Increase boxing attack by"/>
    <m/>
    <m/>
    <m/>
    <m/>
    <m/>
    <x v="0"/>
  </r>
  <r>
    <n v="0"/>
    <n v="20"/>
    <s v="Liaodong"/>
    <s v="Yang Family Army"/>
    <x v="1"/>
    <s v="Kicking of Yang"/>
    <x v="3"/>
    <x v="8"/>
    <x v="0"/>
    <n v="0"/>
    <s v="75 Order"/>
    <s v="Increase kick attack by"/>
    <m/>
    <m/>
    <m/>
    <m/>
    <m/>
    <x v="0"/>
  </r>
  <r>
    <n v="0"/>
    <n v="21"/>
    <s v="Liaodong"/>
    <s v="Yang Family Army"/>
    <x v="1"/>
    <s v="Marching Guide"/>
    <x v="4"/>
    <x v="9"/>
    <x v="2"/>
    <n v="0"/>
    <s v="125 Order"/>
    <s v="Increase dodge by 144 points"/>
    <n v="144"/>
    <m/>
    <m/>
    <m/>
    <m/>
    <x v="0"/>
  </r>
  <r>
    <n v="0"/>
    <n v="22"/>
    <s v="Liaodong"/>
    <s v="Yang Family Army"/>
    <x v="1"/>
    <s v="Training Guide"/>
    <x v="4"/>
    <x v="10"/>
    <x v="2"/>
    <n v="0"/>
    <s v="125 Order"/>
    <s v="Permanent increase defense?"/>
    <m/>
    <m/>
    <m/>
    <m/>
    <m/>
    <x v="0"/>
  </r>
  <r>
    <n v="0"/>
    <n v="23"/>
    <s v="Jianghu"/>
    <s v="Downtown's SiNa"/>
    <x v="1"/>
    <s v="Hua Yu"/>
    <x v="5"/>
    <x v="11"/>
    <x v="6"/>
    <n v="0"/>
    <s v="225 Youwang Jade"/>
    <s v="Improve damage of hidden weapon's &quot;Needle Box&quot;"/>
    <m/>
    <m/>
    <m/>
    <m/>
    <m/>
    <x v="0"/>
  </r>
  <r>
    <n v="0"/>
    <n v="24"/>
    <s v="Jianghu"/>
    <s v="Downtown's SiNa"/>
    <x v="1"/>
    <s v="Feixing"/>
    <x v="5"/>
    <x v="11"/>
    <x v="6"/>
    <n v="0"/>
    <s v="225 Youwang Jade"/>
    <s v="Improve damage of hidden weapon's &quot;Peacock Plume&quot;"/>
    <m/>
    <m/>
    <m/>
    <m/>
    <m/>
    <x v="0"/>
  </r>
  <r>
    <n v="0"/>
    <n v="25"/>
    <s v="Jianghu"/>
    <s v="Downtown's SiNa"/>
    <x v="1"/>
    <s v="TianMantra"/>
    <x v="5"/>
    <x v="11"/>
    <x v="6"/>
    <n v="0"/>
    <s v="225 Youwang Jade"/>
    <s v="Improve damage of hidden weapon's &quot;Life Nail&quot;"/>
    <m/>
    <m/>
    <m/>
    <m/>
    <m/>
    <x v="0"/>
  </r>
  <r>
    <n v="0"/>
    <n v="26"/>
    <s v="Jianghu"/>
    <s v="Downtown's SiNa"/>
    <x v="1"/>
    <s v="Liuxing"/>
    <x v="5"/>
    <x v="11"/>
    <x v="6"/>
    <n v="0"/>
    <s v="225 Youwang Jade"/>
    <s v="Improve damage of hidden weapon's &quot;Thunderbolt Arrow&quot;"/>
    <m/>
    <m/>
    <m/>
    <m/>
    <m/>
    <x v="0"/>
  </r>
  <r>
    <n v="0"/>
    <n v="27"/>
    <s v="Jianghu"/>
    <s v="Downtown's SiNa"/>
    <x v="1"/>
    <s v="Qiakun"/>
    <x v="5"/>
    <x v="11"/>
    <x v="6"/>
    <n v="0"/>
    <s v="225 Youwang Jade"/>
    <s v="Improve damage of hidden weapon's &quot;Locust Pouch&quot;"/>
    <m/>
    <m/>
    <m/>
    <m/>
    <m/>
    <x v="0"/>
  </r>
  <r>
    <n v="0"/>
    <n v="28"/>
    <s v="Acquaintance"/>
    <s v="Luna Maze"/>
    <x v="0"/>
    <s v="Xuanmen Zhengqi"/>
    <x v="0"/>
    <x v="1"/>
    <x v="0"/>
    <n v="0"/>
    <s v="$4,500 + Heart 1"/>
    <s v="Increase cultivation Internal Force by 100/12s"/>
    <n v="100"/>
    <m/>
    <m/>
    <m/>
    <m/>
    <x v="0"/>
  </r>
  <r>
    <n v="0"/>
    <n v="29"/>
    <s v="Acquaintance"/>
    <s v="Luna Maze"/>
    <x v="1"/>
    <s v="Sky Dragon Sword"/>
    <x v="6"/>
    <x v="6"/>
    <x v="3"/>
    <n v="0"/>
    <s v="$7,000 + Heart 2"/>
    <s v="9.5% chance to cause 162% attack"/>
    <n v="162"/>
    <m/>
    <n v="9.5000000000000001E-2"/>
    <m/>
    <m/>
    <x v="1"/>
  </r>
  <r>
    <n v="0"/>
    <n v="30"/>
    <s v="Acquaintance"/>
    <s v="Luna Maze"/>
    <x v="3"/>
    <s v="Thunderbolt Spear"/>
    <x v="3"/>
    <x v="3"/>
    <x v="3"/>
    <n v="0"/>
    <s v="$7,000 + Heart 2"/>
    <s v="Increase spear attack by 480 points"/>
    <n v="480"/>
    <m/>
    <m/>
    <m/>
    <m/>
    <x v="0"/>
  </r>
  <r>
    <n v="0"/>
    <n v="31"/>
    <s v="Acquaintance"/>
    <s v="Luna Maze"/>
    <x v="1"/>
    <s v="Liuhe Internal Boxing"/>
    <x v="6"/>
    <x v="7"/>
    <x v="3"/>
    <n v="0"/>
    <s v="$7,000 + Heart 2"/>
    <s v="6.5% chance to cause 144% attack + increase self defense by 25%, last for 2 rounds"/>
    <n v="144"/>
    <m/>
    <n v="6.5000000000000002E-2"/>
    <n v="0.25"/>
    <n v="2"/>
    <x v="2"/>
  </r>
  <r>
    <n v="0"/>
    <n v="32"/>
    <s v="Acquaintance"/>
    <s v="Luna Maze"/>
    <x v="1"/>
    <s v="Asura Destruction Blade"/>
    <x v="6"/>
    <x v="5"/>
    <x v="4"/>
    <n v="0"/>
    <s v="$12,500 + Heart 3"/>
    <s v="10.5% chance to cause 186% attack + 25% additional damage"/>
    <n v="186"/>
    <m/>
    <n v="0.105"/>
    <n v="0.25"/>
    <n v="1"/>
    <x v="3"/>
  </r>
  <r>
    <n v="0"/>
    <n v="33"/>
    <s v="Acquaintance"/>
    <s v="Luna Maze"/>
    <x v="1"/>
    <s v="Spike Strike"/>
    <x v="6"/>
    <x v="8"/>
    <x v="4"/>
    <n v="0"/>
    <s v="$12,500 + Heart 3"/>
    <s v="8% chance to cause 150% attack + reduce enemy defense by 80% for 2 rounds"/>
    <n v="0.8"/>
    <m/>
    <n v="0.08"/>
    <n v="0.8"/>
    <n v="2"/>
    <x v="4"/>
  </r>
  <r>
    <n v="0"/>
    <n v="34"/>
    <s v="Acquaintance"/>
    <s v="Luna Maze"/>
    <x v="1"/>
    <s v="Bloody Battle Cudgel"/>
    <x v="6"/>
    <x v="4"/>
    <x v="4"/>
    <n v="0"/>
    <s v="$12,500 + Heart 3"/>
    <s v="9% chance to cause 176% attack + increase attack 1650 for 4 rounds"/>
    <n v="176"/>
    <m/>
    <n v="0.09"/>
    <n v="1650"/>
    <n v="4"/>
    <x v="5"/>
  </r>
  <r>
    <n v="0"/>
    <n v="35"/>
    <s v="Acquaintance"/>
    <s v="Luna Maze"/>
    <x v="2"/>
    <s v="Marrow Cleanse"/>
    <x v="0"/>
    <x v="0"/>
    <x v="8"/>
    <n v="0"/>
    <s v="$19,000 + Heart 4"/>
    <s v="Increase perception speed speed by 1600%"/>
    <m/>
    <m/>
    <n v="16"/>
    <m/>
    <m/>
    <x v="0"/>
  </r>
  <r>
    <n v="0"/>
    <n v="36"/>
    <s v="Jianghu"/>
    <s v="Tang Fengyu Page"/>
    <x v="0"/>
    <s v="Water Mantra"/>
    <x v="0"/>
    <x v="1"/>
    <x v="9"/>
    <n v="0"/>
    <s v="3 Tang Page Manual"/>
    <s v="Increase cultivation Internal Force by 15/12s"/>
    <n v="15"/>
    <m/>
    <m/>
    <m/>
    <m/>
    <x v="0"/>
  </r>
  <r>
    <n v="0"/>
    <n v="37"/>
    <s v="Jianghu"/>
    <s v="Tang Fengyu Page"/>
    <x v="0"/>
    <s v="Sky Heart Mantra"/>
    <x v="0"/>
    <x v="1"/>
    <x v="1"/>
    <n v="0"/>
    <s v="18 Tang Page Manual"/>
    <s v="Increase cultivation Internal Force by 35/12s"/>
    <n v="30"/>
    <m/>
    <m/>
    <m/>
    <m/>
    <x v="0"/>
  </r>
  <r>
    <n v="0"/>
    <n v="38"/>
    <s v="Jianghu"/>
    <s v="Tang Fengyu Page"/>
    <x v="0"/>
    <s v="Divine Wind Moon"/>
    <x v="0"/>
    <x v="1"/>
    <x v="0"/>
    <n v="0"/>
    <s v="60 Tang Page Manual"/>
    <s v="Increase cultivation Internal Force by 75/12s"/>
    <n v="75"/>
    <m/>
    <m/>
    <m/>
    <m/>
    <x v="0"/>
  </r>
  <r>
    <n v="0"/>
    <n v="39"/>
    <s v="Jianghu"/>
    <s v="Tang Fengyu Page"/>
    <x v="0"/>
    <s v="Fusion of Yang"/>
    <x v="0"/>
    <x v="1"/>
    <x v="2"/>
    <n v="0"/>
    <s v="150 Tang Page Manual"/>
    <s v="Increase cultivation Internal Force by 105/12s"/>
    <n v="105"/>
    <m/>
    <m/>
    <m/>
    <m/>
    <x v="0"/>
  </r>
  <r>
    <n v="0"/>
    <n v="40"/>
    <s v="Jianghu"/>
    <s v="Gate of Might"/>
    <x v="1"/>
    <s v="Buddha's Palm"/>
    <x v="6"/>
    <x v="7"/>
    <x v="6"/>
    <n v="0"/>
    <s v="5 Sarira (+5000 Righteous item)"/>
    <s v="5.2% chance to cause 126% attack + beat the enemy for 1 round"/>
    <n v="126"/>
    <m/>
    <n v="5.1999999999999998E-2"/>
    <m/>
    <n v="1"/>
    <x v="0"/>
  </r>
  <r>
    <n v="0"/>
    <n v="41"/>
    <s v="Sect"/>
    <s v="Mysterious Youth"/>
    <x v="2"/>
    <s v="Flying Immortal"/>
    <x v="4"/>
    <x v="12"/>
    <x v="6"/>
    <n v="0"/>
    <s v="355+ Agility (3 Volumes)"/>
    <s v="Increase 43 points Agility + 24 points of eyesight"/>
    <n v="43"/>
    <n v="24"/>
    <m/>
    <m/>
    <m/>
    <x v="0"/>
  </r>
  <r>
    <n v="0"/>
    <n v="42"/>
    <s v="Old Map"/>
    <s v="Jiuhua Underground"/>
    <x v="0"/>
    <s v="First Poem of Jiuhua"/>
    <x v="0"/>
    <x v="1"/>
    <x v="0"/>
    <n v="0"/>
    <s v="20 JiuHuaJing residual"/>
    <s v="Increase cultivation Internal Force by 76/12s"/>
    <n v="76"/>
    <m/>
    <m/>
    <m/>
    <m/>
    <x v="0"/>
  </r>
  <r>
    <n v="0"/>
    <n v="43"/>
    <s v="Old Map"/>
    <s v="Jiuhua Underground"/>
    <x v="3"/>
    <s v="Wind of JiuHua"/>
    <x v="4"/>
    <x v="13"/>
    <x v="0"/>
    <n v="0"/>
    <s v="80* JiuHuaJing residual"/>
    <s v="Increase Agility by 36 points"/>
    <n v="36"/>
    <m/>
    <m/>
    <m/>
    <m/>
    <x v="0"/>
  </r>
  <r>
    <n v="0"/>
    <n v="44"/>
    <s v="Old Map"/>
    <s v="Jiuhua Underground"/>
    <x v="0"/>
    <s v="Second Poem of Jiuhua"/>
    <x v="0"/>
    <x v="1"/>
    <x v="2"/>
    <n v="0"/>
    <s v="30* JiuHuaJing residual"/>
    <s v="Increase cultivation Internal Force by 288/12s"/>
    <n v="288"/>
    <m/>
    <m/>
    <m/>
    <m/>
    <x v="0"/>
  </r>
  <r>
    <n v="0"/>
    <n v="45"/>
    <s v="Old Map"/>
    <s v="Jiuhua Underground"/>
    <x v="1"/>
    <s v="Air of Jiuhua"/>
    <x v="4"/>
    <x v="14"/>
    <x v="2"/>
    <n v="0"/>
    <s v="120* JiuHuaJing residual"/>
    <s v="Raise Physique by 60 points"/>
    <n v="60"/>
    <m/>
    <m/>
    <m/>
    <m/>
    <x v="0"/>
  </r>
  <r>
    <n v="0"/>
    <n v="46"/>
    <s v="Old Map"/>
    <s v="Jiuhua Underground"/>
    <x v="2"/>
    <s v="Third Poem of Jiuhua"/>
    <x v="0"/>
    <x v="1"/>
    <x v="3"/>
    <n v="0"/>
    <s v="40* JiuHuaJing residual"/>
    <s v="Increase cultivation Internal Force by 996/12s"/>
    <n v="996"/>
    <m/>
    <m/>
    <m/>
    <m/>
    <x v="0"/>
  </r>
  <r>
    <n v="0"/>
    <n v="47"/>
    <s v="Old Map"/>
    <s v="Jiuhua Underground"/>
    <x v="2"/>
    <s v="Sky of Jiuhua"/>
    <x v="4"/>
    <x v="15"/>
    <x v="3"/>
    <n v="0"/>
    <s v="160* JiuHuaJing residual"/>
    <s v="Increase Strength by 72 points"/>
    <n v="72"/>
    <m/>
    <m/>
    <m/>
    <m/>
    <x v="0"/>
  </r>
  <r>
    <n v="0"/>
    <n v="48"/>
    <s v="Map"/>
    <s v="Junshan Assembly"/>
    <x v="1"/>
    <s v="Taiyi Bipolar Sword"/>
    <x v="6"/>
    <x v="6"/>
    <x v="4"/>
    <n v="0"/>
    <s v="36 Minghong Blade Order (or 1008 Shard)"/>
    <s v="6.4% chance to cause 2 times 133% attacks + increase self defense by 30%, last for 2 rounds"/>
    <n v="133"/>
    <m/>
    <n v="6.4000000000000001E-2"/>
    <n v="0.3"/>
    <n v="2"/>
    <x v="6"/>
  </r>
  <r>
    <n v="0"/>
    <n v="49"/>
    <s v="Map"/>
    <s v="Junshan Assembly"/>
    <x v="1"/>
    <s v="Asura Extinction Blade"/>
    <x v="6"/>
    <x v="5"/>
    <x v="4"/>
    <n v="0"/>
    <s v="36 Minghong Blade Order (or 1008 Shard)"/>
    <s v="5.6% chance to cause 204% attack + 30% additional damage"/>
    <n v="204"/>
    <m/>
    <n v="5.6000000000000001E-2"/>
    <n v="0.3"/>
    <m/>
    <x v="3"/>
  </r>
  <r>
    <n v="0"/>
    <n v="50"/>
    <s v="Map"/>
    <s v="Junshan Assembly"/>
    <x v="1"/>
    <s v="Rouge Wave Palm"/>
    <x v="6"/>
    <x v="7"/>
    <x v="4"/>
    <n v="0"/>
    <s v="36 Minghong Blade Order (or 1008 Shard)"/>
    <s v="6.2 Chance of 132% attack + enemy's dodge ability to all moves is reduced by 30%, lasts 3 rounds"/>
    <n v="132"/>
    <m/>
    <m/>
    <n v="0.3"/>
    <n v="3"/>
    <x v="7"/>
  </r>
  <r>
    <n v="0"/>
    <n v="51"/>
    <s v="Map"/>
    <s v="Junshan Assembly"/>
    <x v="1"/>
    <s v="Shadowless Kick"/>
    <x v="6"/>
    <x v="8"/>
    <x v="4"/>
    <n v="0"/>
    <s v="36 Minghong Blade Order (or 1008 Shard)"/>
    <s v="6% chance to cause 5 times of 54% attack + reduce enemy defense by 50%, for 1 round"/>
    <n v="54"/>
    <m/>
    <n v="0.06"/>
    <n v="0.5"/>
    <n v="1"/>
    <x v="4"/>
  </r>
  <r>
    <n v="0"/>
    <n v="52"/>
    <s v="Map"/>
    <s v="Junshan Assembly"/>
    <x v="1"/>
    <s v="Drunken Immortal Cudgel"/>
    <x v="3"/>
    <x v="4"/>
    <x v="4"/>
    <n v="0"/>
    <s v="36 Minghong Blade Order (or 1008 Shard)"/>
    <s v="Increase cudgel attack by 552 points + Physique 54 points"/>
    <n v="552"/>
    <n v="54"/>
    <m/>
    <m/>
    <m/>
    <x v="0"/>
  </r>
  <r>
    <n v="0"/>
    <n v="53"/>
    <s v="Map"/>
    <s v="Junshan Assembly"/>
    <x v="2"/>
    <s v="Blazing Spear"/>
    <x v="3"/>
    <x v="3"/>
    <x v="4"/>
    <n v="0"/>
    <s v="36 Minghong Blade Order (or 1008 Shard)"/>
    <s v="Increase spear attack by 576 points + defense by 420 points"/>
    <n v="576"/>
    <n v="420"/>
    <m/>
    <m/>
    <m/>
    <x v="0"/>
  </r>
  <r>
    <n v="0"/>
    <n v="54"/>
    <s v="Jianghu"/>
    <s v="Department Six"/>
    <x v="1"/>
    <s v="Fire Palm"/>
    <x v="6"/>
    <x v="7"/>
    <x v="2"/>
    <n v="0"/>
    <s v="3600Feats + Fame 2"/>
    <s v="10% chance to cause 138% damage + reduce the power of enemy moves by 25% for 2 rounds"/>
    <n v="0.25"/>
    <m/>
    <n v="0.1"/>
    <n v="0.25"/>
    <n v="2"/>
    <x v="8"/>
  </r>
  <r>
    <n v="0"/>
    <n v="55"/>
    <s v="Jianghu"/>
    <s v="Department Six"/>
    <x v="1"/>
    <s v="Swordplay of Mercy"/>
    <x v="3"/>
    <x v="6"/>
    <x v="2"/>
    <n v="0"/>
    <s v="3600Feats + Fame 2"/>
    <s v="Increase sword attack by 480 points"/>
    <n v="480"/>
    <m/>
    <m/>
    <m/>
    <m/>
    <x v="0"/>
  </r>
  <r>
    <n v="0"/>
    <n v="56"/>
    <s v="Jianghu"/>
    <s v="Department Six"/>
    <x v="3"/>
    <s v="Hawk Wings"/>
    <x v="6"/>
    <x v="3"/>
    <x v="2"/>
    <n v="0"/>
    <s v="3600Feats + Fame 2"/>
    <s v="9% cause 144% attack andreduce enemy's attack by 30% for 3 rounds"/>
    <n v="1.44"/>
    <m/>
    <n v="0.09"/>
    <n v="0.3"/>
    <n v="3"/>
    <x v="8"/>
  </r>
  <r>
    <n v="0"/>
    <n v="57"/>
    <s v="Jianghu"/>
    <s v="Department Six"/>
    <x v="1"/>
    <s v="Mountain Cut Blade"/>
    <x v="6"/>
    <x v="5"/>
    <x v="3"/>
    <n v="0"/>
    <s v="5200Feats + Fame 3"/>
    <s v="Increase knife attack X points + hit 96 points"/>
    <m/>
    <n v="96"/>
    <m/>
    <m/>
    <m/>
    <x v="0"/>
  </r>
  <r>
    <n v="0"/>
    <n v="58"/>
    <s v="Jianghu"/>
    <s v="Department Six"/>
    <x v="1"/>
    <s v="Golden Eagle Hook Kick"/>
    <x v="6"/>
    <x v="8"/>
    <x v="3"/>
    <n v="0"/>
    <s v="5200Feats + Fame 3"/>
    <s v="8% chance to cause 120% damage twice"/>
    <n v="1.2"/>
    <m/>
    <n v="0.08"/>
    <n v="1.2"/>
    <n v="1"/>
    <x v="9"/>
  </r>
  <r>
    <n v="0"/>
    <n v="59"/>
    <s v="Jianghu"/>
    <s v="Department Six"/>
    <x v="1"/>
    <s v="Hurricane Cudgel"/>
    <x v="6"/>
    <x v="4"/>
    <x v="3"/>
    <n v="0"/>
    <s v="5200Feats + Fame 3"/>
    <s v="X% chance to cause 156% damage + increase self defense by 30% for 3 rounds"/>
    <n v="156"/>
    <m/>
    <s v="X%"/>
    <n v="0.3"/>
    <n v="3"/>
    <x v="6"/>
  </r>
  <r>
    <n v="0"/>
    <n v="60"/>
    <s v="Jianghu"/>
    <s v="Department Six"/>
    <x v="3"/>
    <s v="Solitary Footwork"/>
    <x v="4"/>
    <x v="16"/>
    <x v="2"/>
    <n v="0"/>
    <s v="6000Feats + Fame 3"/>
    <s v="34 points for Agility + 30 points for Physique"/>
    <n v="34"/>
    <n v="30"/>
    <m/>
    <m/>
    <m/>
    <x v="0"/>
  </r>
  <r>
    <n v="0"/>
    <n v="61"/>
    <s v="Jianghu"/>
    <s v="Department Six"/>
    <x v="1"/>
    <s v="Iron Palm"/>
    <x v="6"/>
    <x v="7"/>
    <x v="4"/>
    <n v="0"/>
    <s v="8400Feats + Fame 4"/>
    <s v="Increase attack X points + Physique X points"/>
    <s v="X"/>
    <m/>
    <m/>
    <m/>
    <m/>
    <x v="0"/>
  </r>
  <r>
    <n v="0"/>
    <n v="62"/>
    <s v="Jianghu"/>
    <s v="Department Six"/>
    <x v="1"/>
    <s v="Warbler Blood Swordplay"/>
    <x v="6"/>
    <x v="6"/>
    <x v="4"/>
    <n v="0"/>
    <s v="8400Feats + Fame 4"/>
    <s v="8% chance to cause 134% damage + 25% bleeding for 3 rounds"/>
    <n v="1.34"/>
    <m/>
    <n v="0.08"/>
    <n v="0.25"/>
    <n v="3"/>
    <x v="10"/>
  </r>
  <r>
    <n v="0"/>
    <n v="63"/>
    <s v="Jianghu"/>
    <s v="Department Six"/>
    <x v="2"/>
    <s v="Overlord Stab"/>
    <x v="6"/>
    <x v="3"/>
    <x v="4"/>
    <n v="0"/>
    <s v="8400Feats + Fame 4"/>
    <s v="X chance to cause 204% damage"/>
    <n v="2.04"/>
    <m/>
    <m/>
    <m/>
    <m/>
    <x v="1"/>
  </r>
  <r>
    <n v="0"/>
    <n v="64"/>
    <s v="Jianghu"/>
    <s v="Department Six"/>
    <x v="1"/>
    <s v="Dragon Turtle Mantra"/>
    <x v="4"/>
    <x v="10"/>
    <x v="3"/>
    <n v="0"/>
    <s v="9600Feats + Fame 4"/>
    <s v="Increase defense by 372 points"/>
    <n v="372"/>
    <m/>
    <m/>
    <m/>
    <m/>
    <x v="0"/>
  </r>
  <r>
    <n v="0"/>
    <n v="65"/>
    <s v="Jianghu"/>
    <s v="Department Six"/>
    <x v="1"/>
    <s v="Bloody Dance Blade"/>
    <x v="6"/>
    <x v="5"/>
    <x v="5"/>
    <n v="0"/>
    <s v="12800Feats + Fame 5"/>
    <s v="X chance to cause 204% damage + increase 25% attack for 3 rounds"/>
    <n v="204"/>
    <m/>
    <m/>
    <n v="0.25"/>
    <n v="3"/>
    <x v="11"/>
  </r>
  <r>
    <n v="0"/>
    <n v="66"/>
    <s v="Jianghu"/>
    <s v="Department Six"/>
    <x v="1"/>
    <s v="Dragon Tail Whip"/>
    <x v="6"/>
    <x v="8"/>
    <x v="5"/>
    <n v="0"/>
    <s v="12800Feats + Fame 5"/>
    <s v="No special effects"/>
    <m/>
    <m/>
    <m/>
    <m/>
    <m/>
    <x v="1"/>
  </r>
  <r>
    <n v="0"/>
    <n v="67"/>
    <s v="Jianghu"/>
    <s v="Department Six"/>
    <x v="1"/>
    <s v="Fighting Buddha Cudgel"/>
    <x v="6"/>
    <x v="4"/>
    <x v="5"/>
    <n v="0"/>
    <s v="12800Feats + Fame 5"/>
    <s v="X% chance to cause 198% damage + stun the enemy for 1 round"/>
    <n v="198"/>
    <m/>
    <s v="X%"/>
    <m/>
    <n v="1"/>
    <x v="12"/>
  </r>
  <r>
    <n v="0"/>
    <n v="68"/>
    <s v="Jianghu"/>
    <s v="Department Six"/>
    <x v="1"/>
    <s v="Wanhua Mantra"/>
    <x v="4"/>
    <x v="17"/>
    <x v="4"/>
    <n v="0"/>
    <s v="14400Feats + Fame 5"/>
    <s v="Increase HP X points"/>
    <s v="X"/>
    <m/>
    <m/>
    <m/>
    <m/>
    <x v="0"/>
  </r>
  <r>
    <n v="0"/>
    <n v="69"/>
    <s v="Jianghu"/>
    <s v="Greenwood Alliance"/>
    <x v="1"/>
    <s v="Wind Chaser Blade"/>
    <x v="6"/>
    <x v="5"/>
    <x v="2"/>
    <n v="0"/>
    <s v="3600Feats"/>
    <s v="20% additional damage"/>
    <n v="0.2"/>
    <m/>
    <n v="0.2"/>
    <m/>
    <m/>
    <x v="0"/>
  </r>
  <r>
    <n v="0"/>
    <n v="70"/>
    <s v="Jianghu"/>
    <s v="Greenwood Alliance"/>
    <x v="1"/>
    <s v="Hurricane Kick"/>
    <x v="3"/>
    <x v="8"/>
    <x v="2"/>
    <n v="0"/>
    <s v="3600Feats"/>
    <s v="Increase kick attack by 492 points"/>
    <n v="492"/>
    <m/>
    <m/>
    <m/>
    <m/>
    <x v="0"/>
  </r>
  <r>
    <n v="0"/>
    <n v="71"/>
    <s v="Jianghu"/>
    <s v="Greenwood Alliance"/>
    <x v="1"/>
    <s v="Beggar Gang Cudgel"/>
    <x v="3"/>
    <x v="4"/>
    <x v="2"/>
    <n v="0"/>
    <s v="3600Feats"/>
    <s v="Boost cudgel attack X points + defense 300 points"/>
    <m/>
    <n v="300"/>
    <m/>
    <m/>
    <m/>
    <x v="0"/>
  </r>
  <r>
    <n v="0"/>
    <n v="72"/>
    <s v="Jianghu"/>
    <s v="Greenwood Alliance"/>
    <x v="1"/>
    <s v="Deadly Hands"/>
    <x v="6"/>
    <x v="7"/>
    <x v="3"/>
    <n v="0"/>
    <s v="5200Feats"/>
    <s v="10% chance to cause 186% damage"/>
    <n v="1.86"/>
    <m/>
    <n v="0.1"/>
    <m/>
    <m/>
    <x v="1"/>
  </r>
  <r>
    <n v="0"/>
    <n v="73"/>
    <s v="Jianghu"/>
    <s v="Greenwood Alliance"/>
    <x v="1"/>
    <s v="Falling Star Stab"/>
    <x v="6"/>
    <x v="6"/>
    <x v="3"/>
    <n v="0"/>
    <s v="5200Feats"/>
    <s v="9.5% chance to cause 174% attack"/>
    <n v="1.74"/>
    <m/>
    <n v="9.5000000000000001E-2"/>
    <m/>
    <m/>
    <x v="1"/>
  </r>
  <r>
    <n v="0"/>
    <n v="74"/>
    <s v="Jianghu"/>
    <s v="Greenwood Alliance"/>
    <x v="2"/>
    <s v="Spinning Spear"/>
    <x v="3"/>
    <x v="3"/>
    <x v="3"/>
    <n v="0"/>
    <s v="5200Feats"/>
    <s v="Increase spear attack by 504 points"/>
    <n v="50"/>
    <m/>
    <m/>
    <m/>
    <m/>
    <x v="0"/>
  </r>
  <r>
    <n v="0"/>
    <n v="75"/>
    <s v="Jianghu"/>
    <s v="Greenwood Alliance"/>
    <x v="1"/>
    <s v="Wind Chaser Footwork"/>
    <x v="4"/>
    <x v="18"/>
    <x v="2"/>
    <n v="0"/>
    <s v="6000Feats"/>
    <s v="34 points for Agility + 30 points for Strength"/>
    <n v="34"/>
    <n v="30"/>
    <m/>
    <m/>
    <m/>
    <x v="0"/>
  </r>
  <r>
    <n v="0"/>
    <n v="76"/>
    <s v="Jianghu"/>
    <s v="Greenwood Alliance"/>
    <x v="1"/>
    <s v="Ghost Slash"/>
    <x v="6"/>
    <x v="5"/>
    <x v="4"/>
    <n v="0"/>
    <s v="8400Feats"/>
    <s v="X% chance to cause 226% damage"/>
    <n v="2.2599999999999998"/>
    <m/>
    <s v="X%"/>
    <m/>
    <m/>
    <x v="1"/>
  </r>
  <r>
    <n v="0"/>
    <n v="77"/>
    <s v="Jianghu"/>
    <s v="Greenwood Alliance"/>
    <x v="1"/>
    <s v="Mighty Vajra Kick"/>
    <x v="6"/>
    <x v="8"/>
    <x v="4"/>
    <n v="0"/>
    <s v="8400Feats"/>
    <s v="11% chance to cause 205% damage"/>
    <n v="2.0499999999999998"/>
    <m/>
    <n v="0.11"/>
    <m/>
    <m/>
    <x v="1"/>
  </r>
  <r>
    <n v="0"/>
    <n v="78"/>
    <s v="Jianghu"/>
    <s v="Greenwood Alliance"/>
    <x v="1"/>
    <s v="Sweep All"/>
    <x v="6"/>
    <x v="4"/>
    <x v="4"/>
    <n v="0"/>
    <s v="8400Feats"/>
    <s v="X% chance to cause 198% damage"/>
    <n v="1.98"/>
    <m/>
    <s v="X%"/>
    <m/>
    <m/>
    <x v="1"/>
  </r>
  <r>
    <n v="0"/>
    <n v="79"/>
    <s v="Jianghu"/>
    <s v="Greenwood Alliance"/>
    <x v="1"/>
    <s v="Body Refining"/>
    <x v="4"/>
    <x v="10"/>
    <x v="3"/>
    <n v="0"/>
    <s v="9600Feats"/>
    <s v="Increase defense by 372 points"/>
    <n v="372"/>
    <m/>
    <m/>
    <m/>
    <m/>
    <x v="0"/>
  </r>
  <r>
    <n v="0"/>
    <n v="80"/>
    <s v="Jianghu"/>
    <s v="Greenwood Alliance"/>
    <x v="1"/>
    <s v="Bone-splitter Palm"/>
    <x v="6"/>
    <x v="7"/>
    <x v="5"/>
    <n v="0"/>
    <s v="12800Feats"/>
    <s v="Paralyze the enemy (stun)"/>
    <m/>
    <m/>
    <m/>
    <m/>
    <m/>
    <x v="12"/>
  </r>
  <r>
    <n v="0"/>
    <n v="81"/>
    <s v="Jianghu"/>
    <s v="Greenwood Alliance"/>
    <x v="1"/>
    <s v="Pure Yang Swordplay"/>
    <x v="6"/>
    <x v="6"/>
    <x v="5"/>
    <n v="0"/>
    <s v="12800Feats"/>
    <s v="X% chance to cause 168% damage + increase attack for 2 rounds"/>
    <n v="168"/>
    <m/>
    <s v="X%"/>
    <m/>
    <n v="2"/>
    <x v="11"/>
  </r>
  <r>
    <n v="0"/>
    <n v="82"/>
    <s v="Jianghu"/>
    <s v="Greenwood Alliance"/>
    <x v="2"/>
    <s v="Dragon Dives the Sea"/>
    <x v="6"/>
    <x v="3"/>
    <x v="5"/>
    <n v="0"/>
    <s v="12800Feats"/>
    <s v="9% chance to cause 192% damage + 25% increase in defense for 2 rounds"/>
    <n v="1.92"/>
    <m/>
    <n v="0.09"/>
    <n v="0.25"/>
    <n v="2"/>
    <x v="6"/>
  </r>
  <r>
    <n v="0"/>
    <n v="83"/>
    <s v="Jianghu"/>
    <s v="Greenwood Alliance"/>
    <x v="1"/>
    <s v="Condensation of Qi"/>
    <x v="4"/>
    <x v="17"/>
    <x v="4"/>
    <n v="0"/>
    <s v="14400Feats"/>
    <s v="Increase HP X points"/>
    <s v="X"/>
    <m/>
    <m/>
    <m/>
    <m/>
    <x v="0"/>
  </r>
  <r>
    <n v="0"/>
    <n v="84"/>
    <s v="Study"/>
    <s v="Music"/>
    <x v="1"/>
    <s v="Sun of Spring"/>
    <x v="4"/>
    <x v="17"/>
    <x v="2"/>
    <s v="Green"/>
    <s v="GuangLingSan page (400)"/>
    <s v="Increase HP by 1320 points"/>
    <n v="1320"/>
    <m/>
    <m/>
    <m/>
    <m/>
    <x v="0"/>
  </r>
  <r>
    <n v="0"/>
    <n v="85"/>
    <s v="Study"/>
    <s v="Music"/>
    <x v="1"/>
    <s v="Moon Chaser"/>
    <x v="4"/>
    <x v="15"/>
    <x v="2"/>
    <s v="Green"/>
    <s v="GuangLingSan page (400)"/>
    <s v="Increase Strength by 54 points"/>
    <n v="54"/>
    <m/>
    <m/>
    <m/>
    <m/>
    <x v="0"/>
  </r>
  <r>
    <n v="0"/>
    <n v="86"/>
    <s v="Study"/>
    <s v="Music"/>
    <x v="1"/>
    <s v="Chaotic Flower Cudgel"/>
    <x v="6"/>
    <x v="4"/>
    <x v="3"/>
    <s v="Blue"/>
    <s v="TianPingPu page (600)"/>
    <s v="X% chance to cause 170% damage + increase self defense by 30% for 5 rounds"/>
    <n v="170"/>
    <m/>
    <s v="X%"/>
    <n v="0.3"/>
    <n v="5"/>
    <x v="6"/>
  </r>
  <r>
    <n v="0"/>
    <n v="87"/>
    <s v="Study"/>
    <s v="Music"/>
    <x v="1"/>
    <s v="Heaven Unity Blade"/>
    <x v="3"/>
    <x v="5"/>
    <x v="3"/>
    <s v="Blue"/>
    <s v="TianPingPu page (600)"/>
    <s v="Increase knife attack X points + Strength X points"/>
    <m/>
    <m/>
    <m/>
    <m/>
    <m/>
    <x v="0"/>
  </r>
  <r>
    <n v="0"/>
    <n v="88"/>
    <s v="Study"/>
    <s v="Music"/>
    <x v="1"/>
    <s v="Peace Kick"/>
    <x v="3"/>
    <x v="8"/>
    <x v="3"/>
    <s v="Blue"/>
    <s v="TianPingPu page (600)"/>
    <s v="Increase kick attack X points + body style X points"/>
    <s v="X"/>
    <m/>
    <m/>
    <m/>
    <m/>
    <x v="0"/>
  </r>
  <r>
    <n v="0"/>
    <n v="89"/>
    <s v="Study"/>
    <s v="Music"/>
    <x v="4"/>
    <s v="Fairy Flower Slash"/>
    <x v="6"/>
    <x v="5"/>
    <x v="4"/>
    <s v="Violet"/>
    <s v="DunHuang YuePu page (600)"/>
    <s v="9% chance to cause 222% damage + a large increase in attack for 3 rounds"/>
    <n v="222"/>
    <m/>
    <n v="0.09"/>
    <m/>
    <n v="3"/>
    <x v="11"/>
  </r>
  <r>
    <n v="0"/>
    <n v="90"/>
    <s v="Study"/>
    <s v="Music"/>
    <x v="4"/>
    <s v="Immortal Dance Kick"/>
    <x v="6"/>
    <x v="8"/>
    <x v="4"/>
    <s v="Violet"/>
    <s v="DunHuang YuePu page (600)"/>
    <s v="8.5% chance to cause 216% damage"/>
    <n v="216"/>
    <m/>
    <n v="8.5000000000000006E-2"/>
    <m/>
    <m/>
    <x v="1"/>
  </r>
  <r>
    <n v="0"/>
    <n v="91"/>
    <s v="Study"/>
    <s v="Music"/>
    <x v="1"/>
    <s v="Druken Divine Fist"/>
    <x v="6"/>
    <x v="7"/>
    <x v="4"/>
    <s v="Violet"/>
    <s v="DunHuang YuePu page (600)"/>
    <s v="Must dodge the enemy's next attack"/>
    <m/>
    <m/>
    <m/>
    <m/>
    <n v="1"/>
    <x v="13"/>
  </r>
  <r>
    <n v="0"/>
    <n v="92"/>
    <s v="Study"/>
    <s v="Music"/>
    <x v="5"/>
    <s v="Fairy Dance Mantra"/>
    <x v="4"/>
    <x v="19"/>
    <x v="4"/>
    <s v="Violet"/>
    <s v="DunHuang YuePu page (600)"/>
    <s v="Increase muscles and Physique (main) + Eyesight (auxiliary)"/>
    <m/>
    <m/>
    <m/>
    <m/>
    <m/>
    <x v="0"/>
  </r>
  <r>
    <n v="0"/>
    <n v="93"/>
    <s v="Study"/>
    <s v="Music"/>
    <x v="1"/>
    <s v="Orchid Twin Sword"/>
    <x v="6"/>
    <x v="6"/>
    <x v="5"/>
    <s v="Orange"/>
    <s v="JieShiDiao YouLan page (600)"/>
    <s v="7.5 chance to deal 2 times of 126% damage + 25% bleed for 3 rounds"/>
    <n v="126"/>
    <m/>
    <n v="7.4999999999999997E-2"/>
    <n v="0.25"/>
    <n v="3"/>
    <x v="10"/>
  </r>
  <r>
    <n v="0"/>
    <n v="94"/>
    <s v="Study"/>
    <s v="Music"/>
    <x v="5"/>
    <s v="Orchid Oblivion Spear"/>
    <x v="6"/>
    <x v="3"/>
    <x v="5"/>
    <s v="Orange"/>
    <s v="JieShiDiao YouLan page (600)"/>
    <s v="X% 40% bleed for 3 rounds"/>
    <m/>
    <m/>
    <m/>
    <n v="0.4"/>
    <n v="3"/>
    <x v="10"/>
  </r>
  <r>
    <n v="0"/>
    <n v="95"/>
    <s v="Study"/>
    <s v="Music"/>
    <x v="1"/>
    <s v="Orchid Death Cudgel"/>
    <x v="6"/>
    <x v="4"/>
    <x v="5"/>
    <s v="Orange"/>
    <s v="JieShiDiao YouLan page (600)"/>
    <s v="8.5% chance to cause 204 damage + a large increase in attack, lasts for 3 rounds"/>
    <n v="204"/>
    <m/>
    <n v="8.5000000000000006E-2"/>
    <m/>
    <n v="3"/>
    <x v="11"/>
  </r>
  <r>
    <n v="0"/>
    <n v="96"/>
    <s v="Study"/>
    <s v="Music"/>
    <x v="5"/>
    <s v="Orchid Sadness Mantra"/>
    <x v="4"/>
    <x v="20"/>
    <x v="5"/>
    <s v="Orange"/>
    <s v="JieShiDiao YouLan page (600)"/>
    <s v="Improve Eyesight X points + Physique X points"/>
    <s v="X"/>
    <m/>
    <m/>
    <m/>
    <m/>
    <x v="0"/>
  </r>
  <r>
    <n v="0"/>
    <n v="97"/>
    <s v="Study"/>
    <s v="Chess"/>
    <x v="2"/>
    <s v="Rotating Infinity"/>
    <x v="4"/>
    <x v="21"/>
    <x v="2"/>
    <s v="Green"/>
    <m/>
    <s v="Increase attack 408 points"/>
    <s v="X"/>
    <m/>
    <m/>
    <m/>
    <m/>
    <x v="0"/>
  </r>
  <r>
    <n v="0"/>
    <n v="98"/>
    <s v="Study"/>
    <s v="Chess"/>
    <x v="1"/>
    <s v="Kyushu Shenyou"/>
    <x v="7"/>
    <x v="22"/>
    <x v="2"/>
    <s v="Green"/>
    <m/>
    <s v="Uplift X points"/>
    <s v="X"/>
    <m/>
    <m/>
    <m/>
    <m/>
    <x v="0"/>
  </r>
  <r>
    <n v="0"/>
    <n v="99"/>
    <s v="Study"/>
    <s v="Chess"/>
    <x v="2"/>
    <s v="Hundreds Mighty Spear"/>
    <x v="3"/>
    <x v="3"/>
    <x v="3"/>
    <s v="Blue"/>
    <s v="HanTu ShiSanShi page (600)"/>
    <s v="Increase spear attack X points + defense 336 points"/>
    <m/>
    <n v="336"/>
    <m/>
    <m/>
    <m/>
    <x v="0"/>
  </r>
  <r>
    <n v="0"/>
    <n v="100"/>
    <s v="Study"/>
    <s v="Chess"/>
    <x v="1"/>
    <s v="Shadow Chaser Kick"/>
    <x v="6"/>
    <x v="8"/>
    <x v="3"/>
    <s v="Blue"/>
    <s v="HanTu ShiSanShi page (600)"/>
    <s v="8% chance to cause 66% damage 3 times + 35% defense reduction for 2 rounds"/>
    <n v="198"/>
    <m/>
    <n v="0.08"/>
    <n v="0.35"/>
    <n v="2"/>
    <x v="4"/>
  </r>
  <r>
    <n v="0"/>
    <n v="101"/>
    <s v="Study"/>
    <s v="Chess"/>
    <x v="1"/>
    <s v="Endless Waves Palm"/>
    <x v="6"/>
    <x v="7"/>
    <x v="3"/>
    <s v="Blue"/>
    <s v="HanTu ShiSanShi page (600)"/>
    <s v="10% chance to cause 60% damage 3 times"/>
    <n v="60"/>
    <m/>
    <n v="0.1"/>
    <n v="0.6"/>
    <n v="2"/>
    <x v="9"/>
  </r>
  <r>
    <n v="0"/>
    <n v="102"/>
    <s v="Study"/>
    <s v="Chess"/>
    <x v="1"/>
    <s v="Immortal Flower Sword"/>
    <x v="6"/>
    <x v="6"/>
    <x v="4"/>
    <s v="Violet"/>
    <s v="DunHuang QiJing page (600)"/>
    <s v="6.5% chance to cause 84% damage 3 times"/>
    <n v="84"/>
    <m/>
    <n v="6.5000000000000002E-2"/>
    <n v="0.84"/>
    <n v="2"/>
    <x v="9"/>
  </r>
  <r>
    <n v="0"/>
    <n v="103"/>
    <s v="Study"/>
    <s v="Chess"/>
    <x v="1"/>
    <s v="Divine Sky Cudgel"/>
    <x v="6"/>
    <x v="4"/>
    <x v="4"/>
    <s v="Violet"/>
    <s v="DunHuang QiJing page (600)"/>
    <s v="8% chance to cause 192% damage + increase self-attack by 1600 points + increase defense like heavenly soldiers, lasts 2 rounds"/>
    <n v="192"/>
    <m/>
    <n v="0.08"/>
    <n v="1600"/>
    <n v="2"/>
    <x v="14"/>
  </r>
  <r>
    <n v="0"/>
    <n v="104"/>
    <s v="Study"/>
    <s v="Chess"/>
    <x v="1"/>
    <s v="Druken Silence Palm"/>
    <x v="6"/>
    <x v="7"/>
    <x v="4"/>
    <s v="Violet"/>
    <s v="DunHuang QiJing page (600)"/>
    <s v="6.5% chance to cause 168% damage + stun for 1 round"/>
    <n v="1.68"/>
    <m/>
    <n v="6.5000000000000002E-2"/>
    <m/>
    <n v="1"/>
    <x v="12"/>
  </r>
  <r>
    <n v="0"/>
    <n v="105"/>
    <s v="Study"/>
    <s v="Chess"/>
    <x v="1"/>
    <s v="Drunken Qi Mantra"/>
    <x v="4"/>
    <x v="23"/>
    <x v="4"/>
    <s v="Violet"/>
    <s v="DunHuang QiJing page (600)"/>
    <s v="Increase Strength (main) + body technique (auxiliary)"/>
    <m/>
    <m/>
    <m/>
    <m/>
    <m/>
    <x v="0"/>
  </r>
  <r>
    <n v="0"/>
    <n v="106"/>
    <s v="Study"/>
    <s v="Chess"/>
    <x v="2"/>
    <s v="Heavenly Stars Stab"/>
    <x v="6"/>
    <x v="3"/>
    <x v="5"/>
    <s v="Orange"/>
    <s v="TianJi XingLuoJing page (600)"/>
    <s v="7% chance to cause 192%? damage + greatly increase attack for 3 rounds"/>
    <n v="192"/>
    <m/>
    <n v="7.0000000000000007E-2"/>
    <m/>
    <n v="3"/>
    <x v="11"/>
  </r>
  <r>
    <n v="0"/>
    <n v="107"/>
    <s v="Study"/>
    <s v="Chess"/>
    <x v="1"/>
    <s v="Heavenly Meteor Slash"/>
    <x v="6"/>
    <x v="5"/>
    <x v="5"/>
    <s v="Orange"/>
    <s v="TianJi XingLuoJing page (600)"/>
    <s v="7.5% chance to cause 252% damage + 40% additional damage"/>
    <n v="252"/>
    <m/>
    <n v="7.4999999999999997E-2"/>
    <n v="0.4"/>
    <n v="1"/>
    <x v="3"/>
  </r>
  <r>
    <n v="0"/>
    <n v="108"/>
    <s v="Study"/>
    <s v="Chess"/>
    <x v="1"/>
    <s v="Heavenly Stars Kick"/>
    <x v="6"/>
    <x v="8"/>
    <x v="5"/>
    <s v="Orange"/>
    <s v="TianJi XingLuoJing page (600)"/>
    <s v="7.5 chance to deal 5 times of 60% damage, increase self dodge by 30%, last 2 rounds"/>
    <n v="300"/>
    <m/>
    <n v="7.4999999999999997E-2"/>
    <n v="0.3"/>
    <n v="3"/>
    <x v="15"/>
  </r>
  <r>
    <n v="0"/>
    <n v="109"/>
    <s v="Study"/>
    <s v="Chess"/>
    <x v="2"/>
    <s v="Heavenly Chaos Stars"/>
    <x v="4"/>
    <x v="24"/>
    <x v="5"/>
    <s v="Orange"/>
    <s v="TianJi XingLuoJing page (600)"/>
    <s v="Increase Strength X points + Eyesight X points"/>
    <s v="X"/>
    <m/>
    <m/>
    <m/>
    <m/>
    <x v="0"/>
  </r>
  <r>
    <n v="0"/>
    <n v="110"/>
    <s v="Study"/>
    <s v="Callgraphy"/>
    <x v="1"/>
    <s v="Iron Bone Justice"/>
    <x v="4"/>
    <x v="10"/>
    <x v="2"/>
    <s v="Green"/>
    <s v="DaBingTang FaTie page (400)"/>
    <s v="Increase defense X points"/>
    <s v="X"/>
    <m/>
    <m/>
    <m/>
    <m/>
    <x v="0"/>
  </r>
  <r>
    <n v="0"/>
    <n v="111"/>
    <s v="Study"/>
    <s v="Callgraphy"/>
    <x v="1"/>
    <s v="Divine Firmness Mantra"/>
    <x v="4"/>
    <x v="14"/>
    <x v="2"/>
    <s v="Green"/>
    <s v="DaBingTang FaTie page (400)"/>
    <s v="Raise the Physique X point"/>
    <s v="X"/>
    <m/>
    <m/>
    <m/>
    <m/>
    <x v="0"/>
  </r>
  <r>
    <n v="0"/>
    <n v="112"/>
    <s v="Study"/>
    <s v="Callgraphy"/>
    <x v="1"/>
    <s v="PhoenixThirteen Swords"/>
    <x v="3"/>
    <x v="6"/>
    <x v="3"/>
    <s v="Blue"/>
    <m/>
    <s v="Increase sword attack by 360 points + dodge 192 points"/>
    <n v="360"/>
    <n v="192"/>
    <m/>
    <m/>
    <m/>
    <x v="0"/>
  </r>
  <r>
    <n v="0"/>
    <n v="113"/>
    <s v="Study"/>
    <s v="Callgraphy"/>
    <x v="5"/>
    <s v="Solitary Water Stab"/>
    <x v="6"/>
    <x v="3"/>
    <x v="3"/>
    <s v="Blue"/>
    <m/>
    <s v="No special effects"/>
    <m/>
    <m/>
    <m/>
    <m/>
    <m/>
    <x v="1"/>
  </r>
  <r>
    <n v="0"/>
    <n v="114"/>
    <s v="Study"/>
    <s v="Callgraphy"/>
    <x v="1"/>
    <s v="Afterglow Mantra"/>
    <x v="3"/>
    <x v="7"/>
    <x v="3"/>
    <s v="Blue"/>
    <m/>
    <s v="Increase punch attack by 396 points + muscles and Physique by 36 points"/>
    <n v="396"/>
    <n v="36"/>
    <m/>
    <m/>
    <m/>
    <x v="0"/>
  </r>
  <r>
    <n v="0"/>
    <n v="115"/>
    <s v="Study"/>
    <s v="Callgraphy"/>
    <x v="2"/>
    <s v="Nature Real Spear"/>
    <x v="6"/>
    <x v="3"/>
    <x v="4"/>
    <s v="Violet"/>
    <s v="HuangTingJing page (600)"/>
    <s v="8% chance to cause 168% damage + reduce enemy's attack by X% for X rounds"/>
    <n v="168"/>
    <m/>
    <n v="0.08"/>
    <m/>
    <m/>
    <x v="8"/>
  </r>
  <r>
    <n v="0"/>
    <n v="116"/>
    <s v="Study"/>
    <s v="Callgraphy"/>
    <x v="1"/>
    <s v="Heavenly Master Blade"/>
    <x v="6"/>
    <x v="5"/>
    <x v="4"/>
    <s v="Violet"/>
    <s v="HuangTingJing page (600)"/>
    <s v="X% chance to cause 204% damage + 35% increase in hits for X rounds"/>
    <n v="204"/>
    <m/>
    <s v="X%"/>
    <n v="0.35"/>
    <m/>
    <x v="16"/>
  </r>
  <r>
    <n v="0"/>
    <n v="117"/>
    <s v="Study"/>
    <s v="Callgraphy"/>
    <x v="1"/>
    <s v="Heavenly Path Kick"/>
    <x v="6"/>
    <x v="8"/>
    <x v="4"/>
    <s v="Violet"/>
    <s v="HuangTingJing page (600)"/>
    <s v="7.5% chance to cause 42% damage 6 times"/>
    <n v="0.42"/>
    <m/>
    <n v="7.4999999999999997E-2"/>
    <n v="0.42"/>
    <n v="5"/>
    <x v="9"/>
  </r>
  <r>
    <n v="0"/>
    <n v="118"/>
    <s v="Study"/>
    <s v="Callgraphy"/>
    <x v="5"/>
    <s v="Heavenly Replenishment"/>
    <x v="4"/>
    <x v="25"/>
    <x v="4"/>
    <s v="Violet"/>
    <s v="HuangTingJing page (600)"/>
    <s v="Improve Eyesight X points + body style X points"/>
    <s v="X"/>
    <m/>
    <m/>
    <m/>
    <m/>
    <x v="0"/>
  </r>
  <r>
    <n v="0"/>
    <n v="119"/>
    <s v="Study"/>
    <s v="Callgraphy"/>
    <x v="1"/>
    <s v="Dragon Free Sword"/>
    <x v="6"/>
    <x v="6"/>
    <x v="5"/>
    <s v="Orange"/>
    <s v="LanTingJiXu page (600)"/>
    <s v="6.5% Chance of causing 186% damage + a large increase in attack for 3 rounds"/>
    <n v="186"/>
    <m/>
    <n v="6.5000000000000002E-2"/>
    <m/>
    <m/>
    <x v="11"/>
  </r>
  <r>
    <n v="0"/>
    <n v="120"/>
    <s v="Study"/>
    <s v="Callgraphy"/>
    <x v="1"/>
    <s v="White Dragon Cudgel"/>
    <x v="6"/>
    <x v="4"/>
    <x v="5"/>
    <s v="Orange"/>
    <s v="LanTingJiXu page (600)"/>
    <s v="X% chance to cause 210% damage + reduce enemy defense by 35% for 3 rounds"/>
    <n v="210"/>
    <m/>
    <s v="X%"/>
    <n v="0.35"/>
    <n v="3"/>
    <x v="4"/>
  </r>
  <r>
    <n v="0"/>
    <n v="121"/>
    <s v="Study"/>
    <s v="Callgraphy"/>
    <x v="1"/>
    <s v="Swimming Dragon Palm"/>
    <x v="6"/>
    <x v="7"/>
    <x v="5"/>
    <s v="Orange"/>
    <s v="LanTingJiXu page (600)"/>
    <s v="Reduce enemy damage by 40% for 3 rounds"/>
    <m/>
    <m/>
    <m/>
    <n v="0.4"/>
    <n v="3"/>
    <x v="17"/>
  </r>
  <r>
    <n v="0"/>
    <n v="122"/>
    <s v="Study"/>
    <s v="Callgraphy"/>
    <x v="2"/>
    <s v="Dragon Flying Seas"/>
    <x v="4"/>
    <x v="26"/>
    <x v="5"/>
    <s v="Orange"/>
    <s v="LanTingJiXu page (600)"/>
    <s v="X points of body Strengthening + X points of Strength"/>
    <m/>
    <m/>
    <m/>
    <m/>
    <m/>
    <x v="0"/>
  </r>
  <r>
    <n v="0"/>
    <n v="123"/>
    <s v="Study"/>
    <s v="Paint"/>
    <x v="1"/>
    <s v="Spring Floating Mantra"/>
    <x v="4"/>
    <x v="17"/>
    <x v="2"/>
    <s v="Green"/>
    <s v="YouChunTu Page (400)"/>
    <s v="Increase HP by 1200 points"/>
    <n v="1200"/>
    <m/>
    <m/>
    <m/>
    <m/>
    <x v="0"/>
  </r>
  <r>
    <n v="0"/>
    <n v="124"/>
    <s v="Study"/>
    <s v="Paint"/>
    <x v="1"/>
    <s v="Wander on the Moon"/>
    <x v="4"/>
    <x v="27"/>
    <x v="2"/>
    <s v="Green"/>
    <s v="YouChunTu Page (400)"/>
    <s v="Improve Eyesight by 48 points"/>
    <n v="48"/>
    <m/>
    <m/>
    <m/>
    <m/>
    <x v="0"/>
  </r>
  <r>
    <n v="0"/>
    <n v="125"/>
    <s v="Study"/>
    <s v="Paint"/>
    <x v="1"/>
    <s v="Dream Return Sword"/>
    <x v="6"/>
    <x v="6"/>
    <x v="3"/>
    <s v="Blue"/>
    <s v="TianNu XianHua page (600)"/>
    <s v="6.5% chance to cause 144% damage + 25% bleeding for 3 rounds"/>
    <n v="1.44"/>
    <m/>
    <n v="6.5000000000000002E-2"/>
    <n v="0.25"/>
    <n v="3"/>
    <x v="10"/>
  </r>
  <r>
    <n v="0"/>
    <n v="126"/>
    <s v="Study"/>
    <s v="Paint"/>
    <x v="1"/>
    <s v="Dazed Flower Cudgel"/>
    <x v="3"/>
    <x v="4"/>
    <x v="3"/>
    <s v="Blue"/>
    <s v="TianNu XianHua page (600)"/>
    <s v="Increase cudgel attack 420 points + Eyesight 30 points"/>
    <m/>
    <m/>
    <m/>
    <m/>
    <m/>
    <x v="0"/>
  </r>
  <r>
    <n v="0"/>
    <n v="127"/>
    <s v="Study"/>
    <s v="Paint"/>
    <x v="1"/>
    <s v="Dream Butterfly Blade"/>
    <x v="6"/>
    <x v="5"/>
    <x v="3"/>
    <s v="Blue"/>
    <s v="TianNu XianHua page (600)"/>
    <s v="8% chance to cause 186% damage + 25% additional damage"/>
    <n v="0.25"/>
    <m/>
    <n v="0.08"/>
    <n v="0.25"/>
    <n v="1"/>
    <x v="3"/>
  </r>
  <r>
    <n v="0"/>
    <n v="128"/>
    <s v="Study"/>
    <s v="Paint"/>
    <x v="1"/>
    <s v="Divine Exorcism Sword"/>
    <x v="6"/>
    <x v="6"/>
    <x v="4"/>
    <s v="Violet"/>
    <s v="SongZi TiangWang page (600)"/>
    <s v="8% chance to cause 162% damage + 25% bleeding for 3 rounds"/>
    <n v="1.62"/>
    <m/>
    <n v="0.08"/>
    <n v="0.25"/>
    <n v="3"/>
    <x v="10"/>
  </r>
  <r>
    <n v="0"/>
    <n v="129"/>
    <s v="Study"/>
    <s v="Paint"/>
    <x v="2"/>
    <s v="Dragon Roar Spear"/>
    <x v="6"/>
    <x v="3"/>
    <x v="4"/>
    <s v="Violet"/>
    <s v="SongZi TiangWang page (600)"/>
    <s v="??? Improve your own defense by 35% for 3 rounds"/>
    <m/>
    <m/>
    <m/>
    <n v="0.35"/>
    <n v="3"/>
    <x v="6"/>
  </r>
  <r>
    <n v="0"/>
    <n v="130"/>
    <s v="Study"/>
    <s v="Paint"/>
    <x v="1"/>
    <s v="King Demon Cudgel"/>
    <x v="6"/>
    <x v="4"/>
    <x v="4"/>
    <s v="Violet"/>
    <s v="SongZi TiangWang page (600)"/>
    <s v="7% chance to cause 187% damage + reduce enemy defense by 25% for 4 rounds"/>
    <n v="187"/>
    <m/>
    <n v="7.0000000000000007E-2"/>
    <n v="0.25"/>
    <n v="4"/>
    <x v="4"/>
  </r>
  <r>
    <n v="0"/>
    <n v="131"/>
    <s v="Study"/>
    <s v="Paint"/>
    <x v="2"/>
    <s v="Supreme Unity Mantra"/>
    <x v="4"/>
    <x v="28"/>
    <x v="4"/>
    <s v="Violet"/>
    <s v="SongZi TiangWang page (600)"/>
    <s v="Lifting Strength X point + Physique X point"/>
    <s v="X"/>
    <m/>
    <m/>
    <m/>
    <m/>
    <x v="0"/>
  </r>
  <r>
    <n v="0"/>
    <n v="132"/>
    <s v="Study"/>
    <s v="Paint"/>
    <x v="1"/>
    <s v="Divine Dance Blade"/>
    <x v="6"/>
    <x v="5"/>
    <x v="5"/>
    <s v="Orange"/>
    <s v="LuoShenFu page (600)"/>
    <s v="8% chance to cause 216% damage + increase sword attack power by 35% for 3 rounds"/>
    <n v="0.35"/>
    <m/>
    <n v="0.08"/>
    <n v="0.35"/>
    <n v="3"/>
    <x v="11"/>
  </r>
  <r>
    <n v="0"/>
    <n v="133"/>
    <s v="Study"/>
    <s v="Paint"/>
    <x v="1"/>
    <s v="Waves of Hatred"/>
    <x v="6"/>
    <x v="8"/>
    <x v="5"/>
    <s v="Orange"/>
    <s v="LuoShenFu page (600)"/>
    <s v="X% chance to cause 4 times of 60% damage + increase leg attack power by 35% for 3 rounds"/>
    <n v="0.35"/>
    <m/>
    <s v="X%"/>
    <n v="0.35"/>
    <n v="3"/>
    <x v="11"/>
  </r>
  <r>
    <n v="0"/>
    <n v="134"/>
    <s v="Study"/>
    <s v="Paint"/>
    <x v="1"/>
    <s v="Stormy Smoke Palm"/>
    <x v="6"/>
    <x v="7"/>
    <x v="5"/>
    <s v="Orange"/>
    <s v="LuoShenFu page (600)"/>
    <s v="Increase the attack significantly for 3 rounds"/>
    <m/>
    <m/>
    <m/>
    <m/>
    <n v="3"/>
    <x v="11"/>
  </r>
  <r>
    <n v="0"/>
    <n v="135"/>
    <s v="Study"/>
    <s v="Paint"/>
    <x v="2"/>
    <s v="Divine Floating Mantra"/>
    <x v="4"/>
    <x v="16"/>
    <x v="5"/>
    <s v="Orange"/>
    <s v="LuoShenFu page (600)"/>
    <s v="X points of body lift + X points of muscles and Physique"/>
    <m/>
    <m/>
    <m/>
    <m/>
    <m/>
    <x v="0"/>
  </r>
  <r>
    <s v="A"/>
    <n v="136"/>
    <s v="Guanzhong"/>
    <s v="Horse Gang"/>
    <x v="1"/>
    <s v="Gecko Wall Climbing"/>
    <x v="4"/>
    <x v="13"/>
    <x v="9"/>
    <n v="10"/>
    <m/>
    <s v="Increase Agility by 12 points"/>
    <n v="12"/>
    <m/>
    <m/>
    <m/>
    <m/>
    <x v="0"/>
  </r>
  <r>
    <s v="A"/>
    <n v="137"/>
    <s v="Guanzhong"/>
    <s v="Horse Gang"/>
    <x v="1"/>
    <s v="Heartbroken Hand"/>
    <x v="6"/>
    <x v="7"/>
    <x v="9"/>
    <n v="10"/>
    <m/>
    <s v="5.5% chance to cause 115% attack damage"/>
    <n v="1.1499999999999999"/>
    <m/>
    <n v="5.5E-2"/>
    <m/>
    <m/>
    <x v="1"/>
  </r>
  <r>
    <s v="A"/>
    <n v="138"/>
    <s v="Guanzhong"/>
    <s v="Horse Gang"/>
    <x v="1"/>
    <s v="Divine Wind Blade"/>
    <x v="6"/>
    <x v="5"/>
    <x v="9"/>
    <n v="100"/>
    <m/>
    <s v="4.5% chance to cause 144% attack damage"/>
    <n v="1.44"/>
    <m/>
    <n v="4.4999999999999998E-2"/>
    <m/>
    <m/>
    <x v="1"/>
  </r>
  <r>
    <s v="A"/>
    <n v="139"/>
    <s v="Guanzhong"/>
    <s v="Horse Gang"/>
    <x v="6"/>
    <s v="Horse Guide"/>
    <x v="8"/>
    <x v="29"/>
    <x v="1"/>
    <n v="300"/>
    <m/>
    <s v="Required skills to go to find: Seek Horse in Jianghu's Gate of Might - Racecourse"/>
    <m/>
    <m/>
    <m/>
    <m/>
    <m/>
    <x v="0"/>
  </r>
  <r>
    <s v="A"/>
    <n v="140"/>
    <s v="Guanzhong"/>
    <s v="Dajiang Union"/>
    <x v="1"/>
    <s v="Baji Mount Shaking"/>
    <x v="4"/>
    <x v="10"/>
    <x v="9"/>
    <n v="10"/>
    <m/>
    <s v="Increase Defense by 120 points"/>
    <n v="120"/>
    <m/>
    <m/>
    <m/>
    <m/>
    <x v="0"/>
  </r>
  <r>
    <s v="A"/>
    <n v="141"/>
    <s v="Guanzhong"/>
    <s v="Dajiang Union"/>
    <x v="1"/>
    <s v="Earth-shaking Palm"/>
    <x v="6"/>
    <x v="7"/>
    <x v="9"/>
    <n v="100"/>
    <m/>
    <s v="6% chance to cause 118% attack damage"/>
    <n v="1.18"/>
    <m/>
    <n v="0.06"/>
    <m/>
    <m/>
    <x v="1"/>
  </r>
  <r>
    <s v="A"/>
    <n v="142"/>
    <s v="Guanzhong"/>
    <s v="Dajiang Union"/>
    <x v="1"/>
    <s v="Northern Kick"/>
    <x v="6"/>
    <x v="8"/>
    <x v="1"/>
    <n v="500"/>
    <m/>
    <s v="6.6% chance to cause 130% attack damage + reduce enemy defense by 15% for 1 round"/>
    <n v="130"/>
    <m/>
    <n v="6.6000000000000003E-2"/>
    <n v="0.15"/>
    <n v="1"/>
    <x v="4"/>
  </r>
  <r>
    <s v="A"/>
    <n v="143"/>
    <s v="Guanzhong"/>
    <s v="Tiance Mansion"/>
    <x v="3"/>
    <s v="Hug Mountain Spear"/>
    <x v="6"/>
    <x v="3"/>
    <x v="0"/>
    <n v="500"/>
    <m/>
    <s v="7.5% chance to cause 162% attack damage"/>
    <n v="1.62"/>
    <m/>
    <n v="7.4999999999999997E-2"/>
    <m/>
    <m/>
    <x v="1"/>
  </r>
  <r>
    <s v="A"/>
    <n v="144"/>
    <s v="Guanzhong"/>
    <s v="Tiance Mansion"/>
    <x v="3"/>
    <s v="Iron Spear Manual"/>
    <x v="3"/>
    <x v="3"/>
    <x v="0"/>
    <n v="100"/>
    <m/>
    <s v="Increase spear attack by 336 points"/>
    <n v="336"/>
    <m/>
    <m/>
    <m/>
    <m/>
    <x v="0"/>
  </r>
  <r>
    <s v="A"/>
    <n v="145"/>
    <s v="Guanzhong"/>
    <s v="Tiance Mansion"/>
    <x v="6"/>
    <s v="Forging Craft - Spear"/>
    <x v="8"/>
    <x v="30"/>
    <x v="0"/>
    <n v="8000"/>
    <m/>
    <s v="Ability to craft Spear"/>
    <m/>
    <m/>
    <m/>
    <m/>
    <m/>
    <x v="0"/>
  </r>
  <r>
    <s v="A"/>
    <n v="146"/>
    <s v="Guanzhong"/>
    <s v="Tiance Mansion"/>
    <x v="2"/>
    <s v="Fast Wind Stab"/>
    <x v="6"/>
    <x v="3"/>
    <x v="2"/>
    <n v="1500"/>
    <s v="Broom (3x)"/>
    <s v="9% chance to cause 156% attack damage + 33% bleeding for 2 times"/>
    <n v="1.56"/>
    <m/>
    <n v="0.09"/>
    <n v="0.33"/>
    <n v="2"/>
    <x v="10"/>
  </r>
  <r>
    <s v="A"/>
    <n v="147"/>
    <s v="Guanzhong"/>
    <s v="Guanzhong Sword"/>
    <x v="1"/>
    <s v="Cloud Dragon in Sky"/>
    <x v="4"/>
    <x v="9"/>
    <x v="9"/>
    <n v="10"/>
    <m/>
    <s v="Increase characters to dodge after enlightenment"/>
    <m/>
    <m/>
    <m/>
    <m/>
    <m/>
    <x v="0"/>
  </r>
  <r>
    <s v="A"/>
    <n v="148"/>
    <s v="Guanzhong"/>
    <s v="Guanzhong Sword"/>
    <x v="1"/>
    <s v="Heart Sword Manual"/>
    <x v="3"/>
    <x v="6"/>
    <x v="1"/>
    <n v="800"/>
    <m/>
    <s v="Increase sword attack by 288 points"/>
    <n v="288"/>
    <m/>
    <m/>
    <m/>
    <m/>
    <x v="0"/>
  </r>
  <r>
    <s v="A"/>
    <n v="149"/>
    <s v="Guanzhong"/>
    <s v="Guanzhong Sword"/>
    <x v="1"/>
    <s v="Flowing Cloud Swordplay"/>
    <x v="6"/>
    <x v="6"/>
    <x v="1"/>
    <n v="100"/>
    <m/>
    <s v="7% chance to cause 144% attack damage"/>
    <n v="144"/>
    <m/>
    <n v="7.0000000000000007E-2"/>
    <m/>
    <m/>
    <x v="1"/>
  </r>
  <r>
    <s v="A"/>
    <n v="150"/>
    <s v="Guanzhong"/>
    <s v="Xuanyuan Clan"/>
    <x v="1"/>
    <s v="Heavy Sword"/>
    <x v="9"/>
    <x v="6"/>
    <x v="6"/>
    <n v="0"/>
    <s v="Sea of Qi Tier 5. 2 Slots"/>
    <s v="Increase all your direct damage, the effect of which is affected by the character’s Strength and bone attributes"/>
    <m/>
    <m/>
    <m/>
    <m/>
    <m/>
    <x v="0"/>
  </r>
  <r>
    <s v="A"/>
    <n v="151"/>
    <s v="Guanzhong"/>
    <s v="Xuanyuan Clan"/>
    <x v="1"/>
    <s v="Flying Dragon"/>
    <x v="9"/>
    <x v="6"/>
    <x v="4"/>
    <n v="0"/>
    <s v="Sea of Qi Tier 5. 2 Slots"/>
    <s v="Increase the effect of all your Agility skills by 40.8%"/>
    <m/>
    <m/>
    <m/>
    <m/>
    <m/>
    <x v="0"/>
  </r>
  <r>
    <s v="B"/>
    <n v="152"/>
    <s v="Zhongyuan"/>
    <s v="Yuwen Clan"/>
    <x v="1"/>
    <s v="Immobile Vidyaraja"/>
    <x v="9"/>
    <x v="3"/>
    <x v="4"/>
    <n v="0"/>
    <s v="Sea of Qi Tier 5. 2 Slots"/>
    <s v="Reduce all types of damage you receive. The effect of reducing damage is affected by the character's Physique."/>
    <m/>
    <m/>
    <m/>
    <m/>
    <m/>
    <x v="0"/>
  </r>
  <r>
    <s v="B"/>
    <n v="153"/>
    <s v="Zhongyuan"/>
    <s v="Yuwen Clan"/>
    <x v="1"/>
    <s v="Landslide"/>
    <x v="9"/>
    <x v="3"/>
    <x v="4"/>
    <n v="0"/>
    <s v="Sea of Qi Tier 5. 2 Slots"/>
    <s v="After being attacked, you have a chance to counterattack with 80% normal spear damage. The counterattack rate is affected by the character's Eyesight attribute"/>
    <m/>
    <m/>
    <m/>
    <m/>
    <m/>
    <x v="0"/>
  </r>
  <r>
    <s v="B"/>
    <n v="154"/>
    <s v="Zhongyuan"/>
    <s v="Shaolin Temple"/>
    <x v="1"/>
    <s v="Catch Cicada within Steps"/>
    <x v="4"/>
    <x v="9"/>
    <x v="1"/>
    <n v="10"/>
    <m/>
    <s v="Increase characters to dodge after enlightenment"/>
    <m/>
    <m/>
    <m/>
    <m/>
    <m/>
    <x v="0"/>
  </r>
  <r>
    <s v="B"/>
    <n v="155"/>
    <s v="Zhongyuan"/>
    <s v="Shaolin Temple"/>
    <x v="1"/>
    <s v="Seize Tiger Cudgel"/>
    <x v="3"/>
    <x v="4"/>
    <x v="0"/>
    <n v="100"/>
    <m/>
    <s v="Increase cudgel attack 312 points"/>
    <n v="312"/>
    <m/>
    <m/>
    <m/>
    <m/>
    <x v="0"/>
  </r>
  <r>
    <s v="B"/>
    <n v="156"/>
    <s v="Zhongyuan"/>
    <s v="Shaolin Temple"/>
    <x v="1"/>
    <s v="Golden Armor"/>
    <x v="4"/>
    <x v="10"/>
    <x v="2"/>
    <n v="500"/>
    <m/>
    <s v="Increase Defense by 294 points"/>
    <n v="294"/>
    <m/>
    <m/>
    <m/>
    <m/>
    <x v="0"/>
  </r>
  <r>
    <s v="B"/>
    <n v="157"/>
    <s v="Zhongyuan"/>
    <s v="Shaolin Temple"/>
    <x v="1"/>
    <s v="Light Palm"/>
    <x v="6"/>
    <x v="7"/>
    <x v="4"/>
    <n v="12000"/>
    <m/>
    <s v="9% chance to cause 144% attack damage + reduce enemy's attack by 30% for 3 times"/>
    <n v="144"/>
    <m/>
    <n v="0.09"/>
    <n v="0.3"/>
    <n v="3"/>
    <x v="8"/>
  </r>
  <r>
    <s v="B"/>
    <n v="158"/>
    <s v="Zhongyuan"/>
    <s v="Shaolin Temple"/>
    <x v="1"/>
    <s v="Yi Jin Jing"/>
    <x v="4"/>
    <x v="14"/>
    <x v="3"/>
    <n v="3000"/>
    <s v="Broom (3x)"/>
    <s v="Increase character's Physique by 66 points"/>
    <n v="66"/>
    <m/>
    <m/>
    <m/>
    <m/>
    <x v="0"/>
  </r>
  <r>
    <s v="B"/>
    <n v="159"/>
    <s v="Zhongyuan"/>
    <s v="Shaolin Temple"/>
    <x v="1"/>
    <s v="Dragon Claw Hand"/>
    <x v="6"/>
    <x v="7"/>
    <x v="3"/>
    <n v="5000"/>
    <s v="Broom (3x)"/>
    <s v="12% chance to cause 120% attack damage + reduce enemy's attack by 10% for 2 times"/>
    <n v="120"/>
    <m/>
    <n v="0.12"/>
    <n v="0.1"/>
    <n v="2"/>
    <x v="8"/>
  </r>
  <r>
    <s v="B"/>
    <n v="160"/>
    <s v="Zhongyuan"/>
    <s v="Shaolin Temple"/>
    <x v="1"/>
    <s v="Air Shot"/>
    <x v="6"/>
    <x v="7"/>
    <x v="6"/>
    <m/>
    <s v="Sea of Qi Tier 5"/>
    <s v="Makes all your attacks have a 27% chance to cause extra penetration damage of this direct damage to the enemy. The penetration damage is affected by the character's Strength attribute."/>
    <s v="have"/>
    <m/>
    <m/>
    <m/>
    <m/>
    <x v="0"/>
  </r>
  <r>
    <s v="B"/>
    <n v="161"/>
    <s v="Zhongyuan"/>
    <s v="Shaolin Temple"/>
    <x v="1"/>
    <s v="Out of Nothing"/>
    <x v="6"/>
    <x v="7"/>
    <x v="6"/>
    <m/>
    <s v="Sea of Qi Tier 5"/>
    <s v="Allows all your moves that cause the enemy's abnormal state to have a chance to extend the enemy's abnormal state by 1 round. The trigger rate is affected by the character's Eyesight attribute"/>
    <m/>
    <m/>
    <m/>
    <m/>
    <m/>
    <x v="0"/>
  </r>
  <r>
    <s v="B"/>
    <n v="162"/>
    <s v="Zhongyuan"/>
    <s v="Mount Wutai"/>
    <x v="3"/>
    <s v="Manjusri Salvation Mantra"/>
    <x v="2"/>
    <x v="0"/>
    <x v="1"/>
    <n v="100"/>
    <m/>
    <s v="Increase Perception by 18/12s"/>
    <n v="18"/>
    <m/>
    <m/>
    <m/>
    <m/>
    <x v="0"/>
  </r>
  <r>
    <s v="B"/>
    <n v="163"/>
    <s v="Zhongyuan"/>
    <s v="Mount Wutai"/>
    <x v="1"/>
    <s v="Purple Qi from East"/>
    <x v="2"/>
    <x v="1"/>
    <x v="1"/>
    <n v="500"/>
    <m/>
    <s v="Increase Internal Force cultivation"/>
    <m/>
    <m/>
    <m/>
    <m/>
    <m/>
    <x v="0"/>
  </r>
  <r>
    <s v="B"/>
    <n v="164"/>
    <s v="Zhongyuan"/>
    <s v="Mount Wutai"/>
    <x v="3"/>
    <s v="Buddha Rulaifo"/>
    <x v="4"/>
    <x v="10"/>
    <x v="3"/>
    <n v="800"/>
    <m/>
    <s v="Increase Defense by 372 points"/>
    <n v="372"/>
    <m/>
    <m/>
    <m/>
    <m/>
    <x v="0"/>
  </r>
  <r>
    <s v="B"/>
    <n v="165"/>
    <s v="Zhongyuan"/>
    <s v="Badao Union"/>
    <x v="1"/>
    <s v="Sweep Ground Blade"/>
    <x v="3"/>
    <x v="5"/>
    <x v="1"/>
    <n v="500"/>
    <m/>
    <s v="Increase blade attack by 324 points"/>
    <n v="324"/>
    <m/>
    <m/>
    <m/>
    <m/>
    <x v="0"/>
  </r>
  <r>
    <s v="B"/>
    <n v="166"/>
    <s v="Zhongyuan"/>
    <s v="Badao Union"/>
    <x v="1"/>
    <s v="Five Tigers Blade"/>
    <x v="6"/>
    <x v="5"/>
    <x v="1"/>
    <n v="100"/>
    <m/>
    <s v="9% chance to cause 170% attack damage"/>
    <n v="170"/>
    <m/>
    <n v="0.09"/>
    <m/>
    <m/>
    <x v="1"/>
  </r>
  <r>
    <s v="B"/>
    <n v="167"/>
    <s v="Zhongyuan"/>
    <s v="Badao Union"/>
    <x v="1"/>
    <s v="Cut the Wind"/>
    <x v="6"/>
    <x v="5"/>
    <x v="0"/>
    <n v="800"/>
    <m/>
    <s v="8% chance to cause 172% attack damage"/>
    <n v="172"/>
    <m/>
    <n v="0.08"/>
    <m/>
    <m/>
    <x v="1"/>
  </r>
  <r>
    <s v="B"/>
    <n v="168"/>
    <s v="Zhongyuan"/>
    <s v="Luna Cult"/>
    <x v="1"/>
    <s v="Intimidation Swordplay"/>
    <x v="6"/>
    <x v="6"/>
    <x v="3"/>
    <n v="5000"/>
    <s v="Embroidery needles (5)"/>
    <s v="8% chance to cause 120% attack damage twice"/>
    <n v="120"/>
    <m/>
    <n v="0.08"/>
    <n v="1.2"/>
    <n v="1"/>
    <x v="9"/>
  </r>
  <r>
    <s v="B"/>
    <n v="169"/>
    <s v="Zhongyuan"/>
    <s v="Luna Cult"/>
    <x v="3"/>
    <s v="Luna Scripture"/>
    <x v="4"/>
    <x v="21"/>
    <x v="4"/>
    <n v="10000"/>
    <s v="Embroidery needles (5)"/>
    <s v="Increase attack by 600 points"/>
    <n v="600"/>
    <m/>
    <m/>
    <m/>
    <m/>
    <x v="0"/>
  </r>
  <r>
    <s v="C"/>
    <n v="170"/>
    <s v="Jingchu"/>
    <s v="Wudang Sect"/>
    <x v="3"/>
    <s v="Infinite Pure Yang"/>
    <x v="4"/>
    <x v="10"/>
    <x v="0"/>
    <n v="100"/>
    <m/>
    <s v="Increase defense by 192 points"/>
    <n v="192"/>
    <m/>
    <m/>
    <m/>
    <m/>
    <x v="0"/>
  </r>
  <r>
    <s v="C"/>
    <n v="171"/>
    <s v="Jingchu"/>
    <s v="Wudang Sect"/>
    <x v="1"/>
    <s v="Climb the Cloud"/>
    <x v="4"/>
    <x v="9"/>
    <x v="0"/>
    <n v="800"/>
    <m/>
    <s v="Increase dodge 53 (@Level 7) points"/>
    <m/>
    <m/>
    <m/>
    <m/>
    <m/>
    <x v="0"/>
  </r>
  <r>
    <s v="C"/>
    <n v="172"/>
    <s v="Jingchu"/>
    <s v="Wudang Sect"/>
    <x v="3"/>
    <s v="Wudang Pure Yang Skill"/>
    <x v="4"/>
    <x v="17"/>
    <x v="2"/>
    <n v="500"/>
    <m/>
    <s v="Increase HP by 1200 points"/>
    <n v="1200"/>
    <m/>
    <m/>
    <m/>
    <m/>
    <x v="0"/>
  </r>
  <r>
    <s v="C"/>
    <n v="173"/>
    <s v="Jingchu"/>
    <s v="Wudang Sect"/>
    <x v="1"/>
    <s v="Divine Thirteen Swords"/>
    <x v="6"/>
    <x v="6"/>
    <x v="2"/>
    <n v="10000"/>
    <m/>
    <s v="9% chance to cause 126% attack damage + 33% bleeding for 3 times"/>
    <n v="1.26"/>
    <m/>
    <n v="0.09"/>
    <n v="0.33"/>
    <n v="3"/>
    <x v="10"/>
  </r>
  <r>
    <s v="C"/>
    <n v="174"/>
    <s v="Jingchu"/>
    <s v="Wudang Sect"/>
    <x v="1"/>
    <s v="Tai Chi"/>
    <x v="6"/>
    <x v="7"/>
    <x v="3"/>
    <n v="10000"/>
    <s v="3 Whisk"/>
    <s v="10% chance to cause 126% attack damage + increase self defense by 15% for 3 times"/>
    <n v="126"/>
    <m/>
    <n v="0.1"/>
    <n v="0.15"/>
    <n v="3"/>
    <x v="6"/>
  </r>
  <r>
    <s v="C"/>
    <n v="175"/>
    <s v="Jingchu"/>
    <s v="Wudang Sect"/>
    <x v="1"/>
    <s v="Tai Chi Sword"/>
    <x v="6"/>
    <x v="6"/>
    <x v="3"/>
    <n v="5000"/>
    <s v="3 Whisk*"/>
    <s v="12% chance to cause 108% attack damage + increase self defense by 30% for 3 times"/>
    <n v="108"/>
    <m/>
    <n v="0.12"/>
    <n v="0.3"/>
    <n v="3"/>
    <x v="6"/>
  </r>
  <r>
    <s v="C"/>
    <n v="176"/>
    <s v="Jingchu"/>
    <s v="Xiaoxiang Sword"/>
    <x v="1"/>
    <s v="Misty Waves"/>
    <x v="4"/>
    <x v="9"/>
    <x v="1"/>
    <n v="10"/>
    <m/>
    <m/>
    <m/>
    <m/>
    <m/>
    <m/>
    <m/>
    <x v="0"/>
  </r>
  <r>
    <s v="C"/>
    <n v="177"/>
    <s v="Jingchu"/>
    <s v="Xiaoxiang Sword"/>
    <x v="1"/>
    <s v="Misty Rain Swordplay"/>
    <x v="6"/>
    <x v="6"/>
    <x v="1"/>
    <n v="500"/>
    <m/>
    <s v="9% chance to cause 142% attack damage"/>
    <n v="142"/>
    <m/>
    <n v="0.09"/>
    <m/>
    <m/>
    <x v="1"/>
  </r>
  <r>
    <s v="C"/>
    <n v="178"/>
    <s v="Jingchu"/>
    <s v="Xiaoxiang Sword"/>
    <x v="1"/>
    <s v="Flying Cloud Flight"/>
    <x v="4"/>
    <x v="13"/>
    <x v="0"/>
    <n v="800"/>
    <m/>
    <s v="Increase Agility by 36 points"/>
    <n v="36"/>
    <m/>
    <m/>
    <m/>
    <m/>
    <x v="0"/>
  </r>
  <r>
    <s v="C"/>
    <n v="179"/>
    <s v="Jingchu"/>
    <s v="Xiaoxiang Sword"/>
    <x v="1"/>
    <s v="Moon Catcher Steps"/>
    <x v="4"/>
    <x v="9"/>
    <x v="2"/>
    <n v="10000"/>
    <m/>
    <s v="Increase characters to dodge after enlightenment"/>
    <m/>
    <m/>
    <m/>
    <m/>
    <m/>
    <x v="0"/>
  </r>
  <r>
    <s v="C"/>
    <n v="180"/>
    <s v="Jingchu"/>
    <s v="Tower of Taibai"/>
    <x v="1"/>
    <s v="Qi of the Universe"/>
    <x v="2"/>
    <x v="1"/>
    <x v="0"/>
    <n v="100"/>
    <m/>
    <s v="Increase Internal Force cultivation"/>
    <m/>
    <m/>
    <m/>
    <m/>
    <m/>
    <x v="0"/>
  </r>
  <r>
    <s v="C"/>
    <n v="181"/>
    <s v="Jingchu"/>
    <s v="Tower of Taibai"/>
    <x v="1"/>
    <s v="Taiyi Sky Shaking Cudgel"/>
    <x v="6"/>
    <x v="4"/>
    <x v="2"/>
    <n v="800"/>
    <m/>
    <s v="12% chance to cause 149% attack damage"/>
    <n v="149"/>
    <m/>
    <n v="0.12"/>
    <m/>
    <m/>
    <x v="1"/>
  </r>
  <r>
    <s v="C"/>
    <n v="182"/>
    <s v="Jingchu"/>
    <s v="Tower of Taibai"/>
    <x v="1"/>
    <s v="Immortal Mantra"/>
    <x v="4"/>
    <x v="27"/>
    <x v="2"/>
    <n v="500"/>
    <s v="Good 100"/>
    <s v="Increase character eye perception by 60 points"/>
    <n v="60"/>
    <m/>
    <m/>
    <m/>
    <m/>
    <x v="0"/>
  </r>
  <r>
    <s v="C"/>
    <n v="183"/>
    <s v="Jingchu"/>
    <s v="Tianxu Court"/>
    <x v="3"/>
    <s v="Divine Void Manual"/>
    <x v="4"/>
    <x v="13"/>
    <x v="0"/>
    <n v="100"/>
    <m/>
    <s v="Increase Agility by 24 points"/>
    <n v="24"/>
    <m/>
    <m/>
    <m/>
    <m/>
    <x v="0"/>
  </r>
  <r>
    <s v="C"/>
    <n v="184"/>
    <s v="Jingchu"/>
    <s v="Tianxu Court"/>
    <x v="1"/>
    <s v="Roaring Thunder Blade"/>
    <x v="6"/>
    <x v="5"/>
    <x v="2"/>
    <n v="500"/>
    <m/>
    <s v="8% chance to cause 168% attack damage"/>
    <n v="168"/>
    <m/>
    <n v="0.08"/>
    <m/>
    <m/>
    <x v="1"/>
  </r>
  <r>
    <s v="C"/>
    <n v="185"/>
    <s v="Jingchu"/>
    <s v="Tianxu Court"/>
    <x v="3"/>
    <s v="Mighty Strength Mantra"/>
    <x v="4"/>
    <x v="15"/>
    <x v="2"/>
    <n v="800"/>
    <m/>
    <s v="Increase Strength by 62 points"/>
    <n v="62"/>
    <m/>
    <m/>
    <m/>
    <m/>
    <x v="0"/>
  </r>
  <r>
    <s v="C"/>
    <n v="186"/>
    <s v="Jingchu"/>
    <s v="Nangong Clan"/>
    <x v="1"/>
    <s v="Bloody Battle Manual"/>
    <x v="9"/>
    <x v="4"/>
    <x v="6"/>
    <m/>
    <s v="Sea of Qi Tier 5. 2 Slots"/>
    <s v="After you take damage, you will be more aggressive and aggressive. For every 2.4% of your maximum HP loss, your attack will increase by 1.2%"/>
    <m/>
    <m/>
    <m/>
    <m/>
    <m/>
    <x v="0"/>
  </r>
  <r>
    <s v="C"/>
    <n v="187"/>
    <s v="Jingchu"/>
    <s v="Nangong Clan"/>
    <x v="1"/>
    <s v="Full Wishes"/>
    <x v="9"/>
    <x v="4"/>
    <x v="6"/>
    <m/>
    <s v="Sea of Qi Tier 5. 2 Slots"/>
    <s v="In every 4 rounds, 16% decrease in defense, 32% increase in attack and 16% decrease in attack, 32% increase in defense. Two special effects alternately appear. The probability of the two special effects is affected by the ratio of Strength and bone"/>
    <m/>
    <m/>
    <m/>
    <m/>
    <m/>
    <x v="0"/>
  </r>
  <r>
    <s v="D"/>
    <n v="188"/>
    <s v="Jiangnan"/>
    <s v="Shennong Estate"/>
    <x v="1"/>
    <s v="Body Forging Manual"/>
    <x v="4"/>
    <x v="14"/>
    <x v="1"/>
    <n v="500"/>
    <m/>
    <s v="Increase character's Physique by 36 points"/>
    <n v="36"/>
    <m/>
    <m/>
    <m/>
    <m/>
    <x v="0"/>
  </r>
  <r>
    <s v="D"/>
    <n v="189"/>
    <s v="Jiangnan"/>
    <s v="Shennong Estate"/>
    <x v="3"/>
    <s v="Nourishing Qi Skill"/>
    <x v="4"/>
    <x v="17"/>
    <x v="0"/>
    <n v="10"/>
    <m/>
    <s v="Increase HP by 960 points"/>
    <n v="960"/>
    <m/>
    <m/>
    <m/>
    <m/>
    <x v="0"/>
  </r>
  <r>
    <s v="D"/>
    <n v="190"/>
    <s v="Jiangnan"/>
    <s v="Shennong Estate"/>
    <x v="6"/>
    <s v="Shennong Alchemy"/>
    <x v="8"/>
    <x v="31"/>
    <x v="2"/>
    <n v="4800"/>
    <m/>
    <s v="Sea of Qi (Adventure) - Chance of multi-craft (up to maximum of 4) when crafting (???, Tianshan Lotus)"/>
    <m/>
    <m/>
    <m/>
    <m/>
    <m/>
    <x v="0"/>
  </r>
  <r>
    <s v="D"/>
    <n v="191"/>
    <s v="Jiangnan"/>
    <s v="Thunderbolt Union"/>
    <x v="3"/>
    <s v="Great Stength Manual"/>
    <x v="4"/>
    <x v="15"/>
    <x v="1"/>
    <n v="100"/>
    <m/>
    <s v="Increase Strength by 30 points"/>
    <n v="30"/>
    <m/>
    <m/>
    <m/>
    <m/>
    <x v="0"/>
  </r>
  <r>
    <s v="D"/>
    <n v="192"/>
    <s v="Jiangnan"/>
    <s v="Thunderbolt Union"/>
    <x v="1"/>
    <s v="Forging Craft - Sword"/>
    <x v="8"/>
    <x v="30"/>
    <x v="0"/>
    <n v="8000"/>
    <m/>
    <s v="Ability to craft Sword"/>
    <m/>
    <m/>
    <m/>
    <m/>
    <m/>
    <x v="0"/>
  </r>
  <r>
    <s v="D"/>
    <n v="193"/>
    <s v="Jiangnan"/>
    <s v="Thunderbolt Union"/>
    <x v="6"/>
    <s v="Triple Refining"/>
    <x v="8"/>
    <x v="30"/>
    <x v="3"/>
    <n v="1000"/>
    <m/>
    <s v="Added special effects by using either: 10000-Year Deepsea Ice, Sharp Stone, 1000-Year Meteroite"/>
    <m/>
    <m/>
    <m/>
    <m/>
    <m/>
    <x v="0"/>
  </r>
  <r>
    <s v="D"/>
    <n v="194"/>
    <s v="Jiangnan"/>
    <s v="Thunderbolt Union"/>
    <x v="1"/>
    <s v="Forging Craft - Blade"/>
    <x v="8"/>
    <x v="30"/>
    <x v="0"/>
    <n v="8000"/>
    <m/>
    <s v="Ability to craft Blade"/>
    <m/>
    <m/>
    <m/>
    <m/>
    <m/>
    <x v="0"/>
  </r>
  <r>
    <s v="D"/>
    <n v="195"/>
    <s v="Jiangnan"/>
    <s v="River Gang"/>
    <x v="1"/>
    <s v="Iron Body Manual"/>
    <x v="4"/>
    <x v="14"/>
    <x v="9"/>
    <n v="100"/>
    <s v="Evil -100"/>
    <s v="Increase character's Physique by 34 points"/>
    <n v="34"/>
    <m/>
    <m/>
    <m/>
    <m/>
    <x v="0"/>
  </r>
  <r>
    <s v="D"/>
    <n v="196"/>
    <s v="Jiangnan"/>
    <s v="River Gang"/>
    <x v="1"/>
    <s v="Tailor Skill-Robe"/>
    <x v="8"/>
    <x v="32"/>
    <x v="3"/>
    <n v="1000"/>
    <s v="Evil -100"/>
    <s v="You will learn how to make clothes: Robe"/>
    <m/>
    <m/>
    <m/>
    <m/>
    <m/>
    <x v="0"/>
  </r>
  <r>
    <s v="D"/>
    <n v="197"/>
    <s v="Jiangnan"/>
    <s v="River Gang"/>
    <x v="1"/>
    <s v="Tailor Skill-Armor"/>
    <x v="8"/>
    <x v="32"/>
    <x v="3"/>
    <n v="1000"/>
    <s v="Evil -100"/>
    <s v="You will learn how to make clothes: Armor"/>
    <m/>
    <m/>
    <m/>
    <m/>
    <m/>
    <x v="0"/>
  </r>
  <r>
    <s v="D"/>
    <n v="198"/>
    <s v="Jiangnan"/>
    <s v="Mount of Dragon"/>
    <x v="3"/>
    <s v="Nature Cultivation Manual"/>
    <x v="2"/>
    <x v="0"/>
    <x v="0"/>
    <n v="100"/>
    <m/>
    <s v="Increase Perception by 30/12s"/>
    <n v="30"/>
    <m/>
    <m/>
    <m/>
    <m/>
    <x v="0"/>
  </r>
  <r>
    <s v="D"/>
    <n v="199"/>
    <s v="Jiangnan"/>
    <s v="Mount of Dragon"/>
    <x v="3"/>
    <s v="Unity Mantra"/>
    <x v="4"/>
    <x v="15"/>
    <x v="2"/>
    <n v="10000"/>
    <m/>
    <s v="Increase Strength by 60 points"/>
    <n v="60"/>
    <m/>
    <m/>
    <m/>
    <m/>
    <x v="0"/>
  </r>
  <r>
    <s v="D"/>
    <n v="200"/>
    <s v="Jiangnan"/>
    <s v="Mount of Dragon"/>
    <x v="6"/>
    <s v="Dragon Tiger Alchemy"/>
    <x v="8"/>
    <x v="31"/>
    <x v="3"/>
    <n v="4800"/>
    <m/>
    <s v="Chance of multi-craft (up to maximum of 4) when Qihai Dan, Gumai Dan, Xisui Dan refining."/>
    <m/>
    <m/>
    <m/>
    <m/>
    <m/>
    <x v="0"/>
  </r>
  <r>
    <s v="D"/>
    <n v="201"/>
    <s v="Jiangnan"/>
    <s v="Murong Clan"/>
    <x v="1"/>
    <s v="Kaitian Mantra"/>
    <x v="9"/>
    <x v="5"/>
    <x v="6"/>
    <m/>
    <s v="Sea of Qi Tier 5. 2 Slots"/>
    <s v="Make all your direct damage get an extra boost, and the boost effect is affected by the character's Strength attribute"/>
    <m/>
    <m/>
    <m/>
    <m/>
    <m/>
    <x v="0"/>
  </r>
  <r>
    <s v="D"/>
    <n v="202"/>
    <s v="Jiangnan"/>
    <s v="Murong Clan"/>
    <x v="1"/>
    <s v="Back knife"/>
    <x v="9"/>
    <x v="5"/>
    <x v="6"/>
    <m/>
    <s v="Sea of Qi Tier 5. 2 Slots"/>
    <s v="When you take damage, there is a 35% chance to shock the enemy with the back of the sword, and cause part of the direct damage to the enemy. The ratio of the shock damage is affected by the character's Physique and muscles."/>
    <m/>
    <m/>
    <m/>
    <m/>
    <m/>
    <x v="0"/>
  </r>
  <r>
    <s v="E"/>
    <n v="203"/>
    <s v="Minnan"/>
    <s v="South Shaolin"/>
    <x v="1"/>
    <s v="Wing Chun Boxing"/>
    <x v="6"/>
    <x v="7"/>
    <x v="1"/>
    <n v="10"/>
    <m/>
    <s v="10% chance to cause 114% attack damage"/>
    <n v="114"/>
    <m/>
    <n v="0.1"/>
    <m/>
    <m/>
    <x v="1"/>
  </r>
  <r>
    <s v="E"/>
    <n v="204"/>
    <s v="Minnan"/>
    <s v="South Shaolin"/>
    <x v="1"/>
    <s v="Flying Crane Boxing"/>
    <x v="3"/>
    <x v="7"/>
    <x v="0"/>
    <n v="100"/>
    <m/>
    <s v="Increase fist attack by 240 points"/>
    <n v="240"/>
    <m/>
    <m/>
    <m/>
    <m/>
    <x v="0"/>
  </r>
  <r>
    <s v="E"/>
    <n v="205"/>
    <s v="Minnan"/>
    <s v="South Shaolin"/>
    <x v="1"/>
    <s v="Mingheshu"/>
    <x v="4"/>
    <x v="13"/>
    <x v="0"/>
    <n v="800"/>
    <m/>
    <s v="Increase Agility by 30 points"/>
    <n v="30"/>
    <m/>
    <m/>
    <m/>
    <m/>
    <x v="0"/>
  </r>
  <r>
    <s v="E"/>
    <n v="206"/>
    <s v="Minnan"/>
    <s v="Tiandao Castle"/>
    <x v="1"/>
    <s v="Moon Blade"/>
    <x v="3"/>
    <x v="5"/>
    <x v="2"/>
    <n v="500"/>
    <s v="Evil -5000"/>
    <s v="Increase blade attack by 492 points"/>
    <n v="492"/>
    <m/>
    <m/>
    <m/>
    <m/>
    <x v="0"/>
  </r>
  <r>
    <s v="E"/>
    <n v="207"/>
    <s v="Minnan"/>
    <s v="Tiandao Castle"/>
    <x v="1"/>
    <s v="Slash the Heaven"/>
    <x v="6"/>
    <x v="5"/>
    <x v="3"/>
    <n v="1500"/>
    <s v="Evil -5000"/>
    <s v="12% chance to cause 178% attack damage"/>
    <n v="178"/>
    <m/>
    <n v="0.12"/>
    <m/>
    <m/>
    <x v="1"/>
  </r>
  <r>
    <s v="E"/>
    <n v="208"/>
    <s v="Minnan"/>
    <s v="Tiandao Castle"/>
    <x v="1"/>
    <s v="Drag the Blade"/>
    <x v="6"/>
    <x v="5"/>
    <x v="3"/>
    <n v="12000"/>
    <s v="Evil -5000"/>
    <s v="9% chance to cause 180% attack damage"/>
    <n v="180"/>
    <m/>
    <n v="0.09"/>
    <m/>
    <m/>
    <x v="1"/>
  </r>
  <r>
    <s v="E"/>
    <n v="209"/>
    <s v="Minnan"/>
    <s v="Tiandao Castle"/>
    <x v="1"/>
    <s v="Cold-Heat Alternation"/>
    <x v="8"/>
    <x v="30"/>
    <x v="3"/>
    <n v="1000"/>
    <m/>
    <s v="Added special effects by using: 1000-Year Meteroite, 10000-Year Deepsea Ice, Arsenic Powder"/>
    <m/>
    <m/>
    <m/>
    <m/>
    <m/>
    <x v="0"/>
  </r>
  <r>
    <s v="E"/>
    <n v="210"/>
    <s v="Minnan"/>
    <s v="Cangjian Estate"/>
    <x v="1"/>
    <s v="Wangmiao Wufang"/>
    <x v="4"/>
    <x v="9"/>
    <x v="1"/>
    <n v="100"/>
    <s v="Good 5000"/>
    <s v="Increase characters to dodge after enlightenment"/>
    <m/>
    <m/>
    <m/>
    <m/>
    <m/>
    <x v="0"/>
  </r>
  <r>
    <s v="E"/>
    <n v="211"/>
    <s v="Minnan"/>
    <s v="Cangjian Estate"/>
    <x v="1"/>
    <s v="Two Forms Swordplay"/>
    <x v="3"/>
    <x v="6"/>
    <x v="0"/>
    <n v="500"/>
    <s v="Good 5000"/>
    <s v="Increase sword attack by 384 points"/>
    <n v="384"/>
    <m/>
    <m/>
    <m/>
    <m/>
    <x v="0"/>
  </r>
  <r>
    <s v="E"/>
    <n v="212"/>
    <s v="Minnan"/>
    <s v="Cangjian Estate"/>
    <x v="1"/>
    <s v="Two Forms Wind Chaser"/>
    <x v="6"/>
    <x v="6"/>
    <x v="2"/>
    <n v="1500"/>
    <s v="Good 5000"/>
    <s v="9% chance to cause 126% attack damage + 20% bleeding for 2 times"/>
    <n v="1.26"/>
    <m/>
    <n v="0.09"/>
    <n v="0.2"/>
    <n v="2"/>
    <x v="10"/>
  </r>
  <r>
    <s v="E"/>
    <n v="213"/>
    <s v="Minnan"/>
    <s v="Cangjian Estate"/>
    <x v="1"/>
    <s v="Melt Method"/>
    <x v="8"/>
    <x v="30"/>
    <x v="3"/>
    <n v="1000"/>
    <s v="Good 5000"/>
    <s v="Added special effects by using: 1000-Year Meteroite, 10000-Year Deepsea Ice, Arsenic Powder"/>
    <m/>
    <m/>
    <m/>
    <m/>
    <m/>
    <x v="0"/>
  </r>
  <r>
    <s v="F"/>
    <n v="214"/>
    <s v="Nanhai"/>
    <s v="Nanhai Sect"/>
    <x v="1"/>
    <s v="Round Ruyi Legs"/>
    <x v="4"/>
    <x v="10"/>
    <x v="1"/>
    <n v="500"/>
    <m/>
    <s v="Increase Defense by 180 points"/>
    <n v="180"/>
    <m/>
    <m/>
    <m/>
    <m/>
    <x v="0"/>
  </r>
  <r>
    <s v="F"/>
    <n v="215"/>
    <s v="Nanhai"/>
    <s v="Nanhai Sect"/>
    <x v="3"/>
    <s v="Flying Eagle Spear"/>
    <x v="6"/>
    <x v="3"/>
    <x v="4"/>
    <n v="12000"/>
    <m/>
    <s v="10% chance to cause 138% attack damage + 33% bleeding for 3 times"/>
    <n v="1.38"/>
    <m/>
    <n v="0.1"/>
    <n v="0.33"/>
    <n v="3"/>
    <x v="10"/>
  </r>
  <r>
    <s v="F"/>
    <n v="216"/>
    <s v="Nanhai"/>
    <s v="Nanhai Sect"/>
    <x v="6"/>
    <s v="Numerology Alchemy"/>
    <x v="8"/>
    <x v="31"/>
    <x v="3"/>
    <n v="4800"/>
    <m/>
    <s v="Cultivation Pills - Chance of multi-craft (up to maximum of 4) when crafting Cultivation Breakthrough % bonus pills (Yiyuan, Liangyi, Sanwen, etc)"/>
    <m/>
    <m/>
    <m/>
    <m/>
    <m/>
    <x v="0"/>
  </r>
  <r>
    <s v="F"/>
    <n v="217"/>
    <s v="Nanhai"/>
    <s v="Nanhai Sect"/>
    <x v="1"/>
    <s v="Forging Craft - Cudgel"/>
    <x v="8"/>
    <x v="30"/>
    <x v="0"/>
    <n v="8000"/>
    <s v="Good 4000"/>
    <s v="Ability to craft Cudgel"/>
    <m/>
    <m/>
    <m/>
    <m/>
    <m/>
    <x v="0"/>
  </r>
  <r>
    <s v="F"/>
    <n v="218"/>
    <s v="Nanhai"/>
    <s v="Nanhai Sect"/>
    <x v="2"/>
    <s v="Infinitely Merciful Mantra"/>
    <x v="4"/>
    <x v="17"/>
    <x v="3"/>
    <n v="3000"/>
    <s v="3 Golden Toad"/>
    <s v="Increase HP by 1560 points"/>
    <n v="1560"/>
    <m/>
    <m/>
    <m/>
    <m/>
    <x v="0"/>
  </r>
  <r>
    <s v="F"/>
    <n v="219"/>
    <s v="Nanhai"/>
    <s v="Nanhai Sect"/>
    <x v="1"/>
    <s v="Celestial Cudgel"/>
    <x v="6"/>
    <x v="4"/>
    <x v="3"/>
    <n v="5000"/>
    <s v="3 Golden Toad*"/>
    <s v="9% chance to cause 150% attack damage + reduce enemy defense by 10% for 2 rounds"/>
    <n v="150"/>
    <m/>
    <n v="0.09"/>
    <n v="0.1"/>
    <n v="2"/>
    <x v="4"/>
  </r>
  <r>
    <s v="F"/>
    <n v="220"/>
    <s v="Nanhai"/>
    <s v="Jukun Sect"/>
    <x v="1"/>
    <s v="Meteor Steps"/>
    <x v="4"/>
    <x v="9"/>
    <x v="1"/>
    <n v="100"/>
    <s v="Evil -3000"/>
    <s v="Increase characters to dodge after enlightenment"/>
    <m/>
    <m/>
    <m/>
    <m/>
    <m/>
    <x v="0"/>
  </r>
  <r>
    <s v="F"/>
    <n v="221"/>
    <s v="Nanhai"/>
    <s v="Jukun Sect"/>
    <x v="1"/>
    <s v="Kunpeng Manual"/>
    <x v="3"/>
    <x v="8"/>
    <x v="0"/>
    <n v="500"/>
    <s v="Evil -3000"/>
    <s v="Increase kick attack by 396 points"/>
    <n v="396"/>
    <m/>
    <m/>
    <m/>
    <m/>
    <x v="0"/>
  </r>
  <r>
    <s v="F"/>
    <n v="222"/>
    <s v="Nanhai"/>
    <s v="Jukun Sect"/>
    <x v="1"/>
    <s v="Wind-Chaser Kick"/>
    <x v="6"/>
    <x v="8"/>
    <x v="2"/>
    <n v="1500"/>
    <s v="Evil -3000"/>
    <s v="9% chance to cause 138% attack damage + reduce enemy defense by 15% for 2 rounds"/>
    <n v="138"/>
    <m/>
    <n v="0.09"/>
    <n v="0.15"/>
    <n v="2"/>
    <x v="4"/>
  </r>
  <r>
    <s v="F"/>
    <n v="223"/>
    <s v="Nanhai"/>
    <s v="Salt Gang"/>
    <x v="1"/>
    <s v="Splitting Palm"/>
    <x v="6"/>
    <x v="7"/>
    <x v="1"/>
    <n v="10"/>
    <m/>
    <s v="6% chance to cause 118% attack damage"/>
    <n v="118"/>
    <m/>
    <n v="0.06"/>
    <m/>
    <m/>
    <x v="1"/>
  </r>
  <r>
    <s v="F"/>
    <n v="224"/>
    <s v="Nanhai"/>
    <s v="Salt Gang"/>
    <x v="1"/>
    <s v="Confusion Cudgel"/>
    <x v="6"/>
    <x v="4"/>
    <x v="1"/>
    <n v="100"/>
    <m/>
    <s v="10% chance to cause 146% attack damage"/>
    <n v="146"/>
    <m/>
    <n v="0.1"/>
    <m/>
    <m/>
    <x v="1"/>
  </r>
  <r>
    <s v="F"/>
    <n v="225"/>
    <s v="Nanhai"/>
    <s v="Salt Gang"/>
    <x v="3"/>
    <s v="Qi Clan Spear"/>
    <x v="6"/>
    <x v="3"/>
    <x v="0"/>
    <n v="500"/>
    <m/>
    <s v="12% chance to cause 120% attack damage + 33% bleeding for 2 round"/>
    <n v="1.2"/>
    <m/>
    <n v="0.12"/>
    <n v="0.33"/>
    <n v="2"/>
    <x v="10"/>
  </r>
  <r>
    <s v="F"/>
    <n v="226"/>
    <s v="Nanhai"/>
    <s v="Taixuan Island"/>
    <x v="1"/>
    <s v="Sky Wrapping Hand"/>
    <x v="3"/>
    <x v="7"/>
    <x v="0"/>
    <n v="500"/>
    <m/>
    <s v="Increase fist attack by 396 points"/>
    <n v="396"/>
    <m/>
    <m/>
    <m/>
    <m/>
    <x v="0"/>
  </r>
  <r>
    <s v="F"/>
    <n v="227"/>
    <s v="Nanhai"/>
    <s v="Taixuan Island"/>
    <x v="1"/>
    <s v="Unrivaled Kick"/>
    <x v="3"/>
    <x v="8"/>
    <x v="2"/>
    <n v="1500"/>
    <m/>
    <s v="Increase kick attack 480 points"/>
    <n v="480"/>
    <m/>
    <m/>
    <m/>
    <m/>
    <x v="0"/>
  </r>
  <r>
    <s v="F"/>
    <n v="228"/>
    <s v="Nanhai"/>
    <s v="Taixuan Island"/>
    <x v="3"/>
    <s v="Taixuan Scripture"/>
    <x v="4"/>
    <x v="21"/>
    <x v="3"/>
    <n v="3000"/>
    <s v="Soulbringer Flag (3)"/>
    <s v="Increase attack by 528 points"/>
    <n v="528"/>
    <m/>
    <m/>
    <m/>
    <m/>
    <x v="0"/>
  </r>
  <r>
    <s v="G"/>
    <n v="229"/>
    <s v="Bashu"/>
    <s v="Qingcheng Sect"/>
    <x v="1"/>
    <s v="Tianluo Steps"/>
    <x v="4"/>
    <x v="33"/>
    <x v="1"/>
    <n v="500"/>
    <m/>
    <s v="After enlightenment, Increase the character"/>
    <m/>
    <m/>
    <m/>
    <m/>
    <m/>
    <x v="0"/>
  </r>
  <r>
    <s v="G"/>
    <n v="230"/>
    <s v="Bashu"/>
    <s v="Qingcheng Sect"/>
    <x v="1"/>
    <s v="Tiangang Palm"/>
    <x v="3"/>
    <x v="7"/>
    <x v="1"/>
    <n v="100"/>
    <m/>
    <s v="312 points increased fist attack"/>
    <n v="312"/>
    <m/>
    <m/>
    <m/>
    <m/>
    <x v="0"/>
  </r>
  <r>
    <s v="G"/>
    <n v="231"/>
    <s v="Bashu"/>
    <s v="Qingcheng Sect"/>
    <x v="1"/>
    <s v="Tiandun Swordplay"/>
    <x v="3"/>
    <x v="6"/>
    <x v="2"/>
    <n v="800"/>
    <m/>
    <s v="Increase sword attack by 480 points"/>
    <n v="480"/>
    <m/>
    <m/>
    <m/>
    <m/>
    <x v="0"/>
  </r>
  <r>
    <s v="G"/>
    <n v="232"/>
    <s v="Bashu"/>
    <s v="Qingcheng Sect"/>
    <x v="1"/>
    <s v="Enrichment Method"/>
    <x v="8"/>
    <x v="30"/>
    <x v="3"/>
    <n v="1000"/>
    <m/>
    <s v="Added special effects by using: 10000-Year Deepsea Ice, Arsenic Powder, Glitter Jade"/>
    <m/>
    <m/>
    <m/>
    <m/>
    <m/>
    <x v="0"/>
  </r>
  <r>
    <s v="G"/>
    <n v="233"/>
    <s v="Bashu"/>
    <s v="Qingcheng Sect"/>
    <x v="1"/>
    <s v="Layered Embroidery"/>
    <x v="8"/>
    <x v="32"/>
    <x v="3"/>
    <n v="1000"/>
    <m/>
    <s v="Weavable special effects robe"/>
    <m/>
    <m/>
    <m/>
    <m/>
    <m/>
    <x v="0"/>
  </r>
  <r>
    <s v="G"/>
    <n v="234"/>
    <s v="Bashu"/>
    <s v="Emei Sect"/>
    <x v="1"/>
    <s v="Four-Phase Palm"/>
    <x v="3"/>
    <x v="7"/>
    <x v="1"/>
    <n v="100"/>
    <m/>
    <s v="Increase fist attack by 276 points"/>
    <n v="276"/>
    <m/>
    <m/>
    <m/>
    <m/>
    <x v="0"/>
  </r>
  <r>
    <s v="G"/>
    <n v="235"/>
    <s v="Bashu"/>
    <s v="Emei Sect"/>
    <x v="1"/>
    <s v="Taiqing Qi Skill"/>
    <x v="2"/>
    <x v="1"/>
    <x v="2"/>
    <n v="800"/>
    <m/>
    <s v="Increase cultivation Internal Force by 54/12s"/>
    <m/>
    <m/>
    <m/>
    <m/>
    <m/>
    <x v="0"/>
  </r>
  <r>
    <s v="G"/>
    <n v="236"/>
    <s v="Bashu"/>
    <s v="Emei Sect"/>
    <x v="3"/>
    <s v="Extrication Qi"/>
    <x v="4"/>
    <x v="10"/>
    <x v="2"/>
    <n v="500"/>
    <m/>
    <s v="Increase Defense by 300 points"/>
    <n v="300"/>
    <m/>
    <m/>
    <m/>
    <m/>
    <x v="0"/>
  </r>
  <r>
    <s v="G"/>
    <n v="237"/>
    <s v="Bashu"/>
    <s v="Emei Sect"/>
    <x v="1"/>
    <s v="Sky Sword Dance"/>
    <x v="6"/>
    <x v="6"/>
    <x v="4"/>
    <n v="12000"/>
    <m/>
    <s v="6% chance to cause 132% attack damage twice (2x)"/>
    <n v="132"/>
    <m/>
    <n v="0.06"/>
    <n v="1.32"/>
    <n v="1"/>
    <x v="9"/>
  </r>
  <r>
    <s v="G"/>
    <n v="238"/>
    <s v="Bashu"/>
    <s v="Emei Sect"/>
    <x v="1"/>
    <s v="Flying Triple Swords"/>
    <x v="6"/>
    <x v="6"/>
    <x v="4"/>
    <n v="10000"/>
    <s v="Whisk (3)"/>
    <s v="6% chance to deal 3 times of 102% attack damage"/>
    <n v="102"/>
    <m/>
    <n v="0.06"/>
    <n v="1.02"/>
    <n v="2"/>
    <x v="9"/>
  </r>
  <r>
    <s v="G"/>
    <n v="239"/>
    <s v="Bashu"/>
    <s v="Emei Sect"/>
    <x v="1"/>
    <s v="Buddhism"/>
    <x v="6"/>
    <x v="7"/>
    <x v="4"/>
    <n v="5000"/>
    <s v="Whisk (3)*"/>
    <s v="9% chance to cause 120% attack damage, and it must hit the next 3 rounds"/>
    <n v="120"/>
    <m/>
    <n v="0.09"/>
    <m/>
    <n v="3"/>
    <x v="18"/>
  </r>
  <r>
    <s v="G"/>
    <n v="240"/>
    <s v="Bashu"/>
    <s v="Tang Clan"/>
    <x v="1"/>
    <s v="Dingtang Blade"/>
    <x v="6"/>
    <x v="5"/>
    <x v="1"/>
    <n v="100"/>
    <s v="Evil -3500"/>
    <s v="5% chance to cause 175% attack damage"/>
    <n v="175"/>
    <m/>
    <n v="0.05"/>
    <m/>
    <m/>
    <x v="1"/>
  </r>
  <r>
    <s v="G"/>
    <n v="241"/>
    <s v="Bashu"/>
    <s v="Tang Clan"/>
    <x v="1"/>
    <s v="Roll and Tumble"/>
    <x v="4"/>
    <x v="13"/>
    <x v="0"/>
    <n v="800"/>
    <s v="Evil -3500"/>
    <s v="Increase Agility by 30 points"/>
    <n v="30"/>
    <m/>
    <m/>
    <m/>
    <m/>
    <x v="0"/>
  </r>
  <r>
    <s v="G"/>
    <n v="242"/>
    <s v="Bashu"/>
    <s v="Tang Clan"/>
    <x v="1"/>
    <s v="Dark Cloud Manual"/>
    <x v="4"/>
    <x v="14"/>
    <x v="4"/>
    <n v="12000"/>
    <s v="Evil -3500"/>
    <s v="Increase character's Physique by 86 points"/>
    <n v="86"/>
    <m/>
    <m/>
    <m/>
    <m/>
    <x v="0"/>
  </r>
  <r>
    <s v="G"/>
    <n v="243"/>
    <s v="Bashu"/>
    <s v="Tang Clan"/>
    <x v="1"/>
    <s v="Forging Craft - Legguards"/>
    <x v="8"/>
    <x v="30"/>
    <x v="0"/>
    <n v="8000"/>
    <s v="Evil -3500"/>
    <s v="Ability to craft Legguards"/>
    <m/>
    <m/>
    <m/>
    <m/>
    <m/>
    <x v="0"/>
  </r>
  <r>
    <s v="G"/>
    <n v="244"/>
    <s v="Bashu"/>
    <s v="Tang Clan"/>
    <x v="6"/>
    <s v="Engraving Method"/>
    <x v="8"/>
    <x v="30"/>
    <x v="3"/>
    <n v="1000"/>
    <s v="Evil -3500"/>
    <s v="Added special effects by using: Arsenic Powder, Glitter Jade, Sharp Stone"/>
    <m/>
    <m/>
    <m/>
    <m/>
    <m/>
    <x v="0"/>
  </r>
  <r>
    <s v="G"/>
    <n v="245"/>
    <s v="Bashu"/>
    <s v="Tang Clan"/>
    <x v="2"/>
    <s v="Hidden weapon craftsmanship"/>
    <x v="8"/>
    <x v="30"/>
    <x v="3"/>
    <n v="4800"/>
    <s v="Evil -3500"/>
    <s v="Ability to craft hidden weapons"/>
    <m/>
    <m/>
    <m/>
    <m/>
    <m/>
    <x v="0"/>
  </r>
  <r>
    <s v="G"/>
    <n v="246"/>
    <s v="Bashu"/>
    <s v="Tang Clan"/>
    <x v="1"/>
    <s v="Flower rain"/>
    <x v="6"/>
    <x v="7"/>
    <x v="3"/>
    <n v="5000"/>
    <s v="Broom (3)"/>
    <s v="9% chance to cause 108% attack damage + release hidden weapon to cause 60% damage"/>
    <n v="108"/>
    <m/>
    <n v="0.09"/>
    <m/>
    <m/>
    <x v="0"/>
  </r>
  <r>
    <s v="G"/>
    <n v="247"/>
    <s v="Bashu"/>
    <s v="Tang Clan"/>
    <x v="1"/>
    <s v="Even eight legs"/>
    <x v="6"/>
    <x v="8"/>
    <x v="3"/>
    <n v="3000"/>
    <s v="Broom (3)*"/>
    <s v="12% chance to cause 134% attack damage + reduce enemy defense by 15% for 3 times"/>
    <n v="134"/>
    <m/>
    <n v="0.12"/>
    <n v="0.15"/>
    <n v="3"/>
    <x v="4"/>
  </r>
  <r>
    <s v="G"/>
    <n v="248"/>
    <s v="Bashu"/>
    <s v="Tang Clan"/>
    <x v="1"/>
    <s v="Tarsal Mantra"/>
    <x v="9"/>
    <x v="8"/>
    <x v="6"/>
    <m/>
    <s v="Sea of Qi - Tier 5 + $35,000 + NPC Heart 2"/>
    <s v="When your attack causes the enemy's defense to decrease, an additional defense breaking effect will be added. The additional defense reduction effect is affected by the character's Strength attribute"/>
    <m/>
    <m/>
    <m/>
    <m/>
    <m/>
    <x v="0"/>
  </r>
  <r>
    <s v="G"/>
    <n v="249"/>
    <s v="Bashu"/>
    <s v="Tang Clan"/>
    <x v="1"/>
    <s v="Traceless Steps"/>
    <x v="9"/>
    <x v="8"/>
    <x v="6"/>
    <m/>
    <s v="Sea of Qi - Tier 5 + $35,000 + NPC Heart 2"/>
    <s v="Gives all your attacks a chance to reduce the enemy’s defense by 12%. If the current target has a defense reduction effect, the effect can be superimposed, and the trigger rate is affected by the character’s Eyesight attribute"/>
    <m/>
    <m/>
    <m/>
    <n v="0.12"/>
    <m/>
    <x v="4"/>
  </r>
  <r>
    <s v="H"/>
    <n v="250"/>
    <s v="Dali"/>
    <s v="Five Venoms Cult"/>
    <x v="1"/>
    <s v="Sky Repair Manual"/>
    <x v="4"/>
    <x v="17"/>
    <x v="0"/>
    <n v="100"/>
    <s v="Evil -3500"/>
    <s v="Increase HP by 960 points"/>
    <n v="960"/>
    <m/>
    <m/>
    <m/>
    <m/>
    <x v="0"/>
  </r>
  <r>
    <s v="H"/>
    <n v="251"/>
    <s v="Dali"/>
    <s v="Five Venoms Cult"/>
    <x v="1"/>
    <s v="Thousands Poison Hand"/>
    <x v="6"/>
    <x v="7"/>
    <x v="2"/>
    <n v="1200"/>
    <s v="Evil -3500"/>
    <s v="9% chance to cause 110% attack damage + 20% poison damage for 3 rounds"/>
    <n v="110"/>
    <m/>
    <n v="0.09"/>
    <n v="0.2"/>
    <n v="3"/>
    <x v="19"/>
  </r>
  <r>
    <s v="H"/>
    <n v="252"/>
    <s v="Dali"/>
    <s v="Wuxiang Sect"/>
    <x v="3"/>
    <s v="Xiao Wuxiang Manual"/>
    <x v="4"/>
    <x v="21"/>
    <x v="1"/>
    <n v="500"/>
    <m/>
    <s v="Increase character attack by 288 points"/>
    <n v="288"/>
    <m/>
    <m/>
    <m/>
    <m/>
    <x v="0"/>
  </r>
  <r>
    <s v="H"/>
    <n v="253"/>
    <s v="Dali"/>
    <s v="Wuxiang Sect"/>
    <x v="3"/>
    <s v="Wuwo Wuxiang Manual"/>
    <x v="4"/>
    <x v="27"/>
    <x v="3"/>
    <n v="1500"/>
    <m/>
    <s v="Increase character's Eyesight by 72 points"/>
    <n v="72"/>
    <m/>
    <m/>
    <m/>
    <m/>
    <x v="0"/>
  </r>
  <r>
    <s v="H"/>
    <n v="254"/>
    <s v="Dali"/>
    <s v="Diancang Sect"/>
    <x v="1"/>
    <s v="Flying Flower Palm"/>
    <x v="3"/>
    <x v="7"/>
    <x v="1"/>
    <n v="100"/>
    <m/>
    <s v="Increase fist attack by 252 points"/>
    <n v="252"/>
    <m/>
    <m/>
    <m/>
    <m/>
    <x v="0"/>
  </r>
  <r>
    <s v="H"/>
    <n v="255"/>
    <s v="Dali"/>
    <s v="Diancang Sect"/>
    <x v="3"/>
    <s v="Flying Dragon Agility"/>
    <x v="4"/>
    <x v="13"/>
    <x v="2"/>
    <n v="1500"/>
    <m/>
    <s v="Increase Agility by 42 points"/>
    <n v="42"/>
    <m/>
    <m/>
    <m/>
    <m/>
    <x v="0"/>
  </r>
  <r>
    <s v="H"/>
    <n v="256"/>
    <s v="Dali"/>
    <s v="Diancang Sect"/>
    <x v="1"/>
    <s v="Septuple Palm"/>
    <x v="6"/>
    <x v="7"/>
    <x v="3"/>
    <n v="5000"/>
    <m/>
    <s v="9% chance to cause 144% attack damage"/>
    <n v="144"/>
    <m/>
    <n v="0.09"/>
    <m/>
    <m/>
    <x v="1"/>
  </r>
  <r>
    <s v="H"/>
    <n v="257"/>
    <s v="Dali"/>
    <s v="Diancang Sect"/>
    <x v="1"/>
    <s v="Sweeping Kick"/>
    <x v="6"/>
    <x v="8"/>
    <x v="4"/>
    <n v="12000"/>
    <m/>
    <s v="8% chance to cause 210% attack damage"/>
    <n v="210"/>
    <m/>
    <n v="0.08"/>
    <m/>
    <m/>
    <x v="1"/>
  </r>
  <r>
    <s v="H"/>
    <n v="258"/>
    <s v="Dali"/>
    <s v="Diancang Sect"/>
    <x v="1"/>
    <s v="Willow Dance Sword"/>
    <x v="6"/>
    <x v="6"/>
    <x v="4"/>
    <n v="10000"/>
    <s v="Broom (3x)"/>
    <s v="8% chance to cause 120% attack damage + dodge the enemy's next attack"/>
    <n v="120"/>
    <m/>
    <n v="0.08"/>
    <m/>
    <n v="1"/>
    <x v="20"/>
  </r>
  <r>
    <s v="I"/>
    <n v="259"/>
    <s v="Saibei"/>
    <s v="Zhaixin Tower"/>
    <x v="1"/>
    <s v="Stormy Surge Spear"/>
    <x v="6"/>
    <x v="3"/>
    <x v="1"/>
    <n v="100"/>
    <m/>
    <s v="8% chance to cause 114% attack damage + 33% bleeding for 1 round"/>
    <n v="1.1399999999999999"/>
    <m/>
    <n v="0.08"/>
    <n v="0.33"/>
    <n v="1"/>
    <x v="10"/>
  </r>
  <r>
    <s v="I"/>
    <n v="260"/>
    <s v="Saibei"/>
    <s v="Zhaixin Tower"/>
    <x v="1"/>
    <s v="Cloud Dispelling Cudgel"/>
    <x v="6"/>
    <x v="4"/>
    <x v="2"/>
    <n v="800"/>
    <m/>
    <s v="12% chance to cause 145% attack damage + reduce enemy defense by 10% for 1 round"/>
    <n v="145"/>
    <m/>
    <n v="0.12"/>
    <n v="0.1"/>
    <n v="1"/>
    <x v="4"/>
  </r>
  <r>
    <s v="I"/>
    <n v="261"/>
    <s v="Saibei"/>
    <s v="Zhaixin Tower"/>
    <x v="1"/>
    <s v="Flying Dragon Eighteen Moves"/>
    <x v="4"/>
    <x v="14"/>
    <x v="2"/>
    <n v="1500"/>
    <m/>
    <s v="Increase Physique by 60 points"/>
    <n v="60"/>
    <m/>
    <m/>
    <m/>
    <m/>
    <x v="0"/>
  </r>
  <r>
    <s v="I"/>
    <n v="262"/>
    <s v="Saibei"/>
    <s v="Tenma Ranch"/>
    <x v="1"/>
    <s v="Back-Horse Spear"/>
    <x v="6"/>
    <x v="3"/>
    <x v="1"/>
    <n v="100"/>
    <m/>
    <s v="4% chance to cause 108% attack damage + 33% bleeding for 3 times"/>
    <n v="1.08"/>
    <m/>
    <n v="0.04"/>
    <n v="0.33"/>
    <n v="3"/>
    <x v="10"/>
  </r>
  <r>
    <s v="I"/>
    <n v="263"/>
    <s v="Saibei"/>
    <s v="Tenma Ranch"/>
    <x v="1"/>
    <s v="Moon Chaser Steps"/>
    <x v="4"/>
    <x v="9"/>
    <x v="0"/>
    <n v="800"/>
    <m/>
    <s v="Increase characters to dodge after enlightenment"/>
    <m/>
    <m/>
    <m/>
    <m/>
    <m/>
    <x v="0"/>
  </r>
  <r>
    <s v="I"/>
    <n v="264"/>
    <s v="Saibei"/>
    <s v="Tenma Ranch"/>
    <x v="1"/>
    <s v="Military Attire"/>
    <x v="8"/>
    <x v="32"/>
    <x v="3"/>
    <n v="1000"/>
    <m/>
    <s v="You will learn the Military Attire method to make Armor with special effect."/>
    <m/>
    <m/>
    <m/>
    <m/>
    <m/>
    <x v="0"/>
  </r>
  <r>
    <s v="I"/>
    <n v="265"/>
    <s v="Saibei"/>
    <s v="Tatian Sect"/>
    <x v="1"/>
    <s v="Sky Shatter"/>
    <x v="4"/>
    <x v="15"/>
    <x v="0"/>
    <n v="100"/>
    <s v="Evil -3000"/>
    <s v="Increase Strength by 42 points"/>
    <n v="42"/>
    <m/>
    <m/>
    <m/>
    <m/>
    <x v="0"/>
  </r>
  <r>
    <s v="I"/>
    <n v="266"/>
    <s v="Saibei"/>
    <s v="Tatian Sect"/>
    <x v="1"/>
    <s v="Earth Extinction"/>
    <x v="6"/>
    <x v="8"/>
    <x v="0"/>
    <n v="800"/>
    <s v="Evil -3000"/>
    <s v="15% chance to cause 120% attack damage + reduce enemy defense by 15% for 1 round"/>
    <n v="120"/>
    <m/>
    <n v="0.15"/>
    <n v="0.15"/>
    <n v="1"/>
    <x v="4"/>
  </r>
  <r>
    <s v="I"/>
    <n v="267"/>
    <s v="Saibei"/>
    <s v="Tatian Sect"/>
    <x v="1"/>
    <s v="Sky Thump Steps"/>
    <x v="4"/>
    <x v="13"/>
    <x v="2"/>
    <n v="1500"/>
    <s v="Evil -3000"/>
    <s v="Increase Agility by 42 points"/>
    <n v="42"/>
    <m/>
    <m/>
    <m/>
    <m/>
    <x v="0"/>
  </r>
  <r>
    <s v="J"/>
    <n v="268"/>
    <s v="Liaodong"/>
    <s v="Huifeng Pavilion"/>
    <x v="1"/>
    <s v="Twisted Dragon Kick"/>
    <x v="6"/>
    <x v="8"/>
    <x v="1"/>
    <n v="100"/>
    <s v="Good 4000"/>
    <s v="9% chance to cause 120% attack damage"/>
    <n v="120"/>
    <m/>
    <n v="0.09"/>
    <m/>
    <m/>
    <x v="1"/>
  </r>
  <r>
    <s v="J"/>
    <n v="269"/>
    <s v="Liaodong"/>
    <s v="Huifeng Pavilion"/>
    <x v="3"/>
    <s v="Yue Clan Spear"/>
    <x v="3"/>
    <x v="3"/>
    <x v="2"/>
    <n v="800"/>
    <s v="Good 4000"/>
    <s v="Increase spear attack by 408 points"/>
    <n v="408"/>
    <m/>
    <m/>
    <m/>
    <m/>
    <x v="0"/>
  </r>
  <r>
    <s v="J"/>
    <n v="270"/>
    <s v="Liaodong"/>
    <s v="Huifeng Pavilion"/>
    <x v="1"/>
    <s v="Turning Wind"/>
    <x v="4"/>
    <x v="9"/>
    <x v="3"/>
    <n v="3000"/>
    <s v="Good 4000"/>
    <s v="Increase characters to dodge 168 after enlightenment"/>
    <m/>
    <m/>
    <m/>
    <m/>
    <m/>
    <x v="0"/>
  </r>
  <r>
    <s v="J"/>
    <n v="271"/>
    <s v="Liaodong"/>
    <s v="Huifeng Pavilion"/>
    <x v="1"/>
    <s v="Yasha Cudgel"/>
    <x v="6"/>
    <x v="4"/>
    <x v="3"/>
    <n v="12000"/>
    <s v="Good 4000"/>
    <s v="9% chance to cause 138% attack damage + increase self-defense by 20% for 3 times"/>
    <n v="138"/>
    <m/>
    <n v="0.09"/>
    <n v="0.2"/>
    <n v="3"/>
    <x v="6"/>
  </r>
  <r>
    <s v="J"/>
    <n v="272"/>
    <s v="Liaodong"/>
    <s v="Luoyan Tower"/>
    <x v="1"/>
    <s v="Wind-Chaser Deadly Kick"/>
    <x v="6"/>
    <x v="8"/>
    <x v="0"/>
    <n v="100"/>
    <s v="Good 4000"/>
    <s v="6% chance to cause 142% attack damage"/>
    <n v="142"/>
    <m/>
    <n v="0.06"/>
    <m/>
    <m/>
    <x v="1"/>
  </r>
  <r>
    <s v="J"/>
    <n v="273"/>
    <s v="Liaodong"/>
    <s v="Luoyan Tower"/>
    <x v="1"/>
    <s v="Thunderbolt Boxing"/>
    <x v="6"/>
    <x v="7"/>
    <x v="0"/>
    <n v="800"/>
    <s v="Good 4000"/>
    <s v="???"/>
    <m/>
    <m/>
    <m/>
    <m/>
    <m/>
    <x v="0"/>
  </r>
  <r>
    <s v="J"/>
    <n v="274"/>
    <s v="Liaodong"/>
    <s v="Luoyan Tower"/>
    <x v="2"/>
    <s v="Swan-Falling Move"/>
    <x v="4"/>
    <x v="13"/>
    <x v="3"/>
    <n v="3000"/>
    <s v="Good 4000"/>
    <s v="Increase Agility by 58 points"/>
    <n v="48"/>
    <m/>
    <m/>
    <m/>
    <m/>
    <x v="0"/>
  </r>
  <r>
    <s v="J"/>
    <n v="275"/>
    <s v="Liaodong"/>
    <s v="Luoyan Tower"/>
    <x v="2"/>
    <s v="Cloud Steps"/>
    <x v="4"/>
    <x v="12"/>
    <x v="4"/>
    <n v="12000"/>
    <s v="Good 4000"/>
    <s v="Increase character's Agility by 42 points and Eyesight by 26 points"/>
    <n v="42"/>
    <n v="26"/>
    <m/>
    <m/>
    <m/>
    <x v="0"/>
  </r>
  <r>
    <s v="J"/>
    <n v="276"/>
    <s v="Liaodong"/>
    <s v="Tiansha Gang"/>
    <x v="1"/>
    <s v="Henglian Taibao"/>
    <x v="4"/>
    <x v="10"/>
    <x v="2"/>
    <n v="800"/>
    <s v="Evil -5000"/>
    <s v="Increase Defense by 302 points"/>
    <n v="302"/>
    <m/>
    <m/>
    <m/>
    <m/>
    <x v="0"/>
  </r>
  <r>
    <s v="J"/>
    <n v="277"/>
    <s v="Liaodong"/>
    <s v="Tiansha Gang"/>
    <x v="1"/>
    <s v="Extinction Palm"/>
    <x v="3"/>
    <x v="7"/>
    <x v="2"/>
    <n v="500"/>
    <s v="Evil -5000"/>
    <s v="Increase fist attack by 492 points"/>
    <n v="492"/>
    <m/>
    <m/>
    <m/>
    <m/>
    <x v="0"/>
  </r>
  <r>
    <s v="J"/>
    <n v="278"/>
    <s v="Liaodong"/>
    <s v="Tiansha Gang"/>
    <x v="3"/>
    <s v="Dark Ying Manual"/>
    <x v="4"/>
    <x v="21"/>
    <x v="2"/>
    <n v="10000"/>
    <s v="Evil -5000"/>
    <s v="Increase character attack by 432 points"/>
    <n v="432"/>
    <m/>
    <m/>
    <m/>
    <m/>
    <x v="0"/>
  </r>
  <r>
    <s v="J"/>
    <n v="279"/>
    <s v="Liaodong"/>
    <s v="Tiansha Gang"/>
    <x v="1"/>
    <s v="Palm Thunder"/>
    <x v="6"/>
    <x v="7"/>
    <x v="2"/>
    <n v="10000"/>
    <s v="Evil -5000"/>
    <s v="12% chance to cause 138% attack damage + beat the enemy for 1 round"/>
    <n v="138"/>
    <m/>
    <n v="0.12"/>
    <m/>
    <m/>
    <x v="0"/>
  </r>
  <r>
    <s v="J"/>
    <n v="280"/>
    <s v="Liaodong"/>
    <s v="Tiansha Gang"/>
    <x v="3"/>
    <s v="Stormy Flower Spear"/>
    <x v="6"/>
    <x v="3"/>
    <x v="4"/>
    <n v="10000"/>
    <s v="Kerosene Copper Oil Lamp (3)"/>
    <s v="10% chance to cause 138% attack damage + 33% bleeding for 3 times"/>
    <n v="1.38"/>
    <m/>
    <n v="0.1"/>
    <n v="0.33"/>
    <n v="3"/>
    <x v="10"/>
  </r>
  <r>
    <s v="K"/>
    <n v="281"/>
    <s v="Xiyu"/>
    <s v="Kongtong Sect"/>
    <x v="1"/>
    <s v="Soul-Chaser Cudgel"/>
    <x v="3"/>
    <x v="4"/>
    <x v="1"/>
    <n v="100"/>
    <m/>
    <s v="Increase cudgel attack 240 points"/>
    <n v="240"/>
    <m/>
    <m/>
    <m/>
    <m/>
    <x v="0"/>
  </r>
  <r>
    <s v="K"/>
    <n v="282"/>
    <s v="Xiyu"/>
    <s v="Kongtong Sect"/>
    <x v="1"/>
    <s v="Deadly Cudgel"/>
    <x v="6"/>
    <x v="4"/>
    <x v="0"/>
    <n v="500"/>
    <m/>
    <s v="9% chance to cause 150% attack damage"/>
    <n v="150"/>
    <m/>
    <n v="0.09"/>
    <m/>
    <m/>
    <x v="1"/>
  </r>
  <r>
    <s v="K"/>
    <n v="283"/>
    <s v="Xiyu"/>
    <s v="Kongtong Sect"/>
    <x v="1"/>
    <s v="Wuxiang Divine Skill"/>
    <x v="4"/>
    <x v="14"/>
    <x v="3"/>
    <n v="3000"/>
    <m/>
    <s v="Increase character's Physique by 72 points"/>
    <n v="72"/>
    <m/>
    <m/>
    <m/>
    <m/>
    <x v="0"/>
  </r>
  <r>
    <s v="K"/>
    <n v="284"/>
    <s v="Xiyu"/>
    <s v="Xiyu Cult"/>
    <x v="1"/>
    <s v="Big Hand Tantra"/>
    <x v="6"/>
    <x v="7"/>
    <x v="0"/>
    <n v="100"/>
    <s v="Evil -6000"/>
    <m/>
    <m/>
    <m/>
    <m/>
    <m/>
    <m/>
    <x v="0"/>
  </r>
  <r>
    <s v="K"/>
    <n v="285"/>
    <s v="Xiyu"/>
    <s v="Xiyu Cult"/>
    <x v="3"/>
    <s v="Nine Words Mantra"/>
    <x v="4"/>
    <x v="21"/>
    <x v="2"/>
    <n v="500"/>
    <s v="Evil -6000"/>
    <s v="Increase character attack by 432 points"/>
    <n v="432"/>
    <m/>
    <m/>
    <m/>
    <m/>
    <x v="0"/>
  </r>
  <r>
    <s v="K"/>
    <n v="286"/>
    <s v="Xiyu"/>
    <s v="Xiyu Cult"/>
    <x v="1"/>
    <s v="Conquer Demon Cudgel"/>
    <x v="6"/>
    <x v="4"/>
    <x v="3"/>
    <n v="1500"/>
    <s v="Evil -6000"/>
    <s v="7% chance to cause 148% attack damage + reduce enemy defense by 10% for 3 rounds"/>
    <n v="148"/>
    <m/>
    <n v="7.0000000000000007E-2"/>
    <n v="0.1"/>
    <n v="3"/>
    <x v="4"/>
  </r>
  <r>
    <s v="K"/>
    <n v="287"/>
    <s v="Xiyu"/>
    <s v="Xiyu Cult"/>
    <x v="1"/>
    <s v="Ultimate Chaos Cudgel"/>
    <x v="6"/>
    <x v="4"/>
    <x v="4"/>
    <n v="12000"/>
    <s v="Evil -6000"/>
    <s v="9% chance to cause 156% attack damage + increase 1600 cudgel magic attack power for 2 rounds"/>
    <n v="156"/>
    <m/>
    <n v="0.09"/>
    <n v="1600"/>
    <n v="2"/>
    <x v="5"/>
  </r>
  <r>
    <s v="K"/>
    <n v="288"/>
    <s v="Xiyu"/>
    <s v="Vajra Sect"/>
    <x v="1"/>
    <s v="Conquer Dragon Cudgel"/>
    <x v="6"/>
    <x v="4"/>
    <x v="0"/>
    <n v="100"/>
    <m/>
    <s v="10% chance to cause 148% attack damage"/>
    <n v="148"/>
    <m/>
    <n v="0.1"/>
    <m/>
    <m/>
    <x v="1"/>
  </r>
  <r>
    <s v="K"/>
    <n v="289"/>
    <s v="Xiyu"/>
    <s v="Vajra Sect"/>
    <x v="1"/>
    <s v="Indestructible Vajra"/>
    <x v="4"/>
    <x v="10"/>
    <x v="3"/>
    <n v="3000"/>
    <m/>
    <s v="Increase Defense by 336 points"/>
    <n v="336"/>
    <m/>
    <m/>
    <m/>
    <m/>
    <x v="0"/>
  </r>
  <r>
    <s v="K"/>
    <n v="290"/>
    <s v="Xiyu"/>
    <s v="Vajra Sect"/>
    <x v="1"/>
    <s v="Iron Crotch"/>
    <x v="4"/>
    <x v="10"/>
    <x v="3"/>
    <n v="12000"/>
    <m/>
    <s v="Increase Defense by 360 points"/>
    <n v="360"/>
    <m/>
    <m/>
    <m/>
    <m/>
    <x v="0"/>
  </r>
  <r>
    <s v="K"/>
    <n v="291"/>
    <s v="Xiyu"/>
    <s v="Vajra Sect"/>
    <x v="1"/>
    <s v="Sumi Palm"/>
    <x v="6"/>
    <x v="7"/>
    <x v="4"/>
    <m/>
    <s v="Broom (3x)"/>
    <s v="5% chance to cause 120% attack damage + make the enemy unable to attack the next time"/>
    <n v="120"/>
    <m/>
    <n v="0.05"/>
    <m/>
    <n v="1"/>
    <x v="12"/>
  </r>
  <r>
    <s v="L"/>
    <n v="292"/>
    <s v="Kunlun"/>
    <s v="Kunlun Sect"/>
    <x v="2"/>
    <s v="Replenishing Qi and Health"/>
    <x v="4"/>
    <x v="17"/>
    <x v="4"/>
    <n v="12000"/>
    <s v="Good 10000"/>
    <s v="Increase HP by 1500 points"/>
    <n v="1500"/>
    <m/>
    <m/>
    <m/>
    <m/>
    <x v="0"/>
  </r>
  <r>
    <s v="L"/>
    <n v="293"/>
    <s v="Kunlun"/>
    <s v="Kunlun Sect"/>
    <x v="1"/>
    <s v="Yunlong Three Discount"/>
    <x v="4"/>
    <x v="33"/>
    <x v="4"/>
    <n v="1500"/>
    <s v="Caligraphy Tenjizi (3)"/>
    <s v="Increase character by 60 points"/>
    <n v="60"/>
    <m/>
    <m/>
    <m/>
    <m/>
    <x v="0"/>
  </r>
  <r>
    <s v="L"/>
    <n v="294"/>
    <s v="Kunlun"/>
    <s v="Kunlun Sect"/>
    <x v="2"/>
    <s v="Taiqing Gangqi"/>
    <x v="4"/>
    <x v="27"/>
    <x v="4"/>
    <n v="8000"/>
    <m/>
    <s v="Increase character Eyesight by 84 points"/>
    <n v="84"/>
    <m/>
    <m/>
    <m/>
    <m/>
    <x v="0"/>
  </r>
  <r>
    <s v="L"/>
    <n v="295"/>
    <s v="Kunlun"/>
    <s v="Kunlun Sect"/>
    <x v="1"/>
    <s v="Kunlun Thirteen Swords"/>
    <x v="3"/>
    <x v="6"/>
    <x v="3"/>
    <n v="5000"/>
    <m/>
    <s v="Increase sword attack by 576 points"/>
    <n v="576"/>
    <m/>
    <m/>
    <m/>
    <m/>
    <x v="0"/>
  </r>
  <r>
    <s v="L"/>
    <n v="296"/>
    <s v="Kunlun"/>
    <s v="Tianjian Sect"/>
    <x v="1"/>
    <s v="Dayan Divine Sword"/>
    <x v="3"/>
    <x v="6"/>
    <x v="0"/>
    <n v="100"/>
    <s v="Justice 5000"/>
    <s v="Increase sword attack by 384 points"/>
    <n v="384"/>
    <m/>
    <m/>
    <m/>
    <m/>
    <x v="0"/>
  </r>
  <r>
    <s v="L"/>
    <n v="297"/>
    <s v="Kunlun"/>
    <s v="Tianjian Sect"/>
    <x v="1"/>
    <s v="Against the Sky"/>
    <x v="6"/>
    <x v="6"/>
    <x v="2"/>
    <n v="800"/>
    <m/>
    <s v="9% chance to cause 150% attack damage"/>
    <n v="150"/>
    <m/>
    <n v="0.09"/>
    <m/>
    <m/>
    <x v="1"/>
  </r>
  <r>
    <s v="L"/>
    <n v="298"/>
    <s v="Kunlun"/>
    <s v="Tianjian Sect"/>
    <x v="1"/>
    <s v="Split the Sky"/>
    <x v="6"/>
    <x v="6"/>
    <x v="3"/>
    <n v="12000"/>
    <m/>
    <s v="10% chance to cause 144% attack damage + increase 1200 sword attack power for 2 rounds"/>
    <n v="144"/>
    <m/>
    <n v="0.1"/>
    <n v="1200"/>
    <n v="2"/>
    <x v="5"/>
  </r>
  <r>
    <s v="L"/>
    <n v="299"/>
    <s v="Kunlun"/>
    <s v="Guiyuan Sword"/>
    <x v="3"/>
    <s v="Yuhen Yunchou"/>
    <x v="4"/>
    <x v="13"/>
    <x v="0"/>
    <n v="300"/>
    <m/>
    <s v="Increase Agility by 34 points"/>
    <n v="34"/>
    <m/>
    <m/>
    <m/>
    <m/>
    <x v="0"/>
  </r>
  <r>
    <s v="L"/>
    <n v="300"/>
    <s v="Kunlun"/>
    <s v="Guiyuan Sword"/>
    <x v="1"/>
    <s v="Guiyuan Mantra"/>
    <x v="4"/>
    <x v="14"/>
    <x v="3"/>
    <n v="3000"/>
    <m/>
    <s v="Increase character's Physique by 72 points"/>
    <n v="72"/>
    <m/>
    <m/>
    <m/>
    <m/>
    <x v="0"/>
  </r>
  <r>
    <s v="L"/>
    <n v="301"/>
    <s v="Kunlun"/>
    <s v="Guiyuan Sword"/>
    <x v="1"/>
    <s v="Formless Tathagata Sword"/>
    <x v="6"/>
    <x v="6"/>
    <x v="4"/>
    <n v="10000"/>
    <s v="Caligraphy Kaiyangzi (3)"/>
    <s v="10% chance to cause 144% attack damage + 25% bleeding for 3 times"/>
    <n v="1.44"/>
    <m/>
    <n v="0.1"/>
    <n v="0.25"/>
    <n v="3"/>
    <x v="10"/>
  </r>
  <r>
    <s v="M"/>
    <n v="302"/>
    <s v="Yanyun"/>
    <s v="Tieqi Sword"/>
    <x v="1"/>
    <s v="Iron Screen Spear"/>
    <x v="4"/>
    <x v="10"/>
    <x v="1"/>
    <n v="300"/>
    <m/>
    <s v="Increase Defense after enlightenment"/>
    <m/>
    <m/>
    <m/>
    <m/>
    <m/>
    <x v="0"/>
  </r>
  <r>
    <s v="M"/>
    <n v="303"/>
    <s v="Yanyun"/>
    <s v="Tieqi Sword"/>
    <x v="3"/>
    <s v="Spear God Body"/>
    <x v="4"/>
    <x v="16"/>
    <x v="2"/>
    <n v="1000"/>
    <m/>
    <s v="Increase Agility by 36 points and Physique by 25 points"/>
    <n v="36"/>
    <n v="25"/>
    <m/>
    <m/>
    <m/>
    <x v="0"/>
  </r>
  <r>
    <s v="M"/>
    <n v="304"/>
    <s v="Yanyun"/>
    <s v="Tieqi Sword"/>
    <x v="3"/>
    <s v="Greedy Wolf Spear"/>
    <x v="6"/>
    <x v="3"/>
    <x v="3"/>
    <n v="12000"/>
    <m/>
    <s v="8.4% chance to cause 154% attack damage + increase your own attack power by 15% for 2 rounds"/>
    <n v="1.54"/>
    <m/>
    <n v="8.4000000000000005E-2"/>
    <n v="0.15"/>
    <n v="2"/>
    <x v="11"/>
  </r>
  <r>
    <s v="M"/>
    <n v="305"/>
    <s v="Yanyun"/>
    <s v="Tieqi Sword"/>
    <x v="3"/>
    <s v="Seven Snakes Spear"/>
    <x v="6"/>
    <x v="3"/>
    <x v="3"/>
    <n v="5000"/>
    <s v="Kerosene Copper Oil Lamp (3)"/>
    <s v="9% chance of inflicting 138% attack damage + causing the enemy to drop weapons (reducing enemy attack) for 2 times"/>
    <n v="1.38"/>
    <m/>
    <n v="0.09"/>
    <m/>
    <n v="2"/>
    <x v="8"/>
  </r>
  <r>
    <s v="M"/>
    <n v="306"/>
    <s v="Yanyun"/>
    <s v="Tieqi Sword"/>
    <x v="3"/>
    <s v="Overlord Mountain Spear"/>
    <x v="6"/>
    <x v="3"/>
    <x v="3"/>
    <n v="5000"/>
    <s v="Kerosene Copper Oil Lamp (3)*"/>
    <s v="8.4% chance to cause 144% attack damage + increase self defense by 15% for 2 rounds"/>
    <n v="1.44"/>
    <m/>
    <n v="8.4000000000000005E-2"/>
    <n v="0.15"/>
    <n v="2"/>
    <x v="6"/>
  </r>
  <r>
    <s v="M"/>
    <n v="307"/>
    <s v="Yanyun"/>
    <s v="Mount Tiangun"/>
    <x v="1"/>
    <s v="Xuanhuang Prisoner's Sky Stick"/>
    <x v="6"/>
    <x v="4"/>
    <x v="2"/>
    <n v="800"/>
    <s v="Evil -10000"/>
    <s v="7% chance to cause 138% attack damage + reduce enemy defense by 15% for 2 rounds"/>
    <n v="138"/>
    <m/>
    <n v="7.0000000000000007E-2"/>
    <n v="0.15"/>
    <n v="2"/>
    <x v="4"/>
  </r>
  <r>
    <s v="M"/>
    <n v="308"/>
    <s v="Yanyun"/>
    <s v="Mount Tiangun"/>
    <x v="1"/>
    <s v="Liuhe stick method"/>
    <x v="6"/>
    <x v="4"/>
    <x v="2"/>
    <n v="10000"/>
    <s v="Evil -10000"/>
    <s v="12% chance to cause 150% attack damage"/>
    <n v="150"/>
    <m/>
    <n v="0.12"/>
    <m/>
    <m/>
    <x v="1"/>
  </r>
  <r>
    <s v="M"/>
    <n v="309"/>
    <s v="Yanyun"/>
    <s v="Mount Tiangun"/>
    <x v="1"/>
    <s v="Big Five Elements Stick Method"/>
    <x v="3"/>
    <x v="4"/>
    <x v="3"/>
    <n v="5000"/>
    <s v="Copper Oil Lamp (3)"/>
    <s v="Increase cudgel attack 456 points"/>
    <n v="456"/>
    <m/>
    <m/>
    <m/>
    <m/>
    <x v="0"/>
  </r>
  <r>
    <s v="M"/>
    <n v="310"/>
    <s v="Yanyun"/>
    <s v="Youyan School"/>
    <x v="1"/>
    <s v="Youyun Jiyandu"/>
    <x v="4"/>
    <x v="13"/>
    <x v="1"/>
    <n v="500"/>
    <s v="Evil -3000"/>
    <s v="Increase Agility by ?? points"/>
    <m/>
    <m/>
    <m/>
    <m/>
    <m/>
    <x v="0"/>
  </r>
  <r>
    <s v="M"/>
    <n v="311"/>
    <s v="Yanyun"/>
    <s v="Youyan School"/>
    <x v="1"/>
    <s v="Desperation Blade"/>
    <x v="3"/>
    <x v="5"/>
    <x v="0"/>
    <n v="1200"/>
    <s v="Evil -3000"/>
    <s v="Increase blade attack by 408 points"/>
    <n v="408"/>
    <m/>
    <m/>
    <m/>
    <m/>
    <x v="0"/>
  </r>
  <r>
    <s v="N"/>
    <n v="312"/>
    <s v="Qilu"/>
    <s v="Mount Tai Sect"/>
    <x v="1"/>
    <s v="Seven Stars from Sky"/>
    <x v="4"/>
    <x v="27"/>
    <x v="1"/>
    <n v="500"/>
    <s v="Good 4000"/>
    <s v="Increase character eye perception by 38 points"/>
    <n v="38"/>
    <m/>
    <m/>
    <m/>
    <m/>
    <x v="0"/>
  </r>
  <r>
    <s v="N"/>
    <n v="313"/>
    <s v="Qilu"/>
    <s v="Mount Tai Sect"/>
    <x v="1"/>
    <s v="Mount Tai Eighteen Moves"/>
    <x v="4"/>
    <x v="16"/>
    <x v="0"/>
    <n v="800"/>
    <s v="Good 4000"/>
    <s v="Increase the character's physique by 26 points and the Physique by 22 points"/>
    <n v="26"/>
    <n v="22"/>
    <m/>
    <m/>
    <m/>
    <x v="0"/>
  </r>
  <r>
    <s v="N"/>
    <n v="314"/>
    <s v="Qilu"/>
    <s v="Mount Tai Sect"/>
    <x v="1"/>
    <s v="Five Sword"/>
    <x v="3"/>
    <x v="6"/>
    <x v="0"/>
    <n v="1200"/>
    <s v="Good 4000"/>
    <s v="Increase sword attack by 396 points"/>
    <n v="396"/>
    <m/>
    <m/>
    <m/>
    <m/>
    <x v="0"/>
  </r>
  <r>
    <s v="N"/>
    <n v="315"/>
    <s v="Qilu"/>
    <s v="Jixia School"/>
    <x v="1"/>
    <s v="Goryeo Language"/>
    <x v="8"/>
    <x v="34"/>
    <x v="3"/>
    <n v="4800"/>
    <s v="Justice 9000"/>
    <s v="Learn the Korean language, you can talk to the customer at the lower left of the restaurant and answer questions to increase your level, after level 12 you can learn martial arts in Korea"/>
    <m/>
    <m/>
    <m/>
    <m/>
    <m/>
    <x v="0"/>
  </r>
  <r>
    <s v="N"/>
    <n v="316"/>
    <s v="Qilu"/>
    <s v="Jixia School"/>
    <x v="1"/>
    <s v="Persia Language"/>
    <x v="8"/>
    <x v="34"/>
    <x v="3"/>
    <n v="4800"/>
    <s v="Justice 9000"/>
    <s v="Learn Persian, you can talk to the customer at the lower left of the restaurant to answer questions and increase your level. After level 12, you can learn martial arts in Persia"/>
    <m/>
    <m/>
    <m/>
    <m/>
    <m/>
    <x v="0"/>
  </r>
  <r>
    <s v="N"/>
    <n v="317"/>
    <s v="Qilu"/>
    <s v="Penglai Island"/>
    <x v="1"/>
    <s v="TongBi Boxing"/>
    <x v="3"/>
    <x v="7"/>
    <x v="0"/>
    <n v="500"/>
    <m/>
    <s v="Increase fist attack by 396 points"/>
    <n v="396"/>
    <m/>
    <m/>
    <m/>
    <m/>
    <x v="0"/>
  </r>
  <r>
    <s v="N"/>
    <n v="318"/>
    <s v="Qilu"/>
    <s v="Penglai Island"/>
    <x v="1"/>
    <s v="Trigrams Kick"/>
    <x v="3"/>
    <x v="8"/>
    <x v="2"/>
    <n v="3000"/>
    <m/>
    <s v="Increase kick attack to 492 points"/>
    <n v="492"/>
    <m/>
    <m/>
    <m/>
    <m/>
    <x v="0"/>
  </r>
  <r>
    <s v="N"/>
    <n v="319"/>
    <s v="Qilu"/>
    <s v="Penglai Island"/>
    <x v="2"/>
    <s v="Dark Cloud Memo"/>
    <x v="4"/>
    <x v="27"/>
    <x v="3"/>
    <n v="12000"/>
    <m/>
    <s v="Increase character's Eyesight by 78 points"/>
    <n v="78"/>
    <m/>
    <m/>
    <m/>
    <m/>
    <x v="0"/>
  </r>
  <r>
    <s v="N"/>
    <n v="320"/>
    <s v="Qilu"/>
    <s v="Penglai Island"/>
    <x v="1"/>
    <s v="Divine Trigrams Skill"/>
    <x v="4"/>
    <x v="35"/>
    <x v="3"/>
    <n v="8000"/>
    <s v="Embroidery needles (5)"/>
    <s v="Increase character's HP by 1224 points + muscles and Physique by 38 points"/>
    <n v="38"/>
    <n v="1224"/>
    <m/>
    <m/>
    <m/>
    <x v="0"/>
  </r>
  <r>
    <s v="O"/>
    <n v="321"/>
    <s v="Xiliang"/>
    <s v="Weituo Sect"/>
    <x v="1"/>
    <s v="Iron Bone Body"/>
    <x v="4"/>
    <x v="33"/>
    <x v="0"/>
    <n v="500"/>
    <m/>
    <s v="Increase character's HP by 900 points + Physique and Physique by 22 points"/>
    <n v="22"/>
    <n v="900"/>
    <m/>
    <m/>
    <m/>
    <x v="0"/>
  </r>
  <r>
    <s v="O"/>
    <n v="322"/>
    <s v="Xiliang"/>
    <s v="Weituo Sect"/>
    <x v="1"/>
    <s v="Shadow Pursuit Kick"/>
    <x v="6"/>
    <x v="8"/>
    <x v="2"/>
    <n v="10000"/>
    <m/>
    <s v="8% chance to cause 138% attack damage + reduce enemy defense by 15% for 2 rounds"/>
    <n v="138"/>
    <m/>
    <n v="0.08"/>
    <n v="0.15"/>
    <n v="2"/>
    <x v="4"/>
  </r>
  <r>
    <s v="O"/>
    <n v="323"/>
    <s v="Xiliang"/>
    <s v="Weituo Sect"/>
    <x v="1"/>
    <s v="Bodhi Palm"/>
    <x v="6"/>
    <x v="7"/>
    <x v="3"/>
    <n v="12000"/>
    <m/>
    <s v="10% chance to cause 120% attack damage + 50% increase in hit, lasts 3 times"/>
    <n v="120"/>
    <m/>
    <n v="0.1"/>
    <n v="0.5"/>
    <n v="3"/>
    <x v="21"/>
  </r>
  <r>
    <s v="O"/>
    <n v="324"/>
    <s v="Xiliang"/>
    <s v="Weituo Sect"/>
    <x v="1"/>
    <s v="Empty-handed"/>
    <x v="6"/>
    <x v="7"/>
    <x v="3"/>
    <n v="3000"/>
    <s v="Copper Oil Lamp (3)"/>
    <s v="7.5% chance to cause 126% attack damage + seize enemy weapons (increase own attack, reduce enemy attack) for 2 round"/>
    <n v="126"/>
    <m/>
    <n v="7.4999999999999997E-2"/>
    <m/>
    <n v="2"/>
    <x v="22"/>
  </r>
  <r>
    <s v="O"/>
    <n v="325"/>
    <s v="Xiliang"/>
    <s v="Weituo Sect"/>
    <x v="1"/>
    <s v="Wei Tuo Chu"/>
    <x v="6"/>
    <x v="4"/>
    <x v="3"/>
    <n v="3000"/>
    <s v="Copper Oil Lamp (3)*"/>
    <s v="8% chance to cause 146% attack damage + reduce enemy defense by 15% for 2 rounds"/>
    <n v="146"/>
    <m/>
    <n v="0.08"/>
    <n v="0.15"/>
    <n v="2"/>
    <x v="4"/>
  </r>
  <r>
    <s v="O"/>
    <n v="326"/>
    <s v="Xiliang"/>
    <s v="Wind Sect"/>
    <x v="1"/>
    <s v="Thunder Body Forging Manual"/>
    <x v="4"/>
    <x v="36"/>
    <x v="0"/>
    <n v="500"/>
    <m/>
    <s v="Increase character by 25 points + muscles and Physique by 25 points"/>
    <n v="25"/>
    <n v="25"/>
    <m/>
    <m/>
    <m/>
    <x v="0"/>
  </r>
  <r>
    <s v="O"/>
    <n v="327"/>
    <s v="Xiliang"/>
    <s v="Wind Sect"/>
    <x v="1"/>
    <s v="Wind-Thunder Knife"/>
    <x v="3"/>
    <x v="5"/>
    <x v="0"/>
    <n v="1500"/>
    <m/>
    <s v="Increase blade attack by 420 points"/>
    <n v="420"/>
    <m/>
    <m/>
    <m/>
    <m/>
    <x v="0"/>
  </r>
  <r>
    <s v="O"/>
    <n v="328"/>
    <s v="Xiliang"/>
    <s v="Wind Sect"/>
    <x v="1"/>
    <s v="Thunder Palm"/>
    <x v="3"/>
    <x v="7"/>
    <x v="2"/>
    <n v="2400"/>
    <m/>
    <s v="Increase the attack by 504 points"/>
    <n v="504"/>
    <m/>
    <m/>
    <m/>
    <m/>
    <x v="0"/>
  </r>
  <r>
    <s v="O"/>
    <n v="329"/>
    <s v="Xiliang"/>
    <s v="Wind Sect"/>
    <x v="1"/>
    <s v="Thunder Blade"/>
    <x v="3"/>
    <x v="5"/>
    <x v="2"/>
    <n v="10000"/>
    <m/>
    <s v="Increase blade attack by 504 points"/>
    <n v="504"/>
    <m/>
    <m/>
    <m/>
    <m/>
    <x v="0"/>
  </r>
  <r>
    <s v="O"/>
    <n v="330"/>
    <s v="Xiliang"/>
    <s v="Ma Clan"/>
    <x v="1"/>
    <s v="Wind Dragon Cudgel"/>
    <x v="3"/>
    <x v="4"/>
    <x v="0"/>
    <n v="500"/>
    <m/>
    <s v="Increase cudgel attack by 300 points"/>
    <n v="300"/>
    <m/>
    <m/>
    <m/>
    <m/>
    <x v="0"/>
  </r>
  <r>
    <s v="O"/>
    <n v="331"/>
    <s v="Xiliang"/>
    <s v="Ma Clan"/>
    <x v="1"/>
    <s v="Sunset Blade"/>
    <x v="6"/>
    <x v="5"/>
    <x v="4"/>
    <n v="12000"/>
    <m/>
    <s v="10.5% chance to cause 156% attack damage + increase attack power by 1600 Blade for 2 rounds"/>
    <n v="156"/>
    <m/>
    <n v="0.105"/>
    <n v="1600"/>
    <m/>
    <x v="14"/>
  </r>
  <r>
    <s v="O"/>
    <n v="332"/>
    <s v="Xiliang"/>
    <s v="Ma Clan"/>
    <x v="1"/>
    <s v="Double flying feet"/>
    <x v="6"/>
    <x v="8"/>
    <x v="3"/>
    <n v="12000"/>
    <m/>
    <s v="11% chance to cause 174% attack damage"/>
    <n v="174"/>
    <m/>
    <n v="0.11"/>
    <m/>
    <m/>
    <x v="1"/>
  </r>
  <r>
    <s v="O"/>
    <n v="333"/>
    <s v="Xiliang"/>
    <s v="Ma Clan"/>
    <x v="1"/>
    <s v="XiLiang Soulbringer Blade"/>
    <x v="6"/>
    <x v="5"/>
    <x v="3"/>
    <n v="4800"/>
    <s v="Golden Toad (3)"/>
    <s v="9% chance to cause 158% attack damage + 20% additional damage"/>
    <n v="158"/>
    <m/>
    <n v="0.09"/>
    <n v="0.2"/>
    <n v="1"/>
    <x v="3"/>
  </r>
  <r>
    <s v="O"/>
    <n v="334"/>
    <s v="Xiliang"/>
    <s v="Ma Clan"/>
    <x v="1"/>
    <s v="Break Formation Kick"/>
    <x v="6"/>
    <x v="8"/>
    <x v="2"/>
    <n v="1500"/>
    <s v="Golden Toad (3)*"/>
    <s v="8% chance to cause 134% attack damage + reduce enemy defense by 50% for 1 round"/>
    <n v="134"/>
    <m/>
    <n v="0.08"/>
    <n v="0.5"/>
    <n v="1"/>
    <x v="4"/>
  </r>
  <r>
    <s v="P"/>
    <n v="335"/>
    <s v="Qiongya"/>
    <s v="Tianhai Sect"/>
    <x v="1"/>
    <s v="Wind Knife"/>
    <x v="6"/>
    <x v="5"/>
    <x v="1"/>
    <n v="300"/>
    <m/>
    <s v="6.5% chance to cause 162% attack damage"/>
    <n v="162"/>
    <m/>
    <n v="6.5000000000000002E-2"/>
    <m/>
    <m/>
    <x v="1"/>
  </r>
  <r>
    <s v="P"/>
    <n v="336"/>
    <s v="Qiongya"/>
    <s v="Tianhai Sect"/>
    <x v="1"/>
    <s v="Journey Through the Sea"/>
    <x v="4"/>
    <x v="36"/>
    <x v="0"/>
    <n v="800"/>
    <m/>
    <s v="Increase character by 29 points + muscles and Physique by 22 points"/>
    <n v="29"/>
    <n v="22"/>
    <m/>
    <m/>
    <m/>
    <x v="0"/>
  </r>
  <r>
    <s v="P"/>
    <n v="337"/>
    <s v="Qiongya"/>
    <s v="Beigui Sect"/>
    <x v="2"/>
    <s v="Poison Stab"/>
    <x v="3"/>
    <x v="3"/>
    <x v="1"/>
    <n v="300"/>
    <m/>
    <s v="Increase spear attack by 252 points"/>
    <n v="252"/>
    <m/>
    <m/>
    <m/>
    <m/>
    <x v="0"/>
  </r>
  <r>
    <s v="P"/>
    <n v="338"/>
    <s v="Qiongya"/>
    <s v="Beigui Sect"/>
    <x v="1"/>
    <s v="Unyielding body"/>
    <x v="4"/>
    <x v="37"/>
    <x v="0"/>
    <n v="500"/>
    <m/>
    <s v="6.5% chance to trigger the effect, increase self-attack by 12%, reduce defense by 24%, last 2 times"/>
    <n v="12"/>
    <m/>
    <n v="6.5000000000000002E-2"/>
    <n v="0.24"/>
    <n v="2"/>
    <x v="0"/>
  </r>
  <r>
    <s v="P"/>
    <n v="339"/>
    <s v="Qiongya"/>
    <s v="Beigui Sect"/>
    <x v="1"/>
    <s v="Mourning stick"/>
    <x v="3"/>
    <x v="4"/>
    <x v="0"/>
    <n v="800"/>
    <m/>
    <s v="Increase cudgel attack 288 points"/>
    <n v="288"/>
    <m/>
    <m/>
    <m/>
    <m/>
    <x v="0"/>
  </r>
  <r>
    <s v="P"/>
    <n v="340"/>
    <s v="Qiongya"/>
    <s v="Beigui Sect"/>
    <x v="2"/>
    <s v="Warble Stab"/>
    <x v="6"/>
    <x v="3"/>
    <x v="2"/>
    <n v="10000"/>
    <m/>
    <s v="6% chance to cause 120% attack damage + 40% bleeding for 2 rounds"/>
    <n v="1.2"/>
    <m/>
    <n v="0.06"/>
    <n v="0.4"/>
    <n v="2"/>
    <x v="10"/>
  </r>
  <r>
    <s v="P"/>
    <n v="341"/>
    <s v="Qiongya"/>
    <s v="Qiongxiang Sect"/>
    <x v="3"/>
    <s v="Phoenix Dance"/>
    <x v="4"/>
    <x v="13"/>
    <x v="2"/>
    <n v="500"/>
    <m/>
    <s v="Increase Agility by 42 points"/>
    <n v="42"/>
    <m/>
    <m/>
    <m/>
    <m/>
    <x v="0"/>
  </r>
  <r>
    <s v="P"/>
    <n v="342"/>
    <s v="Qiongya"/>
    <s v="Qiongxiang Sect"/>
    <x v="1"/>
    <s v="Tread snow to find plum"/>
    <x v="4"/>
    <x v="36"/>
    <x v="3"/>
    <n v="12000"/>
    <m/>
    <s v="Increase character's body by 44 points + muscles and Physique by 24 points"/>
    <n v="44"/>
    <n v="24"/>
    <m/>
    <m/>
    <m/>
    <x v="0"/>
  </r>
  <r>
    <s v="P"/>
    <n v="343"/>
    <s v="Qiongya"/>
    <s v="Qiongxiang Sect"/>
    <x v="1"/>
    <s v="Absolutely Yin Legs"/>
    <x v="3"/>
    <x v="8"/>
    <x v="3"/>
    <n v="3000"/>
    <s v="Embroidery needles (5)"/>
    <s v="Increase kick attack to 576 points"/>
    <n v="576"/>
    <m/>
    <m/>
    <m/>
    <m/>
    <x v="0"/>
  </r>
  <r>
    <s v="P"/>
    <n v="344"/>
    <s v="Qiongya"/>
    <s v="Qiongxiang Sect"/>
    <x v="1"/>
    <s v="Phoenix Dance Palm"/>
    <x v="6"/>
    <x v="7"/>
    <x v="4"/>
    <n v="8000"/>
    <s v="Embroidery needles (5)*"/>
    <s v="7.8% chance to cause 126% attack damage + confuse the enemy for 2 turns (100% dodge rate)"/>
    <n v="1.26"/>
    <m/>
    <n v="7.8E-2"/>
    <m/>
    <n v="2"/>
    <x v="20"/>
  </r>
  <r>
    <s v="Q"/>
    <n v="345"/>
    <s v="Persia"/>
    <s v="Fire Worship Sect"/>
    <x v="1"/>
    <s v="Blaze Knife"/>
    <x v="6"/>
    <x v="5"/>
    <x v="2"/>
    <n v="10000"/>
    <s v="Persian Level 12"/>
    <s v="9% chance to cause 158% attack damage + 10% additional damage"/>
    <n v="158"/>
    <m/>
    <n v="0.09"/>
    <n v="0.1"/>
    <n v="1"/>
    <x v="3"/>
  </r>
  <r>
    <s v="Q"/>
    <n v="346"/>
    <s v="Persia"/>
    <s v="Fire Worship Sect"/>
    <x v="2"/>
    <s v="Heart training"/>
    <x v="4"/>
    <x v="17"/>
    <x v="4"/>
    <n v="12000"/>
    <s v="Good 10000"/>
    <s v="Increase HP by 1620 points"/>
    <n v="1620"/>
    <m/>
    <m/>
    <m/>
    <m/>
    <x v="0"/>
  </r>
  <r>
    <s v="Q"/>
    <n v="347"/>
    <s v="Persia"/>
    <s v="Moni Sect"/>
    <x v="2"/>
    <s v="Fu Mo Gong"/>
    <x v="4"/>
    <x v="21"/>
    <x v="2"/>
    <n v="10000"/>
    <m/>
    <s v="Increase character attack by 504 points"/>
    <n v="504"/>
    <m/>
    <m/>
    <m/>
    <m/>
    <x v="0"/>
  </r>
  <r>
    <s v="Q"/>
    <n v="348"/>
    <s v="Persia"/>
    <s v="Moni Sect"/>
    <x v="1"/>
    <s v="Jihadist method"/>
    <x v="6"/>
    <x v="4"/>
    <x v="3"/>
    <n v="12000"/>
    <m/>
    <s v="9% chance to cause 150% attack damage + reduce enemy defense by 20% for 1 round"/>
    <n v="150"/>
    <m/>
    <n v="0.09"/>
    <n v="0.2"/>
    <n v="1"/>
    <x v="4"/>
  </r>
  <r>
    <s v="Q"/>
    <n v="349"/>
    <s v="Persia"/>
    <s v="Caiye Sect"/>
    <x v="1"/>
    <s v="Flying needle palm"/>
    <x v="6"/>
    <x v="7"/>
    <x v="2"/>
    <n v="10000"/>
    <m/>
    <s v="12% chance to cause 108% attack damage + 10% increase in self-defense for 3 rounds"/>
    <n v="108"/>
    <m/>
    <n v="0.12"/>
    <n v="0.1"/>
    <n v="3"/>
    <x v="2"/>
  </r>
  <r>
    <s v="Q"/>
    <n v="350"/>
    <s v="Persia"/>
    <s v="Caiye Sect"/>
    <x v="1"/>
    <s v="White horse"/>
    <x v="4"/>
    <x v="9"/>
    <x v="3"/>
    <n v="12000"/>
    <m/>
    <s v="Increase characters to dodge after enlightenment"/>
    <m/>
    <m/>
    <m/>
    <m/>
    <m/>
    <x v="0"/>
  </r>
  <r>
    <s v="R"/>
    <n v="351"/>
    <s v="Goryeo"/>
    <s v="Fencing Sect"/>
    <x v="1"/>
    <s v="Nine Turns Xuan Gong"/>
    <x v="4"/>
    <x v="17"/>
    <x v="2"/>
    <n v="10000"/>
    <s v="Korean Level 12"/>
    <s v="Increase HP by 1320 points"/>
    <n v="1320"/>
    <m/>
    <m/>
    <m/>
    <m/>
    <x v="0"/>
  </r>
  <r>
    <s v="R"/>
    <n v="352"/>
    <s v="Goryeo"/>
    <s v="Fencing Sect"/>
    <x v="1"/>
    <s v="Yi Jianshu"/>
    <x v="6"/>
    <x v="6"/>
    <x v="3"/>
    <n v="12000"/>
    <s v="Korean Level 12"/>
    <s v="After enlightenment, chance to use Yi Jianshu"/>
    <m/>
    <m/>
    <m/>
    <m/>
    <m/>
    <x v="0"/>
  </r>
  <r>
    <s v="R"/>
    <n v="353"/>
    <s v="Goryeo"/>
    <s v="Taekwondo Hall"/>
    <x v="1"/>
    <s v="Tennor Method"/>
    <x v="4"/>
    <x v="33"/>
    <x v="2"/>
    <n v="10000"/>
    <m/>
    <s v="After enlightenment, Increase the character"/>
    <m/>
    <m/>
    <m/>
    <m/>
    <m/>
    <x v="0"/>
  </r>
  <r>
    <s v="R"/>
    <n v="354"/>
    <s v="Goryeo"/>
    <s v="Taekwondo Hall"/>
    <x v="1"/>
    <s v="Volley kick"/>
    <x v="6"/>
    <x v="8"/>
    <x v="3"/>
    <n v="12000"/>
    <m/>
    <s v="15% chance to cause 120% attack damage + reduce enemy defense by 15% for 2 rounds"/>
    <n v="120"/>
    <m/>
    <n v="0.15"/>
    <n v="0.15"/>
    <n v="2"/>
    <x v="4"/>
  </r>
  <r>
    <s v="R"/>
    <n v="355"/>
    <s v="Goryeo"/>
    <s v="Invicibible Sect"/>
    <x v="2"/>
    <s v="Earthshaker"/>
    <x v="6"/>
    <x v="3"/>
    <x v="2"/>
    <n v="10000"/>
    <m/>
    <s v="After enlightenment, chance to use the earth-shaking spear"/>
    <m/>
    <m/>
    <m/>
    <m/>
    <m/>
    <x v="0"/>
  </r>
  <r>
    <s v="R"/>
    <n v="356"/>
    <s v="Goryeo"/>
    <s v="Invicibible Sect"/>
    <x v="1"/>
    <s v="Bone forging"/>
    <x v="4"/>
    <x v="14"/>
    <x v="4"/>
    <n v="12000"/>
    <m/>
    <s v="Increase character's Physique by 72 points"/>
    <n v="72"/>
    <m/>
    <m/>
    <m/>
    <m/>
    <x v="0"/>
  </r>
  <r>
    <m/>
    <n v="316"/>
    <s v="Qilu"/>
    <s v="Jixia School"/>
    <x v="1"/>
    <s v="Tianzhu Langugae"/>
    <x v="8"/>
    <x v="34"/>
    <x v="3"/>
    <n v="4800"/>
    <s v="Justice 9000"/>
    <s v="Learn Tianzhu, you can talk to the customer at the lower left of the restaurant to answer questions and increase your level. After level 12, you can learn martial arts in Tianzhu"/>
    <m/>
    <m/>
    <m/>
    <m/>
    <m/>
    <x v="0"/>
  </r>
  <r>
    <m/>
    <n v="357"/>
    <s v="Jianfusha"/>
    <m/>
    <x v="1"/>
    <m/>
    <x v="10"/>
    <x v="11"/>
    <x v="6"/>
    <m/>
    <m/>
    <m/>
    <m/>
    <m/>
    <m/>
    <m/>
    <m/>
    <x v="0"/>
  </r>
  <r>
    <m/>
    <n v="358"/>
    <s v="Jianfusha"/>
    <m/>
    <x v="1"/>
    <m/>
    <x v="10"/>
    <x v="11"/>
    <x v="6"/>
    <m/>
    <m/>
    <m/>
    <m/>
    <m/>
    <m/>
    <m/>
    <m/>
    <x v="0"/>
  </r>
  <r>
    <m/>
    <n v="359"/>
    <s v="Jianfusha"/>
    <m/>
    <x v="1"/>
    <m/>
    <x v="10"/>
    <x v="11"/>
    <x v="6"/>
    <m/>
    <m/>
    <m/>
    <m/>
    <m/>
    <m/>
    <m/>
    <m/>
    <x v="0"/>
  </r>
  <r>
    <m/>
    <n v="360"/>
    <s v="Gandhara"/>
    <m/>
    <x v="1"/>
    <m/>
    <x v="10"/>
    <x v="11"/>
    <x v="6"/>
    <m/>
    <m/>
    <m/>
    <m/>
    <m/>
    <m/>
    <m/>
    <m/>
    <x v="0"/>
  </r>
  <r>
    <m/>
    <n v="361"/>
    <s v="Gandhara"/>
    <m/>
    <x v="1"/>
    <m/>
    <x v="10"/>
    <x v="11"/>
    <x v="6"/>
    <m/>
    <m/>
    <m/>
    <m/>
    <m/>
    <m/>
    <m/>
    <m/>
    <x v="0"/>
  </r>
  <r>
    <m/>
    <n v="362"/>
    <s v="Gandhara"/>
    <m/>
    <x v="1"/>
    <m/>
    <x v="10"/>
    <x v="11"/>
    <x v="6"/>
    <m/>
    <m/>
    <m/>
    <m/>
    <m/>
    <m/>
    <m/>
    <m/>
    <x v="0"/>
  </r>
  <r>
    <m/>
    <n v="363"/>
    <s v="Sulupo"/>
    <m/>
    <x v="1"/>
    <m/>
    <x v="10"/>
    <x v="11"/>
    <x v="6"/>
    <m/>
    <m/>
    <m/>
    <m/>
    <m/>
    <m/>
    <m/>
    <m/>
    <x v="0"/>
  </r>
  <r>
    <m/>
    <n v="364"/>
    <s v="Sulupo"/>
    <m/>
    <x v="1"/>
    <m/>
    <x v="10"/>
    <x v="11"/>
    <x v="6"/>
    <m/>
    <m/>
    <m/>
    <m/>
    <m/>
    <m/>
    <m/>
    <m/>
    <x v="0"/>
  </r>
  <r>
    <m/>
    <n v="365"/>
    <s v="Sulupo"/>
    <m/>
    <x v="1"/>
    <m/>
    <x v="10"/>
    <x v="11"/>
    <x v="6"/>
    <m/>
    <m/>
    <m/>
    <m/>
    <m/>
    <m/>
    <m/>
    <m/>
    <x v="0"/>
  </r>
  <r>
    <m/>
    <n v="366"/>
    <s v="Kapila"/>
    <m/>
    <x v="1"/>
    <m/>
    <x v="10"/>
    <x v="11"/>
    <x v="6"/>
    <m/>
    <m/>
    <m/>
    <m/>
    <m/>
    <m/>
    <m/>
    <m/>
    <x v="0"/>
  </r>
  <r>
    <m/>
    <n v="367"/>
    <s v="Kapila"/>
    <m/>
    <x v="1"/>
    <m/>
    <x v="10"/>
    <x v="11"/>
    <x v="6"/>
    <m/>
    <m/>
    <m/>
    <m/>
    <m/>
    <m/>
    <m/>
    <m/>
    <x v="0"/>
  </r>
  <r>
    <m/>
    <n v="368"/>
    <s v="Kapila"/>
    <m/>
    <x v="1"/>
    <m/>
    <x v="10"/>
    <x v="11"/>
    <x v="6"/>
    <m/>
    <m/>
    <m/>
    <m/>
    <m/>
    <m/>
    <m/>
    <m/>
    <x v="0"/>
  </r>
  <r>
    <m/>
    <n v="369"/>
    <m/>
    <m/>
    <x v="1"/>
    <m/>
    <x v="10"/>
    <x v="11"/>
    <x v="6"/>
    <m/>
    <m/>
    <m/>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7D119C-A97D-4424-A2AC-002540F5497A}" name="PivotTable1" cacheId="21" applyNumberFormats="0" applyBorderFormats="0" applyFontFormats="0" applyPatternFormats="0" applyAlignmentFormats="0" applyWidthHeightFormats="1" dataCaption="Values" updatedVersion="7" minRefreshableVersion="3" rowGrandTotals="0" itemPrintTitles="1" createdVersion="6" indent="0" outline="1" outlineData="1" rowHeaderCaption="">
  <location ref="I24:N37" firstHeaderRow="0" firstDataRow="1" firstDataCol="1" rowPageCount="1" colPageCount="1"/>
  <pivotFields count="18">
    <pivotField showAll="0"/>
    <pivotField showAll="0"/>
    <pivotField showAll="0"/>
    <pivotField showAll="0"/>
    <pivotField axis="axisPage" multipleItemSelectionAllowed="1" showAll="0">
      <items count="8">
        <item h="1" x="6"/>
        <item h="1" x="2"/>
        <item h="1" x="5"/>
        <item h="1" x="0"/>
        <item h="1" x="4"/>
        <item x="3"/>
        <item h="1" x="1"/>
        <item t="default"/>
      </items>
    </pivotField>
    <pivotField dataField="1" showAll="0"/>
    <pivotField axis="axisRow" multipleItemSelectionAllowed="1" showAll="0">
      <items count="12">
        <item h="1" x="7"/>
        <item h="1" x="8"/>
        <item h="1" x="5"/>
        <item h="1" x="9"/>
        <item h="1" x="0"/>
        <item h="1" x="4"/>
        <item h="1" x="1"/>
        <item h="1" x="2"/>
        <item h="1" x="3"/>
        <item x="6"/>
        <item h="1" x="10"/>
        <item t="default"/>
      </items>
    </pivotField>
    <pivotField showAll="0"/>
    <pivotField axis="axisRow" showAll="0">
      <items count="11">
        <item x="7"/>
        <item x="9"/>
        <item x="1"/>
        <item x="0"/>
        <item x="2"/>
        <item x="3"/>
        <item x="4"/>
        <item x="5"/>
        <item x="8"/>
        <item x="6"/>
        <item t="default"/>
      </items>
    </pivotField>
    <pivotField showAll="0"/>
    <pivotField showAll="0"/>
    <pivotField showAll="0"/>
    <pivotField dataField="1" showAll="0"/>
    <pivotField showAll="0"/>
    <pivotField dataField="1" showAll="0"/>
    <pivotField dataField="1" showAll="0"/>
    <pivotField dataField="1" showAll="0"/>
    <pivotField axis="axisRow" showAll="0" sortType="ascending">
      <items count="26">
        <item x="1"/>
        <item x="3"/>
        <item x="9"/>
        <item x="10"/>
        <item x="20"/>
        <item x="22"/>
        <item x="11"/>
        <item x="6"/>
        <item x="16"/>
        <item x="14"/>
        <item m="1" x="24"/>
        <item m="1" x="23"/>
        <item x="2"/>
        <item x="13"/>
        <item x="15"/>
        <item x="8"/>
        <item x="17"/>
        <item x="4"/>
        <item x="7"/>
        <item x="18"/>
        <item x="21"/>
        <item x="19"/>
        <item x="5"/>
        <item x="12"/>
        <item x="0"/>
        <item t="default"/>
      </items>
    </pivotField>
  </pivotFields>
  <rowFields count="3">
    <field x="6"/>
    <field x="17"/>
    <field x="8"/>
  </rowFields>
  <rowItems count="13">
    <i>
      <x v="9"/>
    </i>
    <i r="1">
      <x/>
    </i>
    <i r="2">
      <x v="3"/>
    </i>
    <i r="1">
      <x v="3"/>
    </i>
    <i r="2">
      <x v="3"/>
    </i>
    <i r="2">
      <x v="6"/>
    </i>
    <i r="1">
      <x v="6"/>
    </i>
    <i r="2">
      <x v="5"/>
    </i>
    <i r="1">
      <x v="7"/>
    </i>
    <i r="2">
      <x v="5"/>
    </i>
    <i r="1">
      <x v="15"/>
    </i>
    <i r="2">
      <x v="4"/>
    </i>
    <i r="2">
      <x v="5"/>
    </i>
  </rowItems>
  <colFields count="1">
    <field x="-2"/>
  </colFields>
  <colItems count="5">
    <i>
      <x/>
    </i>
    <i i="1">
      <x v="1"/>
    </i>
    <i i="2">
      <x v="2"/>
    </i>
    <i i="3">
      <x v="3"/>
    </i>
    <i i="4">
      <x v="4"/>
    </i>
  </colItems>
  <pageFields count="1">
    <pageField fld="4" hier="-1"/>
  </pageFields>
  <dataFields count="5">
    <dataField name="Damage" fld="12" baseField="6" baseItem="9" numFmtId="9"/>
    <dataField name="Effect" fld="15" baseField="8" baseItem="3" numFmtId="9"/>
    <dataField name="Activation %" fld="14" baseField="8" baseItem="5" numFmtId="10"/>
    <dataField name="Round" fld="16" baseField="8" baseItem="5"/>
    <dataField name="# of Skill" fld="5" subtotal="count" baseField="8" baseItem="5"/>
  </dataFields>
  <formats count="5">
    <format dxfId="315">
      <pivotArea dataOnly="0" outline="0" fieldPosition="0">
        <references count="1">
          <reference field="4294967294" count="1">
            <x v="2"/>
          </reference>
        </references>
      </pivotArea>
    </format>
    <format dxfId="314">
      <pivotArea dataOnly="0" outline="0" fieldPosition="0">
        <references count="1">
          <reference field="4294967294" count="1">
            <x v="3"/>
          </reference>
        </references>
      </pivotArea>
    </format>
    <format dxfId="313">
      <pivotArea dataOnly="0" outline="0" fieldPosition="0">
        <references count="1">
          <reference field="4294967294" count="1">
            <x v="1"/>
          </reference>
        </references>
      </pivotArea>
    </format>
    <format dxfId="312">
      <pivotArea dataOnly="0" outline="0" fieldPosition="0">
        <references count="1">
          <reference field="4294967294" count="1">
            <x v="0"/>
          </reference>
        </references>
      </pivotArea>
    </format>
    <format dxfId="311">
      <pivotArea dataOnly="0" outline="0" fieldPosition="0">
        <references count="1">
          <reference field="4294967294"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A68FF9-6932-4A35-BD44-4C1DF48AC5FB}" name="StatPivotTable" cacheId="21" applyNumberFormats="0" applyBorderFormats="0" applyFontFormats="0" applyPatternFormats="0" applyAlignmentFormats="0" applyWidthHeightFormats="1" dataCaption="Values" updatedVersion="7" minRefreshableVersion="3" showDrill="0" preserveFormatting="0" rowGrandTotals="0" colGrandTotals="0" itemPrintTitles="1" mergeItem="1" createdVersion="6" indent="0" showHeaders="0" compact="0" compactData="0" multipleFieldFilters="0" rowHeaderCaption="Type">
  <location ref="I5:N19" firstHeaderRow="0" firstDataRow="1" firstDataCol="2" rowPageCount="1" colPageCount="1"/>
  <pivotFields count="18">
    <pivotField compact="0" outline="0" showAll="0"/>
    <pivotField compact="0" outline="0" showAll="0"/>
    <pivotField compact="0" outline="0" showAll="0"/>
    <pivotField compact="0" outline="0" showAll="0"/>
    <pivotField axis="axisPage" compact="0" outline="0" multipleItemSelectionAllowed="1" showAll="0">
      <items count="8">
        <item x="6"/>
        <item h="1" x="2"/>
        <item h="1" x="5"/>
        <item x="0"/>
        <item h="1" x="4"/>
        <item x="3"/>
        <item h="1" x="1"/>
        <item t="default"/>
      </items>
    </pivotField>
    <pivotField compact="0" outline="0" showAll="0"/>
    <pivotField axis="axisRow" compact="0" outline="0" showAll="0" sortType="descending" defaultSubtotal="0">
      <items count="11">
        <item x="10"/>
        <item h="1" x="6"/>
        <item x="3"/>
        <item x="2"/>
        <item x="1"/>
        <item x="4"/>
        <item x="0"/>
        <item x="9"/>
        <item x="5"/>
        <item x="8"/>
        <item x="7"/>
      </items>
    </pivotField>
    <pivotField axis="axisRow" dataField="1" compact="0" outline="0" showAll="0">
      <items count="39">
        <item x="19"/>
        <item x="13"/>
        <item x="12"/>
        <item x="16"/>
        <item x="18"/>
        <item x="31"/>
        <item x="21"/>
        <item x="30"/>
        <item x="5"/>
        <item x="7"/>
        <item x="37"/>
        <item x="36"/>
        <item x="33"/>
        <item x="4"/>
        <item x="1"/>
        <item x="10"/>
        <item x="9"/>
        <item x="27"/>
        <item x="20"/>
        <item x="29"/>
        <item x="17"/>
        <item x="8"/>
        <item x="34"/>
        <item x="0"/>
        <item x="14"/>
        <item x="25"/>
        <item x="35"/>
        <item x="22"/>
        <item x="3"/>
        <item x="2"/>
        <item x="15"/>
        <item x="23"/>
        <item x="24"/>
        <item x="28"/>
        <item x="26"/>
        <item x="6"/>
        <item x="32"/>
        <item x="11"/>
        <item t="default"/>
      </items>
    </pivotField>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s>
  <rowFields count="2">
    <field x="6"/>
    <field x="7"/>
  </rowFields>
  <rowItems count="14">
    <i>
      <x v="2"/>
      <x v="28"/>
    </i>
    <i>
      <x v="3"/>
      <x v="23"/>
    </i>
    <i>
      <x v="5"/>
      <x v="1"/>
    </i>
    <i r="1">
      <x v="3"/>
    </i>
    <i r="1">
      <x v="6"/>
    </i>
    <i r="1">
      <x v="15"/>
    </i>
    <i r="1">
      <x v="17"/>
    </i>
    <i r="1">
      <x v="20"/>
    </i>
    <i r="1">
      <x v="30"/>
    </i>
    <i>
      <x v="6"/>
      <x v="14"/>
    </i>
    <i r="1">
      <x v="23"/>
    </i>
    <i>
      <x v="9"/>
      <x v="5"/>
    </i>
    <i r="1">
      <x v="7"/>
    </i>
    <i r="1">
      <x v="19"/>
    </i>
  </rowItems>
  <colFields count="1">
    <field x="-2"/>
  </colFields>
  <colItems count="4">
    <i>
      <x/>
    </i>
    <i i="1">
      <x v="1"/>
    </i>
    <i i="2">
      <x v="2"/>
    </i>
    <i i="3">
      <x v="3"/>
    </i>
  </colItems>
  <pageFields count="1">
    <pageField fld="4" hier="-1"/>
  </pageFields>
  <dataFields count="4">
    <dataField name="#" fld="7" subtotal="count" baseField="7" baseItem="6"/>
    <dataField name="Stat 1" fld="12" baseField="7" baseItem="1"/>
    <dataField name="Stat 2" fld="13" baseField="7" baseItem="1"/>
    <dataField name="%" fld="14" baseField="7" baseItem="28"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D662D9-0B15-41D2-8D2E-C0ECB94B195B}" name="PivotTable1" cacheId="13" dataOnRows="1" applyNumberFormats="0" applyBorderFormats="0" applyFontFormats="0" applyPatternFormats="0" applyAlignmentFormats="0" applyWidthHeightFormats="1" dataCaption="Values" showError="1" updatedVersion="6" minRefreshableVersion="3" useAutoFormatting="1" rowGrandTotals="0" colGrandTotals="0" itemPrintTitles="1" createdVersion="6" indent="0" outline="1" outlineData="1" multipleFieldFilters="0">
  <location ref="C37:N47" firstHeaderRow="1" firstDataRow="2" firstDataCol="1"/>
  <pivotFields count="7">
    <pivotField axis="axisRow" showAll="0">
      <items count="11">
        <item x="0"/>
        <item x="1"/>
        <item x="2"/>
        <item x="3"/>
        <item x="4"/>
        <item x="5"/>
        <item x="6"/>
        <item x="8"/>
        <item x="7"/>
        <item m="1" x="9"/>
        <item t="default"/>
      </items>
    </pivotField>
    <pivotField axis="axisCol" showAll="0">
      <items count="14">
        <item x="7"/>
        <item x="2"/>
        <item x="9"/>
        <item m="1" x="12"/>
        <item x="0"/>
        <item x="3"/>
        <item x="1"/>
        <item x="10"/>
        <item x="8"/>
        <item x="6"/>
        <item x="4"/>
        <item x="5"/>
        <item m="1" x="11"/>
        <item t="default"/>
      </items>
    </pivotField>
    <pivotField showAll="0"/>
    <pivotField showAll="0"/>
    <pivotField showAll="0"/>
    <pivotField dragToRow="0" dragToCol="0" dragToPage="0" showAll="0" defaultSubtotal="0"/>
    <pivotField dataField="1" dragToRow="0" dragToCol="0" dragToPage="0" showAll="0" defaultSubtotal="0"/>
  </pivotFields>
  <rowFields count="1">
    <field x="0"/>
  </rowFields>
  <rowItems count="9">
    <i>
      <x/>
    </i>
    <i>
      <x v="1"/>
    </i>
    <i>
      <x v="2"/>
    </i>
    <i>
      <x v="3"/>
    </i>
    <i>
      <x v="4"/>
    </i>
    <i>
      <x v="5"/>
    </i>
    <i>
      <x v="6"/>
    </i>
    <i>
      <x v="7"/>
    </i>
    <i>
      <x v="8"/>
    </i>
  </rowItems>
  <colFields count="1">
    <field x="1"/>
  </colFields>
  <colItems count="11">
    <i>
      <x/>
    </i>
    <i>
      <x v="1"/>
    </i>
    <i>
      <x v="2"/>
    </i>
    <i>
      <x v="4"/>
    </i>
    <i>
      <x v="5"/>
    </i>
    <i>
      <x v="6"/>
    </i>
    <i>
      <x v="7"/>
    </i>
    <i>
      <x v="8"/>
    </i>
    <i>
      <x v="9"/>
    </i>
    <i>
      <x v="10"/>
    </i>
    <i>
      <x v="11"/>
    </i>
  </colItems>
  <dataFields count="1">
    <dataField name="Sum of Field2" fld="6" baseField="0" baseItem="1"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37C9B3-1706-48C5-B86D-03878CA5B34C}"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ort by Type">
  <location ref="D1:D76" firstHeaderRow="1" firstDataRow="1" firstDataCol="1"/>
  <pivotFields count="2">
    <pivotField axis="axisRow" showAll="0">
      <items count="9">
        <item x="0"/>
        <item x="1"/>
        <item x="2"/>
        <item x="3"/>
        <item x="4"/>
        <item x="5"/>
        <item x="6"/>
        <item x="7"/>
        <item t="default"/>
      </items>
    </pivotField>
    <pivotField axis="axisRow" showAll="0">
      <items count="33">
        <item x="6"/>
        <item x="12"/>
        <item x="24"/>
        <item x="26"/>
        <item x="28"/>
        <item x="17"/>
        <item x="25"/>
        <item x="15"/>
        <item x="10"/>
        <item x="0"/>
        <item x="11"/>
        <item x="20"/>
        <item x="31"/>
        <item x="1"/>
        <item x="8"/>
        <item x="2"/>
        <item x="29"/>
        <item x="21"/>
        <item x="13"/>
        <item x="22"/>
        <item x="9"/>
        <item x="18"/>
        <item x="14"/>
        <item x="23"/>
        <item x="4"/>
        <item x="7"/>
        <item x="3"/>
        <item x="19"/>
        <item x="5"/>
        <item x="27"/>
        <item x="16"/>
        <item x="30"/>
        <item t="default"/>
      </items>
    </pivotField>
  </pivotFields>
  <rowFields count="2">
    <field x="0"/>
    <field x="1"/>
  </rowFields>
  <rowItems count="75">
    <i>
      <x/>
    </i>
    <i r="1">
      <x v="9"/>
    </i>
    <i r="1">
      <x v="13"/>
    </i>
    <i r="1">
      <x v="15"/>
    </i>
    <i r="1">
      <x v="24"/>
    </i>
    <i r="1">
      <x v="26"/>
    </i>
    <i r="1">
      <x v="28"/>
    </i>
    <i>
      <x v="1"/>
    </i>
    <i r="1">
      <x/>
    </i>
    <i r="1">
      <x v="1"/>
    </i>
    <i r="1">
      <x v="7"/>
    </i>
    <i r="1">
      <x v="8"/>
    </i>
    <i r="1">
      <x v="9"/>
    </i>
    <i r="1">
      <x v="10"/>
    </i>
    <i r="1">
      <x v="14"/>
    </i>
    <i r="1">
      <x v="18"/>
    </i>
    <i r="1">
      <x v="20"/>
    </i>
    <i r="1">
      <x v="22"/>
    </i>
    <i r="1">
      <x v="25"/>
    </i>
    <i r="1">
      <x v="26"/>
    </i>
    <i r="1">
      <x v="28"/>
    </i>
    <i r="1">
      <x v="30"/>
    </i>
    <i>
      <x v="2"/>
    </i>
    <i r="1">
      <x v="5"/>
    </i>
    <i r="1">
      <x v="11"/>
    </i>
    <i r="1">
      <x v="17"/>
    </i>
    <i r="1">
      <x v="19"/>
    </i>
    <i r="1">
      <x v="21"/>
    </i>
    <i r="1">
      <x v="27"/>
    </i>
    <i>
      <x v="3"/>
    </i>
    <i r="1">
      <x v="2"/>
    </i>
    <i r="1">
      <x v="8"/>
    </i>
    <i r="1">
      <x v="17"/>
    </i>
    <i r="1">
      <x v="23"/>
    </i>
    <i r="1">
      <x v="30"/>
    </i>
    <i>
      <x v="4"/>
    </i>
    <i r="1">
      <x/>
    </i>
    <i r="1">
      <x v="1"/>
    </i>
    <i r="1">
      <x v="3"/>
    </i>
    <i r="1">
      <x v="6"/>
    </i>
    <i r="1">
      <x v="7"/>
    </i>
    <i r="1">
      <x v="13"/>
    </i>
    <i r="1">
      <x v="14"/>
    </i>
    <i r="1">
      <x v="18"/>
    </i>
    <i r="1">
      <x v="20"/>
    </i>
    <i r="1">
      <x v="21"/>
    </i>
    <i r="1">
      <x v="22"/>
    </i>
    <i r="1">
      <x v="23"/>
    </i>
    <i r="1">
      <x v="29"/>
    </i>
    <i>
      <x v="5"/>
    </i>
    <i r="1">
      <x v="1"/>
    </i>
    <i r="1">
      <x v="2"/>
    </i>
    <i r="1">
      <x v="13"/>
    </i>
    <i r="1">
      <x v="22"/>
    </i>
    <i r="1">
      <x v="24"/>
    </i>
    <i>
      <x v="6"/>
    </i>
    <i r="1">
      <x v="2"/>
    </i>
    <i r="1">
      <x v="3"/>
    </i>
    <i r="1">
      <x v="4"/>
    </i>
    <i r="1">
      <x v="10"/>
    </i>
    <i r="1">
      <x v="16"/>
    </i>
    <i r="1">
      <x v="17"/>
    </i>
    <i r="1">
      <x v="25"/>
    </i>
    <i r="1">
      <x v="31"/>
    </i>
    <i>
      <x v="7"/>
    </i>
    <i r="1">
      <x v="1"/>
    </i>
    <i r="1">
      <x v="6"/>
    </i>
    <i r="1">
      <x v="11"/>
    </i>
    <i r="1">
      <x v="12"/>
    </i>
    <i r="1">
      <x v="13"/>
    </i>
    <i r="1">
      <x v="16"/>
    </i>
    <i r="1">
      <x v="17"/>
    </i>
    <i r="1">
      <x v="25"/>
    </i>
    <i r="1">
      <x v="3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A64A79-F46D-4CDE-A8C9-F7B2B845CF3C}" name="PivotTable7"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ort By Sect">
  <location ref="E1:E100" firstHeaderRow="1" firstDataRow="1" firstDataCol="1"/>
  <pivotFields count="2">
    <pivotField axis="axisRow" showAll="0">
      <items count="9">
        <item x="0"/>
        <item x="1"/>
        <item x="2"/>
        <item x="3"/>
        <item x="4"/>
        <item x="5"/>
        <item x="6"/>
        <item x="7"/>
        <item t="default"/>
      </items>
    </pivotField>
    <pivotField axis="axisRow" showAll="0">
      <items count="33">
        <item x="6"/>
        <item x="12"/>
        <item x="24"/>
        <item x="26"/>
        <item x="28"/>
        <item x="17"/>
        <item x="25"/>
        <item x="15"/>
        <item x="10"/>
        <item x="0"/>
        <item x="11"/>
        <item x="20"/>
        <item x="31"/>
        <item x="1"/>
        <item x="8"/>
        <item x="2"/>
        <item x="29"/>
        <item x="21"/>
        <item x="13"/>
        <item x="22"/>
        <item x="9"/>
        <item x="18"/>
        <item x="14"/>
        <item x="23"/>
        <item x="4"/>
        <item x="7"/>
        <item x="3"/>
        <item x="19"/>
        <item x="5"/>
        <item x="27"/>
        <item x="16"/>
        <item x="30"/>
        <item t="default"/>
      </items>
    </pivotField>
  </pivotFields>
  <rowFields count="2">
    <field x="1"/>
    <field x="0"/>
  </rowFields>
  <rowItems count="99">
    <i>
      <x/>
    </i>
    <i r="1">
      <x v="1"/>
    </i>
    <i r="1">
      <x v="4"/>
    </i>
    <i>
      <x v="1"/>
    </i>
    <i r="1">
      <x v="1"/>
    </i>
    <i r="1">
      <x v="4"/>
    </i>
    <i r="1">
      <x v="5"/>
    </i>
    <i r="1">
      <x v="7"/>
    </i>
    <i>
      <x v="2"/>
    </i>
    <i r="1">
      <x v="3"/>
    </i>
    <i r="1">
      <x v="5"/>
    </i>
    <i r="1">
      <x v="6"/>
    </i>
    <i>
      <x v="3"/>
    </i>
    <i r="1">
      <x v="4"/>
    </i>
    <i r="1">
      <x v="6"/>
    </i>
    <i>
      <x v="4"/>
    </i>
    <i r="1">
      <x v="6"/>
    </i>
    <i>
      <x v="5"/>
    </i>
    <i r="1">
      <x v="2"/>
    </i>
    <i>
      <x v="6"/>
    </i>
    <i r="1">
      <x v="4"/>
    </i>
    <i r="1">
      <x v="7"/>
    </i>
    <i>
      <x v="7"/>
    </i>
    <i r="1">
      <x v="1"/>
    </i>
    <i r="1">
      <x v="4"/>
    </i>
    <i>
      <x v="8"/>
    </i>
    <i r="1">
      <x v="1"/>
    </i>
    <i r="1">
      <x v="3"/>
    </i>
    <i>
      <x v="9"/>
    </i>
    <i r="1">
      <x/>
    </i>
    <i r="1">
      <x v="1"/>
    </i>
    <i>
      <x v="10"/>
    </i>
    <i r="1">
      <x v="1"/>
    </i>
    <i r="1">
      <x v="6"/>
    </i>
    <i>
      <x v="11"/>
    </i>
    <i r="1">
      <x v="2"/>
    </i>
    <i r="1">
      <x v="7"/>
    </i>
    <i>
      <x v="12"/>
    </i>
    <i r="1">
      <x v="7"/>
    </i>
    <i>
      <x v="13"/>
    </i>
    <i r="1">
      <x/>
    </i>
    <i r="1">
      <x v="4"/>
    </i>
    <i r="1">
      <x v="5"/>
    </i>
    <i r="1">
      <x v="7"/>
    </i>
    <i>
      <x v="14"/>
    </i>
    <i r="1">
      <x v="1"/>
    </i>
    <i r="1">
      <x v="4"/>
    </i>
    <i>
      <x v="15"/>
    </i>
    <i r="1">
      <x/>
    </i>
    <i>
      <x v="16"/>
    </i>
    <i r="1">
      <x v="6"/>
    </i>
    <i r="1">
      <x v="7"/>
    </i>
    <i>
      <x v="17"/>
    </i>
    <i r="1">
      <x v="2"/>
    </i>
    <i r="1">
      <x v="3"/>
    </i>
    <i r="1">
      <x v="6"/>
    </i>
    <i r="1">
      <x v="7"/>
    </i>
    <i>
      <x v="18"/>
    </i>
    <i r="1">
      <x v="1"/>
    </i>
    <i r="1">
      <x v="4"/>
    </i>
    <i>
      <x v="19"/>
    </i>
    <i r="1">
      <x v="2"/>
    </i>
    <i>
      <x v="20"/>
    </i>
    <i r="1">
      <x v="1"/>
    </i>
    <i r="1">
      <x v="4"/>
    </i>
    <i>
      <x v="21"/>
    </i>
    <i r="1">
      <x v="2"/>
    </i>
    <i r="1">
      <x v="4"/>
    </i>
    <i>
      <x v="22"/>
    </i>
    <i r="1">
      <x v="1"/>
    </i>
    <i r="1">
      <x v="4"/>
    </i>
    <i r="1">
      <x v="5"/>
    </i>
    <i>
      <x v="23"/>
    </i>
    <i r="1">
      <x v="3"/>
    </i>
    <i r="1">
      <x v="4"/>
    </i>
    <i>
      <x v="24"/>
    </i>
    <i r="1">
      <x/>
    </i>
    <i r="1">
      <x v="5"/>
    </i>
    <i>
      <x v="25"/>
    </i>
    <i r="1">
      <x v="1"/>
    </i>
    <i r="1">
      <x v="6"/>
    </i>
    <i r="1">
      <x v="7"/>
    </i>
    <i>
      <x v="26"/>
    </i>
    <i r="1">
      <x/>
    </i>
    <i r="1">
      <x v="1"/>
    </i>
    <i>
      <x v="27"/>
    </i>
    <i r="1">
      <x v="2"/>
    </i>
    <i>
      <x v="28"/>
    </i>
    <i r="1">
      <x/>
    </i>
    <i r="1">
      <x v="1"/>
    </i>
    <i>
      <x v="29"/>
    </i>
    <i r="1">
      <x v="4"/>
    </i>
    <i>
      <x v="30"/>
    </i>
    <i r="1">
      <x v="1"/>
    </i>
    <i r="1">
      <x v="3"/>
    </i>
    <i>
      <x v="31"/>
    </i>
    <i r="1">
      <x v="6"/>
    </i>
    <i r="1">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4A8BC821-178D-42C4-BB91-1C0FE7AA1E5E}" name="TableContent65" displayName="TableContent65" ref="C16:E42" totalsRowShown="0" headerRowDxfId="320" dataDxfId="319">
  <autoFilter ref="C16:E42" xr:uid="{06F79709-3227-4849-925A-7E685FF61331}"/>
  <sortState xmlns:xlrd2="http://schemas.microsoft.com/office/spreadsheetml/2017/richdata2" ref="C17:D42">
    <sortCondition ref="C3:C21"/>
  </sortState>
  <tableColumns count="3">
    <tableColumn id="1" xr3:uid="{72310992-AE17-4237-ABAD-203CF7081BD3}" name="#" dataDxfId="318"/>
    <tableColumn id="2" xr3:uid="{48D5CA23-498F-4FC1-A65D-C1090CEBA3B1}" name="Chapters" dataDxfId="317"/>
    <tableColumn id="4" xr3:uid="{89951775-50D9-4D88-A44D-6FED5DB4E039}" name="Contents" dataDxfId="31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220B1B-A1B3-4718-A812-9294909DE7F5}" name="Merit" displayName="Merit" ref="E19:H25" totalsRowShown="0" headerRowCellStyle="Heading 1" dataCellStyle="Normal">
  <autoFilter ref="E19:H25" xr:uid="{61845968-BE3A-4AA3-A062-6BBC1D7D7CF5}"/>
  <tableColumns count="4">
    <tableColumn id="1" xr3:uid="{4F8B9986-16E7-49FD-BAF0-9FE933DA0B69}" name="Level" dataCellStyle="Normal"/>
    <tableColumn id="2" xr3:uid="{AD239AFE-BE88-477F-80BE-EFA5EEFB128A}" name="Merit Points Require" dataCellStyle="Normal"/>
    <tableColumn id="3" xr3:uid="{A63FDA06-8B18-4B08-9FFD-D64F53D0D54F}" name="Merit Rate" dataCellStyle="Normal"/>
    <tableColumn id="4" xr3:uid="{E507FC86-45E2-4E10-A647-64039F85A36A}" name="Gold Rate" dataCellStyle="Normal"/>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4F3A4A5-7044-4CE5-B402-A10F0C99C263}" name="Table13" displayName="Table13" ref="E8:H16" totalsRowShown="0" headerRowCellStyle="Heading 1" dataCellStyle="Normal">
  <autoFilter ref="E8:H16" xr:uid="{162C1332-2153-4BB7-B56B-1D59802672CE}"/>
  <sortState xmlns:xlrd2="http://schemas.microsoft.com/office/spreadsheetml/2017/richdata2" ref="E9:H16">
    <sortCondition ref="E8:E16"/>
  </sortState>
  <tableColumns count="4">
    <tableColumn id="1" xr3:uid="{9BEB2E5D-8551-4FCA-922A-759E06EA3A09}" name="Type" dataCellStyle="Normal"/>
    <tableColumn id="2" xr3:uid="{6F9A74C0-355D-47D3-87F5-080F1E667A10}" name="Name" dataCellStyle="Normal"/>
    <tableColumn id="4" xr3:uid="{8434CBD3-43CE-4430-B327-49DB13215278}" name="Location" dataCellStyle="Normal"/>
    <tableColumn id="3" xr3:uid="{E288FE13-6C3A-4C25-A7F2-CE906E0C95B8}" name="Skill Level" dataCellStyle="Normal"/>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5AF120-C67C-4513-9591-472ABC2CF24A}" name="Table16" displayName="Table16" ref="A8:C15" totalsRowShown="0" headerRowCellStyle="Heading 1" dataCellStyle="Normal">
  <autoFilter ref="A8:C15" xr:uid="{0F2B62EA-3157-4705-A4A8-E60DD7DB6544}"/>
  <tableColumns count="3">
    <tableColumn id="3" xr3:uid="{0D9F7169-D0C0-4F1E-835E-5BA57366F4C5}" name="Level" dataCellStyle="Normal"/>
    <tableColumn id="1" xr3:uid="{7FF500D0-2AE6-416A-95F0-A0E823AD7758}" name="Size" dataCellStyle="Normal"/>
    <tableColumn id="2" xr3:uid="{B3AAA6AA-95B2-4236-B79F-14606CF8312B}" name="$" dataDxfId="273" dataCellStyle="Currency"/>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042DFF7-AD13-4502-BD7B-48AAEBE52AAC}" name="Table23" displayName="Table23" ref="A2:C5" totalsRowShown="0" headerRowCellStyle="Heading 1" dataCellStyle="Normal">
  <autoFilter ref="A2:C5" xr:uid="{2CF2EDF1-9C1A-4BD9-BCAB-95024F6DD8E0}"/>
  <tableColumns count="3">
    <tableColumn id="1" xr3:uid="{73427D09-7974-4361-8DF0-9CA4979308F5}" name="Level" dataCellStyle="Normal"/>
    <tableColumn id="2" xr3:uid="{AEE17E60-9D66-403E-A1A8-D5BB447DDB11}" name="Unlock" dataCellStyle="Normal"/>
    <tableColumn id="3" xr3:uid="{E673D062-C241-4D48-9AFA-047C551FD27F}" name="Spending $" dataCellStyle="Normal"/>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BAA7B15-2916-4847-9CD0-77400FC2FF67}" name="Table24" displayName="Table24" ref="A18:C24" totalsRowShown="0" headerRowCellStyle="Heading 1" dataCellStyle="Normal">
  <autoFilter ref="A18:C24" xr:uid="{7976CC83-98CC-4372-866F-3EB5D45A502A}"/>
  <tableColumns count="3">
    <tableColumn id="2" xr3:uid="{3AC398D7-9787-4F4F-81C9-5F09B0DBDD6A}" name="Level" dataCellStyle="Normal"/>
    <tableColumn id="1" xr3:uid="{A495FBE0-2A50-4E50-B73C-18215D56F413}" name="Applicable" dataCellStyle="Normal"/>
    <tableColumn id="3" xr3:uid="{E733DEC2-0F79-4737-A0EA-918465C64EA4}" name="Color" dataCellStyle="Normal"/>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70BE017C-8CF9-42B3-BA18-E9F236310B4A}" name="Table26" displayName="Table26" ref="A27:C35" totalsRowShown="0" dataDxfId="272" headerRowCellStyle="Heading 1">
  <autoFilter ref="A27:C35" xr:uid="{1B542F59-6A08-42C5-8750-84EBD55BBA99}"/>
  <tableColumns count="3">
    <tableColumn id="2" xr3:uid="{C4FDB4FE-864C-43C6-A3A4-3CCFCA22F569}" name="Time Hours" dataDxfId="271"/>
    <tableColumn id="1" xr3:uid="{68DE6910-55FF-4894-B786-7671A81CB2B4}" name="Martial (Gold)" dataDxfId="270" dataCellStyle="Currency"/>
    <tableColumn id="3" xr3:uid="{E8ED14B5-58D2-4356-9302-FF7B61242A8C}" name="Color" dataDxfId="26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3626B640-3E83-4960-99FC-9DC800FEE298}" name="Table27" displayName="Table27" ref="A54:C59" totalsRowShown="0" dataDxfId="268" headerRowCellStyle="Heading 1">
  <autoFilter ref="A54:C59" xr:uid="{69B90F3A-9B85-41AE-B3A9-B1B37789566D}"/>
  <tableColumns count="3">
    <tableColumn id="1" xr3:uid="{9468D95B-D096-4FEA-BF2C-7358B07BFBD8}" name="Level" dataDxfId="267"/>
    <tableColumn id="2" xr3:uid="{6CBC38FD-0195-47A5-B420-9279DD9512D0}" name="Title" dataDxfId="266"/>
    <tableColumn id="3" xr3:uid="{719B33AD-831F-4CC0-80AA-E6AE45B99CFE}" name="Feats" dataDxfId="265" dataCellStyle="Comma"/>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83AD7957-FCA3-4B40-B060-4E4E8544676B}" name="Table1828" displayName="Table1828" ref="A38:C51" totalsRowShown="0" headerRowCellStyle="Heading 1">
  <autoFilter ref="A38:C51" xr:uid="{ECF3F0F2-E137-4697-8256-5875A456C4A4}"/>
  <tableColumns count="3">
    <tableColumn id="1" xr3:uid="{8F02E964-9A78-45EB-8EDA-23CB03A4B22D}" name="Level" dataDxfId="264"/>
    <tableColumn id="2" xr3:uid="{754697E5-D687-407E-A9F2-3433600205D3}" name="Name" dataDxfId="263"/>
    <tableColumn id="3" xr3:uid="{5CB66F5D-EBF4-4AD2-9124-011A68C69662}" name="Reputation" dataDxfId="262" dataCellStyle="Comma"/>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1A9D13C0-1F6F-4781-AE42-874D77A6DBAE}" name="Table31" displayName="Table31" ref="E38:G42" totalsRowShown="0">
  <autoFilter ref="E38:G42" xr:uid="{33491975-4730-4073-978E-455DF0F783A7}"/>
  <tableColumns count="3">
    <tableColumn id="1" xr3:uid="{3462A97E-9615-40AA-8365-A050C18C219F}" name="Token"/>
    <tableColumn id="2" xr3:uid="{A2ADDC57-1986-4DDD-8BDC-ED57C22EEA19}" name="Adventure Times"/>
    <tableColumn id="3" xr3:uid="{F4CE9D4D-9072-49E6-B096-4D48376A02B6}" name="Requirement"/>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FFEF8214-A55B-4F23-A56C-C38F338ADCAE}" name="Table32" displayName="Table32" ref="J8:K12" totalsRowShown="0">
  <autoFilter ref="J8:K12" xr:uid="{5DD9A554-77AD-4EA5-94D7-3E547A82786C}"/>
  <tableColumns count="2">
    <tableColumn id="1" xr3:uid="{C158F14D-AC7D-48B9-A509-7E65442FEA67}" name="Body Type" dataDxfId="261"/>
    <tableColumn id="2" xr3:uid="{432D2448-6AAA-402A-B5AF-BFF0EF8C26A5}" name="Stat Boos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D96FAA2E-9906-4753-B6C0-83401E1D1A53}" name="TableContent" displayName="TableContent" ref="S3:T29" totalsRowShown="0" tableBorderDxfId="310">
  <autoFilter ref="S3:T29" xr:uid="{A188B61F-30C8-44F9-BECD-181294B91938}"/>
  <sortState xmlns:xlrd2="http://schemas.microsoft.com/office/spreadsheetml/2017/richdata2" ref="S4:T29">
    <sortCondition ref="S3:S29"/>
  </sortState>
  <tableColumns count="2">
    <tableColumn id="1" xr3:uid="{8001F7BE-9362-496D-9F21-56E6E7441A19}" name="#" dataDxfId="309"/>
    <tableColumn id="2" xr3:uid="{F2D24C82-87F7-4B89-B212-24A51C56ACBF}" name="Chapters" dataDxfId="308" dataCellStyle="Hyperlink"/>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634B7FC7-F8A4-40E5-8CA2-5ED5B3CEADAE}" name="Table34" displayName="Table34" ref="E46:I71" totalsRowShown="0">
  <autoFilter ref="E46:I71" xr:uid="{5937089E-BAEF-4020-A43C-4E03BD8947BC}"/>
  <tableColumns count="5">
    <tableColumn id="1" xr3:uid="{E3ED8F3A-41F3-4EDE-A1B2-5809425BCEAF}" name="Season"/>
    <tableColumn id="2" xr3:uid="{CAC9B82E-E943-427C-85DF-7AA47200EAC0}" name="Weather"/>
    <tableColumn id="4" xr3:uid="{6F05F190-71C4-4BD0-B862-2187230F3D9D}" name="Event"/>
    <tableColumn id="5" xr3:uid="{5C47435D-D629-4D22-854E-A3835DDC8F97}" name="Term"/>
    <tableColumn id="6" xr3:uid="{51CA3550-8049-46A7-8F73-BA37EDFC2BCD}" name="Tim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7346461C-E689-4A7D-A5BC-FA863E7AD992}" name="Table36" displayName="Table36" ref="A62:C65" totalsRowShown="0">
  <autoFilter ref="A62:C65" xr:uid="{16A66D47-7CC8-4603-A1E0-5662F90CF1E5}"/>
  <tableColumns count="3">
    <tableColumn id="1" xr3:uid="{A01CCC8B-1B25-47C8-B373-DC203F0D0181}" name="Token"/>
    <tableColumn id="2" xr3:uid="{08204225-ADCC-4E88-AEB0-A1445D2EEC71}" name="Attack" dataDxfId="260"/>
    <tableColumn id="3" xr3:uid="{642C95D2-3278-40F3-A34B-BF5AFBFD15A1}" name="Damage/log" dataDxfId="25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C628E2AD-0B82-421C-9906-8C72D198FE3D}" name="Table46" displayName="Table46" ref="E28:H36" totalsRowShown="0" headerRowDxfId="258">
  <autoFilter ref="E28:H36" xr:uid="{76930F20-1FB9-4BAF-A94F-3392A2AE31C6}"/>
  <tableColumns count="4">
    <tableColumn id="1" xr3:uid="{8A684A9E-B20C-4581-B446-0DACD79DBFF1}" name="Luck"/>
    <tableColumn id="2" xr3:uid="{A3C31E6D-A31A-4B5B-9C04-9A59E2C77F11}" name="Possible Luck Use"/>
    <tableColumn id="3" xr3:uid="{F24FDC36-E030-49D6-BED2-2F7C19123654}" name="Reward"/>
    <tableColumn id="4" xr3:uid="{EB7BF41E-1764-4C65-80F4-E38817E46844}" name="Luck#"/>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F18C1974-1008-46C2-82D6-18BEF22FD526}" name="Table166" displayName="Table166" ref="A68:C71" totalsRowShown="0" headerRowDxfId="257" headerRowBorderDxfId="256" headerRowCellStyle="Heading 1">
  <autoFilter ref="A68:C71" xr:uid="{02D7CDBB-A144-492E-A7E4-F5426EFB957D}"/>
  <tableColumns count="3">
    <tableColumn id="1" xr3:uid="{82190AEA-CCA3-4569-9BBC-7E006D00E51C}" name="Use"/>
    <tableColumn id="2" xr3:uid="{71CC5E9B-22D4-4039-B1FD-7754FE0CEFD8}" name="Cost"/>
    <tableColumn id="3" xr3:uid="{B2BFD576-DD16-4ECD-B154-750E7423FFF7}" name="Speed" dataDxfId="255" dataCellStyle="Currency"/>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526434DD-1C99-4049-AE20-3E4D1B1CB235}" name="Table677" displayName="Table677" ref="A2:E7" totalsRowShown="0" tableBorderDxfId="248">
  <autoFilter ref="A2:E7" xr:uid="{5B95C6A0-DC1F-4EF1-80BF-305988CE9E7B}"/>
  <tableColumns count="5">
    <tableColumn id="1" xr3:uid="{268EB095-42F9-4921-AFF4-790F356D72B3}" name="Level"/>
    <tableColumn id="2" xr3:uid="{DEE9B1CC-FE0A-4494-ABD8-93A72D8342C6}" name="Correct Comments" dataDxfId="247"/>
    <tableColumn id="3" xr3:uid="{C427020D-1751-4266-A5D5-ABA8A9B41128}" name="Rarity"/>
    <tableColumn id="4" xr3:uid="{747AD62D-BC32-471E-96BE-499DA336AA9B}" name="House Requirement"/>
    <tableColumn id="5" xr3:uid="{2E50AD3C-D15E-42EB-A25B-F59E37D52FEA}" name="Flower"/>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62708A64-482D-4CF1-B637-902645C6836C}" name="Table45" displayName="Table45" ref="P1:T82">
  <autoFilter ref="P1:T82" xr:uid="{5E303A6A-50B4-40ED-B757-1F6D0F4524EA}"/>
  <sortState xmlns:xlrd2="http://schemas.microsoft.com/office/spreadsheetml/2017/richdata2" ref="P2:T82">
    <sortCondition ref="P1:P82"/>
  </sortState>
  <tableColumns count="5">
    <tableColumn id="3" xr3:uid="{076980D5-0715-409E-B349-625EAF08D893}" name="F1 type"/>
    <tableColumn id="4" xr3:uid="{E7A419D3-DFCE-49D9-B6F1-0F04FEC8C65D}" name="F2 type"/>
    <tableColumn id="5" xr3:uid="{BE247EEA-6C28-49A8-849E-4D7FE502D254}" name="W" totalsRowFunction="count"/>
    <tableColumn id="2" xr3:uid="{747A2D05-C54A-4727-85BD-199186EF5FAB}" name="L" dataDxfId="246"/>
    <tableColumn id="6" xr3:uid="{A59EAFD2-118A-487B-B45E-4640E8876E13}" name="Round" dataDxfId="245"/>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EAF0383-FCC7-4B29-8C08-18890A9AB654}" name="Table14" displayName="Table14" ref="A2:I18" totalsRowShown="0" headerRowCellStyle="Heading 1" dataCellStyle="Normal">
  <autoFilter ref="A2:I18" xr:uid="{573A9AF2-EB46-436E-B558-4BC8398C7166}"/>
  <sortState xmlns:xlrd2="http://schemas.microsoft.com/office/spreadsheetml/2017/richdata2" ref="A3:I20">
    <sortCondition ref="I2:I20"/>
  </sortState>
  <tableColumns count="9">
    <tableColumn id="1" xr3:uid="{B63DFD52-A19A-4043-AD84-912F0D1C5D05}" name="Name" dataCellStyle="Normal"/>
    <tableColumn id="2" xr3:uid="{E54706FB-2F03-491E-B05F-06B307F3AAAE}" name="Rarity" dataCellStyle="Normal"/>
    <tableColumn id="6" xr3:uid="{1429EA5C-6873-45A2-97F3-B95F89A8786D}" name="HP" dataDxfId="244" dataCellStyle="Normal"/>
    <tableColumn id="3" xr3:uid="{6D3D4B4D-997F-49B4-A643-ABBBDE3E99C3}" name="Speed" dataDxfId="243" dataCellStyle="Normal"/>
    <tableColumn id="4" xr3:uid="{69AECBEE-20D6-40A5-A67D-AD67599BC292}" name="Endurance" dataDxfId="242" dataCellStyle="Normal"/>
    <tableColumn id="5" xr3:uid="{10B6F401-4EF0-4378-B4E2-BF70C3D90951}" name="Spiritual" dataDxfId="241" dataCellStyle="Normal"/>
    <tableColumn id="8" xr3:uid="{2E1F5C34-3F24-427C-ABCF-D8BAFBE7D379}" name="$" dataDxfId="240" dataCellStyle="Normal"/>
    <tableColumn id="7" xr3:uid="{69B4E05C-15B5-4CAA-A964-C14DC03BF2F3}" name="Sec/Step" dataDxfId="239" dataCellStyle="Normal"/>
    <tableColumn id="10" xr3:uid="{838CFB20-C369-405E-9C66-7F7A96AF0F46}" name="Order" dataDxfId="238" dataCellStyle="Normal"/>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2DB1784-6A37-4354-AE28-79254142D357}" name="Table21" displayName="Table21" ref="K2:M17" totalsRowShown="0" headerRowCellStyle="Heading 1" dataCellStyle="Normal">
  <autoFilter ref="K2:M17" xr:uid="{698B7450-D6C0-453B-BC89-758B07324F7D}"/>
  <tableColumns count="3">
    <tableColumn id="2" xr3:uid="{F6636966-3002-4F27-98DF-D1D609276EB1}" name="Volume" dataDxfId="237" dataCellStyle="Normal"/>
    <tableColumn id="1" xr3:uid="{0A590BEC-2FB4-4C14-92BB-4E9672E720BA}" name="Location" dataCellStyle="Normal"/>
    <tableColumn id="3" xr3:uid="{6812CD39-8714-4527-98BC-7A037C6CB953}" name="Cost"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4DB43EE3-E2ED-473A-9A81-9035C29856CC}" name="Table51" displayName="Table51" ref="L23:M26" totalsRowShown="0" headerRowDxfId="236" dataDxfId="235" tableBorderDxfId="234">
  <autoFilter ref="L23:M26" xr:uid="{926A8F6E-27E0-4712-AA43-E126A6B30AC4}"/>
  <tableColumns count="2">
    <tableColumn id="1" xr3:uid="{54F59CA1-E585-436B-861B-4C677F7FDBB8}" name="Horse Stat" dataDxfId="233"/>
    <tableColumn id="2" xr3:uid="{FFB97172-98FF-4392-9827-7905C541D8EE}" name="Characters Stat" dataDxfId="232"/>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AFB81DF1-BD19-46AF-BD94-933DE7849C3B}" name="TableContent74" displayName="TableContent74" ref="O2:P28" totalsRowShown="0" tableBorderDxfId="231">
  <autoFilter ref="O2:P28" xr:uid="{13218F01-C6DC-4814-9E7B-CC2BE3D229F2}"/>
  <sortState xmlns:xlrd2="http://schemas.microsoft.com/office/spreadsheetml/2017/richdata2" ref="O3:P28">
    <sortCondition ref="O3:O29"/>
  </sortState>
  <tableColumns count="2">
    <tableColumn id="1" xr3:uid="{9B01BB0E-F673-4465-8F47-7A4D6ED89817}" name="#" dataDxfId="230"/>
    <tableColumn id="2" xr3:uid="{8056E62F-E1D6-48CB-9C9C-0BFD5C1A1605}" name="Chapters" dataDxfId="229" dataCellStyle="Hyperlink"/>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2AE9A905-BD6E-4DBF-9701-54E16E395D49}" name="Table29" displayName="Table29" ref="A5:G11" totalsRowShown="0">
  <autoFilter ref="A5:G11" xr:uid="{10079EE7-FCD4-48C5-83A0-A6CF93B5A384}"/>
  <tableColumns count="7">
    <tableColumn id="1" xr3:uid="{57E3BA57-E9CF-4B6F-BD53-77AD2A0A33EF}" name="At Level"/>
    <tableColumn id="3" xr3:uid="{F1B68E8A-9AEE-415C-B357-BAD127D0BB50}" name="Require Minutes" dataDxfId="304" dataCellStyle="Comma">
      <calculatedColumnFormula>CEILING(($B$3/INDEX(Merit[],$A6,3))*10,10)</calculatedColumnFormula>
    </tableColumn>
    <tableColumn id="4" xr3:uid="{410078AA-B8EE-464A-A24E-92EAB1285DD7}" name="or in Hours" dataDxfId="303">
      <calculatedColumnFormula>CONVERT(Table29[[#This Row],[Require Minutes]],"mn","hr")</calculatedColumnFormula>
    </tableColumn>
    <tableColumn id="2" xr3:uid="{4E04F83A-4638-458A-AD75-6B5001629034}" name="Merit Rate/10 minutes" dataDxfId="302">
      <calculatedColumnFormula>INDEX(Merit[],$A6,3)</calculatedColumnFormula>
    </tableColumn>
    <tableColumn id="5" xr3:uid="{01CE4F7B-021C-4F4B-886A-FCD24B6E3D8C}" name="Which is:" dataDxfId="301">
      <calculatedColumnFormula>TEXT(NOW()+(Table29[[#This Row],[or in Hours]]/24),"hh:mm AM/PM")</calculatedColumnFormula>
    </tableColumn>
    <tableColumn id="7" xr3:uid="{54E87EBF-C01C-4BA9-987B-4440F5846661}" name="Date" dataDxfId="300">
      <calculatedColumnFormula>TEXT(NOW()+(Table29[[#This Row],[or in Hours]]/24),"dd-MMM ddd")</calculatedColumnFormula>
    </tableColumn>
    <tableColumn id="6" xr3:uid="{FCA5B5BC-0560-4FF0-A59A-9284BEDAAF39}" name="Stop? Or Change Title" dataDxfId="299"/>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A577CBF-A871-48CB-B1EB-5322A0FECD84}" name="Table10" displayName="Table10" ref="A2:E62" totalsRowShown="0" headerRowCellStyle="Heading 1" dataCellStyle="Normal">
  <autoFilter ref="A2:E62" xr:uid="{18C3F6CC-3C20-4422-9117-66519A570693}"/>
  <sortState xmlns:xlrd2="http://schemas.microsoft.com/office/spreadsheetml/2017/richdata2" ref="A3:E62">
    <sortCondition ref="A2:A62"/>
  </sortState>
  <tableColumns count="5">
    <tableColumn id="1" xr3:uid="{77C5FBD5-A93F-43A8-A8DA-22C4533085AA}" name="Volume" dataDxfId="228" dataCellStyle="Normal"/>
    <tableColumn id="5" xr3:uid="{67222EC0-F600-43DC-8A92-C6183EBD4471}" name="Name"/>
    <tableColumn id="2" xr3:uid="{167A5AD2-824C-4855-B690-93A8A98086AB}" name="Location" dataCellStyle="Normal"/>
    <tableColumn id="3" xr3:uid="{6F4E71BB-D141-43B6-8173-EDC48472EBB5}" name="Acquire" dataCellStyle="Normal"/>
    <tableColumn id="4" xr3:uid="{033B2BAA-FE86-41AF-924E-18E51CF8A81F}" name="Type" dataCellStyle="Normal"/>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7436A4E-00FF-43A4-A0DF-AD3872434988}" name="Table11" displayName="Table11" ref="G2:J8" totalsRowShown="0" headerRowCellStyle="Heading 1" dataCellStyle="Normal">
  <autoFilter ref="G2:J8" xr:uid="{AA4D5A68-0BDB-4902-8E0F-2CFFA7BAEE03}"/>
  <tableColumns count="4">
    <tableColumn id="1" xr3:uid="{4CC608A6-941D-4384-872D-2DFF31DD6FC7}" name="#" dataDxfId="227" dataCellStyle="Normal"/>
    <tableColumn id="2" xr3:uid="{3A3A3E22-F5C1-4F9A-B9A8-DD18F0AFF3CD}" name="Name" dataCellStyle="Normal"/>
    <tableColumn id="3" xr3:uid="{29DB8D5A-470D-45C7-83FE-5F34FCE8C0E2}" name="Qi Rate" dataCellStyle="Normal"/>
    <tableColumn id="4" xr3:uid="{3D84E8CA-EFCB-4B08-9E74-34F1D6DD00C9}" name="Star" dataCellStyle="Normal"/>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5643AE34-35D5-449F-9D2E-B6782386734D}" name="TableContent76" displayName="TableContent76" ref="G16:H42" totalsRowShown="0" tableBorderDxfId="226">
  <autoFilter ref="G16:H42" xr:uid="{8EBDC18C-8FDA-477D-B153-1C70F51CC48E}"/>
  <sortState xmlns:xlrd2="http://schemas.microsoft.com/office/spreadsheetml/2017/richdata2" ref="G17:H42">
    <sortCondition ref="G3:G29"/>
  </sortState>
  <tableColumns count="2">
    <tableColumn id="1" xr3:uid="{3AF13476-141E-4BA3-B899-CBDCCA4595C8}" name="#" dataDxfId="225"/>
    <tableColumn id="2" xr3:uid="{5A4CED36-5A26-4964-B0AB-848A001A8EFE}" name="Chapters" dataDxfId="224" dataCellStyle="Hyperlink"/>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2CFE68A-A1B8-465C-9EAD-80D1DD51C195}" name="Table22" displayName="Table22" ref="G32:I41" totalsRowShown="0" headerRowCellStyle="Heading 1" dataCellStyle="Normal">
  <autoFilter ref="G32:I41" xr:uid="{56663AC1-AB60-44DB-B1C3-14F3696BA53D}"/>
  <tableColumns count="3">
    <tableColumn id="1" xr3:uid="{FA0AF70B-8C1B-44CA-828D-47EC5D67ADC1}" name="Recipe" dataCellStyle="Normal"/>
    <tableColumn id="2" xr3:uid="{49F1D6A5-69D1-4328-938F-C334496FCD24}" name="Column1" dataCellStyle="Normal"/>
    <tableColumn id="3" xr3:uid="{645D4A34-2106-453E-A749-8E072A69AAAB}" name="Floor" dataCellStyle="Normal"/>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020427-44E7-4C36-BA4E-9929EE09D59E}" name="Table3" displayName="Table3" ref="A2:O14" totalsRowShown="0" headerRowDxfId="222">
  <autoFilter ref="A2:O14" xr:uid="{9BB87DFB-7D35-4BF6-BA76-C83A61EC0046}"/>
  <tableColumns count="15">
    <tableColumn id="1" xr3:uid="{4C77DD4F-6788-4230-BB28-15901D116F53}" name="Type"/>
    <tableColumn id="2" xr3:uid="{6B5FE0BB-8B60-4AF1-B75B-97E2F3E454B5}" name="Recipe"/>
    <tableColumn id="11" xr3:uid="{581783C0-083B-4CB4-8AF4-734E17A041D1}" name="Ingredient 1" dataDxfId="221"/>
    <tableColumn id="12" xr3:uid="{0DFFB9EE-3014-43B9-A5A2-54A15BBDB1CD}" name="IngredientQuantity1" dataDxfId="220"/>
    <tableColumn id="5" xr3:uid="{84FE1BD3-DACB-44F0-BDE7-8104CC514136}" name="Ingredient 2"/>
    <tableColumn id="13" xr3:uid="{4282FDE6-E062-49FB-8F2A-C1F568984AB2}" name="IngredientQuantity2" dataDxfId="219"/>
    <tableColumn id="16" xr3:uid="{13DEC7C8-031C-4B7C-AC13-03F7390AE097}" name="Ingredient 3" dataDxfId="218"/>
    <tableColumn id="15" xr3:uid="{EFB21C68-712B-4FF4-8B78-7DFE72B6B9C9}" name="IngredientQuantity3" dataDxfId="217"/>
    <tableColumn id="3" xr3:uid="{5438FC3C-780D-46D4-A024-8CEEA20D502D}" name="MaterialCostTotal" dataDxfId="216" dataCellStyle="Currency">
      <calculatedColumnFormula>(VLOOKUP(Table3[[#This Row],[Ingredient 1]],CraftMats,2,FALSE)*Table3[[#This Row],[IngredientQuantity1]])+(VLOOKUP(Table3[[#This Row],[Ingredient 2]],CraftMats,2,FALSE)*Table3[[#This Row],[IngredientQuantity2]])+(VLOOKUP(Table3[[#This Row],[Ingredient 3]],CraftMats,2,FALSE)*Table3[[#This Row],[IngredientQuantity3]])</calculatedColumnFormula>
    </tableColumn>
    <tableColumn id="17" xr3:uid="{DB9BB4FF-B784-458D-ADCA-9803C2B4E17C}" name="Market Purchase" dataDxfId="215" dataCellStyle="Currency"/>
    <tableColumn id="7" xr3:uid="{C9C8BDC2-200B-45F6-999C-BC84E010CCDD}" name="Usage" dataDxfId="214"/>
    <tableColumn id="18" xr3:uid="{954D1A08-548F-449C-A1A3-92C21540284F}" name="Alchemy"/>
    <tableColumn id="8" xr3:uid="{E6A29941-2DDC-4AEE-95EB-A3306C03AAE3}" name="Mastery" dataDxfId="213"/>
    <tableColumn id="9" xr3:uid="{13957805-AA26-4ED9-A42C-45D083CDBC0F}" name="Recipe Cost" dataDxfId="212"/>
    <tableColumn id="10" xr3:uid="{9AA95E2E-BC00-4857-B7BA-23DDDD4F2817}" name="MasteryCost" dataDxfId="211" dataCellStyle="Currency">
      <calculatedColumnFormula>Table3[[#This Row],[Mastery]]*Table3[[#This Row],[Recipe Cost]]</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9CDBC284-C39C-4A13-A868-EE89B4803DA7}" name="Table43" displayName="Table43" ref="A18:K26" totalsRowShown="0" headerRowDxfId="210">
  <autoFilter ref="A18:K26" xr:uid="{F6DF8D56-FE63-427A-ACCB-BFFBB4EC8B79}"/>
  <sortState xmlns:xlrd2="http://schemas.microsoft.com/office/spreadsheetml/2017/richdata2" ref="A19:K26">
    <sortCondition ref="A18:A26"/>
  </sortState>
  <tableColumns count="11">
    <tableColumn id="1" xr3:uid="{F394EBDE-CCFB-41D6-8283-34380EAEF5ED}" name="Type"/>
    <tableColumn id="2" xr3:uid="{669FD9B8-A863-438D-95C0-EC984561600F}" name="Recipe"/>
    <tableColumn id="3" xr3:uid="{36F96F67-1328-4EA0-93AC-B6EA803E7373}" name="Ingredient 1"/>
    <tableColumn id="4" xr3:uid="{6B1B8286-1901-40DF-AE61-2343453A1F6F}" name="IngredientQuantity1" dataDxfId="209"/>
    <tableColumn id="5" xr3:uid="{67E24821-B853-49F1-8E3D-35D1FAAAE759}" name="Ingredient 2"/>
    <tableColumn id="6" xr3:uid="{24345754-4BEE-4289-A484-511443CF8752}" name="IngredientQuantity2" dataDxfId="208"/>
    <tableColumn id="7" xr3:uid="{21D51A41-91B7-4141-9673-0EBB2DD13A15}" name="Ingredient 3"/>
    <tableColumn id="8" xr3:uid="{BD891838-061B-4693-B410-E907F3BCD22A}" name="IngredientQuantity3" dataDxfId="207"/>
    <tableColumn id="9" xr3:uid="{4EDA7CC6-22B5-405A-AC1D-B862D32E0F79}" name="MaterialCostTotal" dataDxfId="206" dataCellStyle="Currency">
      <calculatedColumnFormula>_xlfn.IFNA((VLOOKUP(Table43[[#This Row],[Ingredient 1]],CraftMats,2,FALSE)*Table43[[#This Row],[IngredientQuantity1]])+(VLOOKUP(Table43[[#This Row],[Ingredient 2]],CraftMats,2,FALSE)*Table43[[#This Row],[IngredientQuantity2]])+(VLOOKUP(Table43[[#This Row],[Ingredient 3]],CraftMats,2,FALSE)*Table43[[#This Row],[IngredientQuantity3]]),0)</calculatedColumnFormula>
    </tableColumn>
    <tableColumn id="10" xr3:uid="{1AF5F261-086D-4769-97FA-4767732D0502}" name="Star" dataDxfId="205"/>
    <tableColumn id="11" xr3:uid="{0DC268DC-0BE7-4B69-9528-79F4A69CDDBE}" name="Locatio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8BAE5AF9-9348-4C98-B8E2-B44D8A1EAA07}" name="Table60" displayName="Table60" ref="E50:J66" totalsRowShown="0" headerRowDxfId="204" dataDxfId="203">
  <autoFilter ref="E50:J66" xr:uid="{5A584573-4750-49C4-830E-A0D38543CD93}"/>
  <sortState xmlns:xlrd2="http://schemas.microsoft.com/office/spreadsheetml/2017/richdata2" ref="E51:J66">
    <sortCondition ref="G50:G66"/>
  </sortState>
  <tableColumns count="6">
    <tableColumn id="1" xr3:uid="{207BBFEE-32A3-46DD-843E-562CC8D26BCE}" name="Column1" dataDxfId="202"/>
    <tableColumn id="2" xr3:uid="{D9DACF70-23A8-4677-9A65-009D468CBEED}" name="Column2" dataDxfId="201"/>
    <tableColumn id="3" xr3:uid="{3602C639-FB0B-4AA5-9172-C58EDA89FFAB}" name="Column3" dataDxfId="200"/>
    <tableColumn id="4" xr3:uid="{1C17C494-8D64-4FC2-AD72-934DDB63A669}" name="Column4"/>
    <tableColumn id="5" xr3:uid="{5D2E35A8-EC2B-4058-A175-CCBB1441299D}" name="Column5"/>
    <tableColumn id="6" xr3:uid="{D842F489-88B8-4FE8-9A4C-DF075B6478D6}" name="Column6" dataDxfId="199"/>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4067FE46-D69C-43C4-872D-71272047734B}" name="Table4043" displayName="Table4043" ref="A4:J36" totalsRowShown="0">
  <autoFilter ref="A4:J36" xr:uid="{09319831-DB75-4ECC-8D5B-957754D069F2}"/>
  <sortState xmlns:xlrd2="http://schemas.microsoft.com/office/spreadsheetml/2017/richdata2" ref="A5:J31">
    <sortCondition ref="A4:A31"/>
  </sortState>
  <tableColumns count="10">
    <tableColumn id="1" xr3:uid="{ACED5CC5-D859-490A-B954-8150E73BC9C6}" name="Type"/>
    <tableColumn id="2" xr3:uid="{CB49A911-D6BA-4306-83F4-6A1C09797F63}" name="Item"/>
    <tableColumn id="3" xr3:uid="{49F97BCC-536C-48A0-886D-845659B63286}" name="Star" dataDxfId="194"/>
    <tableColumn id="4" xr3:uid="{716E6E7A-A4A6-47AE-96B5-9B153DB06192}" name="Rarity"/>
    <tableColumn id="5" xr3:uid="{228135CE-CD2D-49A9-B609-71C907397FDF}" name="Location"/>
    <tableColumn id="8" xr3:uid="{FE80E826-A2F1-473C-B10D-26D8E6126242}" name="Main" dataDxfId="193"/>
    <tableColumn id="6" xr3:uid="{F99E4D68-5D20-4D68-8837-B60C30853CDE}" name="StatType1" dataDxfId="192"/>
    <tableColumn id="9" xr3:uid="{00935836-3DA9-45F9-BA8D-08AEC4300206}" name="StatValue1" dataDxfId="191"/>
    <tableColumn id="7" xr3:uid="{548151DE-FD17-4D73-B710-02CFA8D629F2}" name="StatType2" dataDxfId="190"/>
    <tableColumn id="10" xr3:uid="{04C86153-556C-47A0-B7FC-9BE3450818DB}" name="StatValue2" dataDxfId="189"/>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250A5EA1-E1F0-403D-A406-F3953E3FEBAF}" name="Table35" displayName="Table35" ref="L4:N9" totalsRowShown="0" headerRowDxfId="188" dataDxfId="187">
  <autoFilter ref="L4:N9" xr:uid="{B0CE8F52-8960-43E9-9383-24037F09C507}"/>
  <tableColumns count="3">
    <tableColumn id="1" xr3:uid="{A54251AE-269A-43D7-B812-3C74030954BB}" name="Name" dataDxfId="186"/>
    <tableColumn id="2" xr3:uid="{23B350FD-B9CA-4982-B417-E76193679A26}" name="Effect Option 1" dataDxfId="185"/>
    <tableColumn id="3" xr3:uid="{921A28F5-2A45-45CF-ABC3-F1D2C6156A25}" name="Effect Option 2" dataDxfId="184"/>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B6022B40-7BED-4AE9-9925-24354690DE97}" name="Table40" displayName="Table40" ref="A3:E116" totalsRowShown="0">
  <autoFilter ref="A3:E116" xr:uid="{09319831-DB75-4ECC-8D5B-957754D069F2}"/>
  <sortState xmlns:xlrd2="http://schemas.microsoft.com/office/spreadsheetml/2017/richdata2" ref="A4:E116">
    <sortCondition ref="A3:A116"/>
  </sortState>
  <tableColumns count="5">
    <tableColumn id="1" xr3:uid="{9E7BACA8-34B3-46BC-8149-C5C61E67537D}" name="Chest"/>
    <tableColumn id="2" xr3:uid="{7E13DAFE-0F8C-4686-B4A7-DB87BEB9B227}" name="Reward"/>
    <tableColumn id="3" xr3:uid="{E9F00EEE-11BF-4131-B2AB-76F00FE7A183}" name="Min" dataDxfId="171"/>
    <tableColumn id="4" xr3:uid="{96129E00-9BAE-40FC-9AA2-B7EA8350EA0B}" name="Max" dataDxfId="170"/>
    <tableColumn id="5" xr3:uid="{F2F6D5FA-C57E-459A-8C03-DDEE792580DD}" name="Typ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E597EFA6-9DB0-4E92-9EE5-701E79D5E83D}" name="Table30" displayName="Table30" ref="A41:F51" totalsRowShown="0" headerRowDxfId="298">
  <autoFilter ref="A41:F51" xr:uid="{020FED3D-1ECF-4849-93DE-D4C45B6E52A2}"/>
  <tableColumns count="6">
    <tableColumn id="1" xr3:uid="{6B594127-5447-4E2D-A9E1-6AD90C9A92E1}" name="Level" dataDxfId="297"/>
    <tableColumn id="2" xr3:uid="{63E43F4A-C789-4A06-9476-D24EE1C018CD}" name="Hours" dataDxfId="296">
      <calculatedColumnFormula>INDEX(MartialTable,$A42+1,6)/$B$17</calculatedColumnFormula>
    </tableColumn>
    <tableColumn id="3" xr3:uid="{0AC3018F-E4BB-476F-B66E-71D8DB0A5A79}" name="Hours Less Current" dataDxfId="295">
      <calculatedColumnFormula>INDEX(MartialTable-$C$40,$A42+1,6)/$B$17</calculatedColumnFormula>
    </tableColumn>
    <tableColumn id="4" xr3:uid="{3C329974-DBD9-4ADE-93EC-9734F57CBE5B}" name="Perception" dataDxfId="294" dataCellStyle="Comma">
      <calculatedColumnFormula>INDEX(MartialTable,Table30[[#This Row],[Level]]+1,6)</calculatedColumnFormula>
    </tableColumn>
    <tableColumn id="5" xr3:uid="{1317A755-5A3F-413C-AC99-83D904610578}" name="Which is" dataDxfId="293">
      <calculatedColumnFormula>TEXT(NOW()+(Table30[[#This Row],[Hours Less Current]]/24),"hh:mm AM/PM")</calculatedColumnFormula>
    </tableColumn>
    <tableColumn id="6" xr3:uid="{1D34C82F-0913-4118-B5A7-DC5AE577BDA2}" name="Date" dataDxfId="292">
      <calculatedColumnFormula>TEXT(NOW()+(Table30[[#This Row],[Which is]]/24),"dd-MMM ddd")</calculatedColumnFormula>
    </tableColumn>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2451E1-4D8B-48BE-BB5A-FA916E27B21A}" name="Table7" displayName="Table7" ref="G3:K159" totalsRowShown="0" headerRowDxfId="169">
  <autoFilter ref="G3:K159" xr:uid="{6E151B91-AEA8-42E2-8CED-808B76D9D64A}"/>
  <sortState xmlns:xlrd2="http://schemas.microsoft.com/office/spreadsheetml/2017/richdata2" ref="G4:K159">
    <sortCondition ref="I3:I159"/>
  </sortState>
  <tableColumns count="5">
    <tableColumn id="1" xr3:uid="{BA448DE7-47CA-44E7-B422-DA4CDE83F3D5}" name="Item"/>
    <tableColumn id="2" xr3:uid="{9C9F04DD-3CB2-4958-8ACF-EEC60054E741}" name="Cost" dataDxfId="168" dataCellStyle="Currency"/>
    <tableColumn id="3" xr3:uid="{C3219243-7532-4A90-BB9A-9FA9924FDF81}" name="Info"/>
    <tableColumn id="4" xr3:uid="{1C904648-9F92-4EA4-A19F-619727D1E48A}" name="Type"/>
    <tableColumn id="5" xr3:uid="{DD936FFF-AFB6-46E0-B26C-D930B0354D15}" name="Column1"/>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7BF55D3-9AB6-4F10-AECA-FB5C57A3A2B8}" name="Star619" displayName="Star619" ref="A2:K14" totalsRowCount="1" headerRowCellStyle="Heading 1" dataCellStyle="Normal">
  <autoFilter ref="A2:K13" xr:uid="{98D719CC-F17D-46C6-825E-D776FA60C2DB}"/>
  <tableColumns count="11">
    <tableColumn id="1" xr3:uid="{457919C8-445E-4D7E-BD40-1513964BF17D}" name="Level" dataDxfId="146" totalsRowDxfId="145" dataCellStyle="Normal"/>
    <tableColumn id="2" xr3:uid="{53064B92-1226-4D5D-918A-B594C74D5778}" name="Name" totalsRowLabel="Total" totalsRowDxfId="144" dataCellStyle="Normal"/>
    <tableColumn id="8" xr3:uid="{D07AA50A-EEFA-44E5-81CF-EFC3A214A9DB}" name="2 Star_x000a_" totalsRowFunction="sum" dataDxfId="143" totalsRowDxfId="142"/>
    <tableColumn id="5" xr3:uid="{14A6E426-382A-420D-9506-4D70A0815337}" name="3 Star _x000a_(90%)" totalsRowFunction="sum" dataDxfId="141" totalsRowDxfId="140" dataCellStyle="Comma"/>
    <tableColumn id="7" xr3:uid="{A7AF0533-FBC7-4B62-89A0-93BF58A15E4C}" name="4 Star_x000a_(80%)" totalsRowFunction="sum" dataDxfId="139" totalsRowDxfId="138" dataCellStyle="Comma"/>
    <tableColumn id="3" xr3:uid="{C1D0A5DD-17CF-447D-92DA-97762AA3AA53}" name="5 Star _x000a_(70%)" totalsRowFunction="sum" dataDxfId="137" totalsRowDxfId="136" dataCellStyle="Comma"/>
    <tableColumn id="4" xr3:uid="{79986513-AEA6-4FBD-97D3-816F9E9B5E55}" name="6 Star _x000a_(60%)" totalsRowFunction="sum" dataDxfId="135" totalsRowDxfId="134" dataCellStyle="Normal"/>
    <tableColumn id="6" xr3:uid="{68105E57-BDAB-4F65-B079-23396B05E997}" name="7 Star _x000a_(50%?)" totalsRowFunction="sum" dataDxfId="133" totalsRowDxfId="132" dataCellStyle="Comma"/>
    <tableColumn id="9" xr3:uid="{6071A310-47D9-4A65-B617-88C6BFCABC83}" name="8 Star _x000a_(40%?)" totalsRowFunction="sum" dataDxfId="131" totalsRowDxfId="130" dataCellStyle="Normal"/>
    <tableColumn id="10" xr3:uid="{03B3760F-CD6C-49D8-A473-CA42D7F4661A}" name="Innate?_x000a_(30%?)" totalsRowFunction="sum" dataDxfId="129" totalsRowDxfId="128" dataCellStyle="Normal"/>
    <tableColumn id="11" xr3:uid="{4D537449-14FF-46D8-95DC-BCAD7710FAF4}" name="1 Star_x000a_" totalsRowFunction="sum" dataDxfId="127" totalsRowDxfId="126" dataCellStyle="Normal"/>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A154CA21-C580-4139-A184-E83A540C7102}" name="Star619434" displayName="Star619434" ref="A17:K21" totalsRowCount="1" headerRowCellStyle="Heading 1" dataCellStyle="Normal">
  <autoFilter ref="A17:K20" xr:uid="{0025D73E-25D1-4AFA-9D52-63BC7D0F5E10}"/>
  <tableColumns count="11">
    <tableColumn id="1" xr3:uid="{20785D5D-FA7F-4979-9A53-10961ABFBD92}" name="Level" dataDxfId="125" totalsRowDxfId="124" dataCellStyle="Normal"/>
    <tableColumn id="2" xr3:uid="{C86E16DD-B35A-4CB2-AAE3-9DA38FC05B55}" name="Name" totalsRowLabel="Total" totalsRowDxfId="123" dataCellStyle="Normal"/>
    <tableColumn id="8" xr3:uid="{2EC07E70-E78C-40E6-A163-C0355326886B}" name="2 Star" totalsRowDxfId="122"/>
    <tableColumn id="5" xr3:uid="{DFC06DF8-4361-448E-88F8-F6F1147CBCA6}" name="3 Star" totalsRowFunction="sum" dataDxfId="121" totalsRowDxfId="120" dataCellStyle="Comma"/>
    <tableColumn id="7" xr3:uid="{BF9838C6-7792-47C9-BBF4-AD83B1708AB4}" name="4 Star" dataDxfId="119" totalsRowDxfId="118" dataCellStyle="Comma"/>
    <tableColumn id="3" xr3:uid="{7017137B-5FDC-47E6-A074-F538AA3C4DB7}" name="5 Star" totalsRowFunction="sum" dataDxfId="117" totalsRowDxfId="116" dataCellStyle="Comma"/>
    <tableColumn id="4" xr3:uid="{4E5EE5CB-3A6F-4503-85E8-DB69AC8BEE23}" name="6 Star" totalsRowFunction="sum" dataDxfId="115" totalsRowDxfId="114" dataCellStyle="Normal"/>
    <tableColumn id="6" xr3:uid="{6E10A090-5C92-43E4-9BF2-DC1A80F5CCE3}" name="7 Star" dataDxfId="113" totalsRowDxfId="112" dataCellStyle="Comma"/>
    <tableColumn id="9" xr3:uid="{7ACC155A-4670-4BEF-8E40-E86855A72DC0}" name="8 Star" dataDxfId="111" dataCellStyle="Normal"/>
    <tableColumn id="10" xr3:uid="{848CEA9E-9E62-4B15-AD16-8AF2EB884A3F}" name="Innate" dataDxfId="110" dataCellStyle="Normal"/>
    <tableColumn id="11" xr3:uid="{0EEB2D3E-D059-4C19-B760-5C184EA8AF26}" name="1 Star" dataCellStyle="Normal"/>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88182B4-E9B8-43E7-BF8D-F1402848DD67}" name="Table17" displayName="Table17" ref="M2:P9" totalsRowShown="0" headerRowCellStyle="Heading 1" dataCellStyle="Normal">
  <autoFilter ref="M2:P9" xr:uid="{91E9444C-2631-4349-9DC0-59301F86BFEA}"/>
  <tableColumns count="4">
    <tableColumn id="1" xr3:uid="{8CADA9D3-55F0-49E0-A315-C19CB3591625}" name="Years" dataDxfId="109" dataCellStyle="Normal"/>
    <tableColumn id="2" xr3:uid="{71A99793-3F8E-40AE-9CF2-385309E68409}" name="Cost" dataDxfId="108" dataCellStyle="Currency"/>
    <tableColumn id="3" xr3:uid="{1214D227-25BE-4605-92CC-47786E49543C}" name="Rate %" dataCellStyle="Percent"/>
    <tableColumn id="4" xr3:uid="{3C75A4EA-9C0D-413E-B87F-0963E3AD256C}" name="Max Perfection" dataDxfId="107" dataCellStyle="Comma"/>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44577CCD-4F58-4046-ADF0-14C3CA75C053}" name="Table1764" displayName="Table1764" ref="M12:P19" totalsRowShown="0" headerRowCellStyle="Heading 1" dataCellStyle="Normal">
  <autoFilter ref="M12:P19" xr:uid="{595C9590-6C36-48C3-BE75-B7676F01F1C1}"/>
  <tableColumns count="4">
    <tableColumn id="1" xr3:uid="{C74C7377-E676-4803-B3FC-91F7128DD758}" name="Years" dataDxfId="106" dataCellStyle="Normal"/>
    <tableColumn id="2" xr3:uid="{AEE16E9F-0DDA-436C-9ABF-C64E3747A9C3}" name="Jade" dataDxfId="105" dataCellStyle="Currency"/>
    <tableColumn id="3" xr3:uid="{2E9132CB-E08B-4855-954E-62BEED3AE4FC}" name="Rate %" dataCellStyle="Percent"/>
    <tableColumn id="4" xr3:uid="{F8483253-9BCE-4E41-A5B9-8A8E260EB582}" name="Max Perfection" dataDxfId="104" dataCellStyle="Comma"/>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5602DAEA-6405-465E-AD73-1C18CFCED443}" name="Table168" displayName="Table168" ref="A43:G47" totalsRowShown="0" headerRowDxfId="103" dataDxfId="102">
  <autoFilter ref="A43:G47" xr:uid="{B0DD120C-DB59-428D-963F-FCDF8ECE98BE}"/>
  <tableColumns count="7">
    <tableColumn id="1" xr3:uid="{B592443F-EE45-44B2-A215-697367EE49EE}" name="Level" dataDxfId="101"/>
    <tableColumn id="2" xr3:uid="{D6C45B18-D38A-4B81-BADA-A519CCCDE917}" name="Marrow Medians" dataDxfId="100">
      <calculatedColumnFormula>Table168[[#This Row],[Qi]]*12</calculatedColumnFormula>
    </tableColumn>
    <tableColumn id="3" xr3:uid="{1BE550EF-EB3F-47D9-A49F-30D9089EB8E3}" name="STR" dataDxfId="99"/>
    <tableColumn id="4" xr3:uid="{06323582-A291-411A-B06B-807D1878323A}" name="PHY" dataDxfId="98"/>
    <tableColumn id="5" xr3:uid="{3FB3C835-8464-4D36-90E5-9B0A90447362}" name="AGL" dataDxfId="97"/>
    <tableColumn id="6" xr3:uid="{8CDF589D-8024-4995-AB33-FA21833C71B7}" name="EYE" dataDxfId="96"/>
    <tableColumn id="7" xr3:uid="{02038B34-B891-430F-9FCB-D65A24F1A603}" name="Qi" dataDxfId="95"/>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78304BD0-37F2-4E65-879D-ADA122A4A189}" name="Table170" displayName="Table170" ref="A24:K30" totalsRowShown="0">
  <autoFilter ref="A24:K30" xr:uid="{F0B9FC3D-7BFA-4DCF-AC9E-ED25A9EAB732}"/>
  <tableColumns count="11">
    <tableColumn id="1" xr3:uid="{873651C7-34E0-4BE4-9FCF-AA4A0DCCD69B}" name="Order"/>
    <tableColumn id="2" xr3:uid="{F07F3D3B-6392-48FB-A5D6-07F7393F172A}" name="Type" dataDxfId="94"/>
    <tableColumn id="3" xr3:uid="{12AF877E-CA9D-4388-9405-1FEC34179241}" name="2 Star"/>
    <tableColumn id="4" xr3:uid="{9680BB37-FCA0-4A44-B2EF-F0640B3F5ACB}" name="3 Star"/>
    <tableColumn id="5" xr3:uid="{BA3FB9CB-553D-4E8F-8A87-B27313E718D1}" name="4 Star"/>
    <tableColumn id="6" xr3:uid="{D0A07ABF-A285-4B90-A373-581593000F97}" name="5 Star"/>
    <tableColumn id="7" xr3:uid="{93565307-906D-49A6-A318-B0EC89E6241A}" name="6 Star"/>
    <tableColumn id="8" xr3:uid="{B1A59772-E0C7-45C7-AD19-B9AF6648E2B9}" name="7 Star"/>
    <tableColumn id="9" xr3:uid="{EB3ADE71-F15A-4F21-A1A4-AA697EF0F717}" name="8 Star"/>
    <tableColumn id="10" xr3:uid="{6BAD61F2-ED69-46E1-98D4-6DB02EAB4FE9}" name="Innate"/>
    <tableColumn id="11" xr3:uid="{4D64417C-2078-4AC9-90D0-8EF27CFA706E}" name="1 Star"/>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F6CA68E0-FC90-47A3-8DE8-8A4A300E79B9}" name="TableContent78" displayName="TableContent78" ref="M22:N48" totalsRowShown="0" tableBorderDxfId="93">
  <autoFilter ref="M22:N48" xr:uid="{81AF2200-97B7-4B2A-8AAD-ED5F02F2F7D0}"/>
  <sortState xmlns:xlrd2="http://schemas.microsoft.com/office/spreadsheetml/2017/richdata2" ref="M23:N48">
    <sortCondition ref="M3:M29"/>
  </sortState>
  <tableColumns count="2">
    <tableColumn id="1" xr3:uid="{1ABC1BD1-ACC2-4D20-AE99-64C63E4FB85D}" name="#" dataDxfId="92"/>
    <tableColumn id="2" xr3:uid="{A47C8BF9-209F-40C3-BC0A-D3D67D9A9FF1}" name="Chapters" dataDxfId="91" dataCellStyle="Hyperlink"/>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51D5587F-1EC6-45FB-B4AD-EC2DAAB62761}" name="Table16881" displayName="Table16881" ref="A33:H39" totalsRowShown="0" headerRowDxfId="90" dataDxfId="89">
  <autoFilter ref="A33:H39" xr:uid="{0A30A00E-552E-4F44-A632-4AB241B72D4F}"/>
  <tableColumns count="8">
    <tableColumn id="1" xr3:uid="{9078D0A2-DA71-49F3-BD73-9B8C5EFD9423}" name="Tier" dataDxfId="88"/>
    <tableColumn id="2" xr3:uid="{3FABB3DD-EC80-4559-AD54-3AA9A7842401}" name="Internal Force" dataDxfId="87" dataCellStyle="Percent"/>
    <tableColumn id="3" xr3:uid="{901E9606-9053-4738-B459-EFA2A8528DC6}" name="STR" dataDxfId="86"/>
    <tableColumn id="4" xr3:uid="{3597CC6E-9A1B-4D01-A3CA-AE8F0D226AD9}" name="PHY" dataDxfId="85"/>
    <tableColumn id="5" xr3:uid="{4A6DE04C-99A4-4926-AFC4-2FC6F2D0B4AC}" name="AGL" dataDxfId="84"/>
    <tableColumn id="6" xr3:uid="{699F5561-F135-4197-B0AF-16DABD019633}" name="EYE" dataDxfId="83"/>
    <tableColumn id="7" xr3:uid="{9667D39F-C66D-4521-BE06-79ACB35BF91C}" name="Adventure" dataDxfId="82"/>
    <tableColumn id="8" xr3:uid="{A07E35D5-E4D3-464A-92D6-33B0E941F252}" name="Skill Slot" dataDxfId="81"/>
  </tableColumns>
  <tableStyleInfo name="TableStyleMedium2"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A03CD49C-F968-405D-8A61-734C363CB64A}" name="Table28" displayName="Table28" ref="A4:R375" totalsRowCount="1" headerRowDxfId="75">
  <autoFilter ref="A4:R374" xr:uid="{EC1FA1FD-55C7-46DC-9BE5-AE31131C62D9}"/>
  <sortState xmlns:xlrd2="http://schemas.microsoft.com/office/spreadsheetml/2017/richdata2" ref="A5:R374">
    <sortCondition ref="A5:A374"/>
    <sortCondition ref="B5:B374"/>
  </sortState>
  <tableColumns count="18">
    <tableColumn id="9" xr3:uid="{8161A17C-6377-4795-8845-3AE5F8CD8F6E}" name="Order1" dataDxfId="74" totalsRowDxfId="73"/>
    <tableColumn id="10" xr3:uid="{9CEAC004-C7C9-4972-8047-332EA8576AC5}" name="Order2" dataDxfId="72" totalsRowDxfId="71"/>
    <tableColumn id="1" xr3:uid="{59E78FD3-B008-42EF-B488-D0AA14332310}" name="Area"/>
    <tableColumn id="2" xr3:uid="{F0099369-FF52-4402-A379-9F3F409BCF3C}" name="Sect"/>
    <tableColumn id="12" xr3:uid="{6D8614F7-7296-4A50-B1DF-99E6371A6E1F}" name="Learnt?" totalsRowFunction="custom" dataDxfId="70" totalsRowDxfId="69">
      <totalsRowFormula>COUNTIF(Table28[Learnt?],"Y")</totalsRowFormula>
    </tableColumn>
    <tableColumn id="3" xr3:uid="{7A850787-8A58-4A58-A169-92C9BF0DC634}" name="Skill"/>
    <tableColumn id="15" xr3:uid="{1E71845D-B7C1-4D59-817E-C3664BB0B0CB}" name="Category" dataDxfId="68" totalsRowDxfId="67"/>
    <tableColumn id="11" xr3:uid="{957946FC-024B-456C-ABA4-1FCD5458CDD8}" name="Type" dataDxfId="66" totalsRowDxfId="65"/>
    <tableColumn id="16" xr3:uid="{90B1CDFC-EBDB-43A8-82C1-3BEE0DCCF0F2}" name="Star" dataDxfId="64" totalsRowDxfId="63"/>
    <tableColumn id="6" xr3:uid="{EF32C48F-58A2-48E8-8589-501708E5A053}" name="Merit" dataDxfId="62" dataCellStyle="Comma"/>
    <tableColumn id="7" xr3:uid="{383F174E-052B-41D4-947F-8D33C05CB9BD}" name="Requirement"/>
    <tableColumn id="8" xr3:uid="{E751F66A-FDF8-4E20-9D96-3B722F77424C}" name="Description"/>
    <tableColumn id="4" xr3:uid="{1D1F056A-8756-4DC5-9D18-A88EB0C76106}" name="Value1" totalsRowFunction="sum"/>
    <tableColumn id="14" xr3:uid="{25B8A20C-8C58-46ED-AC20-FDD3E21F7457}" name="Value2" totalsRowFunction="sum" dataDxfId="61"/>
    <tableColumn id="13" xr3:uid="{5CF4E539-9E28-42B8-9DE8-78FEA2E637AA}" name="Value%" totalsRowFunction="sum" dataDxfId="60" totalsRowDxfId="59" dataCellStyle="Percent"/>
    <tableColumn id="18" xr3:uid="{E548E31C-C0DC-4357-9C22-BBFDA4F50CBD}" name="EffectValue" dataDxfId="58" totalsRowDxfId="57"/>
    <tableColumn id="19" xr3:uid="{882C2BCA-8621-4C88-97F6-10D7102BD2F7}" name="EffectTimes" dataDxfId="56" totalsRowDxfId="55"/>
    <tableColumn id="17" xr3:uid="{111BA13D-CD50-4103-A046-F7191C9D89E7}" name="Effects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A27075BE-19BD-4F58-ADA4-0D52691CB0A7}" name="TableContent71" displayName="TableContent71" ref="J3:K29" totalsRowShown="0" tableBorderDxfId="291">
  <autoFilter ref="J3:K29" xr:uid="{72491476-7FEC-4899-957A-16BDC1D10A6E}"/>
  <tableColumns count="2">
    <tableColumn id="1" xr3:uid="{0B5DF293-4E6A-4434-B11B-8E2C7C14307D}" name="#" dataDxfId="290"/>
    <tableColumn id="2" xr3:uid="{8D61B004-2EBA-4C14-A229-90A68EFE0180}" name="Chapters" dataDxfId="289" dataCellStyle="Hyperlink"/>
  </tableColumns>
  <tableStyleInfo name="TableStyleMedium2"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7F78957-AB04-4E62-BD59-2C55CEF57ABF}" name="Table5" displayName="Table5" ref="G2:H11" totalsRowShown="0" headerRowCellStyle="Heading 1">
  <autoFilter ref="G2:H11" xr:uid="{C5B2B5FC-53A3-4CFE-BB89-6C3EE8CE68B9}"/>
  <tableColumns count="2">
    <tableColumn id="1" xr3:uid="{E6F2E244-21FE-47D4-9E71-5102F6207D89}" name="Exercise" dataDxfId="53"/>
    <tableColumn id="2" xr3:uid="{C4A49035-EFFE-4290-BFA8-788CFFA6A7B5}" name="Stat"/>
  </tableColumns>
  <tableStyleInfo name="TableStyleMedium2"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1F0B0B1-D1EC-4191-BEDC-EFB687BD2BD1}" name="Table6" displayName="Table6" ref="A3:B25" totalsRowShown="0" headerRowDxfId="52">
  <autoFilter ref="A3:B25" xr:uid="{2FF09066-5E25-4E3D-9981-EC702892DCFD}"/>
  <sortState xmlns:xlrd2="http://schemas.microsoft.com/office/spreadsheetml/2017/richdata2" ref="A4:B21">
    <sortCondition ref="A3:A21"/>
  </sortState>
  <tableColumns count="2">
    <tableColumn id="1" xr3:uid="{23853240-5917-4AE5-B98B-8CBF49ED21D5}" name="Question"/>
    <tableColumn id="2" xr3:uid="{C871339D-35AE-4142-9F80-55F46DFD89BB}" name="Answer"/>
  </tableColumns>
  <tableStyleInfo name="TableStyleMedium2"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DC9152FD-DE1F-4E6A-9AA8-E1CA33FCB75C}" name="Table47" displayName="Table47" ref="L1:M71" totalsRowShown="0" headerRowDxfId="51">
  <autoFilter ref="L1:M71" xr:uid="{FB76BEBF-4F9C-43C4-8BDA-82786EE8314A}"/>
  <sortState xmlns:xlrd2="http://schemas.microsoft.com/office/spreadsheetml/2017/richdata2" ref="L2:M67">
    <sortCondition ref="L1:L67"/>
  </sortState>
  <tableColumns count="2">
    <tableColumn id="1" xr3:uid="{11EE7958-5BBE-4A50-92D1-D02BAC616358}" name="Exercise" dataDxfId="50"/>
    <tableColumn id="2" xr3:uid="{0C13443F-E4D4-4D03-A217-3E04C73B8FBC}" name="Sect"/>
  </tableColumns>
  <tableStyleInfo name="TableStyleMedium2"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44FE0A5B-D0BA-4762-A864-58DEF601E27B}" name="Table52" displayName="Table52" ref="G13:J31" totalsRowShown="0" headerRowDxfId="49">
  <autoFilter ref="G13:J31" xr:uid="{203B6941-3CB2-49CC-BB24-CD3597F07695}"/>
  <sortState xmlns:xlrd2="http://schemas.microsoft.com/office/spreadsheetml/2017/richdata2" ref="G14:J28">
    <sortCondition ref="G13:G28"/>
  </sortState>
  <tableColumns count="4">
    <tableColumn id="1" xr3:uid="{93DBBF25-EDFE-4183-9856-9D460B886B5C}" name="Zone"/>
    <tableColumn id="2" xr3:uid="{E1927737-6B3B-4C32-9E74-A89694454A62}" name="Sect"/>
    <tableColumn id="3" xr3:uid="{3F0CB452-202A-4436-A9AC-7A4287D45108}" name="Difficulty (Highest)"/>
    <tableColumn id="4" xr3:uid="{CE897D58-0B29-48E7-83E3-2AD4397B0AFA}" name="Type" dataDxfId="48"/>
  </tableColumns>
  <tableStyleInfo name="TableStyleMedium2"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3B623B1F-7E9C-4B22-A63B-7391EC431470}" name="Table53" displayName="Table53" ref="A29:B44" totalsRowShown="0" dataDxfId="47">
  <autoFilter ref="A29:B44" xr:uid="{8632B16B-6896-4FA4-81E5-070F14D2C167}"/>
  <tableColumns count="2">
    <tableColumn id="1" xr3:uid="{40B25CC8-0E05-4757-983B-80FAEEEFE34C}" name="Forbidden Area" dataDxfId="46"/>
    <tableColumn id="2" xr3:uid="{DFDF19F8-8438-4EE3-ABCA-DC609485BDA1}" name="Stat" dataDxfId="45"/>
  </tableColumns>
  <tableStyleInfo name="TableStyleMedium2"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8FCFB1FD-3DC9-4632-9676-8F546F596439}" name="TableContent79" displayName="TableContent79" ref="F6:G32" totalsRowShown="0" tableBorderDxfId="44">
  <autoFilter ref="F6:G32" xr:uid="{DBE2247C-FC20-40E6-83FE-285918252D1C}"/>
  <sortState xmlns:xlrd2="http://schemas.microsoft.com/office/spreadsheetml/2017/richdata2" ref="F7:G32">
    <sortCondition ref="F3:F29"/>
  </sortState>
  <tableColumns count="2">
    <tableColumn id="1" xr3:uid="{C49C03B1-D3C6-4755-B416-AE8C7D853BFD}" name="#" dataDxfId="43"/>
    <tableColumn id="2" xr3:uid="{7B444520-7B88-42AF-A0EC-2602B4733229}" name="Chapters" dataDxfId="42" dataCellStyle="Hyperlink"/>
  </tableColumns>
  <tableStyleInfo name="TableStyleMedium2"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55306ED-6861-4907-9CD6-736560F985F1}" name="Table25" displayName="Table25" ref="A1:D30" totalsRowShown="0" headerRowDxfId="40" dataDxfId="39" headerRowCellStyle="Heading 1">
  <autoFilter ref="A1:D30" xr:uid="{4D52D97A-7448-4DB3-9AEE-21E3570279D7}"/>
  <sortState xmlns:xlrd2="http://schemas.microsoft.com/office/spreadsheetml/2017/richdata2" ref="A2:B30">
    <sortCondition ref="B1:B30"/>
  </sortState>
  <tableColumns count="4">
    <tableColumn id="1" xr3:uid="{AC678549-F082-4555-B24F-48D7A4D5FEE4}" name="Topic" dataDxfId="38"/>
    <tableColumn id="2" xr3:uid="{E9354799-F60D-44F9-8DE6-68721F3E0503}" name="Answer" dataDxfId="37"/>
    <tableColumn id="3" xr3:uid="{5D101BC3-4D5D-4738-ACA2-0B94B1B4AC73}" name="Keyword" dataDxfId="36"/>
    <tableColumn id="4" xr3:uid="{413BAA8D-5344-4C74-B655-DE91B4900635}" name="First Last" dataDxfId="35"/>
  </tableColumns>
  <tableStyleInfo name="TableStyleMedium2"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C636910B-B9D5-4CDC-8C53-EC958FED0BA0}" name="Table2555" displayName="Table2555" ref="A1:C30" totalsRowShown="0" headerRowDxfId="33" dataDxfId="32" headerRowCellStyle="Heading 1">
  <autoFilter ref="A1:C30" xr:uid="{4D52D97A-7448-4DB3-9AEE-21E3570279D7}"/>
  <sortState xmlns:xlrd2="http://schemas.microsoft.com/office/spreadsheetml/2017/richdata2" ref="A2:B30">
    <sortCondition ref="B1:B30"/>
  </sortState>
  <tableColumns count="3">
    <tableColumn id="1" xr3:uid="{9AA00765-271E-4B99-ACDC-FA6C41CBC801}" name="Topic" dataDxfId="31"/>
    <tableColumn id="2" xr3:uid="{FAEA5EE7-4E0F-43C0-ABC1-3C4CBF0363B2}" name="Answer" dataDxfId="30"/>
    <tableColumn id="4" xr3:uid="{BBA999B9-D742-4A84-A40D-3B60A3E076A3}" name="Last few words" dataDxfId="29"/>
  </tableColumns>
  <tableStyleInfo name="TableStyleMedium2"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D5AD8A-7469-4736-9E88-EF59912DDDEE}" name="Table2" displayName="Table2" ref="A1:B28" totalsRowShown="0" headerRowDxfId="26" dataDxfId="25" headerRowCellStyle="Heading 1">
  <autoFilter ref="A1:B28" xr:uid="{4D52D97A-7448-4DB3-9AEE-21E3570279D7}"/>
  <tableColumns count="2">
    <tableColumn id="1" xr3:uid="{FA460F63-C0FD-41F7-8BDD-B4AC350294FF}" name="Topic" dataDxfId="24"/>
    <tableColumn id="2" xr3:uid="{888240C2-3C20-4FE4-B43E-9B19250E4964}" name="Answer" dataDxfId="23"/>
  </tableColumns>
  <tableStyleInfo name="TableStyleMedium2"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93805531-2C49-4817-91AC-C21FB2EC39EB}" name="TableContent60" displayName="TableContent60" ref="T3:U22" totalsRowShown="0" headerRowDxfId="22">
  <autoFilter ref="T3:U22" xr:uid="{452BF016-C4FF-48C2-8394-00C7877F91B0}"/>
  <tableColumns count="2">
    <tableColumn id="1" xr3:uid="{3EE1F60D-DA5E-451F-A3D7-8D56A23B4867}" name="#" dataDxfId="21"/>
    <tableColumn id="2" xr3:uid="{C8BFC336-E8C7-4D9E-94BD-0B2F1521D4C9}" name="Chapter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768751A1-08A0-4D0E-AE62-9276171F4492}" name="Table39" displayName="Table39" ref="A29:D33" totalsRowCount="1">
  <autoFilter ref="A29:D32" xr:uid="{22DFF0B9-C36A-4348-B90B-04A3BC2E8533}"/>
  <tableColumns count="4">
    <tableColumn id="1" xr3:uid="{23686A94-31B0-48C3-8E6D-F934F1D2BE3C}" name="House Materials"/>
    <tableColumn id="2" xr3:uid="{836803FE-302E-4B0F-87F6-99207649CCB6}" name="Quantity" totalsRowLabel="Total" dataDxfId="288"/>
    <tableColumn id="3" xr3:uid="{85D24CDC-805A-48C7-A07D-CE2ABF6009EC}" name="Total Cost" totalsRowFunction="sum" dataDxfId="287" totalsRowDxfId="286" dataCellStyle="Currency">
      <calculatedColumnFormula>(VLOOKUP(A30,CraftMats,2,FALSE)*B30)</calculatedColumnFormula>
    </tableColumn>
    <tableColumn id="4" xr3:uid="{5E1EA5C8-AFBA-4671-BEFF-A7D110FAC281}" name="Ratio"/>
  </tableColumns>
  <tableStyleInfo name="TableStyleMedium2"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E776452-AFC8-4505-9B6B-7AF00042EC22}" name="TableContent62" displayName="TableContent62" ref="T2:U21" totalsRowShown="0" headerRowDxfId="20">
  <autoFilter ref="T2:U21" xr:uid="{AE8264BE-6D13-4D68-BAAC-4648E3318B38}"/>
  <tableColumns count="2">
    <tableColumn id="1" xr3:uid="{4FBF291A-5F5A-45CC-978A-2EB201B9C9CC}" name="#" dataDxfId="19"/>
    <tableColumn id="2" xr3:uid="{13D90DE1-B26B-42B8-BC02-C1CC05D3B386}" name="Chapters"/>
  </tableColumns>
  <tableStyleInfo name="TableStyleMedium2"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E52182E9-F38B-4F47-A13C-E5566182869D}" name="Table41" displayName="Table41" ref="D2:H17" totalsRowShown="0">
  <autoFilter ref="D2:H17" xr:uid="{EB3373CF-0303-4D2B-A451-F5DB1F9FF944}"/>
  <sortState xmlns:xlrd2="http://schemas.microsoft.com/office/spreadsheetml/2017/richdata2" ref="D3:H17">
    <sortCondition ref="D2:D17"/>
  </sortState>
  <tableColumns count="5">
    <tableColumn id="1" xr3:uid="{0E51E89B-B50C-468F-A7D9-9B4E345C313B}" name="English"/>
    <tableColumn id="2" xr3:uid="{573FABEE-84A0-4C4D-AF27-778704AC2051}" name="Meaning"/>
    <tableColumn id="3" xr3:uid="{36BB6524-1BB3-4317-82B1-465781982230}" name="Chinese" dataDxfId="18"/>
    <tableColumn id="4" xr3:uid="{14919202-B09C-4EDE-B2FC-97D9392A9AEE}" name="Audio" dataDxfId="17"/>
    <tableColumn id="5" xr3:uid="{625FB4E6-3C1E-4154-933E-49416802AC47}" name="Note"/>
  </tableColumns>
  <tableStyleInfo name="TableStyleMedium2"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533F47-F072-4A82-9428-2A2A6831EB2F}" name="Table15" displayName="Table15" ref="A9:C20" totalsRowShown="0" headerRowDxfId="16">
  <autoFilter ref="A9:C20" xr:uid="{5CD4AC70-9A88-43BF-A23D-AFBAD45D3B21}"/>
  <sortState xmlns:xlrd2="http://schemas.microsoft.com/office/spreadsheetml/2017/richdata2" ref="A10:C20">
    <sortCondition descending="1" ref="A9:A20"/>
  </sortState>
  <tableColumns count="3">
    <tableColumn id="1" xr3:uid="{6E4B9AEB-2770-4C9E-B0B6-ED5006685F36}" name="Version" dataDxfId="15"/>
    <tableColumn id="2" xr3:uid="{4FD1E49C-6889-4B53-9116-4B22CA140EDD}" name="Date" dataDxfId="14"/>
    <tableColumn id="3" xr3:uid="{5E0CD569-8AB9-45BD-87F3-6CFC680EC7DA}" name="Changelogs" dataDxfId="13"/>
  </tableColumns>
  <tableStyleInfo name="TableStyleMedium2"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F4CCEEE6-83EB-41D4-99C7-EBF5A4D1D59E}" name="TableContent80" displayName="TableContent80" ref="F2:G28" totalsRowShown="0" tableBorderDxfId="12">
  <autoFilter ref="F2:G28" xr:uid="{FCDA2FD4-2291-49C4-ABA6-780DE799A154}"/>
  <sortState xmlns:xlrd2="http://schemas.microsoft.com/office/spreadsheetml/2017/richdata2" ref="F3:G28">
    <sortCondition ref="F3:F29"/>
  </sortState>
  <tableColumns count="2">
    <tableColumn id="1" xr3:uid="{2A707153-4C24-40BE-913A-1AA642755368}" name="#" dataDxfId="11"/>
    <tableColumn id="2" xr3:uid="{F67D1D0E-11D7-4950-80BE-9BC431B585D1}" name="Chapters" dataDxfId="10" dataCellStyle="Hyperlink"/>
  </tableColumns>
  <tableStyleInfo name="TableStyleMedium2"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C3E461C-FAB8-423B-AB98-495E18C6E271}" name="Table19" displayName="Table19" ref="I5:L16" totalsRowShown="0" dataDxfId="9" headerRowCellStyle="Heading 1">
  <autoFilter ref="I5:L16" xr:uid="{9228B65F-E7B3-4A94-B91D-492FB9563B83}"/>
  <tableColumns count="4">
    <tableColumn id="1" xr3:uid="{091B776D-7661-4FD2-B4F1-28E9783AF8DB}" name="Type" dataDxfId="8"/>
    <tableColumn id="2" xr3:uid="{130EA500-C5E8-4E8C-A27E-AF6BE01F00F3}" name="Name" dataDxfId="7"/>
    <tableColumn id="3" xr3:uid="{15B5179F-AE1B-4F5C-B4D7-68DB5EA8F2A2}" name="Location" dataDxfId="6"/>
    <tableColumn id="4" xr3:uid="{CF178F70-46FC-4923-B6D2-053407041AC6}" name="Description" dataDxfId="5"/>
  </tableColumns>
  <tableStyleInfo name="TableStyleMedium2"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7ADEBD6-B318-4ADB-A0A5-9CDD6794437A}" name="Table12" displayName="Table12" ref="I19:L23" totalsRowShown="0" headerRowCellStyle="Heading 1" dataCellStyle="Normal">
  <autoFilter ref="I19:L23" xr:uid="{23878A76-33FA-444D-87A6-7670A0C2E9F7}"/>
  <tableColumns count="4">
    <tableColumn id="1" xr3:uid="{EB28989B-95D3-4057-9EB5-B3FF09F200A9}" name="Location" dataCellStyle="Normal"/>
    <tableColumn id="2" xr3:uid="{CDDEC986-A75E-43A3-9A3F-6BA844F367B8}" name="Name" dataCellStyle="Normal"/>
    <tableColumn id="3" xr3:uid="{1CB5DD13-0441-45C5-94BB-5734255C6064}" name="HP" dataCellStyle="Normal"/>
    <tableColumn id="4" xr3:uid="{963E71C5-DB6D-449A-9337-9366D2A0D173}" name="Attack" dataCellStyle="Normal"/>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6E2C413-156B-4897-B0A1-0E3FEC627A78}" name="Table20" displayName="Table20" ref="A1:F51" totalsRowShown="0" headerRowDxfId="285" dataDxfId="284">
  <autoFilter ref="A1:F51" xr:uid="{EA032118-E037-47D4-9322-1C5A157A4F2C}"/>
  <sortState xmlns:xlrd2="http://schemas.microsoft.com/office/spreadsheetml/2017/richdata2" ref="A2:F51">
    <sortCondition ref="F1:F51"/>
  </sortState>
  <tableColumns count="6">
    <tableColumn id="4" xr3:uid="{EC8B16DF-3B92-403A-9EF1-0DA9F97D72DC}" name="Which" dataDxfId="283"/>
    <tableColumn id="1" xr3:uid="{EC4362E5-9C42-48AA-B34A-03F03C759F63}" name="What" dataDxfId="282"/>
    <tableColumn id="2" xr3:uid="{5D4AE026-E5D7-41A0-BB05-DE4931CDA294}" name="Why" dataDxfId="281"/>
    <tableColumn id="5" xr3:uid="{08EC1BF5-98FB-47F7-9D4D-5F8C74AE7C46}" name="For" dataDxfId="280"/>
    <tableColumn id="3" xr3:uid="{9F9E5B6C-7B13-4A50-89A0-870BCBB8CA61}" name="Where and How" dataDxfId="279"/>
    <tableColumn id="7" xr3:uid="{DF1DB736-2ABC-40C3-992C-F856F10AA7A1}" name="ColumnSort" dataDxfId="27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5107C611-DF5A-4813-970A-BCDDEC86D608}" name="TableContent73" displayName="TableContent73" ref="H2:I28" totalsRowShown="0" tableBorderDxfId="277">
  <autoFilter ref="H2:I28" xr:uid="{49A60063-E655-4DBB-A4AC-EBA7304153A3}"/>
  <tableColumns count="2">
    <tableColumn id="1" xr3:uid="{1A1EEAC6-9FFE-49C5-9C96-C14221354337}" name="#" dataDxfId="276"/>
    <tableColumn id="2" xr3:uid="{A25258F3-9AF9-4AAA-810C-DE9CCF6E2FE5}" name="Chapters" dataDxfId="275" dataCellStyle="Hyperlink"/>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E330DC6-53A5-4D2E-B241-5AE0CAE9A505}" name="Table8" displayName="Table8" ref="E2:I5" totalsRowShown="0" headerRowCellStyle="Heading 1" dataCellStyle="Normal">
  <autoFilter ref="E2:I5" xr:uid="{8ACB622F-8A59-4DFB-951E-A8EC4BB50C4E}"/>
  <tableColumns count="5">
    <tableColumn id="3" xr3:uid="{A8B0C1D9-EA1F-4695-9AC5-68D69F69DDD4}" name="$" dataDxfId="274" dataCellStyle="Normal"/>
    <tableColumn id="2" xr3:uid="{7F8CC516-DB57-4B8B-9BED-6FBC968D9C7A}" name="Items" dataCellStyle="Normal"/>
    <tableColumn id="4" xr3:uid="{DDC56B50-4FD6-4A5E-9937-90926A782751}" name="Use At" dataCellStyle="Normal"/>
    <tableColumn id="5" xr3:uid="{43E22556-67FF-4126-84FE-5C39BBF29591}" name="Location" dataCellStyle="Normal"/>
    <tableColumn id="6" xr3:uid="{F541DDC7-9497-489B-9115-5D590B8F357C}" name="Reward" dataCellStyle="Normal"/>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play.google.com/store/apps/details?id=com.dustglobal.googleplay.jianghu" TargetMode="External"/><Relationship Id="rId1" Type="http://schemas.openxmlformats.org/officeDocument/2006/relationships/hyperlink" Target="https://www.novelupdates.com/series/sentimental-swordsman-ruthless-sword/" TargetMode="Externa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table" Target="../tables/table37.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40.xml"/><Relationship Id="rId2" Type="http://schemas.openxmlformats.org/officeDocument/2006/relationships/table" Target="../tables/table39.xml"/><Relationship Id="rId1" Type="http://schemas.openxmlformats.org/officeDocument/2006/relationships/vmlDrawing" Target="../drawings/vmlDrawing4.vml"/><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48.xml"/><Relationship Id="rId3" Type="http://schemas.openxmlformats.org/officeDocument/2006/relationships/table" Target="../tables/table43.xml"/><Relationship Id="rId7" Type="http://schemas.openxmlformats.org/officeDocument/2006/relationships/table" Target="../tables/table47.xml"/><Relationship Id="rId2" Type="http://schemas.openxmlformats.org/officeDocument/2006/relationships/table" Target="../tables/table42.xml"/><Relationship Id="rId1" Type="http://schemas.openxmlformats.org/officeDocument/2006/relationships/table" Target="../tables/table41.xml"/><Relationship Id="rId6" Type="http://schemas.openxmlformats.org/officeDocument/2006/relationships/table" Target="../tables/table46.xml"/><Relationship Id="rId5" Type="http://schemas.openxmlformats.org/officeDocument/2006/relationships/table" Target="../tables/table45.xml"/><Relationship Id="rId4" Type="http://schemas.openxmlformats.org/officeDocument/2006/relationships/table" Target="../tables/table4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9.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3" Type="http://schemas.openxmlformats.org/officeDocument/2006/relationships/table" Target="../tables/table50.xml"/><Relationship Id="rId7" Type="http://schemas.openxmlformats.org/officeDocument/2006/relationships/table" Target="../tables/table54.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table" Target="../tables/table53.xml"/><Relationship Id="rId5" Type="http://schemas.openxmlformats.org/officeDocument/2006/relationships/table" Target="../tables/table52.xml"/><Relationship Id="rId4" Type="http://schemas.openxmlformats.org/officeDocument/2006/relationships/table" Target="../tables/table51.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55.xml"/><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5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5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59.xml"/><Relationship Id="rId1" Type="http://schemas.openxmlformats.org/officeDocument/2006/relationships/drawing" Target="../drawings/drawing7.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60.xml"/><Relationship Id="rId1" Type="http://schemas.openxmlformats.org/officeDocument/2006/relationships/drawing" Target="../drawings/drawing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4.xml.rels><?xml version="1.0" encoding="UTF-8" standalone="yes"?>
<Relationships xmlns="http://schemas.openxmlformats.org/package/2006/relationships"><Relationship Id="rId8" Type="http://schemas.openxmlformats.org/officeDocument/2006/relationships/hyperlink" Target="https://youtu.be/U6Ls6TnWoFk" TargetMode="External"/><Relationship Id="rId13" Type="http://schemas.openxmlformats.org/officeDocument/2006/relationships/hyperlink" Target="https://youtu.be/naODmBfJqhc" TargetMode="External"/><Relationship Id="rId3" Type="http://schemas.openxmlformats.org/officeDocument/2006/relationships/hyperlink" Target="https://youtu.be/GsEU3LUi73c" TargetMode="External"/><Relationship Id="rId7" Type="http://schemas.openxmlformats.org/officeDocument/2006/relationships/hyperlink" Target="https://youtu.be/T2VBjw_hq4I" TargetMode="External"/><Relationship Id="rId12" Type="http://schemas.openxmlformats.org/officeDocument/2006/relationships/hyperlink" Target="https://youtu.be/hMToVHUKv7E" TargetMode="External"/><Relationship Id="rId17" Type="http://schemas.openxmlformats.org/officeDocument/2006/relationships/table" Target="../tables/table61.xml"/><Relationship Id="rId2" Type="http://schemas.openxmlformats.org/officeDocument/2006/relationships/hyperlink" Target="https://youtu.be/g2zrDHvl2EQ" TargetMode="External"/><Relationship Id="rId16" Type="http://schemas.openxmlformats.org/officeDocument/2006/relationships/drawing" Target="../drawings/drawing10.xml"/><Relationship Id="rId1" Type="http://schemas.openxmlformats.org/officeDocument/2006/relationships/hyperlink" Target="https://youtu.be/2fiAP4wRuic" TargetMode="External"/><Relationship Id="rId6" Type="http://schemas.openxmlformats.org/officeDocument/2006/relationships/hyperlink" Target="https://youtu.be/dI7Qo5aaf-A" TargetMode="External"/><Relationship Id="rId11" Type="http://schemas.openxmlformats.org/officeDocument/2006/relationships/hyperlink" Target="https://youtu.be/QI7Zj7ntpvA" TargetMode="External"/><Relationship Id="rId5" Type="http://schemas.openxmlformats.org/officeDocument/2006/relationships/hyperlink" Target="https://youtu.be/emjZ1lvHRAU" TargetMode="External"/><Relationship Id="rId15" Type="http://schemas.openxmlformats.org/officeDocument/2006/relationships/hyperlink" Target="https://youtu.be/AOfC6A3rhhw" TargetMode="External"/><Relationship Id="rId10" Type="http://schemas.openxmlformats.org/officeDocument/2006/relationships/hyperlink" Target="https://youtu.be/1XaVdKfA-O4" TargetMode="External"/><Relationship Id="rId4" Type="http://schemas.openxmlformats.org/officeDocument/2006/relationships/hyperlink" Target="https://youtu.be/2CYvrRcpUKU" TargetMode="External"/><Relationship Id="rId9" Type="http://schemas.openxmlformats.org/officeDocument/2006/relationships/hyperlink" Target="https://youtu.be/cx3ksqe8EeQ" TargetMode="External"/><Relationship Id="rId14" Type="http://schemas.openxmlformats.org/officeDocument/2006/relationships/hyperlink" Target="https://youtu.be/d_fy6J8EtDE"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https://docs.google.com/spreadsheets/d/1VBQ4JKT-1rIWKBF7ND_9CLhoh3Z9QFfAPEoBvnFrk7w" TargetMode="External"/><Relationship Id="rId2" Type="http://schemas.openxmlformats.org/officeDocument/2006/relationships/hyperlink" Target="https://discord.gg/R9dYn2tS4e" TargetMode="External"/><Relationship Id="rId1" Type="http://schemas.openxmlformats.org/officeDocument/2006/relationships/hyperlink" Target="http://bbs.dustoversea.com/d/4308-volume-of-english-information-wikispreadsheet/" TargetMode="External"/><Relationship Id="rId6" Type="http://schemas.openxmlformats.org/officeDocument/2006/relationships/table" Target="../tables/table63.xml"/><Relationship Id="rId5" Type="http://schemas.openxmlformats.org/officeDocument/2006/relationships/table" Target="../tables/table62.xml"/><Relationship Id="rId4" Type="http://schemas.openxmlformats.org/officeDocument/2006/relationships/hyperlink" Target="https://drive.google.com/drive/u/3/folders/1rRPY2ZfSFNdXoRri7NJO875KJeQ-Aej8" TargetMode="External"/></Relationships>
</file>

<file path=xl/worksheets/_rels/sheet27.xml.rels><?xml version="1.0" encoding="UTF-8" standalone="yes"?>
<Relationships xmlns="http://schemas.openxmlformats.org/package/2006/relationships"><Relationship Id="rId2" Type="http://schemas.openxmlformats.org/officeDocument/2006/relationships/table" Target="../tables/table65.xml"/><Relationship Id="rId1" Type="http://schemas.openxmlformats.org/officeDocument/2006/relationships/table" Target="../tables/table6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vmlDrawing" Target="../drawings/vmlDrawing1.vml"/><Relationship Id="rId6" Type="http://schemas.openxmlformats.org/officeDocument/2006/relationships/comments" Target="../comments1.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vmlDrawing" Target="../drawings/vmlDrawing2.v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4.xml"/><Relationship Id="rId13" Type="http://schemas.openxmlformats.org/officeDocument/2006/relationships/table" Target="../tables/table19.xml"/><Relationship Id="rId18" Type="http://schemas.openxmlformats.org/officeDocument/2006/relationships/comments" Target="../comments3.xml"/><Relationship Id="rId3" Type="http://schemas.openxmlformats.org/officeDocument/2006/relationships/table" Target="../tables/table9.xml"/><Relationship Id="rId7" Type="http://schemas.openxmlformats.org/officeDocument/2006/relationships/table" Target="../tables/table13.xml"/><Relationship Id="rId12" Type="http://schemas.openxmlformats.org/officeDocument/2006/relationships/table" Target="../tables/table18.xml"/><Relationship Id="rId17" Type="http://schemas.openxmlformats.org/officeDocument/2006/relationships/table" Target="../tables/table23.xml"/><Relationship Id="rId2" Type="http://schemas.openxmlformats.org/officeDocument/2006/relationships/vmlDrawing" Target="../drawings/vmlDrawing3.vml"/><Relationship Id="rId16" Type="http://schemas.openxmlformats.org/officeDocument/2006/relationships/table" Target="../tables/table22.xml"/><Relationship Id="rId1" Type="http://schemas.openxmlformats.org/officeDocument/2006/relationships/drawing" Target="../drawings/drawing2.xml"/><Relationship Id="rId6" Type="http://schemas.openxmlformats.org/officeDocument/2006/relationships/table" Target="../tables/table12.xml"/><Relationship Id="rId11" Type="http://schemas.openxmlformats.org/officeDocument/2006/relationships/table" Target="../tables/table17.xml"/><Relationship Id="rId5" Type="http://schemas.openxmlformats.org/officeDocument/2006/relationships/table" Target="../tables/table11.xml"/><Relationship Id="rId15" Type="http://schemas.openxmlformats.org/officeDocument/2006/relationships/table" Target="../tables/table21.xml"/><Relationship Id="rId10" Type="http://schemas.openxmlformats.org/officeDocument/2006/relationships/table" Target="../tables/table16.xml"/><Relationship Id="rId4" Type="http://schemas.openxmlformats.org/officeDocument/2006/relationships/table" Target="../tables/table10.xml"/><Relationship Id="rId9" Type="http://schemas.openxmlformats.org/officeDocument/2006/relationships/table" Target="../tables/table15.xml"/><Relationship Id="rId14" Type="http://schemas.openxmlformats.org/officeDocument/2006/relationships/table" Target="../tables/table20.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drawing" Target="../drawings/drawing3.xml"/><Relationship Id="rId1" Type="http://schemas.openxmlformats.org/officeDocument/2006/relationships/pivotTable" Target="../pivotTables/pivotTable3.xml"/><Relationship Id="rId4" Type="http://schemas.openxmlformats.org/officeDocument/2006/relationships/table" Target="../tables/table2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table" Target="../tables/table26.xml"/><Relationship Id="rId4" Type="http://schemas.openxmlformats.org/officeDocument/2006/relationships/table" Target="../tables/table29.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table" Target="../tables/table31.xml"/><Relationship Id="rId1" Type="http://schemas.openxmlformats.org/officeDocument/2006/relationships/table" Target="../tables/table30.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5.xml"/><Relationship Id="rId2" Type="http://schemas.openxmlformats.org/officeDocument/2006/relationships/table" Target="../tables/table34.xml"/><Relationship Id="rId1" Type="http://schemas.openxmlformats.org/officeDocument/2006/relationships/table" Target="../tables/table33.xml"/><Relationship Id="rId4" Type="http://schemas.openxmlformats.org/officeDocument/2006/relationships/table" Target="../tables/table3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E4D46-17F1-4B5E-AE02-AB06963EE843}">
  <sheetPr>
    <tabColor theme="6" tint="0.39997558519241921"/>
  </sheetPr>
  <dimension ref="A1:G48"/>
  <sheetViews>
    <sheetView zoomScaleNormal="100" workbookViewId="0">
      <selection activeCell="E28" sqref="E28"/>
    </sheetView>
  </sheetViews>
  <sheetFormatPr defaultRowHeight="14.25"/>
  <cols>
    <col min="1" max="1" width="2.5" style="303" customWidth="1"/>
    <col min="2" max="2" width="0.625" style="272" customWidth="1"/>
    <col min="3" max="3" width="5.625" customWidth="1"/>
    <col min="4" max="4" width="16.875" style="272" customWidth="1"/>
    <col min="5" max="5" width="100" customWidth="1"/>
    <col min="6" max="6" width="6.25" customWidth="1"/>
    <col min="7" max="7" width="2.5" customWidth="1"/>
  </cols>
  <sheetData>
    <row r="1" spans="1:7" s="271" customFormat="1" ht="15.75" thickTop="1" thickBot="1">
      <c r="A1" s="282"/>
      <c r="B1" s="283"/>
      <c r="C1" s="283"/>
      <c r="D1" s="283"/>
      <c r="E1" s="283"/>
      <c r="F1" s="283"/>
      <c r="G1" s="282"/>
    </row>
    <row r="2" spans="1:7" ht="28.5" thickTop="1" thickBot="1">
      <c r="A2" s="281"/>
      <c r="B2" s="395" t="s">
        <v>2290</v>
      </c>
      <c r="C2" s="396"/>
      <c r="D2" s="396"/>
      <c r="E2" s="396"/>
      <c r="F2" s="397"/>
      <c r="G2" s="281"/>
    </row>
    <row r="3" spans="1:7" ht="15" thickTop="1">
      <c r="A3" s="281"/>
      <c r="B3" s="301"/>
      <c r="C3" s="275"/>
      <c r="D3" s="275"/>
      <c r="E3" s="275"/>
      <c r="F3" s="301"/>
      <c r="G3" s="281"/>
    </row>
    <row r="4" spans="1:7" s="271" customFormat="1">
      <c r="A4" s="281"/>
      <c r="B4" s="301"/>
      <c r="C4" s="275"/>
      <c r="D4" s="275"/>
      <c r="E4" s="275" t="s">
        <v>2291</v>
      </c>
      <c r="F4" s="301"/>
      <c r="G4" s="281"/>
    </row>
    <row r="5" spans="1:7" s="271" customFormat="1" ht="15">
      <c r="A5" s="281"/>
      <c r="B5" s="301"/>
      <c r="C5" s="275"/>
      <c r="D5" s="275"/>
      <c r="E5" s="275" t="s">
        <v>2300</v>
      </c>
      <c r="F5" s="301"/>
      <c r="G5" s="281"/>
    </row>
    <row r="6" spans="1:7" s="271" customFormat="1">
      <c r="A6" s="281"/>
      <c r="B6" s="301"/>
      <c r="C6" s="275"/>
      <c r="D6" s="275"/>
      <c r="E6" s="277" t="s">
        <v>2302</v>
      </c>
      <c r="F6" s="301"/>
      <c r="G6" s="281"/>
    </row>
    <row r="7" spans="1:7" s="271" customFormat="1" ht="15">
      <c r="A7" s="281"/>
      <c r="B7" s="301"/>
      <c r="C7" s="275"/>
      <c r="D7" s="275"/>
      <c r="E7" s="275" t="s">
        <v>2488</v>
      </c>
      <c r="F7" s="301"/>
      <c r="G7" s="281"/>
    </row>
    <row r="8" spans="1:7" s="271" customFormat="1">
      <c r="A8" s="281"/>
      <c r="B8" s="301"/>
      <c r="C8" s="275"/>
      <c r="D8" s="275"/>
      <c r="E8" s="277" t="s">
        <v>2292</v>
      </c>
      <c r="F8" s="301"/>
      <c r="G8" s="281"/>
    </row>
    <row r="9" spans="1:7" s="271" customFormat="1" ht="20.25" customHeight="1">
      <c r="A9" s="281"/>
      <c r="B9" s="302"/>
      <c r="C9" s="398" t="s">
        <v>2359</v>
      </c>
      <c r="D9" s="398"/>
      <c r="E9" s="294"/>
      <c r="F9" s="302"/>
      <c r="G9" s="281"/>
    </row>
    <row r="10" spans="1:7" s="271" customFormat="1">
      <c r="A10" s="281"/>
      <c r="B10" s="301"/>
      <c r="C10" s="275"/>
      <c r="D10" s="275"/>
      <c r="E10" s="275"/>
      <c r="F10" s="301"/>
      <c r="G10" s="281"/>
    </row>
    <row r="11" spans="1:7" s="271" customFormat="1" ht="15" customHeight="1">
      <c r="A11" s="281"/>
      <c r="B11" s="304"/>
      <c r="C11" s="297"/>
      <c r="D11" s="275" t="s">
        <v>2380</v>
      </c>
      <c r="E11" s="275"/>
      <c r="F11" s="301"/>
      <c r="G11" s="281"/>
    </row>
    <row r="12" spans="1:7">
      <c r="A12" s="281"/>
      <c r="B12" s="304"/>
      <c r="C12" s="298"/>
      <c r="D12" s="275" t="s">
        <v>2294</v>
      </c>
      <c r="E12" s="275"/>
      <c r="F12" s="301"/>
      <c r="G12" s="281"/>
    </row>
    <row r="13" spans="1:7">
      <c r="A13" s="281"/>
      <c r="B13" s="304"/>
      <c r="C13" s="299"/>
      <c r="D13" s="275" t="s">
        <v>2285</v>
      </c>
      <c r="E13" s="275"/>
      <c r="F13" s="301"/>
      <c r="G13" s="281"/>
    </row>
    <row r="14" spans="1:7">
      <c r="A14" s="281"/>
      <c r="B14" s="304"/>
      <c r="C14" s="300"/>
      <c r="D14" s="275" t="s">
        <v>2381</v>
      </c>
      <c r="E14" s="275"/>
      <c r="F14" s="301"/>
      <c r="G14" s="281"/>
    </row>
    <row r="15" spans="1:7" ht="15.75">
      <c r="A15" s="281"/>
      <c r="B15" s="301"/>
      <c r="C15" s="393" t="s">
        <v>2382</v>
      </c>
      <c r="D15" s="394"/>
      <c r="E15" s="394"/>
      <c r="F15" s="301"/>
      <c r="G15" s="281"/>
    </row>
    <row r="16" spans="1:7">
      <c r="A16" s="281"/>
      <c r="B16" s="301"/>
      <c r="C16" s="292" t="s">
        <v>349</v>
      </c>
      <c r="D16" s="293" t="s">
        <v>1501</v>
      </c>
      <c r="E16" s="293" t="s">
        <v>2358</v>
      </c>
      <c r="F16" s="301"/>
      <c r="G16" s="281"/>
    </row>
    <row r="17" spans="1:7">
      <c r="A17" s="281"/>
      <c r="B17" s="301"/>
      <c r="C17" s="288">
        <v>0</v>
      </c>
      <c r="D17" s="276" t="s">
        <v>2354</v>
      </c>
      <c r="E17" s="275" t="s">
        <v>2360</v>
      </c>
      <c r="F17" s="301"/>
      <c r="G17" s="281"/>
    </row>
    <row r="18" spans="1:7">
      <c r="A18" s="281"/>
      <c r="B18" s="301"/>
      <c r="C18" s="288">
        <v>1</v>
      </c>
      <c r="D18" s="276" t="s">
        <v>526</v>
      </c>
      <c r="E18" s="275" t="s">
        <v>2403</v>
      </c>
      <c r="F18" s="301"/>
      <c r="G18" s="281"/>
    </row>
    <row r="19" spans="1:7">
      <c r="A19" s="281"/>
      <c r="B19" s="301"/>
      <c r="C19" s="288">
        <v>2</v>
      </c>
      <c r="D19" s="276" t="s">
        <v>1515</v>
      </c>
      <c r="E19" s="275" t="s">
        <v>2286</v>
      </c>
      <c r="F19" s="301"/>
      <c r="G19" s="281"/>
    </row>
    <row r="20" spans="1:7">
      <c r="A20" s="281"/>
      <c r="B20" s="301"/>
      <c r="C20" s="288">
        <v>3</v>
      </c>
      <c r="D20" s="289" t="s">
        <v>1505</v>
      </c>
      <c r="E20" s="275" t="s">
        <v>2364</v>
      </c>
      <c r="F20" s="301"/>
      <c r="G20" s="281"/>
    </row>
    <row r="21" spans="1:7">
      <c r="A21" s="281"/>
      <c r="B21" s="301"/>
      <c r="C21" s="288">
        <v>4</v>
      </c>
      <c r="D21" s="289" t="s">
        <v>272</v>
      </c>
      <c r="E21" s="275" t="s">
        <v>2361</v>
      </c>
      <c r="F21" s="301"/>
      <c r="G21" s="281"/>
    </row>
    <row r="22" spans="1:7">
      <c r="A22" s="281"/>
      <c r="B22" s="301"/>
      <c r="C22" s="288">
        <v>5</v>
      </c>
      <c r="D22" s="289" t="s">
        <v>2033</v>
      </c>
      <c r="E22" s="275" t="s">
        <v>2362</v>
      </c>
      <c r="F22" s="301"/>
      <c r="G22" s="281"/>
    </row>
    <row r="23" spans="1:7">
      <c r="A23" s="281"/>
      <c r="B23" s="301"/>
      <c r="C23" s="288">
        <v>6</v>
      </c>
      <c r="D23" s="289" t="s">
        <v>203</v>
      </c>
      <c r="E23" s="275" t="s">
        <v>2363</v>
      </c>
      <c r="F23" s="301"/>
      <c r="G23" s="281"/>
    </row>
    <row r="24" spans="1:7">
      <c r="A24" s="281"/>
      <c r="B24" s="301"/>
      <c r="C24" s="288">
        <v>7</v>
      </c>
      <c r="D24" s="289" t="s">
        <v>2034</v>
      </c>
      <c r="E24" s="275" t="s">
        <v>2287</v>
      </c>
      <c r="F24" s="301"/>
      <c r="G24" s="281"/>
    </row>
    <row r="25" spans="1:7">
      <c r="A25" s="281"/>
      <c r="B25" s="301"/>
      <c r="C25" s="288">
        <v>9</v>
      </c>
      <c r="D25" s="276" t="s">
        <v>241</v>
      </c>
      <c r="E25" s="275" t="s">
        <v>2288</v>
      </c>
      <c r="F25" s="301"/>
      <c r="G25" s="281"/>
    </row>
    <row r="26" spans="1:7">
      <c r="A26" s="281"/>
      <c r="B26" s="301"/>
      <c r="C26" s="288">
        <v>10</v>
      </c>
      <c r="D26" s="276" t="s">
        <v>282</v>
      </c>
      <c r="E26" s="275" t="s">
        <v>2365</v>
      </c>
      <c r="F26" s="301"/>
      <c r="G26" s="281"/>
    </row>
    <row r="27" spans="1:7">
      <c r="A27" s="281"/>
      <c r="B27" s="301"/>
      <c r="C27" s="288">
        <v>11</v>
      </c>
      <c r="D27" s="276" t="s">
        <v>2035</v>
      </c>
      <c r="E27" s="275" t="s">
        <v>2366</v>
      </c>
      <c r="F27" s="301"/>
      <c r="G27" s="281"/>
    </row>
    <row r="28" spans="1:7">
      <c r="A28" s="281"/>
      <c r="B28" s="301"/>
      <c r="C28" s="290">
        <v>12</v>
      </c>
      <c r="D28" s="291" t="s">
        <v>2036</v>
      </c>
      <c r="E28" s="275" t="s">
        <v>2367</v>
      </c>
      <c r="F28" s="301"/>
      <c r="G28" s="281"/>
    </row>
    <row r="29" spans="1:7" ht="57.75">
      <c r="A29" s="281"/>
      <c r="B29" s="301"/>
      <c r="C29" s="288">
        <v>13</v>
      </c>
      <c r="D29" s="289" t="s">
        <v>2355</v>
      </c>
      <c r="E29" s="295" t="s">
        <v>2383</v>
      </c>
      <c r="F29" s="301"/>
      <c r="G29" s="281"/>
    </row>
    <row r="30" spans="1:7">
      <c r="A30" s="281"/>
      <c r="B30" s="301"/>
      <c r="C30" s="290">
        <v>14</v>
      </c>
      <c r="D30" s="291" t="s">
        <v>122</v>
      </c>
      <c r="E30" s="275" t="s">
        <v>2289</v>
      </c>
      <c r="F30" s="301"/>
      <c r="G30" s="281"/>
    </row>
    <row r="31" spans="1:7">
      <c r="A31" s="281"/>
      <c r="B31" s="301"/>
      <c r="C31" s="288">
        <v>15</v>
      </c>
      <c r="D31" s="289" t="s">
        <v>2037</v>
      </c>
      <c r="E31" s="275" t="s">
        <v>2368</v>
      </c>
      <c r="F31" s="301"/>
      <c r="G31" s="281"/>
    </row>
    <row r="32" spans="1:7">
      <c r="A32" s="281"/>
      <c r="B32" s="301"/>
      <c r="C32" s="288">
        <v>16</v>
      </c>
      <c r="D32" s="289" t="s">
        <v>1502</v>
      </c>
      <c r="E32" s="275" t="s">
        <v>2369</v>
      </c>
      <c r="F32" s="301"/>
      <c r="G32" s="281"/>
    </row>
    <row r="33" spans="1:7">
      <c r="A33" s="281"/>
      <c r="B33" s="301"/>
      <c r="C33" s="288">
        <v>17</v>
      </c>
      <c r="D33" s="289" t="s">
        <v>1509</v>
      </c>
      <c r="E33" s="275" t="s">
        <v>2370</v>
      </c>
      <c r="F33" s="301"/>
      <c r="G33" s="281"/>
    </row>
    <row r="34" spans="1:7">
      <c r="A34" s="281"/>
      <c r="B34" s="301"/>
      <c r="C34" s="288">
        <v>18</v>
      </c>
      <c r="D34" s="289" t="s">
        <v>1510</v>
      </c>
      <c r="E34" s="275" t="s">
        <v>2371</v>
      </c>
      <c r="F34" s="301"/>
      <c r="G34" s="281"/>
    </row>
    <row r="35" spans="1:7">
      <c r="A35" s="281"/>
      <c r="B35" s="301"/>
      <c r="C35" s="288">
        <v>19</v>
      </c>
      <c r="D35" s="289" t="s">
        <v>1511</v>
      </c>
      <c r="E35" s="275" t="s">
        <v>2372</v>
      </c>
      <c r="F35" s="301"/>
      <c r="G35" s="281"/>
    </row>
    <row r="36" spans="1:7">
      <c r="A36" s="281"/>
      <c r="B36" s="301"/>
      <c r="C36" s="288">
        <v>20</v>
      </c>
      <c r="D36" s="289" t="s">
        <v>1512</v>
      </c>
      <c r="E36" s="275" t="s">
        <v>2373</v>
      </c>
      <c r="F36" s="301"/>
      <c r="G36" s="281"/>
    </row>
    <row r="37" spans="1:7">
      <c r="A37" s="281"/>
      <c r="B37" s="301"/>
      <c r="C37" s="288">
        <v>21</v>
      </c>
      <c r="D37" s="289" t="s">
        <v>1513</v>
      </c>
      <c r="E37" s="275" t="s">
        <v>2374</v>
      </c>
      <c r="F37" s="301"/>
      <c r="G37" s="281"/>
    </row>
    <row r="38" spans="1:7">
      <c r="A38" s="281"/>
      <c r="B38" s="301"/>
      <c r="C38" s="290">
        <v>22</v>
      </c>
      <c r="D38" s="291" t="s">
        <v>2357</v>
      </c>
      <c r="E38" s="275" t="s">
        <v>2375</v>
      </c>
      <c r="F38" s="301"/>
      <c r="G38" s="281"/>
    </row>
    <row r="39" spans="1:7">
      <c r="A39" s="281"/>
      <c r="B39" s="301"/>
      <c r="C39" s="290">
        <v>23</v>
      </c>
      <c r="D39" s="291" t="s">
        <v>1514</v>
      </c>
      <c r="E39" s="275" t="s">
        <v>2376</v>
      </c>
      <c r="F39" s="301"/>
      <c r="G39" s="281"/>
    </row>
    <row r="40" spans="1:7">
      <c r="A40" s="281"/>
      <c r="B40" s="301"/>
      <c r="C40" s="288">
        <v>24</v>
      </c>
      <c r="D40" s="289" t="s">
        <v>1504</v>
      </c>
      <c r="E40" s="275" t="s">
        <v>2377</v>
      </c>
      <c r="F40" s="301"/>
      <c r="G40" s="281"/>
    </row>
    <row r="41" spans="1:7" s="272" customFormat="1">
      <c r="A41" s="281"/>
      <c r="B41" s="301"/>
      <c r="C41" s="288">
        <v>25</v>
      </c>
      <c r="D41" s="276" t="s">
        <v>1516</v>
      </c>
      <c r="E41" s="275" t="s">
        <v>2378</v>
      </c>
      <c r="F41" s="301"/>
      <c r="G41" s="281"/>
    </row>
    <row r="42" spans="1:7" s="272" customFormat="1">
      <c r="A42" s="281"/>
      <c r="B42" s="301"/>
      <c r="C42" s="288">
        <v>26</v>
      </c>
      <c r="D42" s="276" t="s">
        <v>1517</v>
      </c>
      <c r="E42" s="275" t="s">
        <v>2379</v>
      </c>
      <c r="F42" s="301"/>
      <c r="G42" s="281"/>
    </row>
    <row r="43" spans="1:7" ht="15" thickBot="1">
      <c r="A43" s="280"/>
      <c r="B43" s="279"/>
      <c r="C43" s="279"/>
      <c r="D43" s="279"/>
      <c r="E43" s="279"/>
      <c r="F43" s="279"/>
      <c r="G43" s="280"/>
    </row>
    <row r="44" spans="1:7" ht="15" customHeight="1" thickTop="1" thickBot="1">
      <c r="A44" s="282"/>
      <c r="B44" s="283"/>
      <c r="C44" s="283"/>
      <c r="D44" s="283"/>
      <c r="E44" s="283"/>
      <c r="F44" s="283"/>
      <c r="G44" s="282"/>
    </row>
    <row r="45" spans="1:7" ht="15" thickTop="1"/>
    <row r="47" spans="1:7" ht="15" thickBot="1">
      <c r="B47" s="296"/>
      <c r="F47" s="278"/>
    </row>
    <row r="48" spans="1:7" ht="15" thickTop="1">
      <c r="D48"/>
    </row>
  </sheetData>
  <mergeCells count="3">
    <mergeCell ref="C15:E15"/>
    <mergeCell ref="B2:F2"/>
    <mergeCell ref="C9:D9"/>
  </mergeCells>
  <hyperlinks>
    <hyperlink ref="D18" location="Characters!A1" display="Characters!A1" xr:uid="{046929AB-BACD-45F0-8435-DF29A6CE9BEB}"/>
    <hyperlink ref="D19" location="Calculator!A1" display="Calculator!A1" xr:uid="{37A6A4E5-D28A-431F-AB0B-CE05EDA15C96}"/>
    <hyperlink ref="D20:D26" location="Calculator!A1" display="Calculator!A1" xr:uid="{401900E9-B4E4-43DA-93A9-A6A1B25DE75E}"/>
    <hyperlink ref="D20" location="'FAQ Tips'!A1" display="FAQ and Tips" xr:uid="{A090041A-AFAC-491D-ADF8-B4C8AD2A55EB}"/>
    <hyperlink ref="D21" location="General!A1" display="General Table" xr:uid="{5A223560-45F2-48DA-B633-E9E714F16E44}"/>
    <hyperlink ref="D22" location="Arena!A1" display="Arena" xr:uid="{67E6F797-7343-4E56-AAC0-341CD1852594}"/>
    <hyperlink ref="D24" location="Book!A1" display="Book" xr:uid="{72404B0F-213C-4550-B8BA-C080800A2539}"/>
    <hyperlink ref="D23" location="Horse!A1" display="Horse &amp; Skill Table" xr:uid="{D9370DA8-A3F5-4F39-9A6C-F7215FDC287F}"/>
    <hyperlink ref="D29" location="'Martial Arts'!A1" display="Martial Art" xr:uid="{3B55789C-FCFC-409B-BC1F-C66F5C6844D5}"/>
    <hyperlink ref="D25" location="Craft!A1" display="Craft!A1" xr:uid="{DC3B0975-BA13-4D3E-9FEB-F5A18E5BB50E}"/>
    <hyperlink ref="D32" location="'Junshan Wine'!A1" display="'Junshan Wine'!A1" xr:uid="{142B34F5-7287-4C6C-B55E-334697ACDCFE}"/>
    <hyperlink ref="D33" location="'Junshan Poem'!A1" display="'Junshan Poem'!A1" xr:uid="{D4C2E744-79CE-4FA5-BCE0-7DF5D2601B19}"/>
    <hyperlink ref="D34" location="'Language Persian'!A1" display="'Language Persian'!A1" xr:uid="{B54293DA-6226-4ABE-90BB-257ADE6961BA}"/>
    <hyperlink ref="D35" location="'Language Korean'!A1" display="'Language Korean'!A1" xr:uid="{A21CE76A-D47B-404F-B1FA-227FCC7895A0}"/>
    <hyperlink ref="D36" location="'Scholar Paint'!A1" display="'Scholar Paint'!A1" xr:uid="{57F81A6F-1D73-49DF-8AEA-DE2D6DA7BA5A}"/>
    <hyperlink ref="D37" location="'Scholar Caligraphy'!A1" display="'Scholar Caligraphy'!A1" xr:uid="{F55C3DA9-4E5A-402E-BCD8-484DD4B65DDF}"/>
    <hyperlink ref="D31" location="'Scholar Music'!A1" display="'Scholar Music'!A1" xr:uid="{AA24CCBE-E310-4CD2-AC10-C2C369CA564E}"/>
    <hyperlink ref="D40" location="'Sect Treasure Hall'!A1" display="Sect Treasure Hall" xr:uid="{73B2A143-48CF-4D21-9813-33187E062666}"/>
    <hyperlink ref="D41" location="Version!A1" display="Version!A1" xr:uid="{BDA6589F-B093-4FE3-8283-7B1CA3C90276}"/>
    <hyperlink ref="D42" location="Misc!A1" display="Misc!A1" xr:uid="{E864EC3B-DB54-4E7A-B932-2A34AEC95D1A}"/>
    <hyperlink ref="D17" location="Introduction!A1" display="Introduction" xr:uid="{EEC25B96-364D-4EC9-AF28-D339840686C6}"/>
    <hyperlink ref="D26" location="Equipment!A1" display="Equipment" xr:uid="{FEC9133B-9FE4-4DF5-8441-608816E6131C}"/>
    <hyperlink ref="D27" location="'Chest &amp; Item'!A1" display="Chest &amp; Item" xr:uid="{B9C5E32F-2464-4E58-9061-1409204A8AB0}"/>
    <hyperlink ref="D28" location="Martial!A1" display="Martial" xr:uid="{6EE2C337-B514-4AE0-9364-E3E262C0B40D}"/>
    <hyperlink ref="D30" location="Sect!A1" display="Sect" xr:uid="{04536D2A-F30D-415E-8D8A-1979E14B911C}"/>
    <hyperlink ref="D38" location="'Scholar Go'!A1" display="Scholar Go" xr:uid="{EC468FE4-5759-43BE-9E4C-2C7C40F9C6E8}"/>
    <hyperlink ref="D39" location="'Scholar Music'!A1" display="Scholar Music" xr:uid="{99257108-0932-4FE0-B8F3-4A1992A2457B}"/>
    <hyperlink ref="E6" r:id="rId1" xr:uid="{104110A0-07BA-4AD6-AF96-8B516AC356BB}"/>
    <hyperlink ref="E8" r:id="rId2" xr:uid="{33A8307A-C368-4087-A1F4-3F9CF3DD260F}"/>
  </hyperlinks>
  <pageMargins left="0.7" right="0.7" top="0.75" bottom="0.75" header="0.3" footer="0.3"/>
  <pageSetup paperSize="0" orientation="portrait" horizontalDpi="0" verticalDpi="0" copies="0"/>
  <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4414E-4A41-405E-BAF9-FF784E703E57}">
  <sheetPr>
    <tabColor theme="8" tint="-0.249977111117893"/>
  </sheetPr>
  <dimension ref="A1:N36"/>
  <sheetViews>
    <sheetView workbookViewId="0">
      <selection activeCell="L12" sqref="L12"/>
    </sheetView>
  </sheetViews>
  <sheetFormatPr defaultRowHeight="14.25"/>
  <cols>
    <col min="1" max="1" width="14.375" style="223" customWidth="1"/>
    <col min="2" max="2" width="24.875" style="223" bestFit="1" customWidth="1"/>
    <col min="3" max="3" width="3.75" style="223" customWidth="1"/>
    <col min="4" max="4" width="8" style="223" bestFit="1" customWidth="1"/>
    <col min="5" max="5" width="13.875" style="223" customWidth="1"/>
    <col min="6" max="6" width="11.25" style="223" customWidth="1"/>
    <col min="7" max="7" width="9" style="223" customWidth="1"/>
    <col min="8" max="8" width="8" style="223" customWidth="1"/>
    <col min="9" max="9" width="10.375" style="223" customWidth="1"/>
    <col min="10" max="10" width="8.375" style="223" customWidth="1"/>
    <col min="11" max="11" width="3.5" style="223" customWidth="1"/>
    <col min="12" max="12" width="17" style="223" customWidth="1"/>
    <col min="13" max="13" width="46.625" style="223" customWidth="1"/>
    <col min="14" max="14" width="55" style="223" bestFit="1" customWidth="1"/>
    <col min="15" max="16384" width="9" style="223"/>
  </cols>
  <sheetData>
    <row r="1" spans="1:14">
      <c r="A1" s="223" t="s">
        <v>2047</v>
      </c>
      <c r="D1" s="261" t="s">
        <v>2048</v>
      </c>
      <c r="E1" s="261" t="s">
        <v>2048</v>
      </c>
    </row>
    <row r="2" spans="1:14" ht="15">
      <c r="A2" s="220"/>
      <c r="B2" s="126"/>
      <c r="D2" s="220"/>
      <c r="E2" s="220"/>
      <c r="G2" s="91" t="s">
        <v>1983</v>
      </c>
      <c r="L2" s="223" t="s">
        <v>2143</v>
      </c>
    </row>
    <row r="3" spans="1:14" s="257" customFormat="1" ht="17.25" thickBot="1">
      <c r="A3" s="399" t="s">
        <v>2389</v>
      </c>
      <c r="B3" s="399"/>
      <c r="C3" s="399"/>
      <c r="D3" s="399"/>
      <c r="E3" s="399"/>
      <c r="F3" s="399"/>
      <c r="G3" s="399"/>
      <c r="H3" s="399"/>
      <c r="I3" s="399"/>
      <c r="J3" s="399"/>
      <c r="L3" s="257" t="s">
        <v>2144</v>
      </c>
    </row>
    <row r="4" spans="1:14" ht="15" thickTop="1">
      <c r="A4" s="223" t="s">
        <v>191</v>
      </c>
      <c r="B4" s="223" t="s">
        <v>235</v>
      </c>
      <c r="C4" s="223" t="s">
        <v>182</v>
      </c>
      <c r="D4" s="223" t="s">
        <v>204</v>
      </c>
      <c r="E4" s="223" t="s">
        <v>99</v>
      </c>
      <c r="F4" s="223" t="s">
        <v>1970</v>
      </c>
      <c r="G4" s="223" t="s">
        <v>1979</v>
      </c>
      <c r="H4" s="223" t="s">
        <v>1980</v>
      </c>
      <c r="I4" s="223" t="s">
        <v>1981</v>
      </c>
      <c r="J4" s="223" t="s">
        <v>1982</v>
      </c>
      <c r="L4" s="268" t="s">
        <v>164</v>
      </c>
      <c r="M4" s="268" t="s">
        <v>2275</v>
      </c>
      <c r="N4" s="271" t="s">
        <v>2276</v>
      </c>
    </row>
    <row r="5" spans="1:14" ht="28.5">
      <c r="A5" s="223" t="s">
        <v>1220</v>
      </c>
      <c r="B5" s="223" t="s">
        <v>1971</v>
      </c>
      <c r="C5" s="102">
        <v>2</v>
      </c>
      <c r="D5" s="223" t="s">
        <v>213</v>
      </c>
      <c r="E5" s="223" t="s">
        <v>111</v>
      </c>
      <c r="F5" s="102">
        <v>323</v>
      </c>
      <c r="G5" s="223" t="s">
        <v>341</v>
      </c>
      <c r="H5" s="102">
        <v>10</v>
      </c>
      <c r="J5" s="102"/>
      <c r="L5" s="223" t="s">
        <v>2140</v>
      </c>
      <c r="M5" s="184" t="s">
        <v>2272</v>
      </c>
      <c r="N5" s="184" t="s">
        <v>2271</v>
      </c>
    </row>
    <row r="6" spans="1:14">
      <c r="A6" s="223" t="s">
        <v>1220</v>
      </c>
      <c r="B6" s="223" t="s">
        <v>2029</v>
      </c>
      <c r="C6" s="102">
        <v>6</v>
      </c>
      <c r="D6" s="223" t="s">
        <v>284</v>
      </c>
      <c r="E6" s="223" t="s">
        <v>115</v>
      </c>
      <c r="F6" s="102">
        <v>753</v>
      </c>
      <c r="G6" s="223" t="s">
        <v>341</v>
      </c>
      <c r="H6" s="102">
        <v>23</v>
      </c>
      <c r="I6" s="223" t="s">
        <v>339</v>
      </c>
      <c r="J6" s="102">
        <v>26</v>
      </c>
      <c r="L6" s="223" t="s">
        <v>2198</v>
      </c>
      <c r="M6" s="184" t="s">
        <v>2274</v>
      </c>
      <c r="N6" s="184" t="s">
        <v>2273</v>
      </c>
    </row>
    <row r="7" spans="1:14">
      <c r="A7" s="223" t="s">
        <v>1220</v>
      </c>
      <c r="B7" s="223" t="s">
        <v>1959</v>
      </c>
      <c r="C7" s="102">
        <v>5</v>
      </c>
      <c r="D7" s="223" t="s">
        <v>284</v>
      </c>
      <c r="E7" s="223" t="s">
        <v>1960</v>
      </c>
      <c r="F7" s="102">
        <v>2359</v>
      </c>
      <c r="G7" s="223" t="s">
        <v>341</v>
      </c>
      <c r="H7" s="102">
        <v>68</v>
      </c>
      <c r="I7" s="223" t="s">
        <v>339</v>
      </c>
      <c r="J7" s="102">
        <v>109</v>
      </c>
      <c r="L7" s="223" t="s">
        <v>2270</v>
      </c>
      <c r="M7" s="184" t="s">
        <v>2277</v>
      </c>
      <c r="N7" s="184" t="s">
        <v>2278</v>
      </c>
    </row>
    <row r="8" spans="1:14" ht="28.5">
      <c r="A8" s="223" t="s">
        <v>1220</v>
      </c>
      <c r="B8" s="223" t="s">
        <v>1961</v>
      </c>
      <c r="C8" s="102">
        <v>7</v>
      </c>
      <c r="D8" s="223" t="s">
        <v>284</v>
      </c>
      <c r="E8" s="223" t="s">
        <v>1960</v>
      </c>
      <c r="F8" s="102">
        <v>2074</v>
      </c>
      <c r="G8" s="223" t="s">
        <v>341</v>
      </c>
      <c r="H8" s="102">
        <v>57</v>
      </c>
      <c r="I8" s="223" t="s">
        <v>339</v>
      </c>
      <c r="J8" s="102">
        <v>99</v>
      </c>
      <c r="L8" s="223" t="s">
        <v>2279</v>
      </c>
      <c r="M8" s="184" t="s">
        <v>2280</v>
      </c>
      <c r="N8" s="184" t="s">
        <v>2281</v>
      </c>
    </row>
    <row r="9" spans="1:14" ht="28.5">
      <c r="A9" s="223" t="s">
        <v>1954</v>
      </c>
      <c r="B9" s="223" t="s">
        <v>1953</v>
      </c>
      <c r="C9" s="102">
        <v>4</v>
      </c>
      <c r="D9" s="223" t="s">
        <v>284</v>
      </c>
      <c r="E9" s="223" t="s">
        <v>115</v>
      </c>
      <c r="F9" s="102">
        <v>66</v>
      </c>
      <c r="G9" s="223" t="s">
        <v>98</v>
      </c>
      <c r="H9" s="102">
        <v>5300</v>
      </c>
      <c r="I9" s="223" t="s">
        <v>338</v>
      </c>
      <c r="J9" s="102">
        <v>28</v>
      </c>
      <c r="L9" s="223" t="s">
        <v>2282</v>
      </c>
      <c r="M9" s="184" t="s">
        <v>2283</v>
      </c>
      <c r="N9" s="184" t="s">
        <v>2284</v>
      </c>
    </row>
    <row r="10" spans="1:14">
      <c r="A10" s="223" t="s">
        <v>1954</v>
      </c>
      <c r="B10" s="223" t="s">
        <v>1964</v>
      </c>
      <c r="C10" s="102">
        <v>6</v>
      </c>
      <c r="D10" s="223" t="s">
        <v>198</v>
      </c>
      <c r="E10" s="223" t="s">
        <v>1965</v>
      </c>
      <c r="F10" s="102" t="s">
        <v>1975</v>
      </c>
      <c r="G10" s="223" t="s">
        <v>98</v>
      </c>
      <c r="H10" s="102">
        <v>4900</v>
      </c>
      <c r="J10" s="102"/>
      <c r="N10" s="268"/>
    </row>
    <row r="11" spans="1:14">
      <c r="A11" s="223" t="s">
        <v>529</v>
      </c>
      <c r="B11" s="223" t="s">
        <v>1977</v>
      </c>
      <c r="C11" s="102">
        <v>4</v>
      </c>
      <c r="D11" s="223" t="s">
        <v>198</v>
      </c>
      <c r="E11" s="223" t="s">
        <v>115</v>
      </c>
      <c r="F11" s="102" t="s">
        <v>1978</v>
      </c>
      <c r="G11" s="223" t="s">
        <v>339</v>
      </c>
      <c r="H11" s="102">
        <v>24</v>
      </c>
      <c r="I11" s="223" t="s">
        <v>338</v>
      </c>
      <c r="J11" s="102">
        <v>40</v>
      </c>
      <c r="N11" s="268"/>
    </row>
    <row r="12" spans="1:14">
      <c r="A12" s="223" t="s">
        <v>529</v>
      </c>
      <c r="B12" s="223" t="s">
        <v>2745</v>
      </c>
      <c r="C12" s="102">
        <v>4</v>
      </c>
      <c r="D12" s="223" t="s">
        <v>198</v>
      </c>
      <c r="E12" s="223" t="s">
        <v>2708</v>
      </c>
      <c r="F12" s="102" t="s">
        <v>2746</v>
      </c>
      <c r="G12" s="223" t="s">
        <v>339</v>
      </c>
      <c r="H12" s="102">
        <v>30</v>
      </c>
      <c r="I12" s="223" t="s">
        <v>338</v>
      </c>
      <c r="J12" s="102">
        <v>50</v>
      </c>
      <c r="N12" s="268"/>
    </row>
    <row r="13" spans="1:14">
      <c r="A13" s="223" t="s">
        <v>1962</v>
      </c>
      <c r="B13" s="223" t="s">
        <v>1963</v>
      </c>
      <c r="C13" s="102">
        <v>5</v>
      </c>
      <c r="D13" s="223" t="s">
        <v>198</v>
      </c>
      <c r="E13" s="223" t="s">
        <v>115</v>
      </c>
      <c r="F13" s="102">
        <v>139</v>
      </c>
      <c r="G13" s="223" t="s">
        <v>341</v>
      </c>
      <c r="H13" s="102"/>
      <c r="J13" s="102"/>
      <c r="N13" s="268"/>
    </row>
    <row r="14" spans="1:14">
      <c r="A14" s="223" t="s">
        <v>1962</v>
      </c>
      <c r="B14" s="223" t="s">
        <v>1986</v>
      </c>
      <c r="C14" s="102">
        <v>5</v>
      </c>
      <c r="D14" s="223" t="s">
        <v>284</v>
      </c>
      <c r="E14" s="223" t="s">
        <v>115</v>
      </c>
      <c r="F14" s="102">
        <v>152</v>
      </c>
      <c r="G14" s="223" t="s">
        <v>341</v>
      </c>
      <c r="H14" s="102">
        <v>36</v>
      </c>
      <c r="I14" s="223" t="s">
        <v>339</v>
      </c>
      <c r="J14" s="102">
        <v>7</v>
      </c>
      <c r="N14" s="268"/>
    </row>
    <row r="15" spans="1:14">
      <c r="A15" s="223" t="s">
        <v>1069</v>
      </c>
      <c r="B15" s="223" t="s">
        <v>2198</v>
      </c>
      <c r="C15" s="102">
        <v>9</v>
      </c>
      <c r="D15" s="223" t="s">
        <v>285</v>
      </c>
      <c r="E15" s="223" t="s">
        <v>1405</v>
      </c>
      <c r="F15" s="102" t="s">
        <v>2199</v>
      </c>
      <c r="G15" s="223" t="s">
        <v>2142</v>
      </c>
      <c r="H15" s="102" t="s">
        <v>2200</v>
      </c>
      <c r="I15" s="223" t="s">
        <v>2145</v>
      </c>
      <c r="J15" s="102" t="s">
        <v>2201</v>
      </c>
    </row>
    <row r="16" spans="1:14">
      <c r="A16" s="223" t="s">
        <v>1069</v>
      </c>
      <c r="B16" s="223" t="s">
        <v>2140</v>
      </c>
      <c r="C16" s="102">
        <v>6</v>
      </c>
      <c r="D16" s="223" t="s">
        <v>284</v>
      </c>
      <c r="E16" s="223" t="s">
        <v>2772</v>
      </c>
      <c r="F16" s="102">
        <v>476</v>
      </c>
      <c r="G16" s="223" t="s">
        <v>2142</v>
      </c>
      <c r="H16" s="102">
        <v>271</v>
      </c>
      <c r="I16" s="223" t="s">
        <v>2145</v>
      </c>
      <c r="J16" s="102">
        <v>523</v>
      </c>
    </row>
    <row r="17" spans="1:10">
      <c r="A17" s="223" t="s">
        <v>1069</v>
      </c>
      <c r="B17" s="223" t="s">
        <v>2198</v>
      </c>
      <c r="C17" s="102">
        <v>7</v>
      </c>
      <c r="D17" s="223" t="s">
        <v>284</v>
      </c>
      <c r="E17" s="351" t="s">
        <v>2772</v>
      </c>
      <c r="F17" s="102">
        <v>698</v>
      </c>
      <c r="G17" s="223" t="s">
        <v>2142</v>
      </c>
      <c r="H17" s="102">
        <v>358</v>
      </c>
      <c r="I17" s="223" t="s">
        <v>2145</v>
      </c>
      <c r="J17" s="102">
        <v>681</v>
      </c>
    </row>
    <row r="18" spans="1:10">
      <c r="A18" s="223" t="s">
        <v>1069</v>
      </c>
      <c r="B18" s="223" t="s">
        <v>2628</v>
      </c>
      <c r="C18" s="102">
        <v>9</v>
      </c>
      <c r="D18" s="223" t="s">
        <v>285</v>
      </c>
      <c r="E18" s="223" t="s">
        <v>1405</v>
      </c>
      <c r="F18" s="102" t="s">
        <v>2629</v>
      </c>
      <c r="G18" s="223" t="s">
        <v>2142</v>
      </c>
      <c r="H18" s="102" t="s">
        <v>2200</v>
      </c>
      <c r="I18" s="223" t="s">
        <v>2145</v>
      </c>
      <c r="J18" s="102" t="s">
        <v>2201</v>
      </c>
    </row>
    <row r="19" spans="1:10">
      <c r="A19" s="351" t="s">
        <v>1069</v>
      </c>
      <c r="B19" s="351" t="s">
        <v>2773</v>
      </c>
      <c r="C19" s="102">
        <v>7</v>
      </c>
      <c r="D19" s="351" t="s">
        <v>284</v>
      </c>
      <c r="E19" s="351" t="s">
        <v>2772</v>
      </c>
      <c r="F19" s="102">
        <v>664</v>
      </c>
      <c r="G19" s="351" t="s">
        <v>2142</v>
      </c>
      <c r="H19" s="102">
        <v>469</v>
      </c>
      <c r="I19" s="351" t="s">
        <v>2145</v>
      </c>
      <c r="J19" s="102">
        <v>743</v>
      </c>
    </row>
    <row r="20" spans="1:10">
      <c r="A20" s="363" t="s">
        <v>1069</v>
      </c>
      <c r="B20" s="363" t="s">
        <v>2773</v>
      </c>
      <c r="C20" s="102">
        <v>9</v>
      </c>
      <c r="D20" s="363" t="s">
        <v>285</v>
      </c>
      <c r="E20" s="363" t="s">
        <v>1405</v>
      </c>
      <c r="F20" s="102" t="s">
        <v>2901</v>
      </c>
      <c r="G20" s="363" t="s">
        <v>2142</v>
      </c>
      <c r="H20" s="102" t="s">
        <v>2200</v>
      </c>
      <c r="I20" s="363" t="s">
        <v>2145</v>
      </c>
      <c r="J20" s="102" t="s">
        <v>2201</v>
      </c>
    </row>
    <row r="21" spans="1:10">
      <c r="A21" s="223" t="s">
        <v>1069</v>
      </c>
      <c r="B21" s="223" t="s">
        <v>2756</v>
      </c>
      <c r="C21" s="102">
        <v>9</v>
      </c>
      <c r="D21" s="223" t="s">
        <v>285</v>
      </c>
      <c r="E21" s="223" t="s">
        <v>1405</v>
      </c>
      <c r="F21" s="102" t="s">
        <v>2757</v>
      </c>
      <c r="G21" s="223" t="s">
        <v>2142</v>
      </c>
      <c r="H21" s="102" t="s">
        <v>2200</v>
      </c>
      <c r="I21" s="223" t="s">
        <v>2145</v>
      </c>
      <c r="J21" s="102" t="s">
        <v>2201</v>
      </c>
    </row>
    <row r="22" spans="1:10">
      <c r="A22" s="223" t="s">
        <v>1076</v>
      </c>
      <c r="B22" s="223" t="s">
        <v>2030</v>
      </c>
      <c r="C22" s="102">
        <v>5</v>
      </c>
      <c r="D22" s="223" t="s">
        <v>198</v>
      </c>
      <c r="E22" s="223" t="s">
        <v>115</v>
      </c>
      <c r="F22" s="102" t="s">
        <v>2031</v>
      </c>
      <c r="G22" s="223" t="s">
        <v>341</v>
      </c>
      <c r="H22" s="102">
        <v>29</v>
      </c>
      <c r="I22" s="223" t="s">
        <v>338</v>
      </c>
      <c r="J22" s="102">
        <v>36</v>
      </c>
    </row>
    <row r="23" spans="1:10">
      <c r="A23" s="269" t="s">
        <v>1955</v>
      </c>
      <c r="B23" s="223" t="s">
        <v>1956</v>
      </c>
      <c r="C23" s="102">
        <v>4</v>
      </c>
      <c r="D23" s="223" t="s">
        <v>198</v>
      </c>
      <c r="E23" s="223" t="s">
        <v>115</v>
      </c>
      <c r="F23" s="102">
        <v>305</v>
      </c>
      <c r="G23" s="223" t="s">
        <v>341</v>
      </c>
      <c r="H23" s="102">
        <v>30</v>
      </c>
      <c r="J23" s="102"/>
    </row>
    <row r="24" spans="1:10">
      <c r="A24" s="271" t="s">
        <v>536</v>
      </c>
      <c r="B24" s="271" t="s">
        <v>2027</v>
      </c>
      <c r="C24" s="102">
        <v>4</v>
      </c>
      <c r="D24" s="223" t="s">
        <v>198</v>
      </c>
      <c r="E24" s="223" t="s">
        <v>115</v>
      </c>
      <c r="F24" s="102" t="s">
        <v>2028</v>
      </c>
      <c r="G24" s="271" t="s">
        <v>339</v>
      </c>
      <c r="H24" s="102">
        <v>26</v>
      </c>
      <c r="I24" s="271" t="s">
        <v>338</v>
      </c>
      <c r="J24" s="102">
        <v>32</v>
      </c>
    </row>
    <row r="25" spans="1:10">
      <c r="A25" s="223" t="s">
        <v>536</v>
      </c>
      <c r="B25" s="223" t="s">
        <v>2038</v>
      </c>
      <c r="C25" s="102">
        <v>3</v>
      </c>
      <c r="D25" s="271" t="s">
        <v>284</v>
      </c>
      <c r="E25" s="223" t="s">
        <v>2039</v>
      </c>
      <c r="F25" s="102" t="s">
        <v>2040</v>
      </c>
      <c r="G25" s="223" t="s">
        <v>339</v>
      </c>
      <c r="H25" s="102">
        <v>5</v>
      </c>
      <c r="I25" s="223" t="s">
        <v>338</v>
      </c>
      <c r="J25" s="102">
        <v>15</v>
      </c>
    </row>
    <row r="26" spans="1:10">
      <c r="A26" s="332" t="s">
        <v>536</v>
      </c>
      <c r="B26" s="223" t="s">
        <v>2707</v>
      </c>
      <c r="C26" s="102">
        <v>5</v>
      </c>
      <c r="D26" s="223" t="s">
        <v>198</v>
      </c>
      <c r="E26" s="223" t="s">
        <v>2708</v>
      </c>
      <c r="F26" s="102" t="s">
        <v>2709</v>
      </c>
      <c r="G26" s="332" t="s">
        <v>339</v>
      </c>
      <c r="H26" s="102">
        <v>32</v>
      </c>
      <c r="I26" s="223" t="s">
        <v>338</v>
      </c>
      <c r="J26" s="102">
        <v>37</v>
      </c>
    </row>
    <row r="27" spans="1:10">
      <c r="A27" s="223" t="s">
        <v>541</v>
      </c>
      <c r="B27" s="223" t="s">
        <v>1972</v>
      </c>
      <c r="C27" s="102">
        <v>2</v>
      </c>
      <c r="D27" s="223" t="s">
        <v>213</v>
      </c>
      <c r="E27" s="223" t="s">
        <v>111</v>
      </c>
      <c r="F27" s="102" t="s">
        <v>1973</v>
      </c>
      <c r="G27" s="223" t="s">
        <v>341</v>
      </c>
      <c r="H27" s="102">
        <v>23</v>
      </c>
      <c r="J27" s="102"/>
    </row>
    <row r="28" spans="1:10">
      <c r="A28" s="223" t="s">
        <v>541</v>
      </c>
      <c r="B28" s="223" t="s">
        <v>1966</v>
      </c>
      <c r="C28" s="102">
        <v>6</v>
      </c>
      <c r="D28" s="223" t="s">
        <v>198</v>
      </c>
      <c r="E28" s="223" t="s">
        <v>115</v>
      </c>
      <c r="F28" s="102" t="s">
        <v>1974</v>
      </c>
      <c r="G28" s="223" t="s">
        <v>341</v>
      </c>
      <c r="H28" s="102">
        <v>70</v>
      </c>
      <c r="I28" s="223" t="s">
        <v>338</v>
      </c>
      <c r="J28" s="102">
        <v>28</v>
      </c>
    </row>
    <row r="29" spans="1:10">
      <c r="A29" s="223" t="s">
        <v>541</v>
      </c>
      <c r="B29" s="223" t="s">
        <v>2267</v>
      </c>
      <c r="C29" s="102">
        <v>7</v>
      </c>
      <c r="D29" s="223" t="s">
        <v>284</v>
      </c>
      <c r="E29" s="223" t="s">
        <v>127</v>
      </c>
      <c r="F29" s="102" t="s">
        <v>2268</v>
      </c>
      <c r="G29" s="223" t="s">
        <v>341</v>
      </c>
      <c r="H29" s="102">
        <v>131</v>
      </c>
      <c r="I29" s="223" t="s">
        <v>338</v>
      </c>
      <c r="J29" s="102">
        <v>66</v>
      </c>
    </row>
    <row r="30" spans="1:10">
      <c r="A30" s="223" t="s">
        <v>541</v>
      </c>
      <c r="B30" s="223" t="s">
        <v>2634</v>
      </c>
      <c r="C30" s="102">
        <v>7</v>
      </c>
      <c r="D30" s="223" t="s">
        <v>284</v>
      </c>
      <c r="E30" s="343" t="s">
        <v>128</v>
      </c>
      <c r="F30" s="102" t="s">
        <v>2635</v>
      </c>
      <c r="G30" s="343" t="s">
        <v>341</v>
      </c>
      <c r="H30" s="102">
        <v>157</v>
      </c>
      <c r="I30" s="343" t="s">
        <v>338</v>
      </c>
      <c r="J30" s="102">
        <v>84</v>
      </c>
    </row>
    <row r="31" spans="1:10">
      <c r="A31" s="223" t="s">
        <v>541</v>
      </c>
      <c r="B31" s="223" t="s">
        <v>2743</v>
      </c>
      <c r="C31" s="102">
        <v>5</v>
      </c>
      <c r="D31" s="223" t="s">
        <v>198</v>
      </c>
      <c r="E31" s="223" t="s">
        <v>2708</v>
      </c>
      <c r="F31" s="102" t="s">
        <v>2744</v>
      </c>
      <c r="G31" s="343" t="s">
        <v>341</v>
      </c>
      <c r="H31" s="102">
        <v>82</v>
      </c>
      <c r="I31" s="343" t="s">
        <v>338</v>
      </c>
      <c r="J31" s="102">
        <v>30</v>
      </c>
    </row>
    <row r="32" spans="1:10">
      <c r="A32" s="223" t="s">
        <v>1962</v>
      </c>
      <c r="B32" s="223" t="s">
        <v>2860</v>
      </c>
      <c r="C32" s="102">
        <v>6</v>
      </c>
      <c r="D32" s="223" t="s">
        <v>284</v>
      </c>
      <c r="E32" s="223" t="s">
        <v>129</v>
      </c>
      <c r="F32" s="102">
        <v>328</v>
      </c>
      <c r="G32" s="363" t="s">
        <v>341</v>
      </c>
      <c r="H32" s="102">
        <v>78</v>
      </c>
      <c r="I32" s="363" t="s">
        <v>339</v>
      </c>
      <c r="J32" s="102">
        <v>62</v>
      </c>
    </row>
    <row r="33" spans="1:10">
      <c r="A33" s="223" t="s">
        <v>2918</v>
      </c>
      <c r="B33" s="223" t="s">
        <v>2919</v>
      </c>
      <c r="C33" s="102">
        <v>7</v>
      </c>
      <c r="D33" s="223" t="s">
        <v>284</v>
      </c>
      <c r="E33" s="223" t="s">
        <v>2920</v>
      </c>
      <c r="F33" s="102">
        <v>74</v>
      </c>
      <c r="G33" s="368" t="s">
        <v>98</v>
      </c>
      <c r="H33" s="102">
        <v>4686</v>
      </c>
      <c r="I33" s="368" t="s">
        <v>338</v>
      </c>
      <c r="J33" s="102">
        <v>37</v>
      </c>
    </row>
    <row r="34" spans="1:10">
      <c r="A34" s="223" t="s">
        <v>1220</v>
      </c>
      <c r="B34" s="223" t="s">
        <v>3073</v>
      </c>
      <c r="C34" s="102">
        <v>3</v>
      </c>
      <c r="D34" s="223" t="s">
        <v>198</v>
      </c>
      <c r="E34" s="223" t="s">
        <v>569</v>
      </c>
      <c r="F34" s="102">
        <v>290</v>
      </c>
      <c r="G34" s="368" t="s">
        <v>341</v>
      </c>
      <c r="H34" s="102">
        <v>32</v>
      </c>
      <c r="I34" s="368"/>
      <c r="J34" s="102"/>
    </row>
    <row r="35" spans="1:10">
      <c r="A35" s="223" t="s">
        <v>536</v>
      </c>
      <c r="B35" s="223" t="s">
        <v>3079</v>
      </c>
      <c r="C35" s="372">
        <v>7</v>
      </c>
      <c r="D35" s="223" t="s">
        <v>284</v>
      </c>
      <c r="E35" s="223" t="s">
        <v>120</v>
      </c>
      <c r="F35" s="372" t="s">
        <v>3080</v>
      </c>
      <c r="G35" s="368" t="s">
        <v>339</v>
      </c>
      <c r="H35" s="372">
        <v>43</v>
      </c>
      <c r="I35" s="368" t="s">
        <v>338</v>
      </c>
      <c r="J35" s="372">
        <v>48</v>
      </c>
    </row>
    <row r="36" spans="1:10">
      <c r="A36" s="223" t="s">
        <v>553</v>
      </c>
      <c r="B36" s="223" t="s">
        <v>1142</v>
      </c>
      <c r="C36" s="372">
        <v>7</v>
      </c>
      <c r="D36" s="368" t="s">
        <v>284</v>
      </c>
      <c r="E36" s="223" t="s">
        <v>127</v>
      </c>
      <c r="F36" s="372" t="s">
        <v>3081</v>
      </c>
      <c r="G36" s="368" t="s">
        <v>339</v>
      </c>
      <c r="H36" s="372">
        <v>71</v>
      </c>
      <c r="I36" s="368" t="s">
        <v>338</v>
      </c>
      <c r="J36" s="372">
        <v>54</v>
      </c>
    </row>
  </sheetData>
  <mergeCells count="1">
    <mergeCell ref="A3:J3"/>
  </mergeCells>
  <phoneticPr fontId="22" type="noConversion"/>
  <conditionalFormatting sqref="A5:A36">
    <cfRule type="expression" dxfId="198" priority="4">
      <formula>SUMPRODUCT(--ISNUMBER(SEARCH(IF($A$2&lt;&gt;"",$A$2),A5)))&gt;0</formula>
    </cfRule>
  </conditionalFormatting>
  <conditionalFormatting sqref="D5:D19 D21:D32">
    <cfRule type="expression" dxfId="197" priority="3">
      <formula>SUMPRODUCT(--ISNUMBER(SEARCH(IF($D$2&lt;&gt;"",$D$2),D5)))&gt;0</formula>
    </cfRule>
  </conditionalFormatting>
  <conditionalFormatting sqref="E5:E36">
    <cfRule type="expression" dxfId="196" priority="2">
      <formula>SUMPRODUCT(--ISNUMBER(SEARCH(IF($E$2&lt;&gt;"",$E$2),E5)))&gt;0</formula>
    </cfRule>
  </conditionalFormatting>
  <conditionalFormatting sqref="D20">
    <cfRule type="expression" dxfId="195" priority="1">
      <formula>SUMPRODUCT(--ISNUMBER(SEARCH(IF($D$2&lt;&gt;"",$D$2),D20)))&gt;0</formula>
    </cfRule>
  </conditionalFormatting>
  <dataValidations count="1">
    <dataValidation allowBlank="1" sqref="B5:B36" xr:uid="{197827C3-B94A-4C14-B4BA-046BE931E9B0}"/>
  </dataValidations>
  <pageMargins left="0.7" right="0.7" top="0.75" bottom="0.75" header="0.3" footer="0.3"/>
  <pageSetup paperSize="0" orientation="portrait" horizontalDpi="0" verticalDpi="0" copies="0"/>
  <tableParts count="2">
    <tablePart r:id="rId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E274-E9E9-4FDC-9DCA-49EA3DB70E5B}">
  <sheetPr>
    <tabColor theme="8" tint="-0.249977111117893"/>
  </sheetPr>
  <dimension ref="A1:K159"/>
  <sheetViews>
    <sheetView workbookViewId="0">
      <pane ySplit="3" topLeftCell="A72" activePane="bottomLeft" state="frozen"/>
      <selection pane="bottomLeft" activeCell="B86" sqref="B86"/>
    </sheetView>
  </sheetViews>
  <sheetFormatPr defaultRowHeight="14.25"/>
  <cols>
    <col min="1" max="1" width="20.25" customWidth="1"/>
    <col min="2" max="2" width="24.875" bestFit="1" customWidth="1"/>
    <col min="3" max="3" width="8.5" customWidth="1"/>
    <col min="4" max="4" width="8.25" customWidth="1"/>
    <col min="6" max="6" width="2.25" customWidth="1"/>
    <col min="7" max="7" width="25.75" customWidth="1"/>
    <col min="8" max="8" width="10" customWidth="1"/>
    <col min="9" max="9" width="37" customWidth="1"/>
    <col min="10" max="10" width="18.875" customWidth="1"/>
  </cols>
  <sheetData>
    <row r="1" spans="1:11" s="306" customFormat="1">
      <c r="B1" s="126"/>
      <c r="E1" s="228" t="s">
        <v>2048</v>
      </c>
      <c r="G1" s="313"/>
    </row>
    <row r="2" spans="1:11" ht="17.25" thickBot="1">
      <c r="A2" s="399" t="s">
        <v>2138</v>
      </c>
      <c r="B2" s="399"/>
      <c r="C2" s="399"/>
      <c r="D2" s="399"/>
      <c r="E2" s="399"/>
      <c r="G2" s="399" t="s">
        <v>2139</v>
      </c>
      <c r="H2" s="399"/>
      <c r="I2" s="399"/>
      <c r="J2" s="399"/>
      <c r="K2" s="399"/>
    </row>
    <row r="3" spans="1:11" ht="15" thickTop="1">
      <c r="A3" t="s">
        <v>301</v>
      </c>
      <c r="B3" t="s">
        <v>920</v>
      </c>
      <c r="C3" t="s">
        <v>1850</v>
      </c>
      <c r="D3" t="s">
        <v>1851</v>
      </c>
      <c r="E3" t="s">
        <v>191</v>
      </c>
      <c r="G3" s="194" t="s">
        <v>235</v>
      </c>
      <c r="H3" s="194" t="s">
        <v>217</v>
      </c>
      <c r="I3" s="194" t="s">
        <v>1685</v>
      </c>
      <c r="J3" s="205" t="s">
        <v>191</v>
      </c>
      <c r="K3" s="223" t="s">
        <v>132</v>
      </c>
    </row>
    <row r="4" spans="1:11">
      <c r="A4" t="s">
        <v>1849</v>
      </c>
      <c r="B4" t="s">
        <v>1444</v>
      </c>
      <c r="C4" s="228">
        <v>2</v>
      </c>
      <c r="D4" s="211"/>
      <c r="E4" t="s">
        <v>1848</v>
      </c>
      <c r="G4" t="s">
        <v>2425</v>
      </c>
      <c r="H4" s="210">
        <v>2500</v>
      </c>
      <c r="I4" s="350">
        <v>0.05</v>
      </c>
      <c r="J4" t="s">
        <v>2421</v>
      </c>
    </row>
    <row r="5" spans="1:11">
      <c r="A5" s="306" t="s">
        <v>2341</v>
      </c>
      <c r="B5" s="306" t="s">
        <v>2117</v>
      </c>
      <c r="C5" s="228">
        <v>3</v>
      </c>
      <c r="D5" s="211"/>
      <c r="E5" s="306" t="s">
        <v>2116</v>
      </c>
      <c r="G5" t="s">
        <v>2422</v>
      </c>
      <c r="H5" s="210"/>
      <c r="I5" s="129">
        <v>7.0000000000000007E-2</v>
      </c>
      <c r="J5" s="306" t="s">
        <v>2421</v>
      </c>
    </row>
    <row r="6" spans="1:11">
      <c r="A6" t="s">
        <v>2341</v>
      </c>
      <c r="B6" s="120" t="s">
        <v>320</v>
      </c>
      <c r="C6" s="323">
        <v>2736</v>
      </c>
      <c r="D6" s="324">
        <v>8739</v>
      </c>
      <c r="E6" t="s">
        <v>2116</v>
      </c>
      <c r="G6" t="s">
        <v>2424</v>
      </c>
      <c r="H6" s="210">
        <v>48</v>
      </c>
      <c r="I6" s="350" t="s">
        <v>1852</v>
      </c>
      <c r="J6" s="205" t="s">
        <v>2421</v>
      </c>
    </row>
    <row r="7" spans="1:11">
      <c r="A7" s="272" t="s">
        <v>2341</v>
      </c>
      <c r="B7" s="306" t="s">
        <v>2122</v>
      </c>
      <c r="C7" s="228">
        <v>1</v>
      </c>
      <c r="D7" s="211"/>
      <c r="E7" s="223" t="s">
        <v>2116</v>
      </c>
      <c r="G7" t="s">
        <v>2426</v>
      </c>
      <c r="H7" s="210">
        <v>1080</v>
      </c>
      <c r="I7" s="350" t="s">
        <v>1853</v>
      </c>
      <c r="J7" s="205" t="s">
        <v>2421</v>
      </c>
    </row>
    <row r="8" spans="1:11">
      <c r="A8" s="272" t="s">
        <v>2341</v>
      </c>
      <c r="B8" t="s">
        <v>2136</v>
      </c>
      <c r="C8" s="228">
        <v>1</v>
      </c>
      <c r="D8" s="211"/>
      <c r="E8" s="223" t="s">
        <v>2116</v>
      </c>
      <c r="G8" s="205" t="s">
        <v>1688</v>
      </c>
      <c r="H8" s="210"/>
      <c r="I8" s="223" t="s">
        <v>2419</v>
      </c>
      <c r="J8" s="205"/>
    </row>
    <row r="9" spans="1:11">
      <c r="A9" s="272" t="s">
        <v>2341</v>
      </c>
      <c r="B9" t="s">
        <v>2190</v>
      </c>
      <c r="C9" s="228">
        <v>1</v>
      </c>
      <c r="D9" s="211"/>
      <c r="E9" s="223" t="s">
        <v>2116</v>
      </c>
      <c r="G9" s="223" t="s">
        <v>2117</v>
      </c>
      <c r="H9" s="210"/>
      <c r="I9" s="306" t="s">
        <v>2417</v>
      </c>
      <c r="J9" s="223" t="s">
        <v>2418</v>
      </c>
      <c r="K9" s="223"/>
    </row>
    <row r="10" spans="1:11">
      <c r="A10" s="272" t="s">
        <v>2341</v>
      </c>
      <c r="B10" t="s">
        <v>2205</v>
      </c>
      <c r="C10" s="228">
        <v>1</v>
      </c>
      <c r="D10" s="211"/>
      <c r="E10" s="268" t="s">
        <v>2116</v>
      </c>
      <c r="G10" s="223" t="s">
        <v>1683</v>
      </c>
      <c r="H10" s="210">
        <v>13200</v>
      </c>
      <c r="I10" s="363" t="s">
        <v>1684</v>
      </c>
      <c r="J10" s="306"/>
      <c r="K10" s="223"/>
    </row>
    <row r="11" spans="1:11">
      <c r="A11" s="272" t="s">
        <v>2341</v>
      </c>
      <c r="B11" t="s">
        <v>2206</v>
      </c>
      <c r="C11" s="228">
        <v>1</v>
      </c>
      <c r="D11" s="211"/>
      <c r="E11" s="223" t="s">
        <v>2116</v>
      </c>
      <c r="G11" t="s">
        <v>2696</v>
      </c>
      <c r="H11" s="210"/>
      <c r="I11" s="223" t="s">
        <v>2765</v>
      </c>
      <c r="J11" s="205"/>
    </row>
    <row r="12" spans="1:11">
      <c r="A12" t="s">
        <v>2341</v>
      </c>
      <c r="B12" s="269" t="s">
        <v>2189</v>
      </c>
      <c r="C12" s="228">
        <v>1</v>
      </c>
      <c r="D12" s="211"/>
      <c r="E12" s="223" t="s">
        <v>2116</v>
      </c>
      <c r="G12" t="s">
        <v>1605</v>
      </c>
      <c r="H12" s="210"/>
      <c r="I12" s="363" t="s">
        <v>2553</v>
      </c>
      <c r="J12" s="205" t="s">
        <v>2554</v>
      </c>
    </row>
    <row r="13" spans="1:11">
      <c r="A13" s="272" t="s">
        <v>2341</v>
      </c>
      <c r="B13" t="s">
        <v>2119</v>
      </c>
      <c r="C13" s="228">
        <v>1</v>
      </c>
      <c r="D13" s="211"/>
      <c r="E13" s="223" t="s">
        <v>2116</v>
      </c>
      <c r="G13" t="s">
        <v>2637</v>
      </c>
      <c r="H13" s="210"/>
      <c r="I13" s="363" t="s">
        <v>2638</v>
      </c>
      <c r="J13" s="306" t="s">
        <v>2554</v>
      </c>
    </row>
    <row r="14" spans="1:11">
      <c r="A14" s="310" t="s">
        <v>2341</v>
      </c>
      <c r="B14" s="310" t="s">
        <v>2196</v>
      </c>
      <c r="C14" s="228">
        <v>1</v>
      </c>
      <c r="D14" s="211"/>
      <c r="E14" s="310" t="s">
        <v>2116</v>
      </c>
      <c r="G14" t="s">
        <v>1439</v>
      </c>
      <c r="H14" s="210">
        <v>28</v>
      </c>
      <c r="I14" s="363" t="s">
        <v>2420</v>
      </c>
      <c r="J14" s="306" t="s">
        <v>244</v>
      </c>
    </row>
    <row r="15" spans="1:11">
      <c r="A15" s="272" t="s">
        <v>2341</v>
      </c>
      <c r="B15" s="272" t="s">
        <v>2191</v>
      </c>
      <c r="C15" s="228">
        <v>1</v>
      </c>
      <c r="D15" s="211"/>
      <c r="E15" s="223" t="s">
        <v>2116</v>
      </c>
      <c r="G15" t="s">
        <v>2583</v>
      </c>
      <c r="H15" s="210"/>
      <c r="I15" t="s">
        <v>2584</v>
      </c>
      <c r="J15" s="205" t="s">
        <v>1847</v>
      </c>
    </row>
    <row r="16" spans="1:11">
      <c r="A16" s="330" t="s">
        <v>2340</v>
      </c>
      <c r="B16" s="329" t="s">
        <v>2119</v>
      </c>
      <c r="C16" s="228">
        <v>1</v>
      </c>
      <c r="D16" s="211"/>
      <c r="E16" s="330" t="s">
        <v>2116</v>
      </c>
      <c r="G16" t="s">
        <v>1677</v>
      </c>
      <c r="H16" s="210">
        <v>13200</v>
      </c>
      <c r="I16" s="363" t="s">
        <v>1687</v>
      </c>
      <c r="J16" s="205"/>
    </row>
    <row r="17" spans="1:11">
      <c r="A17" s="272" t="s">
        <v>2340</v>
      </c>
      <c r="B17" t="s">
        <v>2189</v>
      </c>
      <c r="C17" s="228">
        <v>1</v>
      </c>
      <c r="D17" s="211"/>
      <c r="E17" s="223" t="s">
        <v>2116</v>
      </c>
      <c r="G17" t="s">
        <v>2210</v>
      </c>
      <c r="H17" s="210"/>
      <c r="I17" t="s">
        <v>2211</v>
      </c>
    </row>
    <row r="18" spans="1:11">
      <c r="A18" s="306" t="s">
        <v>2340</v>
      </c>
      <c r="B18" s="306" t="s">
        <v>2120</v>
      </c>
      <c r="C18" s="228">
        <v>1</v>
      </c>
      <c r="D18" s="211"/>
      <c r="E18" s="306" t="s">
        <v>2116</v>
      </c>
      <c r="G18" t="s">
        <v>2128</v>
      </c>
      <c r="H18" s="210"/>
      <c r="I18" t="s">
        <v>2129</v>
      </c>
    </row>
    <row r="19" spans="1:11">
      <c r="A19" s="272" t="s">
        <v>2340</v>
      </c>
      <c r="B19" t="s">
        <v>1440</v>
      </c>
      <c r="C19" s="228">
        <v>10</v>
      </c>
      <c r="D19" s="211">
        <v>14</v>
      </c>
      <c r="E19" s="223" t="s">
        <v>2116</v>
      </c>
      <c r="G19" t="s">
        <v>2212</v>
      </c>
      <c r="H19" s="210"/>
      <c r="I19" t="s">
        <v>2213</v>
      </c>
    </row>
    <row r="20" spans="1:11">
      <c r="A20" s="272" t="s">
        <v>2340</v>
      </c>
      <c r="B20" s="223" t="s">
        <v>2122</v>
      </c>
      <c r="C20" s="228">
        <v>1</v>
      </c>
      <c r="D20" s="211"/>
      <c r="E20" s="223" t="s">
        <v>2116</v>
      </c>
      <c r="G20" t="s">
        <v>2130</v>
      </c>
      <c r="H20" s="210"/>
      <c r="I20" t="s">
        <v>2131</v>
      </c>
    </row>
    <row r="21" spans="1:11">
      <c r="A21" s="272" t="s">
        <v>2340</v>
      </c>
      <c r="B21" t="s">
        <v>2115</v>
      </c>
      <c r="C21" s="228">
        <v>1</v>
      </c>
      <c r="D21" s="211"/>
      <c r="E21" s="223" t="s">
        <v>2116</v>
      </c>
      <c r="G21" t="s">
        <v>2125</v>
      </c>
      <c r="H21" s="210"/>
      <c r="I21" t="s">
        <v>2415</v>
      </c>
    </row>
    <row r="22" spans="1:11">
      <c r="A22" s="272" t="s">
        <v>2340</v>
      </c>
      <c r="B22" s="272" t="s">
        <v>1439</v>
      </c>
      <c r="C22" s="228">
        <v>14</v>
      </c>
      <c r="D22" s="211">
        <v>17</v>
      </c>
      <c r="E22" s="223" t="s">
        <v>2116</v>
      </c>
      <c r="G22" t="s">
        <v>2411</v>
      </c>
      <c r="H22" s="210"/>
      <c r="I22" t="s">
        <v>2415</v>
      </c>
    </row>
    <row r="23" spans="1:11">
      <c r="A23" s="223" t="s">
        <v>2340</v>
      </c>
      <c r="B23" s="272" t="s">
        <v>2191</v>
      </c>
      <c r="C23" s="228">
        <v>1</v>
      </c>
      <c r="D23" s="211"/>
      <c r="E23" s="223" t="s">
        <v>2116</v>
      </c>
      <c r="G23" t="s">
        <v>2413</v>
      </c>
      <c r="H23" s="210"/>
      <c r="I23" t="s">
        <v>2415</v>
      </c>
    </row>
    <row r="24" spans="1:11">
      <c r="A24" s="259" t="s">
        <v>2340</v>
      </c>
      <c r="B24" t="s">
        <v>320</v>
      </c>
      <c r="C24" s="323">
        <v>1438</v>
      </c>
      <c r="D24" s="211"/>
      <c r="E24" s="259" t="s">
        <v>2116</v>
      </c>
      <c r="G24" t="s">
        <v>2412</v>
      </c>
      <c r="H24" s="210"/>
      <c r="I24" t="s">
        <v>2415</v>
      </c>
    </row>
    <row r="25" spans="1:11">
      <c r="A25" s="272" t="s">
        <v>2340</v>
      </c>
      <c r="B25" t="s">
        <v>2136</v>
      </c>
      <c r="C25" s="228">
        <v>1</v>
      </c>
      <c r="D25" s="211"/>
      <c r="E25" s="259" t="s">
        <v>2116</v>
      </c>
      <c r="G25" t="s">
        <v>2343</v>
      </c>
      <c r="H25" s="210"/>
      <c r="I25" t="s">
        <v>2415</v>
      </c>
    </row>
    <row r="26" spans="1:11">
      <c r="A26" t="s">
        <v>2340</v>
      </c>
      <c r="B26" t="s">
        <v>2528</v>
      </c>
      <c r="C26" s="228">
        <v>1</v>
      </c>
      <c r="D26" s="211"/>
      <c r="E26" t="s">
        <v>2116</v>
      </c>
      <c r="G26" s="219" t="s">
        <v>2414</v>
      </c>
      <c r="H26" s="210"/>
      <c r="I26" s="219" t="s">
        <v>2415</v>
      </c>
      <c r="J26" s="219"/>
    </row>
    <row r="27" spans="1:11">
      <c r="A27" s="329" t="s">
        <v>2340</v>
      </c>
      <c r="B27" s="329" t="s">
        <v>2585</v>
      </c>
      <c r="C27" s="228">
        <v>1</v>
      </c>
      <c r="D27" s="211"/>
      <c r="E27" s="329" t="s">
        <v>2116</v>
      </c>
      <c r="G27" s="285" t="s">
        <v>2060</v>
      </c>
      <c r="H27" s="210">
        <v>10800</v>
      </c>
      <c r="I27" s="363" t="s">
        <v>2061</v>
      </c>
      <c r="J27" s="285"/>
      <c r="K27" s="285"/>
    </row>
    <row r="28" spans="1:11">
      <c r="A28" s="330" t="s">
        <v>2340</v>
      </c>
      <c r="B28" s="330" t="s">
        <v>2602</v>
      </c>
      <c r="C28" s="228">
        <v>1</v>
      </c>
      <c r="D28" s="211"/>
      <c r="E28" s="330" t="s">
        <v>2116</v>
      </c>
      <c r="G28" t="s">
        <v>2348</v>
      </c>
      <c r="H28" s="210"/>
      <c r="I28" s="363" t="s">
        <v>2587</v>
      </c>
      <c r="J28" s="205"/>
    </row>
    <row r="29" spans="1:11">
      <c r="A29" s="310" t="s">
        <v>2339</v>
      </c>
      <c r="B29" s="310" t="s">
        <v>2122</v>
      </c>
      <c r="C29" s="228">
        <v>1</v>
      </c>
      <c r="D29" s="211">
        <v>3</v>
      </c>
      <c r="E29" s="310" t="s">
        <v>2116</v>
      </c>
      <c r="G29" t="s">
        <v>1845</v>
      </c>
      <c r="H29" s="210">
        <v>3000</v>
      </c>
      <c r="I29" t="s">
        <v>1846</v>
      </c>
      <c r="J29" t="s">
        <v>1847</v>
      </c>
    </row>
    <row r="30" spans="1:11">
      <c r="A30" t="s">
        <v>2339</v>
      </c>
      <c r="B30" t="s">
        <v>2125</v>
      </c>
      <c r="C30" s="228">
        <v>30</v>
      </c>
      <c r="D30" s="211"/>
      <c r="E30" s="265" t="s">
        <v>2116</v>
      </c>
      <c r="G30" t="s">
        <v>2758</v>
      </c>
      <c r="H30" s="210"/>
      <c r="I30" s="223" t="s">
        <v>2759</v>
      </c>
      <c r="J30" t="s">
        <v>2554</v>
      </c>
    </row>
    <row r="31" spans="1:11">
      <c r="A31" s="265" t="s">
        <v>2339</v>
      </c>
      <c r="B31" t="s">
        <v>2133</v>
      </c>
      <c r="C31" s="228">
        <v>1</v>
      </c>
      <c r="D31" s="211"/>
      <c r="E31" s="265" t="s">
        <v>2116</v>
      </c>
      <c r="G31" s="205" t="s">
        <v>2601</v>
      </c>
      <c r="H31" s="210"/>
      <c r="I31" t="s">
        <v>1689</v>
      </c>
    </row>
    <row r="32" spans="1:11">
      <c r="A32" s="265" t="s">
        <v>2339</v>
      </c>
      <c r="B32" t="s">
        <v>320</v>
      </c>
      <c r="C32" s="323">
        <v>4405</v>
      </c>
      <c r="D32" s="323">
        <v>10658</v>
      </c>
      <c r="E32" s="265" t="s">
        <v>2116</v>
      </c>
      <c r="G32" t="s">
        <v>2209</v>
      </c>
      <c r="H32" s="210"/>
      <c r="I32" t="s">
        <v>2134</v>
      </c>
    </row>
    <row r="33" spans="1:11">
      <c r="A33" s="265" t="s">
        <v>2339</v>
      </c>
      <c r="B33" s="268" t="s">
        <v>2193</v>
      </c>
      <c r="C33" s="228">
        <v>1</v>
      </c>
      <c r="D33" s="211"/>
      <c r="E33" s="265" t="s">
        <v>2116</v>
      </c>
      <c r="G33" t="s">
        <v>2133</v>
      </c>
      <c r="H33" s="210"/>
      <c r="I33" t="s">
        <v>2134</v>
      </c>
    </row>
    <row r="34" spans="1:11">
      <c r="A34" t="s">
        <v>2339</v>
      </c>
      <c r="B34" s="269" t="s">
        <v>2196</v>
      </c>
      <c r="C34" s="228">
        <v>1</v>
      </c>
      <c r="D34" s="211"/>
      <c r="E34" s="265" t="s">
        <v>2116</v>
      </c>
      <c r="G34" t="s">
        <v>1859</v>
      </c>
      <c r="H34" s="210"/>
      <c r="I34" t="s">
        <v>1860</v>
      </c>
      <c r="J34" t="s">
        <v>188</v>
      </c>
    </row>
    <row r="35" spans="1:11">
      <c r="A35" s="265" t="s">
        <v>2339</v>
      </c>
      <c r="B35" t="s">
        <v>2207</v>
      </c>
      <c r="C35" s="228">
        <v>1</v>
      </c>
      <c r="D35" s="211"/>
      <c r="E35" s="265" t="s">
        <v>2116</v>
      </c>
      <c r="G35" s="223" t="s">
        <v>1855</v>
      </c>
      <c r="H35" s="210"/>
      <c r="I35" s="223" t="s">
        <v>1861</v>
      </c>
      <c r="J35" s="223" t="s">
        <v>188</v>
      </c>
      <c r="K35" s="223"/>
    </row>
    <row r="36" spans="1:11">
      <c r="A36" s="330" t="s">
        <v>2339</v>
      </c>
      <c r="B36" s="330" t="s">
        <v>2194</v>
      </c>
      <c r="C36" s="228">
        <v>1</v>
      </c>
      <c r="D36" s="211"/>
      <c r="E36" s="330" t="s">
        <v>2116</v>
      </c>
      <c r="G36" t="s">
        <v>2527</v>
      </c>
      <c r="H36" s="210">
        <v>25000</v>
      </c>
      <c r="I36" t="s">
        <v>1839</v>
      </c>
      <c r="J36" t="s">
        <v>1842</v>
      </c>
      <c r="K36" t="s">
        <v>188</v>
      </c>
    </row>
    <row r="37" spans="1:11">
      <c r="A37" s="272" t="s">
        <v>2339</v>
      </c>
      <c r="B37" t="s">
        <v>2343</v>
      </c>
      <c r="C37" s="228">
        <v>30</v>
      </c>
      <c r="D37" s="211"/>
      <c r="E37" s="265" t="s">
        <v>2116</v>
      </c>
      <c r="G37" t="s">
        <v>1840</v>
      </c>
      <c r="H37" s="210">
        <v>126800</v>
      </c>
      <c r="I37" t="s">
        <v>1841</v>
      </c>
      <c r="J37" t="s">
        <v>1842</v>
      </c>
      <c r="K37" t="s">
        <v>188</v>
      </c>
    </row>
    <row r="38" spans="1:11">
      <c r="A38" s="272" t="s">
        <v>2339</v>
      </c>
      <c r="B38" t="s">
        <v>2413</v>
      </c>
      <c r="C38" s="228">
        <v>30</v>
      </c>
      <c r="D38" s="211"/>
      <c r="E38" s="265" t="s">
        <v>2116</v>
      </c>
      <c r="G38" t="s">
        <v>1679</v>
      </c>
      <c r="H38" s="210">
        <v>5760</v>
      </c>
      <c r="I38" t="s">
        <v>829</v>
      </c>
      <c r="J38" t="s">
        <v>1637</v>
      </c>
    </row>
    <row r="39" spans="1:11">
      <c r="A39" s="310" t="s">
        <v>2339</v>
      </c>
      <c r="B39" s="310" t="s">
        <v>2412</v>
      </c>
      <c r="C39" s="228">
        <v>30</v>
      </c>
      <c r="D39" s="211"/>
      <c r="E39" s="310" t="s">
        <v>2116</v>
      </c>
      <c r="G39" t="s">
        <v>2115</v>
      </c>
      <c r="H39" s="210"/>
      <c r="I39" t="s">
        <v>2132</v>
      </c>
    </row>
    <row r="40" spans="1:11">
      <c r="A40" s="329" t="s">
        <v>2339</v>
      </c>
      <c r="B40" s="329" t="s">
        <v>2125</v>
      </c>
      <c r="C40" s="228">
        <v>30</v>
      </c>
      <c r="D40" s="211"/>
      <c r="E40" s="329" t="s">
        <v>2116</v>
      </c>
      <c r="G40" t="s">
        <v>2119</v>
      </c>
      <c r="H40" s="210"/>
      <c r="I40" t="s">
        <v>2132</v>
      </c>
    </row>
    <row r="41" spans="1:11">
      <c r="A41" s="306" t="s">
        <v>2450</v>
      </c>
      <c r="B41" s="306" t="s">
        <v>2194</v>
      </c>
      <c r="C41" s="228">
        <v>1</v>
      </c>
      <c r="D41" s="211"/>
      <c r="E41" s="306" t="s">
        <v>2116</v>
      </c>
      <c r="G41" s="209" t="s">
        <v>2451</v>
      </c>
      <c r="H41" s="210"/>
      <c r="I41" t="s">
        <v>2132</v>
      </c>
      <c r="J41" t="s">
        <v>496</v>
      </c>
    </row>
    <row r="42" spans="1:11">
      <c r="A42" s="272" t="s">
        <v>2450</v>
      </c>
      <c r="B42" t="s">
        <v>2208</v>
      </c>
      <c r="C42" s="228">
        <v>1</v>
      </c>
      <c r="D42" s="211"/>
      <c r="E42" s="265" t="s">
        <v>2116</v>
      </c>
      <c r="G42" s="209" t="s">
        <v>2207</v>
      </c>
      <c r="H42" s="210"/>
      <c r="I42" t="s">
        <v>2132</v>
      </c>
      <c r="J42" t="s">
        <v>496</v>
      </c>
    </row>
    <row r="43" spans="1:11">
      <c r="A43" s="272" t="s">
        <v>2450</v>
      </c>
      <c r="B43" t="s">
        <v>2451</v>
      </c>
      <c r="C43" s="228">
        <v>1</v>
      </c>
      <c r="D43" s="211"/>
      <c r="E43" s="265" t="s">
        <v>2116</v>
      </c>
      <c r="G43" t="s">
        <v>2120</v>
      </c>
      <c r="H43" s="210"/>
      <c r="I43" t="s">
        <v>2132</v>
      </c>
      <c r="J43" t="s">
        <v>496</v>
      </c>
    </row>
    <row r="44" spans="1:11">
      <c r="A44" s="332" t="s">
        <v>2450</v>
      </c>
      <c r="B44" s="332" t="s">
        <v>320</v>
      </c>
      <c r="C44" s="228"/>
      <c r="D44" s="324">
        <v>11039</v>
      </c>
      <c r="E44" s="332" t="s">
        <v>2116</v>
      </c>
      <c r="G44" s="209" t="s">
        <v>2118</v>
      </c>
      <c r="H44" s="210"/>
      <c r="I44" t="s">
        <v>2132</v>
      </c>
    </row>
    <row r="45" spans="1:11">
      <c r="A45" s="272" t="s">
        <v>2696</v>
      </c>
      <c r="B45" t="s">
        <v>2697</v>
      </c>
      <c r="C45" s="228">
        <v>5</v>
      </c>
      <c r="D45" s="211">
        <v>7</v>
      </c>
      <c r="E45" s="265" t="s">
        <v>1848</v>
      </c>
      <c r="G45" t="s">
        <v>2121</v>
      </c>
      <c r="H45" s="210"/>
      <c r="I45" t="s">
        <v>2132</v>
      </c>
    </row>
    <row r="46" spans="1:11">
      <c r="A46" s="272" t="s">
        <v>2696</v>
      </c>
      <c r="B46" t="s">
        <v>2726</v>
      </c>
      <c r="C46" s="228">
        <v>1</v>
      </c>
      <c r="D46" s="211"/>
      <c r="E46" s="265" t="s">
        <v>1848</v>
      </c>
      <c r="G46" t="s">
        <v>2193</v>
      </c>
      <c r="H46" s="210"/>
      <c r="I46" t="s">
        <v>2132</v>
      </c>
    </row>
    <row r="47" spans="1:11">
      <c r="A47" s="352" t="s">
        <v>2696</v>
      </c>
      <c r="B47" s="352" t="s">
        <v>2807</v>
      </c>
      <c r="C47" s="228">
        <v>15</v>
      </c>
      <c r="D47" s="211"/>
      <c r="E47" s="352" t="s">
        <v>1848</v>
      </c>
      <c r="G47" t="s">
        <v>2206</v>
      </c>
      <c r="H47" s="210"/>
      <c r="I47" t="s">
        <v>2132</v>
      </c>
      <c r="J47" t="s">
        <v>496</v>
      </c>
    </row>
    <row r="48" spans="1:11">
      <c r="A48" s="360" t="s">
        <v>2696</v>
      </c>
      <c r="B48" s="360" t="s">
        <v>2833</v>
      </c>
      <c r="C48" s="228">
        <v>8</v>
      </c>
      <c r="D48" s="211"/>
      <c r="E48" s="360" t="s">
        <v>1848</v>
      </c>
      <c r="G48" t="s">
        <v>2458</v>
      </c>
      <c r="H48" s="210"/>
      <c r="I48" t="s">
        <v>2459</v>
      </c>
      <c r="J48" t="s">
        <v>496</v>
      </c>
    </row>
    <row r="49" spans="1:11">
      <c r="A49" s="363" t="s">
        <v>2696</v>
      </c>
      <c r="B49" s="363" t="s">
        <v>2879</v>
      </c>
      <c r="C49" s="228">
        <v>13</v>
      </c>
      <c r="D49" s="211"/>
      <c r="E49" s="363" t="s">
        <v>1848</v>
      </c>
      <c r="G49" t="s">
        <v>2524</v>
      </c>
      <c r="H49" s="210"/>
      <c r="I49" t="s">
        <v>2526</v>
      </c>
    </row>
    <row r="50" spans="1:11">
      <c r="A50" s="272" t="s">
        <v>1792</v>
      </c>
      <c r="B50" t="s">
        <v>2423</v>
      </c>
      <c r="C50" s="228">
        <v>1</v>
      </c>
      <c r="D50" s="211">
        <v>2</v>
      </c>
      <c r="E50" s="265" t="s">
        <v>1791</v>
      </c>
      <c r="G50" t="s">
        <v>2525</v>
      </c>
      <c r="H50" s="210"/>
      <c r="I50" t="s">
        <v>2526</v>
      </c>
    </row>
    <row r="51" spans="1:11">
      <c r="A51" s="268" t="s">
        <v>1792</v>
      </c>
      <c r="B51" t="s">
        <v>1793</v>
      </c>
      <c r="C51" s="228">
        <v>2</v>
      </c>
      <c r="D51" s="211"/>
      <c r="E51" s="268" t="s">
        <v>1791</v>
      </c>
      <c r="G51" t="s">
        <v>2511</v>
      </c>
      <c r="H51" s="210"/>
      <c r="I51" s="184" t="s">
        <v>2512</v>
      </c>
      <c r="J51" t="s">
        <v>2516</v>
      </c>
    </row>
    <row r="52" spans="1:11" ht="15" customHeight="1">
      <c r="A52" s="272" t="s">
        <v>1792</v>
      </c>
      <c r="B52" t="s">
        <v>1631</v>
      </c>
      <c r="C52" s="228">
        <v>1</v>
      </c>
      <c r="D52" s="211"/>
      <c r="E52" s="268" t="s">
        <v>1791</v>
      </c>
      <c r="G52" s="363" t="s">
        <v>2513</v>
      </c>
      <c r="H52" s="210"/>
      <c r="I52" t="s">
        <v>2512</v>
      </c>
      <c r="J52" t="s">
        <v>2516</v>
      </c>
    </row>
    <row r="53" spans="1:11">
      <c r="A53" s="272" t="s">
        <v>1792</v>
      </c>
      <c r="B53" t="s">
        <v>1679</v>
      </c>
      <c r="C53" s="228"/>
      <c r="D53" s="211"/>
      <c r="E53" t="s">
        <v>1791</v>
      </c>
      <c r="G53" t="s">
        <v>2519</v>
      </c>
      <c r="H53" s="210"/>
      <c r="I53" t="s">
        <v>2518</v>
      </c>
      <c r="J53" t="s">
        <v>282</v>
      </c>
    </row>
    <row r="54" spans="1:11">
      <c r="A54" s="272" t="s">
        <v>1792</v>
      </c>
      <c r="B54" t="s">
        <v>1854</v>
      </c>
      <c r="C54" s="228">
        <v>4</v>
      </c>
      <c r="D54" s="211"/>
      <c r="E54" t="s">
        <v>1791</v>
      </c>
      <c r="G54" s="223" t="s">
        <v>2520</v>
      </c>
      <c r="H54" s="210"/>
      <c r="I54" s="223" t="s">
        <v>2518</v>
      </c>
      <c r="J54" s="223" t="s">
        <v>282</v>
      </c>
    </row>
    <row r="55" spans="1:11">
      <c r="A55" s="272" t="s">
        <v>1792</v>
      </c>
      <c r="B55" t="s">
        <v>1855</v>
      </c>
      <c r="C55" s="228">
        <v>3</v>
      </c>
      <c r="D55" s="211"/>
      <c r="E55" s="268" t="s">
        <v>1791</v>
      </c>
      <c r="G55" t="s">
        <v>2502</v>
      </c>
      <c r="H55" s="210"/>
      <c r="I55" t="s">
        <v>2501</v>
      </c>
    </row>
    <row r="56" spans="1:11">
      <c r="A56" s="272" t="s">
        <v>1792</v>
      </c>
      <c r="B56" t="s">
        <v>1688</v>
      </c>
      <c r="C56" s="228">
        <v>1</v>
      </c>
      <c r="D56" s="211"/>
      <c r="E56" s="268" t="s">
        <v>1791</v>
      </c>
      <c r="G56" t="s">
        <v>2503</v>
      </c>
      <c r="H56" s="210"/>
      <c r="I56" t="s">
        <v>2501</v>
      </c>
    </row>
    <row r="57" spans="1:11">
      <c r="A57" s="272" t="s">
        <v>2593</v>
      </c>
      <c r="B57" t="s">
        <v>2348</v>
      </c>
      <c r="C57" s="228">
        <v>1</v>
      </c>
      <c r="D57" s="211"/>
      <c r="E57" s="268" t="s">
        <v>1848</v>
      </c>
      <c r="G57" t="s">
        <v>2493</v>
      </c>
      <c r="H57" s="210"/>
      <c r="I57" t="s">
        <v>2492</v>
      </c>
      <c r="J57" t="s">
        <v>328</v>
      </c>
    </row>
    <row r="58" spans="1:11">
      <c r="A58" s="347" t="s">
        <v>2531</v>
      </c>
      <c r="B58" s="347" t="s">
        <v>2348</v>
      </c>
      <c r="C58" s="228">
        <v>2</v>
      </c>
      <c r="D58" s="211"/>
      <c r="E58" s="347" t="s">
        <v>1848</v>
      </c>
      <c r="G58" t="s">
        <v>2494</v>
      </c>
      <c r="H58" s="210"/>
      <c r="I58" t="s">
        <v>2492</v>
      </c>
      <c r="J58" t="s">
        <v>328</v>
      </c>
    </row>
    <row r="59" spans="1:11">
      <c r="A59" s="347" t="s">
        <v>2531</v>
      </c>
      <c r="B59" s="347" t="s">
        <v>2696</v>
      </c>
      <c r="C59" s="228">
        <v>1</v>
      </c>
      <c r="D59" s="211"/>
      <c r="E59" s="347" t="s">
        <v>1848</v>
      </c>
      <c r="G59" t="s">
        <v>2511</v>
      </c>
      <c r="H59" s="210"/>
      <c r="I59" t="s">
        <v>2534</v>
      </c>
      <c r="J59" t="s">
        <v>2516</v>
      </c>
    </row>
    <row r="60" spans="1:11">
      <c r="A60" s="272" t="s">
        <v>2495</v>
      </c>
      <c r="B60" t="s">
        <v>2423</v>
      </c>
      <c r="C60" s="228">
        <v>2</v>
      </c>
      <c r="D60" s="211"/>
      <c r="E60" s="269" t="s">
        <v>1848</v>
      </c>
      <c r="G60" s="363" t="s">
        <v>2513</v>
      </c>
      <c r="H60" s="210"/>
      <c r="I60" s="363" t="s">
        <v>2534</v>
      </c>
      <c r="J60" s="363" t="s">
        <v>2516</v>
      </c>
      <c r="K60" s="363"/>
    </row>
    <row r="61" spans="1:11">
      <c r="A61" s="268" t="s">
        <v>2496</v>
      </c>
      <c r="B61" t="s">
        <v>2424</v>
      </c>
      <c r="C61" s="228"/>
      <c r="D61" s="211">
        <v>4</v>
      </c>
      <c r="E61" s="268" t="s">
        <v>1848</v>
      </c>
      <c r="G61" s="363" t="s">
        <v>2505</v>
      </c>
      <c r="H61" s="210"/>
      <c r="I61" t="s">
        <v>2776</v>
      </c>
    </row>
    <row r="62" spans="1:11">
      <c r="A62" s="268" t="s">
        <v>2537</v>
      </c>
      <c r="B62" t="s">
        <v>1605</v>
      </c>
      <c r="C62" s="228">
        <v>3</v>
      </c>
      <c r="D62" s="211"/>
      <c r="E62" s="268" t="s">
        <v>1848</v>
      </c>
      <c r="G62" t="s">
        <v>2506</v>
      </c>
      <c r="H62" s="210"/>
      <c r="I62" t="s">
        <v>2777</v>
      </c>
    </row>
    <row r="63" spans="1:11">
      <c r="A63" s="268" t="s">
        <v>2514</v>
      </c>
      <c r="B63" t="s">
        <v>2626</v>
      </c>
      <c r="C63" s="228">
        <v>12</v>
      </c>
      <c r="D63" s="211"/>
      <c r="E63" s="268" t="s">
        <v>1848</v>
      </c>
      <c r="G63" t="s">
        <v>2775</v>
      </c>
      <c r="H63" s="210"/>
      <c r="I63" t="s">
        <v>2778</v>
      </c>
    </row>
    <row r="64" spans="1:11">
      <c r="A64" t="s">
        <v>2521</v>
      </c>
      <c r="B64" t="s">
        <v>2448</v>
      </c>
      <c r="C64" s="228">
        <v>10</v>
      </c>
      <c r="D64" s="211"/>
      <c r="E64" s="269" t="s">
        <v>1848</v>
      </c>
      <c r="G64" t="s">
        <v>2754</v>
      </c>
      <c r="H64" s="210"/>
      <c r="I64" t="s">
        <v>2750</v>
      </c>
    </row>
    <row r="65" spans="1:11">
      <c r="A65" s="268" t="s">
        <v>2127</v>
      </c>
      <c r="B65" t="s">
        <v>2128</v>
      </c>
      <c r="C65" s="228">
        <v>10</v>
      </c>
      <c r="D65" s="211"/>
      <c r="E65" s="268" t="s">
        <v>2116</v>
      </c>
      <c r="G65" t="s">
        <v>2753</v>
      </c>
      <c r="H65" s="210"/>
      <c r="I65" t="s">
        <v>2751</v>
      </c>
    </row>
    <row r="66" spans="1:11">
      <c r="A66" s="310" t="s">
        <v>2127</v>
      </c>
      <c r="B66" s="310" t="s">
        <v>320</v>
      </c>
      <c r="C66" s="323">
        <v>2468</v>
      </c>
      <c r="D66" s="324">
        <v>6000</v>
      </c>
      <c r="E66" s="310" t="s">
        <v>2116</v>
      </c>
      <c r="G66" t="s">
        <v>2755</v>
      </c>
      <c r="H66" s="210"/>
      <c r="I66" t="s">
        <v>2752</v>
      </c>
    </row>
    <row r="67" spans="1:11">
      <c r="A67" s="268" t="s">
        <v>2127</v>
      </c>
      <c r="B67" t="s">
        <v>1459</v>
      </c>
      <c r="C67" s="228">
        <v>2</v>
      </c>
      <c r="D67" s="211"/>
      <c r="E67" s="268" t="s">
        <v>2116</v>
      </c>
      <c r="G67" s="136" t="s">
        <v>2537</v>
      </c>
      <c r="H67" s="210"/>
      <c r="I67" t="s">
        <v>2644</v>
      </c>
      <c r="J67" t="s">
        <v>2516</v>
      </c>
      <c r="K67" t="s">
        <v>2552</v>
      </c>
    </row>
    <row r="68" spans="1:11">
      <c r="A68" s="269" t="s">
        <v>2127</v>
      </c>
      <c r="B68" t="s">
        <v>1855</v>
      </c>
      <c r="C68" s="228">
        <v>1</v>
      </c>
      <c r="D68" s="211"/>
      <c r="E68" s="269" t="s">
        <v>2116</v>
      </c>
      <c r="G68" t="s">
        <v>2491</v>
      </c>
      <c r="H68" s="210"/>
      <c r="I68" t="s">
        <v>2645</v>
      </c>
      <c r="J68" t="s">
        <v>2516</v>
      </c>
    </row>
    <row r="69" spans="1:11">
      <c r="A69" s="272" t="s">
        <v>2127</v>
      </c>
      <c r="B69" t="s">
        <v>2130</v>
      </c>
      <c r="C69" s="228">
        <v>10</v>
      </c>
      <c r="D69" s="211"/>
      <c r="E69" s="269" t="s">
        <v>2116</v>
      </c>
      <c r="G69" t="s">
        <v>2495</v>
      </c>
      <c r="H69" s="210"/>
      <c r="I69" s="268" t="s">
        <v>2598</v>
      </c>
      <c r="J69" t="s">
        <v>2497</v>
      </c>
    </row>
    <row r="70" spans="1:11">
      <c r="A70" s="272" t="s">
        <v>2127</v>
      </c>
      <c r="B70" t="s">
        <v>2210</v>
      </c>
      <c r="C70" s="228">
        <v>10</v>
      </c>
      <c r="D70" s="211"/>
      <c r="E70" s="269" t="s">
        <v>2116</v>
      </c>
      <c r="G70" t="s">
        <v>2496</v>
      </c>
      <c r="H70" s="210"/>
      <c r="I70" t="s">
        <v>2599</v>
      </c>
      <c r="J70" t="s">
        <v>2497</v>
      </c>
    </row>
    <row r="71" spans="1:11">
      <c r="A71" s="272" t="s">
        <v>2127</v>
      </c>
      <c r="B71" t="s">
        <v>2212</v>
      </c>
      <c r="C71" s="228">
        <v>10</v>
      </c>
      <c r="D71" s="211"/>
      <c r="E71" t="s">
        <v>2116</v>
      </c>
      <c r="G71" t="s">
        <v>2514</v>
      </c>
      <c r="H71" s="210"/>
      <c r="I71" t="s">
        <v>2625</v>
      </c>
      <c r="J71" t="s">
        <v>1069</v>
      </c>
    </row>
    <row r="72" spans="1:11">
      <c r="A72" s="272" t="s">
        <v>2127</v>
      </c>
      <c r="B72" s="269" t="s">
        <v>2348</v>
      </c>
      <c r="C72" s="228">
        <v>2</v>
      </c>
      <c r="D72" s="211"/>
      <c r="E72" t="s">
        <v>2116</v>
      </c>
      <c r="G72" t="s">
        <v>2517</v>
      </c>
      <c r="H72" s="210"/>
      <c r="I72" t="s">
        <v>2624</v>
      </c>
      <c r="J72" t="s">
        <v>1069</v>
      </c>
    </row>
    <row r="73" spans="1:11">
      <c r="A73" s="269" t="s">
        <v>2127</v>
      </c>
      <c r="B73" t="s">
        <v>1440</v>
      </c>
      <c r="C73" s="228">
        <v>9</v>
      </c>
      <c r="D73" s="211"/>
      <c r="E73" s="269" t="s">
        <v>2116</v>
      </c>
      <c r="H73" s="210"/>
      <c r="I73" t="s">
        <v>2652</v>
      </c>
      <c r="J73" t="s">
        <v>1848</v>
      </c>
    </row>
    <row r="74" spans="1:11">
      <c r="A74" s="269" t="s">
        <v>1858</v>
      </c>
      <c r="B74" t="s">
        <v>1859</v>
      </c>
      <c r="C74" s="228"/>
      <c r="D74" s="211" t="s">
        <v>2075</v>
      </c>
      <c r="E74" s="269" t="s">
        <v>1791</v>
      </c>
      <c r="H74" s="210"/>
      <c r="I74" s="268" t="s">
        <v>2653</v>
      </c>
      <c r="J74" t="s">
        <v>1848</v>
      </c>
    </row>
    <row r="75" spans="1:11">
      <c r="A75" s="306" t="s">
        <v>1858</v>
      </c>
      <c r="B75" s="270" t="s">
        <v>1631</v>
      </c>
      <c r="C75" s="228">
        <v>1</v>
      </c>
      <c r="D75" s="211"/>
      <c r="E75" s="270" t="s">
        <v>1791</v>
      </c>
      <c r="G75" t="s">
        <v>2486</v>
      </c>
      <c r="H75" s="210"/>
      <c r="I75" s="268" t="s">
        <v>2594</v>
      </c>
      <c r="J75" t="s">
        <v>1069</v>
      </c>
    </row>
    <row r="76" spans="1:11">
      <c r="A76" s="306" t="s">
        <v>1858</v>
      </c>
      <c r="B76" t="s">
        <v>2422</v>
      </c>
      <c r="C76" s="228">
        <v>1</v>
      </c>
      <c r="D76" s="211"/>
      <c r="E76" s="270" t="s">
        <v>1791</v>
      </c>
      <c r="G76" t="s">
        <v>2487</v>
      </c>
      <c r="H76" s="210"/>
      <c r="I76" t="s">
        <v>2595</v>
      </c>
      <c r="J76" t="s">
        <v>1069</v>
      </c>
    </row>
    <row r="77" spans="1:11">
      <c r="A77" s="306" t="s">
        <v>2505</v>
      </c>
      <c r="B77" s="306" t="s">
        <v>2413</v>
      </c>
      <c r="C77" s="228">
        <v>5</v>
      </c>
      <c r="D77" s="211"/>
      <c r="E77" s="306" t="s">
        <v>1848</v>
      </c>
      <c r="G77" t="s">
        <v>2495</v>
      </c>
      <c r="H77" s="210"/>
      <c r="I77" t="s">
        <v>2630</v>
      </c>
      <c r="J77" s="306" t="s">
        <v>2497</v>
      </c>
    </row>
    <row r="78" spans="1:11">
      <c r="A78" s="270" t="s">
        <v>2505</v>
      </c>
      <c r="B78" t="s">
        <v>2414</v>
      </c>
      <c r="C78" s="228">
        <v>6</v>
      </c>
      <c r="D78" s="211"/>
      <c r="E78" s="270" t="s">
        <v>1848</v>
      </c>
      <c r="G78" t="s">
        <v>2496</v>
      </c>
      <c r="H78" s="210"/>
      <c r="I78" t="s">
        <v>2631</v>
      </c>
      <c r="J78" t="s">
        <v>2497</v>
      </c>
    </row>
    <row r="79" spans="1:11">
      <c r="A79" t="s">
        <v>2506</v>
      </c>
      <c r="B79" t="s">
        <v>2412</v>
      </c>
      <c r="C79" s="228"/>
      <c r="D79" s="211" t="s">
        <v>2613</v>
      </c>
      <c r="E79" s="270" t="s">
        <v>1848</v>
      </c>
      <c r="G79" t="s">
        <v>2531</v>
      </c>
      <c r="H79" s="210"/>
      <c r="I79" t="s">
        <v>2650</v>
      </c>
      <c r="J79" t="s">
        <v>1848</v>
      </c>
    </row>
    <row r="80" spans="1:11">
      <c r="A80" t="s">
        <v>2530</v>
      </c>
      <c r="B80" t="s">
        <v>2637</v>
      </c>
      <c r="C80" s="228">
        <v>3</v>
      </c>
      <c r="D80" s="211"/>
      <c r="E80" s="270" t="s">
        <v>1848</v>
      </c>
      <c r="G80" t="s">
        <v>2593</v>
      </c>
      <c r="H80" s="210"/>
      <c r="I80" s="269" t="s">
        <v>2651</v>
      </c>
      <c r="J80" t="s">
        <v>1848</v>
      </c>
    </row>
    <row r="81" spans="1:11">
      <c r="A81" s="360" t="s">
        <v>2491</v>
      </c>
      <c r="B81" s="360" t="s">
        <v>1605</v>
      </c>
      <c r="C81" s="228">
        <v>2</v>
      </c>
      <c r="D81" s="211"/>
      <c r="E81" s="360" t="s">
        <v>1848</v>
      </c>
      <c r="G81" s="269" t="s">
        <v>2521</v>
      </c>
      <c r="H81" s="210"/>
      <c r="I81" t="s">
        <v>2646</v>
      </c>
      <c r="K81" t="s">
        <v>2522</v>
      </c>
    </row>
    <row r="82" spans="1:11">
      <c r="A82" s="329" t="s">
        <v>2754</v>
      </c>
      <c r="B82" s="329" t="s">
        <v>2758</v>
      </c>
      <c r="C82" s="228">
        <v>1</v>
      </c>
      <c r="D82" s="211"/>
      <c r="E82" s="329" t="s">
        <v>1848</v>
      </c>
      <c r="G82" t="s">
        <v>2447</v>
      </c>
      <c r="H82" s="210"/>
      <c r="I82" t="s">
        <v>2654</v>
      </c>
      <c r="J82" t="s">
        <v>1069</v>
      </c>
      <c r="K82" t="s">
        <v>2523</v>
      </c>
    </row>
    <row r="83" spans="1:11">
      <c r="A83" t="s">
        <v>1856</v>
      </c>
      <c r="B83" t="s">
        <v>1857</v>
      </c>
      <c r="C83" s="228">
        <v>1</v>
      </c>
      <c r="D83" s="211"/>
      <c r="E83" s="270" t="s">
        <v>1791</v>
      </c>
      <c r="G83" t="s">
        <v>2530</v>
      </c>
      <c r="H83" s="210"/>
      <c r="I83" t="s">
        <v>2642</v>
      </c>
    </row>
    <row r="84" spans="1:11">
      <c r="A84" s="332" t="s">
        <v>1856</v>
      </c>
      <c r="B84" s="332" t="s">
        <v>1855</v>
      </c>
      <c r="C84" s="228">
        <v>4</v>
      </c>
      <c r="D84" s="211"/>
      <c r="E84" s="332" t="s">
        <v>1791</v>
      </c>
      <c r="G84" s="368" t="s">
        <v>2491</v>
      </c>
      <c r="H84" s="210"/>
      <c r="I84" s="270" t="s">
        <v>2643</v>
      </c>
    </row>
    <row r="85" spans="1:11">
      <c r="A85" s="336" t="s">
        <v>1856</v>
      </c>
      <c r="B85" s="336" t="s">
        <v>2425</v>
      </c>
      <c r="C85" s="228">
        <v>2</v>
      </c>
      <c r="D85" s="211"/>
      <c r="E85" s="336" t="s">
        <v>1791</v>
      </c>
      <c r="G85" s="306" t="s">
        <v>2505</v>
      </c>
      <c r="H85" s="210"/>
      <c r="I85" t="s">
        <v>2596</v>
      </c>
      <c r="J85" t="s">
        <v>2515</v>
      </c>
      <c r="K85" t="s">
        <v>2508</v>
      </c>
    </row>
    <row r="86" spans="1:11">
      <c r="A86" s="330" t="s">
        <v>1856</v>
      </c>
      <c r="B86" s="330" t="s">
        <v>1688</v>
      </c>
      <c r="C86" s="228">
        <v>1</v>
      </c>
      <c r="D86" s="211"/>
      <c r="E86" s="330" t="s">
        <v>1791</v>
      </c>
      <c r="G86" s="306" t="s">
        <v>2506</v>
      </c>
      <c r="H86" s="210"/>
      <c r="I86" s="306" t="s">
        <v>2597</v>
      </c>
      <c r="J86" t="s">
        <v>2515</v>
      </c>
      <c r="K86" t="s">
        <v>2507</v>
      </c>
    </row>
    <row r="87" spans="1:11">
      <c r="A87" s="270" t="s">
        <v>1856</v>
      </c>
      <c r="B87" t="s">
        <v>1631</v>
      </c>
      <c r="C87" s="228">
        <v>2</v>
      </c>
      <c r="D87" s="211"/>
      <c r="E87" s="270" t="s">
        <v>1791</v>
      </c>
      <c r="G87" s="306" t="s">
        <v>2530</v>
      </c>
      <c r="H87" s="210"/>
      <c r="I87" s="306" t="s">
        <v>2647</v>
      </c>
      <c r="J87" t="s">
        <v>2533</v>
      </c>
    </row>
    <row r="88" spans="1:11" ht="14.25" customHeight="1">
      <c r="A88" s="272" t="s">
        <v>1856</v>
      </c>
      <c r="B88" t="s">
        <v>2527</v>
      </c>
      <c r="C88" s="228">
        <v>2</v>
      </c>
      <c r="D88" s="211"/>
      <c r="E88" s="272" t="s">
        <v>1791</v>
      </c>
      <c r="G88" s="363" t="s">
        <v>2531</v>
      </c>
      <c r="H88" s="210"/>
      <c r="I88" s="306" t="s">
        <v>2648</v>
      </c>
      <c r="J88" t="s">
        <v>2532</v>
      </c>
    </row>
    <row r="89" spans="1:11">
      <c r="A89" s="272" t="s">
        <v>1856</v>
      </c>
      <c r="B89" t="s">
        <v>2422</v>
      </c>
      <c r="C89" s="228">
        <v>1</v>
      </c>
      <c r="D89" s="211"/>
      <c r="E89" s="272" t="s">
        <v>1791</v>
      </c>
      <c r="G89" s="306" t="s">
        <v>2517</v>
      </c>
      <c r="H89" s="210"/>
      <c r="I89" s="306" t="s">
        <v>2649</v>
      </c>
      <c r="J89" t="s">
        <v>1069</v>
      </c>
    </row>
    <row r="90" spans="1:11">
      <c r="A90" s="272" t="s">
        <v>2458</v>
      </c>
      <c r="B90" t="s">
        <v>1683</v>
      </c>
      <c r="C90" s="228">
        <v>1</v>
      </c>
      <c r="D90" s="211"/>
      <c r="E90" s="272" t="s">
        <v>2116</v>
      </c>
      <c r="G90" s="306" t="s">
        <v>2519</v>
      </c>
      <c r="H90" s="210"/>
      <c r="I90" s="306" t="s">
        <v>2535</v>
      </c>
      <c r="J90" t="s">
        <v>282</v>
      </c>
    </row>
    <row r="91" spans="1:11">
      <c r="A91" s="272" t="s">
        <v>2458</v>
      </c>
      <c r="B91" t="s">
        <v>2141</v>
      </c>
      <c r="C91" s="228">
        <v>4</v>
      </c>
      <c r="D91" s="211"/>
      <c r="E91" s="272" t="s">
        <v>2116</v>
      </c>
      <c r="G91" t="s">
        <v>2520</v>
      </c>
      <c r="H91" s="210"/>
      <c r="I91" s="306" t="s">
        <v>2535</v>
      </c>
      <c r="J91" t="s">
        <v>282</v>
      </c>
    </row>
    <row r="92" spans="1:11">
      <c r="A92" s="272" t="s">
        <v>2458</v>
      </c>
      <c r="B92" s="272" t="s">
        <v>2601</v>
      </c>
      <c r="C92" s="228">
        <v>1</v>
      </c>
      <c r="D92" s="211"/>
      <c r="E92" s="272" t="s">
        <v>2116</v>
      </c>
      <c r="G92" t="s">
        <v>2641</v>
      </c>
      <c r="H92" s="210"/>
      <c r="I92" t="s">
        <v>2655</v>
      </c>
      <c r="J92" t="s">
        <v>1394</v>
      </c>
    </row>
    <row r="93" spans="1:11">
      <c r="A93" s="272" t="s">
        <v>2458</v>
      </c>
      <c r="B93" t="s">
        <v>1688</v>
      </c>
      <c r="C93" s="228">
        <v>1</v>
      </c>
      <c r="D93" s="211"/>
      <c r="E93" s="272" t="s">
        <v>2116</v>
      </c>
      <c r="G93" t="s">
        <v>2136</v>
      </c>
      <c r="H93" s="210"/>
      <c r="I93" s="306" t="s">
        <v>2137</v>
      </c>
    </row>
    <row r="94" spans="1:11">
      <c r="A94" s="330" t="s">
        <v>2487</v>
      </c>
      <c r="B94" s="330" t="s">
        <v>2604</v>
      </c>
      <c r="C94" s="228">
        <v>20</v>
      </c>
      <c r="D94" s="211"/>
      <c r="E94" s="330" t="s">
        <v>1848</v>
      </c>
      <c r="G94" t="s">
        <v>1678</v>
      </c>
      <c r="H94" s="210">
        <v>2400</v>
      </c>
      <c r="I94" s="306" t="s">
        <v>2073</v>
      </c>
    </row>
    <row r="95" spans="1:11">
      <c r="A95" s="306" t="s">
        <v>2517</v>
      </c>
      <c r="B95" t="s">
        <v>2626</v>
      </c>
      <c r="C95" s="228"/>
      <c r="D95" s="211">
        <v>17</v>
      </c>
      <c r="E95" s="306" t="s">
        <v>1848</v>
      </c>
      <c r="G95" s="306" t="s">
        <v>1844</v>
      </c>
      <c r="H95" s="210">
        <v>2400</v>
      </c>
      <c r="I95" t="s">
        <v>1969</v>
      </c>
      <c r="J95" t="s">
        <v>221</v>
      </c>
    </row>
    <row r="96" spans="1:11">
      <c r="A96" s="306" t="s">
        <v>2447</v>
      </c>
      <c r="B96" t="s">
        <v>2448</v>
      </c>
      <c r="C96" s="228">
        <v>19</v>
      </c>
      <c r="D96" s="211"/>
      <c r="E96" s="306" t="s">
        <v>1848</v>
      </c>
      <c r="G96" t="s">
        <v>2528</v>
      </c>
      <c r="H96" s="210"/>
      <c r="I96" t="s">
        <v>2529</v>
      </c>
      <c r="J96" s="306" t="s">
        <v>2418</v>
      </c>
    </row>
    <row r="97" spans="1:11">
      <c r="A97" t="s">
        <v>2447</v>
      </c>
      <c r="B97" t="s">
        <v>2604</v>
      </c>
      <c r="C97" s="228">
        <v>16</v>
      </c>
      <c r="D97" s="211"/>
      <c r="E97" t="s">
        <v>1848</v>
      </c>
      <c r="G97" s="306" t="s">
        <v>2602</v>
      </c>
      <c r="H97" s="210"/>
      <c r="I97" t="s">
        <v>2603</v>
      </c>
      <c r="J97" t="s">
        <v>2418</v>
      </c>
    </row>
    <row r="98" spans="1:11">
      <c r="A98" s="310" t="s">
        <v>2337</v>
      </c>
      <c r="B98" s="310" t="s">
        <v>1793</v>
      </c>
      <c r="C98" s="228">
        <v>2</v>
      </c>
      <c r="D98" s="211"/>
      <c r="E98" s="310" t="s">
        <v>2116</v>
      </c>
      <c r="G98" t="s">
        <v>2585</v>
      </c>
      <c r="H98" s="210"/>
      <c r="I98" t="s">
        <v>2586</v>
      </c>
    </row>
    <row r="99" spans="1:11">
      <c r="A99" s="310" t="s">
        <v>2337</v>
      </c>
      <c r="B99" t="s">
        <v>1683</v>
      </c>
      <c r="C99" s="228">
        <v>1</v>
      </c>
      <c r="D99" s="211"/>
      <c r="E99" s="310" t="s">
        <v>2116</v>
      </c>
      <c r="G99" t="s">
        <v>2126</v>
      </c>
      <c r="H99" s="210"/>
      <c r="I99" t="s">
        <v>2197</v>
      </c>
    </row>
    <row r="100" spans="1:11">
      <c r="A100" s="310" t="s">
        <v>2337</v>
      </c>
      <c r="B100" t="s">
        <v>1631</v>
      </c>
      <c r="C100" s="228">
        <v>1</v>
      </c>
      <c r="D100" s="211"/>
      <c r="E100" s="310" t="s">
        <v>2116</v>
      </c>
      <c r="G100" t="s">
        <v>2196</v>
      </c>
      <c r="H100" s="210"/>
      <c r="I100" t="s">
        <v>2195</v>
      </c>
      <c r="J100" s="310"/>
      <c r="K100" s="310"/>
    </row>
    <row r="101" spans="1:11">
      <c r="A101" s="310" t="s">
        <v>2337</v>
      </c>
      <c r="B101" t="s">
        <v>1855</v>
      </c>
      <c r="C101" s="228">
        <v>1</v>
      </c>
      <c r="D101" s="211">
        <v>3</v>
      </c>
      <c r="E101" s="310" t="s">
        <v>2116</v>
      </c>
      <c r="G101" t="s">
        <v>2208</v>
      </c>
      <c r="H101" s="210"/>
      <c r="I101" s="310" t="s">
        <v>2195</v>
      </c>
      <c r="J101" s="310" t="s">
        <v>2416</v>
      </c>
      <c r="K101" s="310"/>
    </row>
    <row r="102" spans="1:11">
      <c r="A102" s="329" t="s">
        <v>2337</v>
      </c>
      <c r="B102" s="329" t="s">
        <v>1679</v>
      </c>
      <c r="C102" s="228">
        <v>1</v>
      </c>
      <c r="D102" s="211"/>
      <c r="E102" s="329" t="s">
        <v>2116</v>
      </c>
      <c r="G102" t="s">
        <v>2194</v>
      </c>
      <c r="H102" s="210"/>
      <c r="I102" s="310" t="s">
        <v>2195</v>
      </c>
      <c r="J102" t="s">
        <v>2416</v>
      </c>
    </row>
    <row r="103" spans="1:11">
      <c r="A103" s="330" t="s">
        <v>2337</v>
      </c>
      <c r="B103" s="330" t="s">
        <v>2423</v>
      </c>
      <c r="C103" s="228">
        <v>1</v>
      </c>
      <c r="D103" s="211"/>
      <c r="E103" s="330" t="s">
        <v>2116</v>
      </c>
      <c r="G103" s="310" t="s">
        <v>2879</v>
      </c>
      <c r="H103" s="210"/>
      <c r="I103" s="310" t="s">
        <v>2880</v>
      </c>
      <c r="J103" s="310"/>
    </row>
    <row r="104" spans="1:11">
      <c r="A104" s="330" t="s">
        <v>2337</v>
      </c>
      <c r="B104" s="330" t="s">
        <v>1854</v>
      </c>
      <c r="C104" s="228">
        <v>2</v>
      </c>
      <c r="D104" s="211"/>
      <c r="E104" s="330" t="s">
        <v>2116</v>
      </c>
      <c r="G104" t="s">
        <v>2833</v>
      </c>
      <c r="H104" s="210"/>
      <c r="I104" s="310" t="s">
        <v>2834</v>
      </c>
    </row>
    <row r="105" spans="1:11">
      <c r="A105" s="330" t="s">
        <v>2337</v>
      </c>
      <c r="B105" t="s">
        <v>2601</v>
      </c>
      <c r="C105" s="228">
        <v>1</v>
      </c>
      <c r="D105" s="211"/>
      <c r="E105" t="s">
        <v>2116</v>
      </c>
      <c r="G105" t="s">
        <v>2807</v>
      </c>
      <c r="H105" s="210"/>
      <c r="I105" s="310" t="s">
        <v>2809</v>
      </c>
      <c r="J105" t="s">
        <v>2698</v>
      </c>
      <c r="K105" t="s">
        <v>213</v>
      </c>
    </row>
    <row r="106" spans="1:11">
      <c r="A106" s="333" t="s">
        <v>2640</v>
      </c>
      <c r="B106" s="333" t="s">
        <v>2641</v>
      </c>
      <c r="C106" s="228">
        <v>2</v>
      </c>
      <c r="D106" s="211"/>
      <c r="E106" s="333" t="s">
        <v>2116</v>
      </c>
      <c r="G106" s="330" t="s">
        <v>2697</v>
      </c>
      <c r="H106" s="210"/>
      <c r="I106" s="310" t="s">
        <v>2809</v>
      </c>
      <c r="J106" s="330" t="s">
        <v>2698</v>
      </c>
      <c r="K106" t="s">
        <v>284</v>
      </c>
    </row>
    <row r="107" spans="1:11">
      <c r="A107" s="126" t="s">
        <v>2338</v>
      </c>
      <c r="B107" t="s">
        <v>2126</v>
      </c>
      <c r="C107" s="228">
        <v>1</v>
      </c>
      <c r="D107" s="211"/>
      <c r="E107" s="332" t="s">
        <v>2116</v>
      </c>
      <c r="G107" s="330" t="s">
        <v>2726</v>
      </c>
      <c r="H107" s="210"/>
      <c r="I107" s="310" t="s">
        <v>2727</v>
      </c>
      <c r="J107" s="330" t="s">
        <v>2698</v>
      </c>
      <c r="K107" t="s">
        <v>213</v>
      </c>
    </row>
    <row r="108" spans="1:11">
      <c r="A108" s="126" t="s">
        <v>2338</v>
      </c>
      <c r="B108" s="332" t="s">
        <v>1679</v>
      </c>
      <c r="C108" s="228">
        <v>1</v>
      </c>
      <c r="D108" s="211"/>
      <c r="E108" s="332" t="s">
        <v>2116</v>
      </c>
      <c r="G108" t="s">
        <v>2448</v>
      </c>
      <c r="H108" s="210"/>
      <c r="I108" s="310" t="s">
        <v>2449</v>
      </c>
      <c r="J108" t="s">
        <v>1069</v>
      </c>
    </row>
    <row r="109" spans="1:11">
      <c r="A109" s="126" t="s">
        <v>2338</v>
      </c>
      <c r="B109" t="s">
        <v>1688</v>
      </c>
      <c r="C109" s="228">
        <v>1</v>
      </c>
      <c r="D109" s="211"/>
      <c r="E109" s="332" t="s">
        <v>2116</v>
      </c>
      <c r="G109" s="363" t="s">
        <v>2604</v>
      </c>
      <c r="H109" s="210"/>
      <c r="I109" s="310" t="s">
        <v>2605</v>
      </c>
      <c r="J109" s="310" t="s">
        <v>1069</v>
      </c>
    </row>
    <row r="110" spans="1:11">
      <c r="A110" s="126" t="s">
        <v>2338</v>
      </c>
      <c r="B110" s="332" t="s">
        <v>2422</v>
      </c>
      <c r="C110" s="228">
        <v>1</v>
      </c>
      <c r="D110" s="211"/>
      <c r="E110" s="332" t="s">
        <v>2116</v>
      </c>
      <c r="G110" t="s">
        <v>2626</v>
      </c>
      <c r="H110" s="210"/>
      <c r="I110" t="s">
        <v>2627</v>
      </c>
      <c r="J110" t="s">
        <v>1069</v>
      </c>
    </row>
    <row r="111" spans="1:11">
      <c r="A111" s="126" t="s">
        <v>2338</v>
      </c>
      <c r="B111" t="s">
        <v>1857</v>
      </c>
      <c r="C111" s="228">
        <v>1</v>
      </c>
      <c r="D111" s="211"/>
      <c r="E111" s="333" t="s">
        <v>2116</v>
      </c>
      <c r="G111" s="310" t="s">
        <v>2656</v>
      </c>
      <c r="H111" s="210"/>
      <c r="I111" s="310" t="s">
        <v>2657</v>
      </c>
      <c r="J111" s="310" t="s">
        <v>1394</v>
      </c>
    </row>
    <row r="112" spans="1:11">
      <c r="A112" s="336" t="s">
        <v>2338</v>
      </c>
      <c r="B112" t="s">
        <v>2452</v>
      </c>
      <c r="C112" s="228">
        <v>3</v>
      </c>
      <c r="D112" s="211"/>
      <c r="E112" s="336" t="s">
        <v>2116</v>
      </c>
      <c r="G112" s="310" t="s">
        <v>2189</v>
      </c>
      <c r="H112" s="210"/>
      <c r="I112" s="310" t="s">
        <v>2342</v>
      </c>
    </row>
    <row r="113" spans="1:11">
      <c r="A113" t="s">
        <v>2338</v>
      </c>
      <c r="B113" t="s">
        <v>2527</v>
      </c>
      <c r="C113" s="228">
        <v>1</v>
      </c>
      <c r="D113" s="211"/>
      <c r="E113" t="s">
        <v>2116</v>
      </c>
      <c r="G113" t="s">
        <v>2191</v>
      </c>
      <c r="H113" s="210"/>
      <c r="I113" s="310" t="s">
        <v>2192</v>
      </c>
      <c r="J113" s="310"/>
      <c r="K113" s="310"/>
    </row>
    <row r="114" spans="1:11">
      <c r="A114" s="337" t="s">
        <v>2338</v>
      </c>
      <c r="B114" t="s">
        <v>320</v>
      </c>
      <c r="C114" s="228"/>
      <c r="D114" s="324">
        <v>21939</v>
      </c>
      <c r="E114" s="337" t="s">
        <v>2116</v>
      </c>
      <c r="G114" t="s">
        <v>2452</v>
      </c>
      <c r="H114" s="210"/>
      <c r="I114" s="310" t="s">
        <v>2674</v>
      </c>
      <c r="J114" t="s">
        <v>2416</v>
      </c>
    </row>
    <row r="115" spans="1:11">
      <c r="A115" t="s">
        <v>2338</v>
      </c>
      <c r="B115" t="s">
        <v>2425</v>
      </c>
      <c r="C115" s="228">
        <v>1</v>
      </c>
      <c r="D115" s="211">
        <v>2</v>
      </c>
      <c r="E115" s="337" t="s">
        <v>2116</v>
      </c>
      <c r="G115" s="310" t="s">
        <v>1631</v>
      </c>
      <c r="H115" s="210">
        <v>5760</v>
      </c>
      <c r="I115" s="310"/>
      <c r="J115" t="s">
        <v>1638</v>
      </c>
    </row>
    <row r="116" spans="1:11">
      <c r="A116" t="s">
        <v>2338</v>
      </c>
      <c r="B116" t="s">
        <v>1631</v>
      </c>
      <c r="C116" s="228">
        <v>1</v>
      </c>
      <c r="D116" s="211"/>
      <c r="E116" s="343" t="s">
        <v>2116</v>
      </c>
      <c r="G116" t="s">
        <v>2423</v>
      </c>
      <c r="H116" s="210"/>
      <c r="I116" s="350"/>
      <c r="J116" t="s">
        <v>2421</v>
      </c>
    </row>
    <row r="117" spans="1:11">
      <c r="G117" s="310" t="s">
        <v>1457</v>
      </c>
      <c r="H117" s="210">
        <v>1540</v>
      </c>
      <c r="I117" s="310"/>
      <c r="J117" s="310" t="s">
        <v>244</v>
      </c>
    </row>
    <row r="118" spans="1:11">
      <c r="G118" s="310" t="s">
        <v>1634</v>
      </c>
      <c r="H118" s="210">
        <v>240</v>
      </c>
      <c r="I118" s="363"/>
      <c r="J118" t="s">
        <v>1635</v>
      </c>
    </row>
    <row r="119" spans="1:11">
      <c r="G119" s="310" t="s">
        <v>1640</v>
      </c>
      <c r="H119" s="210">
        <v>300</v>
      </c>
      <c r="I119" s="310"/>
      <c r="J119" s="363" t="s">
        <v>1635</v>
      </c>
    </row>
    <row r="120" spans="1:11">
      <c r="G120" t="s">
        <v>1459</v>
      </c>
      <c r="H120" s="210">
        <v>340</v>
      </c>
      <c r="I120" s="310"/>
      <c r="J120" t="s">
        <v>244</v>
      </c>
    </row>
    <row r="121" spans="1:11">
      <c r="G121" s="310" t="s">
        <v>1445</v>
      </c>
      <c r="H121" s="210">
        <v>240</v>
      </c>
      <c r="I121" s="310"/>
      <c r="J121" s="310" t="s">
        <v>244</v>
      </c>
    </row>
    <row r="122" spans="1:11">
      <c r="G122" s="310" t="s">
        <v>1609</v>
      </c>
      <c r="H122" s="210">
        <v>13200</v>
      </c>
      <c r="I122" s="310"/>
      <c r="J122" t="s">
        <v>1639</v>
      </c>
    </row>
    <row r="123" spans="1:11">
      <c r="G123" s="310" t="s">
        <v>1641</v>
      </c>
      <c r="H123" s="210">
        <v>14400</v>
      </c>
      <c r="I123" s="310"/>
      <c r="J123" s="363" t="s">
        <v>1639</v>
      </c>
    </row>
    <row r="124" spans="1:11">
      <c r="G124" s="310" t="s">
        <v>1632</v>
      </c>
      <c r="H124" s="210">
        <v>240</v>
      </c>
      <c r="I124" s="310"/>
      <c r="J124" t="s">
        <v>1637</v>
      </c>
    </row>
    <row r="125" spans="1:11">
      <c r="G125" s="310" t="s">
        <v>1642</v>
      </c>
      <c r="H125" s="210">
        <v>26800</v>
      </c>
      <c r="I125" s="310"/>
      <c r="J125" t="s">
        <v>1643</v>
      </c>
    </row>
    <row r="126" spans="1:11">
      <c r="G126" t="s">
        <v>2141</v>
      </c>
      <c r="H126" s="210">
        <v>2400</v>
      </c>
      <c r="J126" t="s">
        <v>1636</v>
      </c>
    </row>
    <row r="127" spans="1:11">
      <c r="G127" t="s">
        <v>1444</v>
      </c>
      <c r="H127" s="210">
        <v>150</v>
      </c>
      <c r="I127" s="310"/>
      <c r="J127" t="s">
        <v>244</v>
      </c>
    </row>
    <row r="128" spans="1:11">
      <c r="G128" t="s">
        <v>1449</v>
      </c>
      <c r="H128" s="210">
        <v>360</v>
      </c>
      <c r="I128" s="310"/>
      <c r="J128" t="s">
        <v>556</v>
      </c>
    </row>
    <row r="129" spans="7:10">
      <c r="G129" t="s">
        <v>2388</v>
      </c>
      <c r="H129" s="210">
        <v>480</v>
      </c>
      <c r="I129" s="310"/>
      <c r="J129" s="310" t="s">
        <v>556</v>
      </c>
    </row>
    <row r="130" spans="7:10">
      <c r="G130" s="310" t="s">
        <v>1630</v>
      </c>
      <c r="H130" s="210">
        <v>180</v>
      </c>
      <c r="I130" s="310"/>
      <c r="J130" s="310" t="s">
        <v>556</v>
      </c>
    </row>
    <row r="131" spans="7:10">
      <c r="G131" s="310" t="s">
        <v>1680</v>
      </c>
      <c r="H131" s="210">
        <v>240</v>
      </c>
      <c r="I131" s="310"/>
      <c r="J131" s="363" t="s">
        <v>556</v>
      </c>
    </row>
    <row r="132" spans="7:10">
      <c r="G132" s="310" t="s">
        <v>1686</v>
      </c>
      <c r="H132" s="210">
        <v>14400</v>
      </c>
      <c r="I132" s="310"/>
      <c r="J132" t="s">
        <v>1639</v>
      </c>
    </row>
    <row r="133" spans="7:10">
      <c r="G133" s="310" t="s">
        <v>320</v>
      </c>
      <c r="H133" s="210">
        <v>0</v>
      </c>
      <c r="I133" s="310"/>
      <c r="J133" s="310" t="s">
        <v>321</v>
      </c>
    </row>
    <row r="134" spans="7:10">
      <c r="G134" s="310" t="s">
        <v>1611</v>
      </c>
      <c r="H134" s="210">
        <v>720</v>
      </c>
      <c r="J134" t="s">
        <v>556</v>
      </c>
    </row>
    <row r="135" spans="7:10">
      <c r="G135" t="s">
        <v>1768</v>
      </c>
      <c r="H135" s="210">
        <v>960</v>
      </c>
      <c r="J135" t="s">
        <v>556</v>
      </c>
    </row>
    <row r="136" spans="7:10">
      <c r="G136" t="s">
        <v>1612</v>
      </c>
      <c r="H136" s="210">
        <v>600</v>
      </c>
      <c r="J136" t="s">
        <v>1635</v>
      </c>
    </row>
    <row r="137" spans="7:10">
      <c r="G137" t="s">
        <v>1854</v>
      </c>
      <c r="H137" s="210"/>
    </row>
    <row r="138" spans="7:10">
      <c r="G138" t="s">
        <v>1440</v>
      </c>
      <c r="H138" s="210">
        <v>30</v>
      </c>
      <c r="I138" s="329"/>
      <c r="J138" t="s">
        <v>244</v>
      </c>
    </row>
    <row r="139" spans="7:10">
      <c r="G139" s="329" t="s">
        <v>1788</v>
      </c>
      <c r="H139" s="225">
        <v>0.05</v>
      </c>
      <c r="I139" s="329"/>
      <c r="J139" s="329"/>
    </row>
    <row r="140" spans="7:10">
      <c r="G140" t="s">
        <v>2124</v>
      </c>
      <c r="H140" s="210">
        <v>48000</v>
      </c>
      <c r="I140" s="329"/>
      <c r="J140" s="329" t="s">
        <v>225</v>
      </c>
    </row>
    <row r="141" spans="7:10">
      <c r="G141" t="s">
        <v>2123</v>
      </c>
      <c r="H141" s="210"/>
      <c r="I141" s="329"/>
      <c r="J141" s="363" t="s">
        <v>225</v>
      </c>
    </row>
    <row r="142" spans="7:10">
      <c r="G142" s="330" t="s">
        <v>1442</v>
      </c>
      <c r="H142" s="210">
        <v>150</v>
      </c>
      <c r="I142" s="330"/>
      <c r="J142" t="s">
        <v>244</v>
      </c>
    </row>
    <row r="143" spans="7:10" ht="14.25" customHeight="1">
      <c r="G143" s="348" t="s">
        <v>1608</v>
      </c>
      <c r="H143" s="210">
        <v>0</v>
      </c>
    </row>
    <row r="144" spans="7:10">
      <c r="G144" s="332" t="s">
        <v>1767</v>
      </c>
      <c r="H144" s="210">
        <v>9600</v>
      </c>
      <c r="I144" s="332"/>
      <c r="J144" s="332" t="s">
        <v>1636</v>
      </c>
    </row>
    <row r="145" spans="7:11">
      <c r="G145" s="333" t="s">
        <v>1450</v>
      </c>
      <c r="H145" s="210">
        <v>480</v>
      </c>
    </row>
    <row r="146" spans="7:11">
      <c r="G146" t="s">
        <v>1843</v>
      </c>
      <c r="H146" s="210">
        <v>600</v>
      </c>
      <c r="J146" t="s">
        <v>577</v>
      </c>
    </row>
    <row r="147" spans="7:11">
      <c r="G147" t="s">
        <v>1793</v>
      </c>
      <c r="H147" s="210"/>
      <c r="J147" s="333"/>
    </row>
    <row r="148" spans="7:11">
      <c r="G148" s="337" t="s">
        <v>1616</v>
      </c>
      <c r="H148" s="210">
        <v>1800</v>
      </c>
      <c r="J148" t="s">
        <v>244</v>
      </c>
    </row>
    <row r="149" spans="7:11">
      <c r="G149" t="s">
        <v>1789</v>
      </c>
      <c r="H149" s="225">
        <v>0.02</v>
      </c>
      <c r="I149" s="337"/>
      <c r="J149" s="337"/>
    </row>
    <row r="150" spans="7:11">
      <c r="G150" t="s">
        <v>1633</v>
      </c>
      <c r="H150" s="210">
        <v>4800</v>
      </c>
      <c r="J150" t="s">
        <v>1636</v>
      </c>
    </row>
    <row r="151" spans="7:11">
      <c r="G151" s="343" t="s">
        <v>266</v>
      </c>
      <c r="H151" s="210">
        <v>3600</v>
      </c>
      <c r="I151" s="343"/>
      <c r="J151" t="s">
        <v>2418</v>
      </c>
    </row>
    <row r="152" spans="7:11">
      <c r="G152" s="343" t="s">
        <v>1610</v>
      </c>
      <c r="H152" s="210">
        <v>1200</v>
      </c>
      <c r="I152" s="343"/>
      <c r="J152" t="s">
        <v>1637</v>
      </c>
    </row>
    <row r="153" spans="7:11">
      <c r="G153" t="s">
        <v>2205</v>
      </c>
      <c r="H153" s="210"/>
    </row>
    <row r="154" spans="7:11">
      <c r="G154" t="s">
        <v>1443</v>
      </c>
      <c r="H154" s="210">
        <v>220</v>
      </c>
      <c r="J154" t="s">
        <v>244</v>
      </c>
    </row>
    <row r="155" spans="7:11">
      <c r="G155" t="s">
        <v>1836</v>
      </c>
      <c r="H155" s="210">
        <v>2700</v>
      </c>
      <c r="I155" s="351"/>
      <c r="J155" t="s">
        <v>1837</v>
      </c>
      <c r="K155" t="s">
        <v>1838</v>
      </c>
    </row>
    <row r="156" spans="7:11">
      <c r="G156" s="351" t="s">
        <v>1456</v>
      </c>
      <c r="H156" s="210">
        <v>680</v>
      </c>
      <c r="I156" s="351"/>
      <c r="J156" t="s">
        <v>244</v>
      </c>
    </row>
    <row r="157" spans="7:11">
      <c r="G157" s="351" t="s">
        <v>1816</v>
      </c>
      <c r="H157" s="210">
        <v>15000</v>
      </c>
      <c r="I157" s="351"/>
    </row>
    <row r="158" spans="7:11">
      <c r="G158" t="s">
        <v>1857</v>
      </c>
      <c r="H158" s="210"/>
      <c r="J158" s="352"/>
    </row>
    <row r="159" spans="7:11">
      <c r="G159" t="s">
        <v>1790</v>
      </c>
      <c r="H159" s="225">
        <v>0.04</v>
      </c>
      <c r="I159" s="360"/>
    </row>
  </sheetData>
  <mergeCells count="2">
    <mergeCell ref="A2:E2"/>
    <mergeCell ref="G2:K2"/>
  </mergeCells>
  <conditionalFormatting sqref="G41:G42">
    <cfRule type="duplicateValues" dxfId="183" priority="15"/>
    <cfRule type="duplicateValues" dxfId="182" priority="16"/>
  </conditionalFormatting>
  <conditionalFormatting sqref="B4:B116">
    <cfRule type="expression" dxfId="181" priority="11">
      <formula>SUMPRODUCT(--ISNUMBER(SEARCH(IF($G$1&lt;&gt;"",$G$1),$B4)))&gt;0</formula>
    </cfRule>
  </conditionalFormatting>
  <conditionalFormatting sqref="G4:G159">
    <cfRule type="expression" dxfId="180" priority="41">
      <formula>SUMPRODUCT(--ISNUMBER(SEARCH(IF($G$1&lt;&gt;"",$G$1),$G4)))&gt;0</formula>
    </cfRule>
    <cfRule type="duplicateValues" dxfId="179" priority="42"/>
    <cfRule type="duplicateValues" dxfId="178" priority="43"/>
  </conditionalFormatting>
  <conditionalFormatting sqref="G124:G125">
    <cfRule type="expression" dxfId="177" priority="47">
      <formula>SUMPRODUCT(--ISNUMBER(SEARCH(IF($G$1&lt;&gt;"",$G$1),$G124)))&gt;0</formula>
    </cfRule>
    <cfRule type="duplicateValues" dxfId="176" priority="48"/>
    <cfRule type="duplicateValues" dxfId="175" priority="49"/>
  </conditionalFormatting>
  <conditionalFormatting sqref="G132:G133">
    <cfRule type="expression" dxfId="174" priority="50">
      <formula>SUMPRODUCT(--ISNUMBER(SEARCH(IF($G$1&lt;&gt;"",$G$1),$G132)))&gt;0</formula>
    </cfRule>
    <cfRule type="duplicateValues" dxfId="173" priority="51"/>
    <cfRule type="duplicateValues" dxfId="172" priority="52"/>
  </conditionalFormatting>
  <dataValidations count="1">
    <dataValidation type="list" allowBlank="1" sqref="B4:B116" xr:uid="{0757EA10-984E-4F58-983A-17F69C7BA37C}">
      <formula1>INDIRECT("Table7[Item]")</formula1>
    </dataValidation>
  </dataValidations>
  <pageMargins left="0.7" right="0.7" top="0.75" bottom="0.75" header="0.3" footer="0.3"/>
  <pageSetup paperSize="0" orientation="portrait" horizontalDpi="0" verticalDpi="0" copies="0"/>
  <legacyDrawing r:id="rId1"/>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C63D6-70BE-41EE-AE26-6FAD62B05D87}">
  <sheetPr>
    <tabColor rgb="FF92D050"/>
  </sheetPr>
  <dimension ref="A1:P48"/>
  <sheetViews>
    <sheetView topLeftCell="A19" workbookViewId="0">
      <selection activeCell="B39" sqref="B39"/>
    </sheetView>
  </sheetViews>
  <sheetFormatPr defaultRowHeight="14.25"/>
  <cols>
    <col min="1" max="1" width="2.625" customWidth="1"/>
    <col min="2" max="2" width="21.875" customWidth="1"/>
    <col min="3" max="3" width="7.75" customWidth="1"/>
    <col min="4" max="4" width="9" customWidth="1"/>
    <col min="5" max="5" width="8.75" customWidth="1"/>
    <col min="6" max="6" width="10" customWidth="1"/>
    <col min="7" max="7" width="11" customWidth="1"/>
    <col min="8" max="8" width="11.125" bestFit="1" customWidth="1"/>
    <col min="9" max="10" width="12.125" bestFit="1" customWidth="1"/>
    <col min="11" max="11" width="7.25" style="262" customWidth="1"/>
    <col min="12" max="12" width="1.375" customWidth="1"/>
    <col min="13" max="13" width="5.125" customWidth="1"/>
    <col min="14" max="14" width="16.5" customWidth="1"/>
    <col min="15" max="15" width="10.25" customWidth="1"/>
    <col min="16" max="16" width="14.25" customWidth="1"/>
  </cols>
  <sheetData>
    <row r="1" spans="1:16" ht="17.25" thickBot="1">
      <c r="A1" s="405" t="s">
        <v>152</v>
      </c>
      <c r="B1" s="405"/>
      <c r="C1" s="405"/>
      <c r="D1" s="405"/>
      <c r="E1" s="405"/>
      <c r="F1" s="405"/>
      <c r="G1" s="405"/>
      <c r="H1" s="405"/>
      <c r="I1" s="405"/>
      <c r="J1" s="405"/>
      <c r="K1" s="405"/>
      <c r="M1" s="399" t="s">
        <v>2623</v>
      </c>
      <c r="N1" s="399"/>
      <c r="O1" s="399"/>
      <c r="P1" s="399"/>
    </row>
    <row r="2" spans="1:16" ht="31.5" thickTop="1" thickBot="1">
      <c r="A2" s="75" t="s">
        <v>151</v>
      </c>
      <c r="B2" s="72" t="s">
        <v>164</v>
      </c>
      <c r="C2" s="139" t="s">
        <v>1089</v>
      </c>
      <c r="D2" s="139" t="s">
        <v>910</v>
      </c>
      <c r="E2" s="139" t="s">
        <v>909</v>
      </c>
      <c r="F2" s="139" t="s">
        <v>911</v>
      </c>
      <c r="G2" s="139" t="s">
        <v>912</v>
      </c>
      <c r="H2" s="139" t="s">
        <v>1087</v>
      </c>
      <c r="I2" s="139" t="s">
        <v>1090</v>
      </c>
      <c r="J2" s="139" t="s">
        <v>1342</v>
      </c>
      <c r="K2" s="139" t="s">
        <v>2110</v>
      </c>
      <c r="M2" s="75" t="s">
        <v>216</v>
      </c>
      <c r="N2" s="75" t="s">
        <v>217</v>
      </c>
      <c r="O2" s="75" t="s">
        <v>218</v>
      </c>
      <c r="P2" s="75" t="s">
        <v>219</v>
      </c>
    </row>
    <row r="3" spans="1:16" ht="15" thickTop="1">
      <c r="A3" s="185">
        <v>0</v>
      </c>
      <c r="B3" s="82" t="s">
        <v>153</v>
      </c>
      <c r="C3" s="105">
        <v>0</v>
      </c>
      <c r="D3" s="105">
        <v>0</v>
      </c>
      <c r="E3" s="105">
        <v>0</v>
      </c>
      <c r="F3" s="105">
        <v>0</v>
      </c>
      <c r="G3" s="96">
        <v>0</v>
      </c>
      <c r="H3" s="105">
        <v>0</v>
      </c>
      <c r="I3" s="96">
        <v>0</v>
      </c>
      <c r="J3" s="96">
        <v>0</v>
      </c>
      <c r="K3" s="96">
        <v>0</v>
      </c>
      <c r="M3" s="185">
        <v>0</v>
      </c>
      <c r="N3" s="106">
        <v>0</v>
      </c>
      <c r="O3" s="88">
        <v>0</v>
      </c>
      <c r="P3" s="95">
        <v>24000</v>
      </c>
    </row>
    <row r="4" spans="1:16">
      <c r="A4" s="185">
        <v>1</v>
      </c>
      <c r="B4" s="82" t="s">
        <v>154</v>
      </c>
      <c r="C4" s="105">
        <v>672</v>
      </c>
      <c r="D4" s="105">
        <v>2870</v>
      </c>
      <c r="E4" s="105">
        <v>11480</v>
      </c>
      <c r="F4" s="105">
        <v>54860</v>
      </c>
      <c r="G4" s="96">
        <v>221516</v>
      </c>
      <c r="H4" s="105">
        <v>1020032</v>
      </c>
      <c r="I4" s="96">
        <v>3145748</v>
      </c>
      <c r="J4" s="96">
        <v>2432384</v>
      </c>
      <c r="K4" s="96">
        <v>160</v>
      </c>
      <c r="M4" s="186">
        <v>5</v>
      </c>
      <c r="N4" s="107">
        <v>1000</v>
      </c>
      <c r="O4" s="104">
        <v>1.5</v>
      </c>
      <c r="P4" s="105">
        <v>240000</v>
      </c>
    </row>
    <row r="5" spans="1:16">
      <c r="A5" s="185">
        <v>2</v>
      </c>
      <c r="B5" s="82" t="s">
        <v>155</v>
      </c>
      <c r="C5" s="105">
        <v>864</v>
      </c>
      <c r="D5" s="105">
        <v>3540</v>
      </c>
      <c r="E5" s="105">
        <v>16720</v>
      </c>
      <c r="F5" s="105">
        <v>74137</v>
      </c>
      <c r="G5" s="96">
        <v>299238</v>
      </c>
      <c r="H5" s="105">
        <v>1248332</v>
      </c>
      <c r="I5" s="96">
        <v>3853574</v>
      </c>
      <c r="J5" s="96">
        <v>2979696</v>
      </c>
      <c r="K5" s="96">
        <v>192</v>
      </c>
      <c r="M5" s="186">
        <v>10</v>
      </c>
      <c r="N5" s="107">
        <v>5000</v>
      </c>
      <c r="O5" s="104">
        <v>3.8</v>
      </c>
      <c r="P5" s="105">
        <v>600000</v>
      </c>
    </row>
    <row r="6" spans="1:16">
      <c r="A6" s="185">
        <v>3</v>
      </c>
      <c r="B6" s="82" t="s">
        <v>156</v>
      </c>
      <c r="C6" s="105">
        <v>1168</v>
      </c>
      <c r="D6" s="105">
        <v>4420</v>
      </c>
      <c r="E6" s="105">
        <v>24930</v>
      </c>
      <c r="F6" s="105">
        <v>107904</v>
      </c>
      <c r="G6" s="96">
        <v>409164</v>
      </c>
      <c r="H6" s="105">
        <v>1852518</v>
      </c>
      <c r="I6" s="96">
        <v>4731388</v>
      </c>
      <c r="J6" s="96">
        <v>3658448</v>
      </c>
      <c r="K6" s="96">
        <v>240</v>
      </c>
      <c r="M6" s="186">
        <v>50</v>
      </c>
      <c r="N6" s="107">
        <v>21000</v>
      </c>
      <c r="O6" s="104">
        <v>8.1</v>
      </c>
      <c r="P6" s="105">
        <v>2400000</v>
      </c>
    </row>
    <row r="7" spans="1:16">
      <c r="A7" s="185">
        <v>4</v>
      </c>
      <c r="B7" s="82" t="s">
        <v>157</v>
      </c>
      <c r="C7" s="105">
        <v>1648</v>
      </c>
      <c r="D7" s="105">
        <v>5730</v>
      </c>
      <c r="E7" s="105">
        <v>37120</v>
      </c>
      <c r="F7" s="105">
        <v>156313</v>
      </c>
      <c r="G7" s="96">
        <v>554368</v>
      </c>
      <c r="H7" s="105">
        <v>2907340</v>
      </c>
      <c r="I7" s="96">
        <v>6089825</v>
      </c>
      <c r="J7" s="96">
        <v>4708832</v>
      </c>
      <c r="K7" s="96">
        <v>320</v>
      </c>
      <c r="M7" s="186">
        <v>100</v>
      </c>
      <c r="N7" s="107">
        <v>84600</v>
      </c>
      <c r="O7" s="104">
        <v>16.8</v>
      </c>
      <c r="P7" s="105">
        <v>12000000</v>
      </c>
    </row>
    <row r="8" spans="1:16">
      <c r="A8" s="185">
        <v>5</v>
      </c>
      <c r="B8" s="82" t="s">
        <v>158</v>
      </c>
      <c r="C8" s="105">
        <v>2384</v>
      </c>
      <c r="D8" s="105">
        <v>7760</v>
      </c>
      <c r="E8" s="105">
        <v>55490</v>
      </c>
      <c r="F8" s="105">
        <v>226432</v>
      </c>
      <c r="G8" s="96">
        <v>766489</v>
      </c>
      <c r="H8" s="105">
        <v>4263219</v>
      </c>
      <c r="I8" s="96">
        <v>7916842</v>
      </c>
      <c r="J8" s="96">
        <v>6121536</v>
      </c>
      <c r="K8" s="96">
        <v>448</v>
      </c>
      <c r="M8" s="186">
        <v>500</v>
      </c>
      <c r="N8" s="107">
        <v>241920</v>
      </c>
      <c r="O8" s="104">
        <v>33.9</v>
      </c>
      <c r="P8" s="105">
        <v>24000000</v>
      </c>
    </row>
    <row r="9" spans="1:16">
      <c r="A9" s="185">
        <v>6</v>
      </c>
      <c r="B9" s="82" t="s">
        <v>159</v>
      </c>
      <c r="C9" s="105">
        <v>3488</v>
      </c>
      <c r="D9" s="105">
        <v>11280</v>
      </c>
      <c r="E9" s="105">
        <v>81880</v>
      </c>
      <c r="F9" s="105">
        <v>333414</v>
      </c>
      <c r="G9" s="96">
        <v>1092889</v>
      </c>
      <c r="H9" s="105">
        <v>5931238</v>
      </c>
      <c r="I9" s="96">
        <v>10608058</v>
      </c>
      <c r="J9" s="96">
        <v>8202464</v>
      </c>
      <c r="K9" s="96">
        <v>640</v>
      </c>
      <c r="M9" s="266">
        <v>1000</v>
      </c>
      <c r="N9" s="267">
        <v>535936</v>
      </c>
      <c r="O9" s="104">
        <v>70.8</v>
      </c>
      <c r="P9" s="105">
        <v>48000000</v>
      </c>
    </row>
    <row r="10" spans="1:16">
      <c r="A10" s="185">
        <v>7</v>
      </c>
      <c r="B10" s="82" t="s">
        <v>160</v>
      </c>
      <c r="C10" s="105">
        <v>4944</v>
      </c>
      <c r="D10" s="105">
        <v>17930</v>
      </c>
      <c r="E10" s="105">
        <v>120640</v>
      </c>
      <c r="F10" s="105">
        <v>472704</v>
      </c>
      <c r="G10" s="96">
        <v>1591193</v>
      </c>
      <c r="H10" s="105">
        <v>7951948</v>
      </c>
      <c r="I10" s="96">
        <v>14266666</v>
      </c>
      <c r="J10" s="96">
        <v>11031408</v>
      </c>
      <c r="K10" s="96">
        <v>912</v>
      </c>
      <c r="M10" s="186"/>
      <c r="N10" s="107"/>
      <c r="O10" s="104"/>
      <c r="P10" s="105"/>
    </row>
    <row r="11" spans="1:16" ht="17.25" thickBot="1">
      <c r="A11" s="185">
        <v>8</v>
      </c>
      <c r="B11" s="82" t="s">
        <v>161</v>
      </c>
      <c r="C11" s="105">
        <v>6912</v>
      </c>
      <c r="D11" s="105">
        <v>27150</v>
      </c>
      <c r="E11" s="105"/>
      <c r="F11" s="105">
        <v>662297</v>
      </c>
      <c r="G11" s="96">
        <v>2219056</v>
      </c>
      <c r="H11" s="105">
        <v>10896460</v>
      </c>
      <c r="I11" s="96">
        <v>19394167</v>
      </c>
      <c r="J11" s="96">
        <v>14996143</v>
      </c>
      <c r="K11" s="96">
        <v>1408</v>
      </c>
      <c r="M11" s="399" t="s">
        <v>2621</v>
      </c>
      <c r="N11" s="399"/>
      <c r="O11" s="399"/>
      <c r="P11" s="399"/>
    </row>
    <row r="12" spans="1:16" ht="16.5" thickTop="1" thickBot="1">
      <c r="A12" s="185">
        <v>9</v>
      </c>
      <c r="B12" s="82" t="s">
        <v>162</v>
      </c>
      <c r="C12" s="105">
        <v>9856</v>
      </c>
      <c r="D12" s="105">
        <v>40190</v>
      </c>
      <c r="E12" s="105">
        <v>249370</v>
      </c>
      <c r="F12" s="105">
        <v>926590</v>
      </c>
      <c r="G12" s="96">
        <v>3012043</v>
      </c>
      <c r="H12" s="105">
        <v>14385995</v>
      </c>
      <c r="I12" s="96">
        <v>26395968</v>
      </c>
      <c r="J12" s="96">
        <v>20410143</v>
      </c>
      <c r="K12" s="96"/>
      <c r="M12" s="75" t="s">
        <v>216</v>
      </c>
      <c r="N12" s="75" t="s">
        <v>2622</v>
      </c>
      <c r="O12" s="75" t="s">
        <v>218</v>
      </c>
      <c r="P12" s="75" t="s">
        <v>219</v>
      </c>
    </row>
    <row r="13" spans="1:16" ht="15" thickTop="1">
      <c r="A13" s="185">
        <v>10</v>
      </c>
      <c r="B13" s="82" t="s">
        <v>163</v>
      </c>
      <c r="C13" s="105">
        <v>14448</v>
      </c>
      <c r="D13" s="105">
        <v>56890</v>
      </c>
      <c r="E13" s="105">
        <v>340080</v>
      </c>
      <c r="F13" s="105">
        <v>1279078</v>
      </c>
      <c r="G13" s="96">
        <v>4258584</v>
      </c>
      <c r="H13" s="105">
        <v>18492544</v>
      </c>
      <c r="I13" s="96">
        <v>36273737</v>
      </c>
      <c r="J13" s="96">
        <v>28553072</v>
      </c>
      <c r="K13" s="96"/>
      <c r="M13" s="331">
        <v>0</v>
      </c>
      <c r="N13" s="106">
        <v>0</v>
      </c>
      <c r="O13" s="95">
        <v>0</v>
      </c>
      <c r="P13" s="95">
        <v>0</v>
      </c>
    </row>
    <row r="14" spans="1:16">
      <c r="A14" s="97"/>
      <c r="B14" s="100" t="s">
        <v>434</v>
      </c>
      <c r="C14" s="127">
        <f>SUBTOTAL(109,Star619[2 Star
])</f>
        <v>46384</v>
      </c>
      <c r="D14" s="127">
        <f>SUBTOTAL(109,Star619[3 Star 
(90%)])</f>
        <v>177760</v>
      </c>
      <c r="E14" s="127">
        <f>SUBTOTAL(109,Star619[4 Star
(80%)])</f>
        <v>937710</v>
      </c>
      <c r="F14" s="99">
        <f>SUBTOTAL(109,Star619[5 Star 
(70%)])</f>
        <v>4293729</v>
      </c>
      <c r="G14" s="98">
        <f>SUBTOTAL(109,Star619[6 Star 
(60%)])</f>
        <v>14424540</v>
      </c>
      <c r="H14" s="99">
        <f>SUBTOTAL(109,Star619[7 Star 
(50%?)])</f>
        <v>68949626</v>
      </c>
      <c r="I14" s="99">
        <f>SUBTOTAL(109,Star619[8 Star 
(40%?)])</f>
        <v>132675973</v>
      </c>
      <c r="J14" s="99">
        <f>SUBTOTAL(109,Star619[Innate?
(30%?)])</f>
        <v>103094126</v>
      </c>
      <c r="K14" s="99">
        <f>SUBTOTAL(109,Star619[1 Star
])</f>
        <v>4320</v>
      </c>
      <c r="M14" s="186">
        <v>5</v>
      </c>
      <c r="N14" s="107">
        <v>1</v>
      </c>
      <c r="O14" s="104">
        <v>1.8</v>
      </c>
      <c r="P14" s="105"/>
    </row>
    <row r="15" spans="1:16">
      <c r="M15" s="186">
        <v>10</v>
      </c>
      <c r="N15" s="107">
        <v>5</v>
      </c>
      <c r="O15" s="104">
        <v>4.5599999999999996</v>
      </c>
      <c r="P15" s="105"/>
    </row>
    <row r="16" spans="1:16" ht="16.5">
      <c r="A16" s="405" t="s">
        <v>1092</v>
      </c>
      <c r="B16" s="405"/>
      <c r="C16" s="405"/>
      <c r="D16" s="405"/>
      <c r="E16" s="405"/>
      <c r="F16" s="405"/>
      <c r="G16" s="405"/>
      <c r="H16" s="405"/>
      <c r="I16" s="405"/>
      <c r="J16" s="405"/>
      <c r="K16" s="405"/>
      <c r="M16" s="186">
        <v>50</v>
      </c>
      <c r="N16" s="107"/>
      <c r="O16" s="104">
        <v>9.7200000000000006</v>
      </c>
      <c r="P16" s="105">
        <v>3000000</v>
      </c>
    </row>
    <row r="17" spans="1:16" ht="15.75" thickBot="1">
      <c r="A17" s="75" t="s">
        <v>151</v>
      </c>
      <c r="B17" s="72" t="s">
        <v>164</v>
      </c>
      <c r="C17" s="72" t="s">
        <v>1088</v>
      </c>
      <c r="D17" s="72" t="s">
        <v>858</v>
      </c>
      <c r="E17" s="72" t="s">
        <v>859</v>
      </c>
      <c r="F17" s="72" t="s">
        <v>509</v>
      </c>
      <c r="G17" s="72" t="s">
        <v>430</v>
      </c>
      <c r="H17" s="72" t="s">
        <v>431</v>
      </c>
      <c r="I17" s="72" t="s">
        <v>1091</v>
      </c>
      <c r="J17" s="72" t="s">
        <v>3099</v>
      </c>
      <c r="K17" s="75" t="s">
        <v>3098</v>
      </c>
      <c r="M17" s="186">
        <v>100</v>
      </c>
      <c r="N17" s="107"/>
      <c r="O17" s="104">
        <v>19.559999999999999</v>
      </c>
      <c r="P17" s="105">
        <v>15000000</v>
      </c>
    </row>
    <row r="18" spans="1:16" ht="15" thickTop="1">
      <c r="A18" s="185">
        <v>8</v>
      </c>
      <c r="B18" s="82" t="s">
        <v>161</v>
      </c>
      <c r="C18" s="95">
        <v>2073</v>
      </c>
      <c r="D18" s="95">
        <v>8145</v>
      </c>
      <c r="E18" s="95">
        <v>51888</v>
      </c>
      <c r="F18" s="105">
        <v>198689</v>
      </c>
      <c r="G18" s="96">
        <v>665717</v>
      </c>
      <c r="H18" s="105"/>
      <c r="I18" s="96"/>
      <c r="J18" s="96"/>
      <c r="K18" s="84"/>
      <c r="M18" s="186">
        <v>500</v>
      </c>
      <c r="N18" s="107">
        <v>201</v>
      </c>
      <c r="O18" s="104">
        <v>40.68</v>
      </c>
      <c r="P18" s="105">
        <v>30000000</v>
      </c>
    </row>
    <row r="19" spans="1:16">
      <c r="A19" s="185">
        <v>9</v>
      </c>
      <c r="B19" s="82" t="s">
        <v>162</v>
      </c>
      <c r="C19" s="95">
        <v>3942</v>
      </c>
      <c r="D19" s="95">
        <v>16076</v>
      </c>
      <c r="E19" s="95">
        <v>99748</v>
      </c>
      <c r="F19" s="105">
        <v>370636</v>
      </c>
      <c r="G19" s="96">
        <v>1204817</v>
      </c>
      <c r="H19" s="105"/>
      <c r="I19" s="96"/>
      <c r="J19" s="96"/>
      <c r="K19" s="84"/>
      <c r="M19" s="266">
        <v>1000</v>
      </c>
      <c r="N19" s="267">
        <v>343</v>
      </c>
      <c r="O19" s="104">
        <v>84.96</v>
      </c>
      <c r="P19" s="105">
        <v>60000000</v>
      </c>
    </row>
    <row r="20" spans="1:16">
      <c r="A20" s="185">
        <v>10</v>
      </c>
      <c r="B20" s="82" t="s">
        <v>163</v>
      </c>
      <c r="C20" s="95">
        <v>7224</v>
      </c>
      <c r="D20" s="95">
        <v>28445</v>
      </c>
      <c r="E20" s="95">
        <v>170040</v>
      </c>
      <c r="F20" s="105">
        <v>639539</v>
      </c>
      <c r="G20" s="96">
        <v>2129292</v>
      </c>
      <c r="H20" s="105"/>
      <c r="I20" s="96"/>
      <c r="J20" s="96"/>
      <c r="K20" s="84"/>
      <c r="M20" s="266"/>
      <c r="N20" s="267"/>
    </row>
    <row r="21" spans="1:16" ht="17.25" thickBot="1">
      <c r="A21" s="97"/>
      <c r="B21" s="100" t="s">
        <v>434</v>
      </c>
      <c r="C21" s="100"/>
      <c r="D21" s="127">
        <f>SUBTOTAL(109,Star619434[3 Star])</f>
        <v>52666</v>
      </c>
      <c r="E21" s="127"/>
      <c r="F21" s="99">
        <f>SUBTOTAL(109,Star619434[5 Star])</f>
        <v>1208864</v>
      </c>
      <c r="G21" s="98">
        <f>SUBTOTAL(109,Star619434[6 Star])</f>
        <v>3999826</v>
      </c>
      <c r="H21" s="310"/>
      <c r="K21"/>
      <c r="M21" s="410" t="s">
        <v>1500</v>
      </c>
      <c r="N21" s="410"/>
    </row>
    <row r="22" spans="1:16" ht="15" thickTop="1">
      <c r="A22" s="97"/>
      <c r="B22" s="100"/>
      <c r="C22" s="100"/>
      <c r="D22" s="127"/>
      <c r="E22" s="127"/>
      <c r="F22" s="99"/>
      <c r="G22" s="98"/>
      <c r="H22" s="368"/>
      <c r="I22" s="368"/>
      <c r="J22" s="368"/>
      <c r="K22" s="368"/>
      <c r="M22" s="292" t="s">
        <v>349</v>
      </c>
      <c r="N22" s="293" t="s">
        <v>1501</v>
      </c>
    </row>
    <row r="23" spans="1:16" ht="16.5">
      <c r="A23" s="405" t="s">
        <v>3082</v>
      </c>
      <c r="B23" s="405"/>
      <c r="C23" s="405"/>
      <c r="D23" s="405"/>
      <c r="E23" s="405"/>
      <c r="F23" s="405"/>
      <c r="G23" s="405"/>
      <c r="H23" s="405"/>
      <c r="I23" s="405"/>
      <c r="J23" s="405"/>
      <c r="K23" s="405"/>
      <c r="M23" s="288">
        <v>0</v>
      </c>
      <c r="N23" s="276" t="s">
        <v>2354</v>
      </c>
    </row>
    <row r="24" spans="1:16">
      <c r="A24" s="375" t="s">
        <v>2074</v>
      </c>
      <c r="B24" s="374" t="s">
        <v>191</v>
      </c>
      <c r="C24" s="374" t="s">
        <v>1088</v>
      </c>
      <c r="D24" s="338" t="s">
        <v>858</v>
      </c>
      <c r="E24" s="338" t="s">
        <v>859</v>
      </c>
      <c r="F24" s="338" t="s">
        <v>509</v>
      </c>
      <c r="G24" s="338" t="s">
        <v>430</v>
      </c>
      <c r="H24" s="374" t="s">
        <v>431</v>
      </c>
      <c r="I24" s="374" t="s">
        <v>1091</v>
      </c>
      <c r="J24" s="374" t="s">
        <v>3099</v>
      </c>
      <c r="K24" s="374" t="s">
        <v>3098</v>
      </c>
      <c r="M24" s="288">
        <v>1</v>
      </c>
      <c r="N24" s="276" t="s">
        <v>526</v>
      </c>
    </row>
    <row r="25" spans="1:16">
      <c r="A25" s="375">
        <v>1</v>
      </c>
      <c r="B25" s="373" t="s">
        <v>3083</v>
      </c>
      <c r="C25" s="377"/>
      <c r="D25" s="378"/>
      <c r="E25" s="378"/>
      <c r="F25" s="379"/>
      <c r="G25" s="380">
        <v>4.8000000000000001E-2</v>
      </c>
      <c r="H25" s="380">
        <v>3.44E-2</v>
      </c>
      <c r="I25" s="375"/>
      <c r="J25" s="375"/>
      <c r="K25" s="375"/>
      <c r="M25" s="288">
        <v>2</v>
      </c>
      <c r="N25" s="276" t="s">
        <v>1515</v>
      </c>
    </row>
    <row r="26" spans="1:16">
      <c r="A26" s="375">
        <v>2</v>
      </c>
      <c r="B26" s="373" t="s">
        <v>3084</v>
      </c>
      <c r="C26" s="377"/>
      <c r="D26" s="378"/>
      <c r="E26" s="378"/>
      <c r="F26" s="379"/>
      <c r="G26" s="379"/>
      <c r="H26" s="380">
        <v>1.32E-2</v>
      </c>
      <c r="I26" s="375"/>
      <c r="J26" s="375"/>
      <c r="K26" s="375"/>
      <c r="M26" s="288">
        <v>3</v>
      </c>
      <c r="N26" s="289" t="s">
        <v>1505</v>
      </c>
    </row>
    <row r="27" spans="1:16">
      <c r="A27" s="375">
        <v>3</v>
      </c>
      <c r="B27" s="373" t="s">
        <v>3085</v>
      </c>
      <c r="C27" s="375"/>
      <c r="D27" s="375"/>
      <c r="E27" s="375"/>
      <c r="F27" s="375"/>
      <c r="G27" s="375"/>
      <c r="H27" s="375"/>
      <c r="I27" s="375"/>
      <c r="J27" s="375"/>
      <c r="K27" s="375"/>
      <c r="M27" s="288">
        <v>4</v>
      </c>
      <c r="N27" s="289" t="s">
        <v>272</v>
      </c>
    </row>
    <row r="28" spans="1:16">
      <c r="A28" s="375">
        <v>4</v>
      </c>
      <c r="B28" s="373" t="s">
        <v>3086</v>
      </c>
      <c r="C28" s="375"/>
      <c r="D28" s="375"/>
      <c r="E28" s="375"/>
      <c r="F28" s="375"/>
      <c r="G28" s="375"/>
      <c r="H28" s="380">
        <v>8.8999999999999999E-3</v>
      </c>
      <c r="I28" s="375"/>
      <c r="J28" s="375"/>
      <c r="K28" s="375"/>
      <c r="M28" s="288">
        <v>5</v>
      </c>
      <c r="N28" s="289" t="s">
        <v>2033</v>
      </c>
    </row>
    <row r="29" spans="1:16">
      <c r="A29" s="375">
        <v>5</v>
      </c>
      <c r="B29" s="373" t="s">
        <v>3087</v>
      </c>
      <c r="C29" s="375"/>
      <c r="D29" s="375"/>
      <c r="E29" s="375"/>
      <c r="F29" s="375"/>
      <c r="G29" s="375"/>
      <c r="H29" s="380">
        <v>8.4900000000000003E-2</v>
      </c>
      <c r="I29" s="375"/>
      <c r="J29" s="375"/>
      <c r="K29" s="375"/>
      <c r="M29" s="288">
        <v>6</v>
      </c>
      <c r="N29" s="289" t="s">
        <v>203</v>
      </c>
    </row>
    <row r="30" spans="1:16">
      <c r="A30" s="375">
        <v>6</v>
      </c>
      <c r="B30" s="373"/>
      <c r="C30" s="375"/>
      <c r="D30" s="375"/>
      <c r="E30" s="375"/>
      <c r="F30" s="375"/>
      <c r="G30" s="375"/>
      <c r="H30" s="375"/>
      <c r="I30" s="375"/>
      <c r="J30" s="375"/>
      <c r="K30" s="375"/>
      <c r="M30" s="288">
        <v>7</v>
      </c>
      <c r="N30" s="289" t="s">
        <v>2034</v>
      </c>
    </row>
    <row r="31" spans="1:16">
      <c r="M31" s="288">
        <v>9</v>
      </c>
      <c r="N31" s="276" t="s">
        <v>241</v>
      </c>
    </row>
    <row r="32" spans="1:16" ht="17.25" thickBot="1">
      <c r="A32" s="399" t="s">
        <v>247</v>
      </c>
      <c r="B32" s="399"/>
      <c r="C32" s="399"/>
      <c r="D32" s="399"/>
      <c r="E32" s="399"/>
      <c r="F32" s="399"/>
      <c r="G32" s="399"/>
      <c r="H32" s="399"/>
      <c r="I32" t="s">
        <v>1867</v>
      </c>
      <c r="M32" s="288">
        <v>10</v>
      </c>
      <c r="N32" s="276" t="s">
        <v>282</v>
      </c>
    </row>
    <row r="33" spans="1:14" ht="15" thickTop="1">
      <c r="A33" s="374" t="s">
        <v>3112</v>
      </c>
      <c r="B33" s="374" t="s">
        <v>1992</v>
      </c>
      <c r="C33" s="374" t="s">
        <v>2669</v>
      </c>
      <c r="D33" s="374" t="s">
        <v>2670</v>
      </c>
      <c r="E33" s="374" t="s">
        <v>2671</v>
      </c>
      <c r="F33" s="374" t="s">
        <v>2672</v>
      </c>
      <c r="G33" s="372" t="s">
        <v>513</v>
      </c>
      <c r="H33" s="372" t="s">
        <v>3113</v>
      </c>
      <c r="I33" t="s">
        <v>1868</v>
      </c>
      <c r="J33" t="s">
        <v>1869</v>
      </c>
      <c r="M33" s="288">
        <v>11</v>
      </c>
      <c r="N33" s="276" t="s">
        <v>2035</v>
      </c>
    </row>
    <row r="34" spans="1:14">
      <c r="A34" s="374">
        <v>1</v>
      </c>
      <c r="B34" s="308" t="s">
        <v>3141</v>
      </c>
      <c r="C34" s="374"/>
      <c r="D34" s="374"/>
      <c r="E34" s="374"/>
      <c r="F34" s="374"/>
      <c r="G34" s="372">
        <v>0</v>
      </c>
      <c r="H34" s="372">
        <v>0</v>
      </c>
      <c r="I34" s="223" t="s">
        <v>1868</v>
      </c>
      <c r="J34" t="s">
        <v>1870</v>
      </c>
      <c r="M34" s="290">
        <v>12</v>
      </c>
      <c r="N34" s="291" t="s">
        <v>2036</v>
      </c>
    </row>
    <row r="35" spans="1:14">
      <c r="A35" s="372">
        <v>2</v>
      </c>
      <c r="B35" s="308">
        <v>0.03</v>
      </c>
      <c r="C35" s="374"/>
      <c r="D35" s="374"/>
      <c r="E35" s="374"/>
      <c r="F35" s="374"/>
      <c r="G35" s="372">
        <v>1</v>
      </c>
      <c r="H35" s="372">
        <v>1</v>
      </c>
      <c r="M35" s="288">
        <v>13</v>
      </c>
      <c r="N35" s="289" t="s">
        <v>2355</v>
      </c>
    </row>
    <row r="36" spans="1:14">
      <c r="A36" s="372">
        <v>3</v>
      </c>
      <c r="B36" s="308">
        <v>0.06</v>
      </c>
      <c r="C36" s="372">
        <v>15</v>
      </c>
      <c r="D36" s="372">
        <v>29</v>
      </c>
      <c r="E36" s="372">
        <v>13</v>
      </c>
      <c r="F36" s="372">
        <v>23</v>
      </c>
      <c r="G36" s="372">
        <v>3</v>
      </c>
      <c r="H36" s="372">
        <v>2</v>
      </c>
      <c r="M36" s="290">
        <v>14</v>
      </c>
      <c r="N36" s="291" t="s">
        <v>122</v>
      </c>
    </row>
    <row r="37" spans="1:14">
      <c r="A37" s="372">
        <v>4</v>
      </c>
      <c r="B37" s="308" t="s">
        <v>3140</v>
      </c>
      <c r="C37" s="372"/>
      <c r="D37" s="372"/>
      <c r="E37" s="372"/>
      <c r="F37" s="372"/>
      <c r="G37" s="372">
        <v>6</v>
      </c>
      <c r="H37" s="372">
        <v>3</v>
      </c>
      <c r="J37" s="368"/>
      <c r="M37" s="288">
        <v>15</v>
      </c>
      <c r="N37" s="289" t="s">
        <v>2037</v>
      </c>
    </row>
    <row r="38" spans="1:14">
      <c r="A38" s="372">
        <v>5</v>
      </c>
      <c r="B38" s="308">
        <v>0.15</v>
      </c>
      <c r="C38" s="372">
        <v>48</v>
      </c>
      <c r="D38" s="372">
        <v>49</v>
      </c>
      <c r="E38" s="372">
        <v>64</v>
      </c>
      <c r="F38" s="372">
        <v>39</v>
      </c>
      <c r="G38" s="372">
        <v>10</v>
      </c>
      <c r="H38" s="372">
        <v>4</v>
      </c>
      <c r="J38" s="368"/>
      <c r="K38" s="200"/>
      <c r="M38" s="288">
        <v>16</v>
      </c>
      <c r="N38" s="289" t="s">
        <v>1502</v>
      </c>
    </row>
    <row r="39" spans="1:14">
      <c r="A39" s="372">
        <v>6</v>
      </c>
      <c r="B39" s="308"/>
      <c r="C39" s="372"/>
      <c r="D39" s="372"/>
      <c r="E39" s="372"/>
      <c r="F39" s="372"/>
      <c r="G39" s="372">
        <v>15</v>
      </c>
      <c r="H39" s="372">
        <v>5</v>
      </c>
      <c r="I39" s="368"/>
      <c r="J39" s="368"/>
      <c r="K39" s="200"/>
      <c r="M39" s="288">
        <v>17</v>
      </c>
      <c r="N39" s="289" t="s">
        <v>1509</v>
      </c>
    </row>
    <row r="40" spans="1:14">
      <c r="A40" s="372"/>
      <c r="B40" s="339"/>
      <c r="C40" s="372"/>
      <c r="D40" s="372"/>
      <c r="E40" s="372"/>
      <c r="F40" s="372"/>
      <c r="G40" s="372"/>
      <c r="H40" s="372"/>
      <c r="I40" s="368"/>
      <c r="J40" s="368"/>
      <c r="K40" s="200"/>
      <c r="M40" s="288">
        <v>18</v>
      </c>
      <c r="N40" s="289" t="s">
        <v>1510</v>
      </c>
    </row>
    <row r="41" spans="1:14">
      <c r="A41" s="372"/>
      <c r="B41" s="339"/>
      <c r="C41" s="372"/>
      <c r="D41" s="372"/>
      <c r="E41" s="372"/>
      <c r="F41" s="372"/>
      <c r="G41" s="372"/>
      <c r="H41" s="372"/>
      <c r="I41" s="368"/>
      <c r="J41" s="368"/>
      <c r="K41" s="200"/>
      <c r="M41" s="288">
        <v>19</v>
      </c>
      <c r="N41" s="289" t="s">
        <v>1511</v>
      </c>
    </row>
    <row r="42" spans="1:14">
      <c r="M42" s="288">
        <v>20</v>
      </c>
      <c r="N42" s="289" t="s">
        <v>1512</v>
      </c>
    </row>
    <row r="43" spans="1:14">
      <c r="A43" s="335" t="s">
        <v>151</v>
      </c>
      <c r="B43" s="335" t="s">
        <v>2673</v>
      </c>
      <c r="C43" s="335" t="s">
        <v>2669</v>
      </c>
      <c r="D43" s="335" t="s">
        <v>2670</v>
      </c>
      <c r="E43" s="335" t="s">
        <v>2671</v>
      </c>
      <c r="F43" s="335" t="s">
        <v>2672</v>
      </c>
      <c r="G43" s="102" t="s">
        <v>188</v>
      </c>
      <c r="M43" s="288">
        <v>21</v>
      </c>
      <c r="N43" s="289" t="s">
        <v>1513</v>
      </c>
    </row>
    <row r="44" spans="1:14">
      <c r="A44" s="335">
        <v>0</v>
      </c>
      <c r="B44" s="196">
        <f>Table168[[#This Row],[Qi]]*12</f>
        <v>1499814744</v>
      </c>
      <c r="C44" s="335">
        <v>0</v>
      </c>
      <c r="D44" s="335">
        <v>0</v>
      </c>
      <c r="E44" s="335">
        <v>0</v>
      </c>
      <c r="F44" s="335">
        <v>0</v>
      </c>
      <c r="G44" s="102">
        <v>124984562</v>
      </c>
      <c r="M44" s="290">
        <v>22</v>
      </c>
      <c r="N44" s="291" t="s">
        <v>2357</v>
      </c>
    </row>
    <row r="45" spans="1:14">
      <c r="A45" s="335">
        <v>1</v>
      </c>
      <c r="B45" s="338">
        <f>Table168[[#This Row],[Qi]]*12</f>
        <v>1540309740</v>
      </c>
      <c r="C45" s="335">
        <v>6</v>
      </c>
      <c r="D45" s="335">
        <v>9</v>
      </c>
      <c r="E45" s="335">
        <v>7</v>
      </c>
      <c r="F45" s="335">
        <v>4</v>
      </c>
      <c r="G45" s="102">
        <v>128359145</v>
      </c>
      <c r="M45" s="290">
        <v>23</v>
      </c>
      <c r="N45" s="291" t="s">
        <v>1514</v>
      </c>
    </row>
    <row r="46" spans="1:14">
      <c r="A46" s="102">
        <v>2</v>
      </c>
      <c r="B46" s="339">
        <f>Table168[[#This Row],[Qi]]*12</f>
        <v>1621299744</v>
      </c>
      <c r="C46" s="102"/>
      <c r="D46" s="102"/>
      <c r="E46" s="102"/>
      <c r="F46" s="102"/>
      <c r="G46" s="102">
        <v>135108312</v>
      </c>
      <c r="M46" s="288">
        <v>24</v>
      </c>
      <c r="N46" s="289" t="s">
        <v>1504</v>
      </c>
    </row>
    <row r="47" spans="1:14">
      <c r="A47" s="102">
        <v>3</v>
      </c>
      <c r="B47" s="339">
        <f>Table168[[#This Row],[Qi]]*12</f>
        <v>0</v>
      </c>
      <c r="C47" s="102">
        <v>29</v>
      </c>
      <c r="D47" s="102">
        <v>39</v>
      </c>
      <c r="E47" s="102">
        <v>32</v>
      </c>
      <c r="F47" s="102">
        <v>18</v>
      </c>
      <c r="G47" s="102"/>
      <c r="M47" s="288">
        <v>25</v>
      </c>
      <c r="N47" s="276" t="s">
        <v>1516</v>
      </c>
    </row>
    <row r="48" spans="1:14">
      <c r="M48" s="288">
        <v>26</v>
      </c>
      <c r="N48" s="276" t="s">
        <v>1517</v>
      </c>
    </row>
  </sheetData>
  <mergeCells count="7">
    <mergeCell ref="A23:K23"/>
    <mergeCell ref="A16:K16"/>
    <mergeCell ref="A32:H32"/>
    <mergeCell ref="M1:P1"/>
    <mergeCell ref="M21:N21"/>
    <mergeCell ref="M11:P11"/>
    <mergeCell ref="A1:K1"/>
  </mergeCells>
  <phoneticPr fontId="22" type="noConversion"/>
  <conditionalFormatting sqref="C3:K13 P3:P9">
    <cfRule type="cellIs" dxfId="167" priority="15" operator="greaterThan">
      <formula>24000001</formula>
    </cfRule>
    <cfRule type="cellIs" dxfId="166" priority="17" operator="between">
      <formula>12000001</formula>
      <formula>24000000</formula>
    </cfRule>
    <cfRule type="cellIs" dxfId="165" priority="18" operator="between">
      <formula>2400001</formula>
      <formula>12000000</formula>
    </cfRule>
    <cfRule type="cellIs" dxfId="164" priority="19" operator="between">
      <formula>600001</formula>
      <formula>2400000</formula>
    </cfRule>
    <cfRule type="cellIs" dxfId="163" priority="20" operator="between">
      <formula>240001</formula>
      <formula>600000</formula>
    </cfRule>
    <cfRule type="cellIs" dxfId="162" priority="21" operator="between">
      <formula>24001</formula>
      <formula>240000</formula>
    </cfRule>
    <cfRule type="cellIs" dxfId="161" priority="22" operator="between">
      <formula>1</formula>
      <formula>24000</formula>
    </cfRule>
  </conditionalFormatting>
  <conditionalFormatting sqref="P13:P19">
    <cfRule type="cellIs" dxfId="160" priority="8" operator="greaterThan">
      <formula>24000001</formula>
    </cfRule>
    <cfRule type="cellIs" dxfId="159" priority="9" operator="between">
      <formula>12000001</formula>
      <formula>24000000</formula>
    </cfRule>
    <cfRule type="cellIs" dxfId="158" priority="10" operator="between">
      <formula>2400001</formula>
      <formula>12000000</formula>
    </cfRule>
    <cfRule type="cellIs" dxfId="157" priority="11" operator="between">
      <formula>600001</formula>
      <formula>2400000</formula>
    </cfRule>
    <cfRule type="cellIs" dxfId="156" priority="12" operator="between">
      <formula>240001</formula>
      <formula>600000</formula>
    </cfRule>
    <cfRule type="cellIs" dxfId="155" priority="13" operator="between">
      <formula>24001</formula>
      <formula>240000</formula>
    </cfRule>
    <cfRule type="cellIs" dxfId="154" priority="14" operator="between">
      <formula>1</formula>
      <formula>24000</formula>
    </cfRule>
  </conditionalFormatting>
  <conditionalFormatting sqref="O13">
    <cfRule type="cellIs" dxfId="153" priority="1" operator="greaterThan">
      <formula>24000001</formula>
    </cfRule>
    <cfRule type="cellIs" dxfId="152" priority="2" operator="between">
      <formula>12000001</formula>
      <formula>24000000</formula>
    </cfRule>
    <cfRule type="cellIs" dxfId="151" priority="3" operator="between">
      <formula>2400001</formula>
      <formula>12000000</formula>
    </cfRule>
    <cfRule type="cellIs" dxfId="150" priority="4" operator="between">
      <formula>600001</formula>
      <formula>2400000</formula>
    </cfRule>
    <cfRule type="cellIs" dxfId="149" priority="5" operator="between">
      <formula>240001</formula>
      <formula>600000</formula>
    </cfRule>
    <cfRule type="cellIs" dxfId="148" priority="6" operator="between">
      <formula>24001</formula>
      <formula>240000</formula>
    </cfRule>
    <cfRule type="cellIs" dxfId="147" priority="7" operator="between">
      <formula>1</formula>
      <formula>24000</formula>
    </cfRule>
  </conditionalFormatting>
  <hyperlinks>
    <hyperlink ref="N24" location="Characters!A1" display="Characters!A1" xr:uid="{79A69DA1-A24D-4B78-9701-78151B288B4B}"/>
    <hyperlink ref="N25" location="Calculator!A1" display="Calculator!A1" xr:uid="{6FBD14F5-E4CA-4A99-9B17-1B308E24976E}"/>
    <hyperlink ref="N26:N32" location="Calculator!A1" display="Calculator!A1" xr:uid="{457457E9-7C80-476B-8113-FC4298D8FE37}"/>
    <hyperlink ref="N26" location="'FAQ Tips'!A1" display="FAQ and Tips" xr:uid="{AF716CB7-C788-4A97-B3C1-BBB4B58E5BB2}"/>
    <hyperlink ref="N27" location="General!A1" display="General Table" xr:uid="{F8A8218C-3475-4284-94B5-3EBD613EFC64}"/>
    <hyperlink ref="N28" location="Arena!A1" display="Arena" xr:uid="{C51035CA-1627-4F92-B250-0D1FE023CA12}"/>
    <hyperlink ref="N30" location="Book!A1" display="Book" xr:uid="{3DB6D684-FCDA-4896-B421-F0541C4099EC}"/>
    <hyperlink ref="N29" location="Horse!A1" display="Horse &amp; Skill Table" xr:uid="{ACFB1898-42AD-4FD2-BD28-B7540A1151CA}"/>
    <hyperlink ref="N35" location="'Martial Arts'!A1" display="Martial Art" xr:uid="{34DE53E2-F937-458F-B1F3-D0959171C837}"/>
    <hyperlink ref="N31" location="Craft!A1" display="Craft!A1" xr:uid="{0BF08E06-2ACD-4C0F-AACD-3CC7DBE7B553}"/>
    <hyperlink ref="N38" location="'Junshan Wine'!A1" display="'Junshan Wine'!A1" xr:uid="{846C19EC-B3A8-42AC-821A-FEA0EDF55B1D}"/>
    <hyperlink ref="N39" location="'Junshan Poem'!A1" display="'Junshan Poem'!A1" xr:uid="{AC9B19E7-CEC7-4120-B396-927E957D1848}"/>
    <hyperlink ref="N40" location="'Language Persian'!A1" display="'Language Persian'!A1" xr:uid="{E613ECE2-7A0A-4EB2-87A7-02392395C736}"/>
    <hyperlink ref="N41" location="'Language Korean'!A1" display="'Language Korean'!A1" xr:uid="{B74DE0FF-175A-406D-B404-69A967C5BFF3}"/>
    <hyperlink ref="N42" location="'Scholar Paint'!A1" display="'Scholar Paint'!A1" xr:uid="{87F4B2CA-E6FB-4745-A786-B1CD4D3CC895}"/>
    <hyperlink ref="N43" location="'Scholar Caligraphy'!A1" display="'Scholar Caligraphy'!A1" xr:uid="{AF1C7107-40AD-4B46-AC05-31C38B6A5A5A}"/>
    <hyperlink ref="N37" location="'Scholar Music'!A1" display="'Scholar Music'!A1" xr:uid="{A5EBEA59-006A-48A9-83FC-4D96EA2F19D2}"/>
    <hyperlink ref="N46" location="'Sect Treasure Hall'!A1" display="Sect Treasure Hall" xr:uid="{86BBABA4-14D6-43C5-BAEB-028C80883646}"/>
    <hyperlink ref="N47" location="Version!A1" display="Version!A1" xr:uid="{E91BA747-F565-4ACE-BE6F-5364EC487EBF}"/>
    <hyperlink ref="N48" location="Misc!A1" display="Misc!A1" xr:uid="{52D54E1D-76FE-4C28-95C5-90779DF55602}"/>
    <hyperlink ref="N23" location="Introduction!A1" display="Introduction" xr:uid="{D47C3C1A-658A-47A2-9B57-BD0A8A57A242}"/>
    <hyperlink ref="N32" location="Equipment!A1" display="Equipment" xr:uid="{EF6660D0-3F6F-46B5-B5EC-F2E347049E1F}"/>
    <hyperlink ref="N33" location="'Chest &amp; Item'!A1" display="Chest &amp; Item" xr:uid="{0C723173-A47B-4DB6-8EFB-179EDB7B64D8}"/>
    <hyperlink ref="N34" location="Martial!A1" display="Martial" xr:uid="{04471318-FF68-4B45-A09B-8D807360636A}"/>
    <hyperlink ref="N36" location="Sect!A1" display="Sect" xr:uid="{8F86AB69-A633-4AE7-97DE-D1A87B05080C}"/>
    <hyperlink ref="N44" location="'Scholar Go'!A1" display="Scholar Go" xr:uid="{581C07F1-F63C-408C-BCB2-4F94670ACD8C}"/>
    <hyperlink ref="N45" location="'Scholar Music'!A1" display="Scholar Music" xr:uid="{73A2DAB3-6F0D-46E8-9DB2-EF130EC72B76}"/>
  </hyperlinks>
  <pageMargins left="0.7" right="0.7" top="0.75" bottom="0.75" header="0.3" footer="0.3"/>
  <pageSetup paperSize="0" orientation="portrait" horizontalDpi="0" verticalDpi="0" copies="0"/>
  <tableParts count="8">
    <tablePart r:id="rId1"/>
    <tablePart r:id="rId2"/>
    <tablePart r:id="rId3"/>
    <tablePart r:id="rId4"/>
    <tablePart r:id="rId5"/>
    <tablePart r:id="rId6"/>
    <tablePart r:id="rId7"/>
    <tablePart r:id="rId8"/>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BFF76-05B1-454C-AA13-D1D18320730D}">
  <sheetPr>
    <tabColor rgb="FF92D050"/>
  </sheetPr>
  <dimension ref="A1:BF375"/>
  <sheetViews>
    <sheetView zoomScale="115" zoomScaleNormal="115" workbookViewId="0">
      <pane ySplit="4" topLeftCell="A260" activePane="bottomLeft" state="frozen"/>
      <selection activeCell="C1" sqref="C1"/>
      <selection pane="bottomLeft" activeCell="L266" sqref="L266"/>
    </sheetView>
  </sheetViews>
  <sheetFormatPr defaultRowHeight="14.25"/>
  <cols>
    <col min="1" max="1" width="9.125" hidden="1" customWidth="1"/>
    <col min="2" max="2" width="6.375" style="81" hidden="1" customWidth="1"/>
    <col min="3" max="3" width="11.375" customWidth="1"/>
    <col min="4" max="4" width="17.75" customWidth="1"/>
    <col min="5" max="5" width="3.5" customWidth="1"/>
    <col min="6" max="6" width="23.25" customWidth="1"/>
    <col min="7" max="7" width="14" bestFit="1" customWidth="1"/>
    <col min="8" max="8" width="11.625" bestFit="1" customWidth="1"/>
    <col min="9" max="9" width="3.375" customWidth="1"/>
    <col min="10" max="10" width="8.25" bestFit="1" customWidth="1"/>
    <col min="11" max="11" width="17.25" customWidth="1"/>
    <col min="12" max="12" width="59.75" style="121" customWidth="1"/>
    <col min="13" max="13" width="6.125" customWidth="1"/>
    <col min="17" max="17" width="4" style="112" customWidth="1"/>
    <col min="20" max="20" width="22" bestFit="1" customWidth="1"/>
    <col min="21" max="21" width="15.25" bestFit="1" customWidth="1"/>
    <col min="22" max="22" width="8.875" bestFit="1" customWidth="1"/>
    <col min="23" max="23" width="6" bestFit="1" customWidth="1"/>
    <col min="24" max="24" width="11.375" bestFit="1" customWidth="1"/>
    <col min="25" max="25" width="8.375" bestFit="1" customWidth="1"/>
    <col min="26" max="26" width="17.875" bestFit="1" customWidth="1"/>
    <col min="27" max="27" width="11.375" bestFit="1" customWidth="1"/>
    <col min="28" max="28" width="3" bestFit="1" customWidth="1"/>
    <col min="29" max="29" width="6.875" bestFit="1" customWidth="1"/>
    <col min="30" max="30" width="8.375" bestFit="1" customWidth="1"/>
    <col min="31" max="31" width="3" bestFit="1" customWidth="1"/>
    <col min="32" max="32" width="6.875" bestFit="1" customWidth="1"/>
    <col min="33" max="34" width="10.875" bestFit="1" customWidth="1"/>
    <col min="35" max="35" width="16.5" bestFit="1" customWidth="1"/>
    <col min="36" max="36" width="13.5" bestFit="1" customWidth="1"/>
    <col min="37" max="37" width="5.875" bestFit="1" customWidth="1"/>
    <col min="38" max="38" width="3.875" bestFit="1" customWidth="1"/>
    <col min="39" max="39" width="8.375" bestFit="1" customWidth="1"/>
    <col min="40" max="44" width="2" bestFit="1" customWidth="1"/>
    <col min="45" max="46" width="10.875" bestFit="1" customWidth="1"/>
    <col min="47" max="47" width="16.5" bestFit="1" customWidth="1"/>
    <col min="48" max="48" width="13.5" bestFit="1" customWidth="1"/>
    <col min="49" max="57" width="26.375" bestFit="1" customWidth="1"/>
    <col min="58" max="58" width="11.375" bestFit="1" customWidth="1"/>
  </cols>
  <sheetData>
    <row r="1" spans="1:58" s="257" customFormat="1">
      <c r="D1" s="102" t="s">
        <v>2048</v>
      </c>
      <c r="F1" s="102" t="s">
        <v>2048</v>
      </c>
      <c r="G1" s="102" t="s">
        <v>2048</v>
      </c>
      <c r="H1" s="102" t="s">
        <v>2048</v>
      </c>
      <c r="L1" s="102" t="s">
        <v>2048</v>
      </c>
      <c r="N1" s="257" t="s">
        <v>2907</v>
      </c>
      <c r="Q1" s="112"/>
      <c r="T1"/>
      <c r="U1"/>
    </row>
    <row r="2" spans="1:58" s="257" customFormat="1">
      <c r="D2" s="220"/>
      <c r="F2" s="220"/>
      <c r="G2" s="220"/>
      <c r="H2" s="220"/>
      <c r="L2" s="220"/>
      <c r="N2" s="257" t="s">
        <v>2908</v>
      </c>
      <c r="Q2" s="112"/>
      <c r="T2" s="368"/>
      <c r="U2" s="368"/>
    </row>
    <row r="3" spans="1:58" s="257" customFormat="1">
      <c r="E3" s="391" t="s">
        <v>3150</v>
      </c>
      <c r="F3" s="383"/>
      <c r="G3" s="383"/>
      <c r="Q3" s="112"/>
      <c r="T3"/>
      <c r="U3"/>
      <c r="V3"/>
      <c r="W3"/>
      <c r="X3"/>
      <c r="Y3"/>
      <c r="Z3"/>
      <c r="AA3"/>
      <c r="AB3"/>
      <c r="AC3"/>
      <c r="AD3"/>
      <c r="AE3"/>
      <c r="AF3"/>
      <c r="AG3"/>
      <c r="AH3"/>
      <c r="AI3"/>
      <c r="AJ3"/>
      <c r="AK3"/>
      <c r="AL3"/>
      <c r="AM3"/>
      <c r="AN3"/>
      <c r="AO3"/>
      <c r="AP3"/>
      <c r="AQ3"/>
      <c r="AR3"/>
      <c r="AS3"/>
      <c r="AT3"/>
      <c r="AU3"/>
      <c r="AV3"/>
      <c r="AW3"/>
      <c r="AX3"/>
      <c r="AY3"/>
      <c r="AZ3"/>
      <c r="BA3"/>
      <c r="BB3"/>
      <c r="BC3"/>
      <c r="BD3"/>
      <c r="BE3"/>
      <c r="BF3"/>
    </row>
    <row r="4" spans="1:58" s="102" customFormat="1">
      <c r="A4" s="81" t="s">
        <v>437</v>
      </c>
      <c r="B4" s="81" t="s">
        <v>436</v>
      </c>
      <c r="C4" s="102" t="s">
        <v>359</v>
      </c>
      <c r="D4" s="102" t="s">
        <v>122</v>
      </c>
      <c r="E4" s="325" t="s">
        <v>850</v>
      </c>
      <c r="F4" s="102" t="s">
        <v>123</v>
      </c>
      <c r="G4" s="102" t="s">
        <v>689</v>
      </c>
      <c r="H4" s="102" t="s">
        <v>191</v>
      </c>
      <c r="I4" s="102" t="s">
        <v>182</v>
      </c>
      <c r="J4" s="102" t="s">
        <v>360</v>
      </c>
      <c r="K4" s="102" t="s">
        <v>125</v>
      </c>
      <c r="L4" s="102" t="s">
        <v>124</v>
      </c>
      <c r="M4" s="102" t="s">
        <v>2792</v>
      </c>
      <c r="N4" s="102" t="s">
        <v>2791</v>
      </c>
      <c r="O4" s="347" t="s">
        <v>2762</v>
      </c>
      <c r="P4" s="363" t="s">
        <v>2867</v>
      </c>
      <c r="Q4" s="112" t="s">
        <v>2868</v>
      </c>
      <c r="R4" s="363" t="s">
        <v>2866</v>
      </c>
      <c r="T4"/>
      <c r="U4"/>
      <c r="V4"/>
      <c r="W4"/>
      <c r="X4"/>
      <c r="Y4"/>
      <c r="Z4"/>
      <c r="AA4"/>
      <c r="AB4"/>
      <c r="AC4"/>
      <c r="AD4"/>
      <c r="AE4"/>
      <c r="AF4"/>
      <c r="AG4"/>
      <c r="AH4"/>
      <c r="AI4"/>
      <c r="AJ4"/>
      <c r="AK4"/>
      <c r="AL4"/>
      <c r="AM4"/>
      <c r="AN4"/>
      <c r="AO4"/>
      <c r="AP4"/>
      <c r="AQ4"/>
      <c r="AR4"/>
      <c r="AS4"/>
      <c r="AT4"/>
      <c r="AU4"/>
      <c r="AV4"/>
      <c r="AW4"/>
      <c r="AX4"/>
      <c r="AY4"/>
      <c r="AZ4"/>
      <c r="BA4"/>
      <c r="BB4"/>
      <c r="BC4"/>
      <c r="BD4"/>
      <c r="BE4"/>
      <c r="BF4"/>
    </row>
    <row r="5" spans="1:58">
      <c r="A5" s="115">
        <v>0</v>
      </c>
      <c r="B5" s="193">
        <v>1</v>
      </c>
      <c r="C5" s="198" t="s">
        <v>496</v>
      </c>
      <c r="D5" s="198" t="s">
        <v>1428</v>
      </c>
      <c r="E5" s="102" t="s">
        <v>943</v>
      </c>
      <c r="F5" s="363" t="s">
        <v>1336</v>
      </c>
      <c r="G5" s="363" t="s">
        <v>307</v>
      </c>
      <c r="H5" s="360" t="s">
        <v>426</v>
      </c>
      <c r="I5" s="102">
        <v>4</v>
      </c>
      <c r="J5" s="196">
        <v>0</v>
      </c>
      <c r="K5" s="363" t="s">
        <v>1327</v>
      </c>
      <c r="L5" s="363" t="s">
        <v>1328</v>
      </c>
      <c r="M5">
        <v>20</v>
      </c>
      <c r="N5" s="351"/>
      <c r="O5" s="366"/>
      <c r="P5" s="363"/>
    </row>
    <row r="6" spans="1:58">
      <c r="A6" s="193">
        <v>0</v>
      </c>
      <c r="B6" s="193">
        <v>2</v>
      </c>
      <c r="C6" s="198" t="s">
        <v>496</v>
      </c>
      <c r="D6" s="198" t="s">
        <v>1428</v>
      </c>
      <c r="E6" s="102" t="s">
        <v>943</v>
      </c>
      <c r="F6" s="363" t="s">
        <v>855</v>
      </c>
      <c r="G6" s="363" t="s">
        <v>307</v>
      </c>
      <c r="H6" s="193" t="s">
        <v>183</v>
      </c>
      <c r="I6" s="102">
        <v>3</v>
      </c>
      <c r="J6" s="196">
        <v>0</v>
      </c>
      <c r="K6" s="363" t="s">
        <v>1329</v>
      </c>
      <c r="L6" s="363" t="s">
        <v>2881</v>
      </c>
      <c r="M6" s="193">
        <v>53</v>
      </c>
      <c r="N6" s="351"/>
      <c r="O6" s="366"/>
      <c r="P6" s="363"/>
    </row>
    <row r="7" spans="1:58">
      <c r="A7" s="193">
        <v>0</v>
      </c>
      <c r="B7" s="194">
        <v>3</v>
      </c>
      <c r="C7" s="360" t="s">
        <v>496</v>
      </c>
      <c r="D7" s="360" t="s">
        <v>1428</v>
      </c>
      <c r="E7" s="102" t="s">
        <v>943</v>
      </c>
      <c r="F7" s="363" t="s">
        <v>1362</v>
      </c>
      <c r="G7" s="363" t="s">
        <v>307</v>
      </c>
      <c r="H7" s="363" t="s">
        <v>183</v>
      </c>
      <c r="I7" s="102">
        <v>4</v>
      </c>
      <c r="J7" s="196">
        <v>0</v>
      </c>
      <c r="K7" s="363" t="s">
        <v>1330</v>
      </c>
      <c r="L7" s="363" t="s">
        <v>2882</v>
      </c>
      <c r="M7" s="193">
        <v>84</v>
      </c>
      <c r="N7" s="351"/>
      <c r="O7" s="366"/>
      <c r="P7" s="363"/>
    </row>
    <row r="8" spans="1:58">
      <c r="A8" s="193">
        <v>0</v>
      </c>
      <c r="B8" s="194">
        <v>4</v>
      </c>
      <c r="C8" s="360" t="s">
        <v>496</v>
      </c>
      <c r="D8" s="360" t="s">
        <v>1428</v>
      </c>
      <c r="E8" s="102" t="s">
        <v>943</v>
      </c>
      <c r="F8" s="363" t="s">
        <v>1338</v>
      </c>
      <c r="G8" s="363" t="s">
        <v>307</v>
      </c>
      <c r="H8" s="193" t="s">
        <v>183</v>
      </c>
      <c r="I8" s="102">
        <v>5</v>
      </c>
      <c r="J8" s="196">
        <v>0</v>
      </c>
      <c r="K8" s="363" t="s">
        <v>1331</v>
      </c>
      <c r="L8" s="193" t="s">
        <v>2883</v>
      </c>
      <c r="M8" s="193">
        <v>328</v>
      </c>
      <c r="N8" s="351"/>
      <c r="O8" s="366"/>
      <c r="P8" s="363"/>
    </row>
    <row r="9" spans="1:58">
      <c r="A9" s="193">
        <v>0</v>
      </c>
      <c r="B9" s="194">
        <v>5</v>
      </c>
      <c r="C9" s="360" t="s">
        <v>496</v>
      </c>
      <c r="D9" s="360" t="s">
        <v>1428</v>
      </c>
      <c r="E9" s="102" t="s">
        <v>943</v>
      </c>
      <c r="F9" s="363" t="s">
        <v>1337</v>
      </c>
      <c r="G9" s="363" t="s">
        <v>307</v>
      </c>
      <c r="H9" s="193" t="s">
        <v>183</v>
      </c>
      <c r="I9" s="102">
        <v>6</v>
      </c>
      <c r="J9" s="196">
        <v>0</v>
      </c>
      <c r="K9" s="363" t="s">
        <v>1332</v>
      </c>
      <c r="L9" s="363" t="s">
        <v>2884</v>
      </c>
      <c r="M9" s="193">
        <v>1083</v>
      </c>
      <c r="N9" s="351"/>
      <c r="O9" s="366"/>
      <c r="P9" s="363"/>
    </row>
    <row r="10" spans="1:58">
      <c r="A10" s="193">
        <v>0</v>
      </c>
      <c r="B10" s="194">
        <v>6</v>
      </c>
      <c r="C10" s="360" t="s">
        <v>496</v>
      </c>
      <c r="D10" s="360" t="s">
        <v>1428</v>
      </c>
      <c r="E10" s="102" t="s">
        <v>943</v>
      </c>
      <c r="F10" s="363" t="s">
        <v>1363</v>
      </c>
      <c r="G10" s="363" t="s">
        <v>307</v>
      </c>
      <c r="H10" s="193" t="s">
        <v>183</v>
      </c>
      <c r="I10" s="102">
        <v>7</v>
      </c>
      <c r="J10" s="196">
        <v>0</v>
      </c>
      <c r="K10" s="363" t="s">
        <v>1333</v>
      </c>
      <c r="L10" s="193" t="s">
        <v>2885</v>
      </c>
      <c r="M10" s="193">
        <v>1987</v>
      </c>
      <c r="N10" s="351"/>
      <c r="O10" s="366"/>
      <c r="P10" s="363"/>
    </row>
    <row r="11" spans="1:58">
      <c r="A11" s="193">
        <v>0</v>
      </c>
      <c r="B11" s="306">
        <v>7</v>
      </c>
      <c r="C11" s="360" t="s">
        <v>496</v>
      </c>
      <c r="D11" s="360" t="s">
        <v>1428</v>
      </c>
      <c r="E11" s="102"/>
      <c r="F11" s="363" t="s">
        <v>1820</v>
      </c>
      <c r="G11" s="363" t="s">
        <v>307</v>
      </c>
      <c r="H11" s="193" t="s">
        <v>183</v>
      </c>
      <c r="I11" s="102">
        <v>8</v>
      </c>
      <c r="J11" s="196">
        <v>0</v>
      </c>
      <c r="K11" s="363" t="s">
        <v>1334</v>
      </c>
      <c r="L11" s="363" t="s">
        <v>2886</v>
      </c>
      <c r="M11" s="193">
        <v>3621</v>
      </c>
      <c r="N11" s="351"/>
      <c r="O11" s="366"/>
      <c r="P11" s="363"/>
    </row>
    <row r="12" spans="1:58">
      <c r="A12" s="306">
        <v>0</v>
      </c>
      <c r="B12" s="306">
        <v>8</v>
      </c>
      <c r="C12" s="360" t="s">
        <v>496</v>
      </c>
      <c r="D12" s="360" t="s">
        <v>1428</v>
      </c>
      <c r="E12" s="102" t="s">
        <v>943</v>
      </c>
      <c r="F12" s="363" t="s">
        <v>1782</v>
      </c>
      <c r="G12" s="363" t="s">
        <v>307</v>
      </c>
      <c r="H12" s="205" t="s">
        <v>183</v>
      </c>
      <c r="I12" s="102">
        <v>3</v>
      </c>
      <c r="J12" s="196">
        <v>0</v>
      </c>
      <c r="K12" s="363" t="s">
        <v>1783</v>
      </c>
      <c r="L12" s="219" t="s">
        <v>2887</v>
      </c>
      <c r="M12" s="112"/>
      <c r="N12" s="350"/>
      <c r="O12" s="366">
        <v>0.2</v>
      </c>
      <c r="P12" s="309"/>
    </row>
    <row r="13" spans="1:58">
      <c r="A13" s="306">
        <v>0</v>
      </c>
      <c r="B13" s="306">
        <v>9</v>
      </c>
      <c r="C13" s="360" t="s">
        <v>1865</v>
      </c>
      <c r="D13" s="360" t="s">
        <v>1428</v>
      </c>
      <c r="E13" s="102" t="s">
        <v>938</v>
      </c>
      <c r="F13" s="349" t="s">
        <v>2099</v>
      </c>
      <c r="G13" s="126" t="s">
        <v>2541</v>
      </c>
      <c r="H13" s="223" t="s">
        <v>239</v>
      </c>
      <c r="I13" s="102"/>
      <c r="J13" s="196">
        <v>0</v>
      </c>
      <c r="K13" s="363" t="s">
        <v>2543</v>
      </c>
      <c r="L13" s="136" t="s">
        <v>2542</v>
      </c>
      <c r="M13" s="350"/>
      <c r="N13" s="350"/>
      <c r="O13" s="366"/>
      <c r="P13" s="363"/>
    </row>
    <row r="14" spans="1:58">
      <c r="A14" s="306">
        <v>0</v>
      </c>
      <c r="B14" s="306">
        <v>10</v>
      </c>
      <c r="C14" s="360" t="s">
        <v>1865</v>
      </c>
      <c r="D14" s="360" t="s">
        <v>1428</v>
      </c>
      <c r="E14" s="102"/>
      <c r="F14" s="126" t="s">
        <v>2098</v>
      </c>
      <c r="G14" s="126" t="s">
        <v>2541</v>
      </c>
      <c r="H14" s="306" t="s">
        <v>239</v>
      </c>
      <c r="I14" s="102"/>
      <c r="J14" s="196">
        <v>0</v>
      </c>
      <c r="K14" s="363" t="s">
        <v>2741</v>
      </c>
      <c r="L14" s="363" t="s">
        <v>2097</v>
      </c>
      <c r="M14" s="350"/>
      <c r="N14" s="350"/>
      <c r="O14" s="366"/>
      <c r="P14" s="363"/>
    </row>
    <row r="15" spans="1:58">
      <c r="A15" s="306">
        <v>0</v>
      </c>
      <c r="B15" s="306">
        <v>11</v>
      </c>
      <c r="C15" s="360" t="s">
        <v>1865</v>
      </c>
      <c r="D15" s="360" t="s">
        <v>1428</v>
      </c>
      <c r="E15" s="102"/>
      <c r="F15" s="126" t="s">
        <v>2779</v>
      </c>
      <c r="G15" s="126" t="s">
        <v>2541</v>
      </c>
      <c r="H15" s="306" t="s">
        <v>239</v>
      </c>
      <c r="I15" s="102"/>
      <c r="J15" s="196">
        <v>0</v>
      </c>
      <c r="K15" s="363" t="s">
        <v>2545</v>
      </c>
      <c r="L15" s="136" t="s">
        <v>2544</v>
      </c>
      <c r="M15" s="350"/>
      <c r="N15" s="350"/>
      <c r="O15" s="366"/>
      <c r="P15" s="363"/>
    </row>
    <row r="16" spans="1:58">
      <c r="A16" s="306">
        <v>0</v>
      </c>
      <c r="B16" s="306">
        <v>12</v>
      </c>
      <c r="C16" s="363" t="s">
        <v>1865</v>
      </c>
      <c r="D16" s="363" t="s">
        <v>1428</v>
      </c>
      <c r="E16" s="102"/>
      <c r="F16" s="126" t="s">
        <v>2695</v>
      </c>
      <c r="G16" s="126" t="s">
        <v>2541</v>
      </c>
      <c r="H16" s="306" t="s">
        <v>239</v>
      </c>
      <c r="I16" s="102"/>
      <c r="J16" s="196">
        <v>0</v>
      </c>
      <c r="K16" s="363" t="s">
        <v>2740</v>
      </c>
      <c r="L16" s="126" t="s">
        <v>2692</v>
      </c>
      <c r="M16" s="350"/>
      <c r="N16" s="350"/>
      <c r="O16" s="366"/>
      <c r="P16" s="363"/>
    </row>
    <row r="17" spans="1:16">
      <c r="A17" s="306">
        <v>0</v>
      </c>
      <c r="B17" s="306">
        <v>13</v>
      </c>
      <c r="C17" s="363" t="s">
        <v>902</v>
      </c>
      <c r="D17" s="363" t="s">
        <v>1957</v>
      </c>
      <c r="E17" s="102" t="s">
        <v>943</v>
      </c>
      <c r="F17" s="363" t="s">
        <v>1958</v>
      </c>
      <c r="G17" s="363" t="s">
        <v>307</v>
      </c>
      <c r="H17" s="223" t="s">
        <v>183</v>
      </c>
      <c r="I17" s="102">
        <v>3</v>
      </c>
      <c r="J17" s="196">
        <v>0</v>
      </c>
      <c r="K17" s="363" t="s">
        <v>1968</v>
      </c>
      <c r="L17" s="330" t="s">
        <v>2888</v>
      </c>
      <c r="M17" s="112"/>
      <c r="N17" s="350"/>
      <c r="O17" s="366">
        <v>0.5</v>
      </c>
      <c r="P17" s="309"/>
    </row>
    <row r="18" spans="1:16">
      <c r="A18" s="306">
        <v>0</v>
      </c>
      <c r="B18" s="306">
        <v>14</v>
      </c>
      <c r="C18" s="363" t="s">
        <v>902</v>
      </c>
      <c r="D18" s="363" t="s">
        <v>1993</v>
      </c>
      <c r="E18" s="102"/>
      <c r="F18" s="363" t="s">
        <v>1994</v>
      </c>
      <c r="G18" s="363" t="s">
        <v>740</v>
      </c>
      <c r="H18" s="223" t="s">
        <v>183</v>
      </c>
      <c r="I18" s="102">
        <v>1</v>
      </c>
      <c r="J18" s="196">
        <v>0</v>
      </c>
      <c r="K18" s="327">
        <v>10</v>
      </c>
      <c r="L18" s="360" t="s">
        <v>2016</v>
      </c>
      <c r="M18" s="112">
        <v>6</v>
      </c>
      <c r="N18" s="350"/>
      <c r="O18" s="366"/>
      <c r="P18" s="363"/>
    </row>
    <row r="19" spans="1:16">
      <c r="A19" s="193">
        <v>0</v>
      </c>
      <c r="B19" s="306">
        <v>15</v>
      </c>
      <c r="C19" s="363" t="s">
        <v>113</v>
      </c>
      <c r="D19" s="363" t="s">
        <v>742</v>
      </c>
      <c r="E19" s="102" t="s">
        <v>851</v>
      </c>
      <c r="F19" s="363" t="s">
        <v>868</v>
      </c>
      <c r="G19" s="126" t="s">
        <v>698</v>
      </c>
      <c r="H19" s="115" t="s">
        <v>536</v>
      </c>
      <c r="I19" s="102">
        <v>4</v>
      </c>
      <c r="J19" s="196">
        <v>0</v>
      </c>
      <c r="K19" s="120" t="s">
        <v>743</v>
      </c>
      <c r="L19" s="198" t="s">
        <v>1232</v>
      </c>
      <c r="M19" s="193">
        <v>360</v>
      </c>
      <c r="N19" s="351"/>
      <c r="O19" s="366"/>
      <c r="P19" s="363"/>
    </row>
    <row r="20" spans="1:16">
      <c r="A20" s="193">
        <v>0</v>
      </c>
      <c r="B20" s="306">
        <v>16</v>
      </c>
      <c r="C20" s="198" t="s">
        <v>113</v>
      </c>
      <c r="D20" s="198" t="s">
        <v>742</v>
      </c>
      <c r="E20" s="102"/>
      <c r="F20" s="363" t="s">
        <v>871</v>
      </c>
      <c r="G20" s="126" t="s">
        <v>698</v>
      </c>
      <c r="H20" s="115" t="s">
        <v>553</v>
      </c>
      <c r="I20" s="102">
        <v>4</v>
      </c>
      <c r="J20" s="196">
        <v>0</v>
      </c>
      <c r="K20" s="120" t="s">
        <v>743</v>
      </c>
      <c r="L20" s="136" t="s">
        <v>1580</v>
      </c>
      <c r="M20" s="193"/>
      <c r="N20" s="351"/>
      <c r="O20" s="366"/>
      <c r="P20" s="363"/>
    </row>
    <row r="21" spans="1:16">
      <c r="A21" s="193">
        <v>0</v>
      </c>
      <c r="B21" s="306">
        <v>17</v>
      </c>
      <c r="C21" s="363" t="s">
        <v>113</v>
      </c>
      <c r="D21" s="363" t="s">
        <v>742</v>
      </c>
      <c r="E21" s="102"/>
      <c r="F21" s="363" t="s">
        <v>869</v>
      </c>
      <c r="G21" s="126" t="s">
        <v>698</v>
      </c>
      <c r="H21" s="115" t="s">
        <v>529</v>
      </c>
      <c r="I21" s="102">
        <v>4</v>
      </c>
      <c r="J21" s="76">
        <v>0</v>
      </c>
      <c r="K21" s="120" t="s">
        <v>743</v>
      </c>
      <c r="L21" s="125" t="s">
        <v>1112</v>
      </c>
      <c r="M21" s="363">
        <v>408</v>
      </c>
      <c r="N21" s="351"/>
      <c r="O21" s="366"/>
      <c r="P21" s="363"/>
    </row>
    <row r="22" spans="1:16">
      <c r="A22" s="193">
        <v>0</v>
      </c>
      <c r="B22" s="306">
        <v>18</v>
      </c>
      <c r="C22" s="363" t="s">
        <v>113</v>
      </c>
      <c r="D22" s="363" t="s">
        <v>742</v>
      </c>
      <c r="E22" s="102"/>
      <c r="F22" s="363" t="s">
        <v>870</v>
      </c>
      <c r="G22" s="126" t="s">
        <v>698</v>
      </c>
      <c r="H22" s="115" t="s">
        <v>541</v>
      </c>
      <c r="I22" s="102">
        <v>4</v>
      </c>
      <c r="J22" s="76">
        <v>0</v>
      </c>
      <c r="K22" s="120" t="s">
        <v>743</v>
      </c>
      <c r="L22" s="363" t="s">
        <v>624</v>
      </c>
      <c r="M22" s="363">
        <v>396</v>
      </c>
      <c r="N22" s="351"/>
      <c r="O22" s="366"/>
      <c r="P22" s="363"/>
    </row>
    <row r="23" spans="1:16">
      <c r="A23" s="193">
        <v>0</v>
      </c>
      <c r="B23" s="306">
        <v>19</v>
      </c>
      <c r="C23" s="363" t="s">
        <v>113</v>
      </c>
      <c r="D23" s="363" t="s">
        <v>742</v>
      </c>
      <c r="E23" s="102"/>
      <c r="F23" s="360" t="s">
        <v>908</v>
      </c>
      <c r="G23" s="126" t="s">
        <v>698</v>
      </c>
      <c r="H23" s="125" t="s">
        <v>527</v>
      </c>
      <c r="I23" s="102">
        <v>4</v>
      </c>
      <c r="J23" s="76">
        <v>0</v>
      </c>
      <c r="K23" s="120" t="s">
        <v>743</v>
      </c>
      <c r="L23" s="136" t="s">
        <v>1588</v>
      </c>
      <c r="M23" s="363"/>
      <c r="N23" s="351"/>
      <c r="O23" s="366"/>
      <c r="P23" s="112"/>
    </row>
    <row r="24" spans="1:16">
      <c r="A24" s="193">
        <v>0</v>
      </c>
      <c r="B24" s="306">
        <v>20</v>
      </c>
      <c r="C24" s="363" t="s">
        <v>113</v>
      </c>
      <c r="D24" s="363" t="s">
        <v>742</v>
      </c>
      <c r="E24" s="102"/>
      <c r="F24" s="363" t="s">
        <v>872</v>
      </c>
      <c r="G24" s="126" t="s">
        <v>698</v>
      </c>
      <c r="H24" s="125" t="s">
        <v>534</v>
      </c>
      <c r="I24" s="102">
        <v>4</v>
      </c>
      <c r="J24" s="76">
        <v>0</v>
      </c>
      <c r="K24" s="120" t="s">
        <v>743</v>
      </c>
      <c r="L24" s="136" t="s">
        <v>1589</v>
      </c>
      <c r="M24" s="363"/>
      <c r="N24" s="351"/>
      <c r="O24" s="366"/>
      <c r="P24" s="363"/>
    </row>
    <row r="25" spans="1:16">
      <c r="A25" s="193">
        <v>0</v>
      </c>
      <c r="B25" s="306">
        <v>21</v>
      </c>
      <c r="C25" s="363" t="s">
        <v>113</v>
      </c>
      <c r="D25" s="363" t="s">
        <v>742</v>
      </c>
      <c r="E25" s="102"/>
      <c r="F25" s="363" t="s">
        <v>873</v>
      </c>
      <c r="G25" s="126" t="s">
        <v>239</v>
      </c>
      <c r="H25" s="115" t="s">
        <v>539</v>
      </c>
      <c r="I25" s="102">
        <v>5</v>
      </c>
      <c r="J25" s="76">
        <v>0</v>
      </c>
      <c r="K25" s="120" t="s">
        <v>875</v>
      </c>
      <c r="L25" s="363" t="s">
        <v>1231</v>
      </c>
      <c r="M25" s="363">
        <v>144</v>
      </c>
      <c r="N25" s="351"/>
      <c r="O25" s="366"/>
      <c r="P25" s="363"/>
    </row>
    <row r="26" spans="1:16">
      <c r="A26" s="193">
        <v>0</v>
      </c>
      <c r="B26" s="306">
        <v>22</v>
      </c>
      <c r="C26" s="360" t="s">
        <v>113</v>
      </c>
      <c r="D26" s="360" t="s">
        <v>742</v>
      </c>
      <c r="E26" s="102"/>
      <c r="F26" s="363" t="s">
        <v>874</v>
      </c>
      <c r="G26" s="126" t="s">
        <v>239</v>
      </c>
      <c r="H26" s="115" t="s">
        <v>531</v>
      </c>
      <c r="I26" s="102">
        <v>5</v>
      </c>
      <c r="J26" s="76">
        <v>0</v>
      </c>
      <c r="K26" s="120" t="s">
        <v>875</v>
      </c>
      <c r="L26" s="136" t="s">
        <v>876</v>
      </c>
      <c r="M26" s="363"/>
      <c r="N26" s="351"/>
      <c r="O26" s="366"/>
      <c r="P26" s="363"/>
    </row>
    <row r="27" spans="1:16">
      <c r="A27" s="193">
        <v>0</v>
      </c>
      <c r="B27" s="306">
        <v>23</v>
      </c>
      <c r="C27" s="363" t="s">
        <v>902</v>
      </c>
      <c r="D27" s="363" t="s">
        <v>1102</v>
      </c>
      <c r="E27" s="102"/>
      <c r="F27" s="363" t="s">
        <v>1064</v>
      </c>
      <c r="G27" s="126" t="s">
        <v>1069</v>
      </c>
      <c r="H27" s="182"/>
      <c r="I27" s="102"/>
      <c r="J27" s="76">
        <v>0</v>
      </c>
      <c r="K27" s="120" t="s">
        <v>1066</v>
      </c>
      <c r="L27" s="182" t="s">
        <v>1065</v>
      </c>
      <c r="M27" s="363"/>
      <c r="N27" s="351"/>
      <c r="O27" s="366"/>
      <c r="P27" s="363"/>
    </row>
    <row r="28" spans="1:16">
      <c r="A28" s="193">
        <v>0</v>
      </c>
      <c r="B28" s="306">
        <v>24</v>
      </c>
      <c r="C28" s="363" t="s">
        <v>902</v>
      </c>
      <c r="D28" s="363" t="s">
        <v>1102</v>
      </c>
      <c r="E28" s="102"/>
      <c r="F28" s="363" t="s">
        <v>1067</v>
      </c>
      <c r="G28" s="126" t="s">
        <v>1069</v>
      </c>
      <c r="H28" s="182"/>
      <c r="I28" s="102"/>
      <c r="J28" s="76">
        <v>0</v>
      </c>
      <c r="K28" s="120" t="s">
        <v>1066</v>
      </c>
      <c r="L28" s="182" t="s">
        <v>1068</v>
      </c>
      <c r="M28" s="363"/>
      <c r="N28" s="351"/>
      <c r="O28" s="366"/>
      <c r="P28" s="363"/>
    </row>
    <row r="29" spans="1:16">
      <c r="A29" s="193">
        <v>0</v>
      </c>
      <c r="B29" s="306">
        <v>25</v>
      </c>
      <c r="C29" s="360" t="s">
        <v>902</v>
      </c>
      <c r="D29" s="360" t="s">
        <v>1102</v>
      </c>
      <c r="E29" s="102"/>
      <c r="F29" s="363" t="s">
        <v>1364</v>
      </c>
      <c r="G29" s="126" t="s">
        <v>1069</v>
      </c>
      <c r="H29" s="182"/>
      <c r="I29" s="102"/>
      <c r="J29" s="76">
        <v>0</v>
      </c>
      <c r="K29" s="120" t="s">
        <v>1066</v>
      </c>
      <c r="L29" s="363" t="s">
        <v>1070</v>
      </c>
      <c r="M29" s="363"/>
      <c r="N29" s="351"/>
      <c r="O29" s="366"/>
      <c r="P29" s="363"/>
    </row>
    <row r="30" spans="1:16">
      <c r="A30" s="193">
        <v>0</v>
      </c>
      <c r="B30" s="306">
        <v>26</v>
      </c>
      <c r="C30" s="363" t="s">
        <v>902</v>
      </c>
      <c r="D30" s="363" t="s">
        <v>1102</v>
      </c>
      <c r="E30" s="102"/>
      <c r="F30" s="363" t="s">
        <v>1071</v>
      </c>
      <c r="G30" s="126" t="s">
        <v>1069</v>
      </c>
      <c r="H30" s="182"/>
      <c r="I30" s="102"/>
      <c r="J30" s="76">
        <v>0</v>
      </c>
      <c r="K30" s="120" t="s">
        <v>1066</v>
      </c>
      <c r="L30" s="363" t="s">
        <v>1072</v>
      </c>
      <c r="M30" s="193"/>
      <c r="N30" s="351"/>
      <c r="O30" s="366"/>
      <c r="P30" s="363"/>
    </row>
    <row r="31" spans="1:16">
      <c r="A31" s="193">
        <v>0</v>
      </c>
      <c r="B31" s="306">
        <v>27</v>
      </c>
      <c r="C31" s="363" t="s">
        <v>902</v>
      </c>
      <c r="D31" s="363" t="s">
        <v>1102</v>
      </c>
      <c r="E31" s="102"/>
      <c r="F31" s="363" t="s">
        <v>1073</v>
      </c>
      <c r="G31" s="126" t="s">
        <v>1069</v>
      </c>
      <c r="H31" s="182"/>
      <c r="I31" s="102"/>
      <c r="J31" s="76">
        <v>0</v>
      </c>
      <c r="K31" s="120" t="s">
        <v>1066</v>
      </c>
      <c r="L31" s="363" t="s">
        <v>1074</v>
      </c>
      <c r="M31" s="363"/>
      <c r="N31" s="351"/>
      <c r="O31" s="366"/>
      <c r="P31" s="363"/>
    </row>
    <row r="32" spans="1:16">
      <c r="A32" s="193">
        <v>0</v>
      </c>
      <c r="B32" s="306">
        <v>28</v>
      </c>
      <c r="C32" s="363" t="s">
        <v>1191</v>
      </c>
      <c r="D32" s="363" t="s">
        <v>1192</v>
      </c>
      <c r="E32" s="102" t="s">
        <v>943</v>
      </c>
      <c r="F32" s="363" t="s">
        <v>1193</v>
      </c>
      <c r="G32" s="126" t="s">
        <v>307</v>
      </c>
      <c r="H32" s="182" t="s">
        <v>183</v>
      </c>
      <c r="I32" s="102">
        <v>4</v>
      </c>
      <c r="J32" s="76">
        <v>0</v>
      </c>
      <c r="K32" s="120" t="s">
        <v>1194</v>
      </c>
      <c r="L32" s="182" t="s">
        <v>2889</v>
      </c>
      <c r="M32" s="363">
        <v>100</v>
      </c>
      <c r="N32" s="351"/>
      <c r="O32" s="366"/>
      <c r="P32" s="363"/>
    </row>
    <row r="33" spans="1:18">
      <c r="A33" s="193">
        <v>0</v>
      </c>
      <c r="B33" s="306">
        <v>29</v>
      </c>
      <c r="C33" s="368" t="s">
        <v>1191</v>
      </c>
      <c r="D33" s="368" t="s">
        <v>1192</v>
      </c>
      <c r="E33" s="102"/>
      <c r="F33" s="368" t="s">
        <v>1195</v>
      </c>
      <c r="G33" s="126" t="s">
        <v>690</v>
      </c>
      <c r="H33" s="191" t="s">
        <v>541</v>
      </c>
      <c r="I33" s="102">
        <v>6</v>
      </c>
      <c r="J33" s="76">
        <v>0</v>
      </c>
      <c r="K33" s="120" t="s">
        <v>1196</v>
      </c>
      <c r="L33" s="363" t="s">
        <v>1233</v>
      </c>
      <c r="M33" s="368">
        <v>162</v>
      </c>
      <c r="N33" s="351"/>
      <c r="O33" s="366">
        <v>9.5000000000000001E-2</v>
      </c>
      <c r="P33" s="200"/>
      <c r="R33" t="s">
        <v>3160</v>
      </c>
    </row>
    <row r="34" spans="1:18">
      <c r="A34" s="193">
        <v>0</v>
      </c>
      <c r="B34" s="306">
        <v>30</v>
      </c>
      <c r="C34" s="363" t="s">
        <v>1191</v>
      </c>
      <c r="D34" s="363" t="s">
        <v>1192</v>
      </c>
      <c r="E34" s="102" t="s">
        <v>851</v>
      </c>
      <c r="F34" s="363" t="s">
        <v>2076</v>
      </c>
      <c r="G34" s="126" t="s">
        <v>698</v>
      </c>
      <c r="H34" s="191" t="s">
        <v>536</v>
      </c>
      <c r="I34" s="102">
        <v>6</v>
      </c>
      <c r="J34" s="76">
        <v>0</v>
      </c>
      <c r="K34" s="120" t="s">
        <v>1196</v>
      </c>
      <c r="L34" s="363" t="s">
        <v>1581</v>
      </c>
      <c r="M34" s="363">
        <v>480</v>
      </c>
      <c r="N34" s="363"/>
      <c r="O34" s="366"/>
      <c r="P34" s="363"/>
    </row>
    <row r="35" spans="1:18">
      <c r="A35" s="193">
        <v>0</v>
      </c>
      <c r="B35" s="306">
        <v>31</v>
      </c>
      <c r="C35" s="368" t="s">
        <v>1191</v>
      </c>
      <c r="D35" s="368" t="s">
        <v>1192</v>
      </c>
      <c r="E35" s="102"/>
      <c r="F35" s="368" t="s">
        <v>1197</v>
      </c>
      <c r="G35" s="126" t="s">
        <v>690</v>
      </c>
      <c r="H35" s="191" t="s">
        <v>527</v>
      </c>
      <c r="I35" s="102">
        <v>6</v>
      </c>
      <c r="J35" s="76">
        <v>0</v>
      </c>
      <c r="K35" s="120" t="s">
        <v>1196</v>
      </c>
      <c r="L35" s="363" t="s">
        <v>1234</v>
      </c>
      <c r="M35" s="368">
        <v>144</v>
      </c>
      <c r="N35" s="351"/>
      <c r="O35" s="366">
        <v>6.5000000000000002E-2</v>
      </c>
      <c r="P35" s="200">
        <v>0.25</v>
      </c>
      <c r="Q35" s="112">
        <v>2</v>
      </c>
      <c r="R35" s="363" t="s">
        <v>531</v>
      </c>
    </row>
    <row r="36" spans="1:18">
      <c r="A36" s="193">
        <v>0</v>
      </c>
      <c r="B36" s="306">
        <v>32</v>
      </c>
      <c r="C36" s="368" t="s">
        <v>1191</v>
      </c>
      <c r="D36" s="368" t="s">
        <v>1192</v>
      </c>
      <c r="E36" s="102"/>
      <c r="F36" s="363" t="s">
        <v>1198</v>
      </c>
      <c r="G36" s="126" t="s">
        <v>690</v>
      </c>
      <c r="H36" s="191" t="s">
        <v>529</v>
      </c>
      <c r="I36" s="102">
        <v>7</v>
      </c>
      <c r="J36" s="76">
        <v>0</v>
      </c>
      <c r="K36" s="120" t="s">
        <v>1199</v>
      </c>
      <c r="L36" s="136" t="s">
        <v>1238</v>
      </c>
      <c r="M36" s="193">
        <v>186</v>
      </c>
      <c r="N36" s="351"/>
      <c r="O36" s="366">
        <v>0.105</v>
      </c>
      <c r="P36" s="200">
        <v>0.25</v>
      </c>
      <c r="Q36" s="112">
        <v>1</v>
      </c>
      <c r="R36" t="s">
        <v>3159</v>
      </c>
    </row>
    <row r="37" spans="1:18">
      <c r="A37" s="193">
        <v>0</v>
      </c>
      <c r="B37" s="306">
        <v>33</v>
      </c>
      <c r="C37" s="368" t="s">
        <v>1191</v>
      </c>
      <c r="D37" s="368" t="s">
        <v>1192</v>
      </c>
      <c r="E37" s="102"/>
      <c r="F37" s="368" t="s">
        <v>1200</v>
      </c>
      <c r="G37" s="126" t="s">
        <v>690</v>
      </c>
      <c r="H37" s="191" t="s">
        <v>534</v>
      </c>
      <c r="I37" s="102">
        <v>7</v>
      </c>
      <c r="J37" s="76">
        <v>0</v>
      </c>
      <c r="K37" s="120" t="s">
        <v>1199</v>
      </c>
      <c r="L37" s="360" t="s">
        <v>1235</v>
      </c>
      <c r="M37" s="368">
        <v>0.8</v>
      </c>
      <c r="N37" s="351"/>
      <c r="O37" s="366">
        <v>0.08</v>
      </c>
      <c r="P37" s="200">
        <v>0.8</v>
      </c>
      <c r="Q37" s="112">
        <v>2</v>
      </c>
      <c r="R37" t="s">
        <v>2903</v>
      </c>
    </row>
    <row r="38" spans="1:18">
      <c r="A38" s="193">
        <v>0</v>
      </c>
      <c r="B38" s="306">
        <v>34</v>
      </c>
      <c r="C38" s="368" t="s">
        <v>1191</v>
      </c>
      <c r="D38" s="368" t="s">
        <v>1192</v>
      </c>
      <c r="E38" s="102"/>
      <c r="F38" s="368" t="s">
        <v>1201</v>
      </c>
      <c r="G38" s="126" t="s">
        <v>690</v>
      </c>
      <c r="H38" s="363" t="s">
        <v>553</v>
      </c>
      <c r="I38" s="102">
        <v>7</v>
      </c>
      <c r="J38" s="76">
        <v>0</v>
      </c>
      <c r="K38" s="120" t="s">
        <v>1199</v>
      </c>
      <c r="L38" s="363" t="s">
        <v>1236</v>
      </c>
      <c r="M38" s="368">
        <v>176</v>
      </c>
      <c r="N38" s="351"/>
      <c r="O38" s="366">
        <v>0.09</v>
      </c>
      <c r="P38" s="112">
        <v>1650</v>
      </c>
      <c r="Q38" s="112">
        <v>4</v>
      </c>
      <c r="R38" t="s">
        <v>3158</v>
      </c>
    </row>
    <row r="39" spans="1:18">
      <c r="A39" s="193">
        <v>0</v>
      </c>
      <c r="B39" s="306">
        <v>35</v>
      </c>
      <c r="C39" s="360" t="s">
        <v>1191</v>
      </c>
      <c r="D39" s="360" t="s">
        <v>1192</v>
      </c>
      <c r="E39" s="102" t="s">
        <v>938</v>
      </c>
      <c r="F39" s="363" t="s">
        <v>1237</v>
      </c>
      <c r="G39" s="126" t="s">
        <v>307</v>
      </c>
      <c r="H39" s="191" t="s">
        <v>426</v>
      </c>
      <c r="I39" s="367" t="s">
        <v>3065</v>
      </c>
      <c r="J39" s="76">
        <v>0</v>
      </c>
      <c r="K39" s="120" t="s">
        <v>1202</v>
      </c>
      <c r="L39" s="360" t="s">
        <v>2490</v>
      </c>
      <c r="M39" s="112"/>
      <c r="N39" s="351"/>
      <c r="O39" s="366">
        <v>16</v>
      </c>
      <c r="P39" s="309"/>
    </row>
    <row r="40" spans="1:18">
      <c r="A40" s="306">
        <v>0</v>
      </c>
      <c r="B40" s="306">
        <v>36</v>
      </c>
      <c r="C40" s="360" t="s">
        <v>902</v>
      </c>
      <c r="D40" s="360" t="s">
        <v>1418</v>
      </c>
      <c r="E40" s="102" t="s">
        <v>943</v>
      </c>
      <c r="F40" s="363" t="s">
        <v>1419</v>
      </c>
      <c r="G40" s="126" t="s">
        <v>307</v>
      </c>
      <c r="H40" s="194" t="s">
        <v>183</v>
      </c>
      <c r="I40" s="102">
        <v>2</v>
      </c>
      <c r="J40" s="76">
        <v>0</v>
      </c>
      <c r="K40" s="120" t="s">
        <v>1420</v>
      </c>
      <c r="L40" s="363" t="s">
        <v>2890</v>
      </c>
      <c r="M40" s="194">
        <v>15</v>
      </c>
      <c r="N40" s="351"/>
      <c r="O40" s="366"/>
      <c r="P40" s="363"/>
    </row>
    <row r="41" spans="1:18">
      <c r="A41" s="306">
        <v>0</v>
      </c>
      <c r="B41" s="306">
        <v>37</v>
      </c>
      <c r="C41" s="360" t="s">
        <v>902</v>
      </c>
      <c r="D41" s="360" t="s">
        <v>1418</v>
      </c>
      <c r="E41" s="102" t="s">
        <v>943</v>
      </c>
      <c r="F41" s="363" t="s">
        <v>1424</v>
      </c>
      <c r="G41" s="126" t="s">
        <v>307</v>
      </c>
      <c r="H41" s="194" t="s">
        <v>183</v>
      </c>
      <c r="I41" s="102">
        <v>3</v>
      </c>
      <c r="J41" s="76">
        <v>0</v>
      </c>
      <c r="K41" s="120" t="s">
        <v>1421</v>
      </c>
      <c r="L41" s="363" t="s">
        <v>2891</v>
      </c>
      <c r="M41" s="194">
        <v>30</v>
      </c>
      <c r="N41" s="351"/>
      <c r="O41" s="366"/>
      <c r="P41" s="363"/>
    </row>
    <row r="42" spans="1:18">
      <c r="A42" s="306">
        <v>0</v>
      </c>
      <c r="B42" s="306">
        <v>38</v>
      </c>
      <c r="C42" s="360" t="s">
        <v>902</v>
      </c>
      <c r="D42" s="360" t="s">
        <v>1418</v>
      </c>
      <c r="E42" s="102" t="s">
        <v>943</v>
      </c>
      <c r="F42" s="363" t="s">
        <v>1425</v>
      </c>
      <c r="G42" s="126" t="s">
        <v>307</v>
      </c>
      <c r="H42" s="194" t="s">
        <v>183</v>
      </c>
      <c r="I42" s="102">
        <v>4</v>
      </c>
      <c r="J42" s="76">
        <v>0</v>
      </c>
      <c r="K42" s="120" t="s">
        <v>1422</v>
      </c>
      <c r="L42" s="360" t="s">
        <v>2892</v>
      </c>
      <c r="M42" s="194">
        <v>75</v>
      </c>
      <c r="N42" s="351"/>
      <c r="O42" s="366"/>
      <c r="P42" s="363"/>
    </row>
    <row r="43" spans="1:18">
      <c r="A43" s="306">
        <v>0</v>
      </c>
      <c r="B43" s="306">
        <v>39</v>
      </c>
      <c r="C43" s="360" t="s">
        <v>902</v>
      </c>
      <c r="D43" s="360" t="s">
        <v>1418</v>
      </c>
      <c r="E43" s="102" t="s">
        <v>943</v>
      </c>
      <c r="F43" s="363" t="s">
        <v>1426</v>
      </c>
      <c r="G43" s="126" t="s">
        <v>307</v>
      </c>
      <c r="H43" s="194" t="s">
        <v>183</v>
      </c>
      <c r="I43" s="102">
        <v>5</v>
      </c>
      <c r="J43" s="76">
        <v>0</v>
      </c>
      <c r="K43" s="120" t="s">
        <v>1423</v>
      </c>
      <c r="L43" s="194" t="s">
        <v>2893</v>
      </c>
      <c r="M43" s="194">
        <v>105</v>
      </c>
      <c r="N43" s="351"/>
      <c r="O43" s="366"/>
      <c r="P43" s="363"/>
    </row>
    <row r="44" spans="1:18">
      <c r="A44" s="306">
        <v>0</v>
      </c>
      <c r="B44" s="306">
        <v>40</v>
      </c>
      <c r="C44" s="368" t="s">
        <v>902</v>
      </c>
      <c r="D44" s="368" t="s">
        <v>1026</v>
      </c>
      <c r="E44" s="102"/>
      <c r="F44" s="368" t="s">
        <v>1226</v>
      </c>
      <c r="G44" s="126" t="s">
        <v>690</v>
      </c>
      <c r="H44" s="191" t="s">
        <v>527</v>
      </c>
      <c r="I44" s="102"/>
      <c r="J44" s="76">
        <v>0</v>
      </c>
      <c r="K44" s="120" t="s">
        <v>2090</v>
      </c>
      <c r="L44" s="136" t="s">
        <v>1227</v>
      </c>
      <c r="M44" s="368">
        <v>126</v>
      </c>
      <c r="N44" s="351"/>
      <c r="O44" s="366">
        <v>5.1999999999999998E-2</v>
      </c>
      <c r="P44" s="200"/>
      <c r="Q44" s="112">
        <v>1</v>
      </c>
    </row>
    <row r="45" spans="1:18">
      <c r="A45" s="306">
        <v>0</v>
      </c>
      <c r="B45" s="306">
        <v>41</v>
      </c>
      <c r="C45" s="363" t="s">
        <v>122</v>
      </c>
      <c r="D45" s="363" t="s">
        <v>1228</v>
      </c>
      <c r="E45" s="102" t="s">
        <v>938</v>
      </c>
      <c r="F45" s="363" t="s">
        <v>308</v>
      </c>
      <c r="G45" s="126" t="s">
        <v>239</v>
      </c>
      <c r="H45" s="194" t="s">
        <v>1525</v>
      </c>
      <c r="I45" s="102"/>
      <c r="J45" s="76">
        <v>0</v>
      </c>
      <c r="K45" s="363" t="s">
        <v>3089</v>
      </c>
      <c r="L45" s="126" t="s">
        <v>1526</v>
      </c>
      <c r="M45" s="193">
        <v>43</v>
      </c>
      <c r="N45" s="351">
        <v>24</v>
      </c>
      <c r="O45" s="366"/>
      <c r="P45" s="363"/>
    </row>
    <row r="46" spans="1:18">
      <c r="A46" s="306">
        <v>0</v>
      </c>
      <c r="B46" s="306">
        <v>42</v>
      </c>
      <c r="C46" s="198" t="s">
        <v>171</v>
      </c>
      <c r="D46" s="198" t="s">
        <v>1229</v>
      </c>
      <c r="E46" s="102" t="s">
        <v>943</v>
      </c>
      <c r="F46" s="126" t="s">
        <v>1335</v>
      </c>
      <c r="G46" s="126" t="s">
        <v>307</v>
      </c>
      <c r="H46" s="193" t="s">
        <v>183</v>
      </c>
      <c r="I46" s="102">
        <v>4</v>
      </c>
      <c r="J46" s="76">
        <v>0</v>
      </c>
      <c r="K46" s="120" t="s">
        <v>2457</v>
      </c>
      <c r="L46" s="310" t="s">
        <v>2894</v>
      </c>
      <c r="M46" s="193">
        <v>76</v>
      </c>
      <c r="N46" s="351"/>
      <c r="O46" s="366"/>
      <c r="P46" s="363"/>
    </row>
    <row r="47" spans="1:18">
      <c r="A47" s="306">
        <v>0</v>
      </c>
      <c r="B47" s="306">
        <v>43</v>
      </c>
      <c r="C47" s="363" t="s">
        <v>171</v>
      </c>
      <c r="D47" s="363" t="s">
        <v>1229</v>
      </c>
      <c r="E47" s="102" t="s">
        <v>851</v>
      </c>
      <c r="F47" s="126" t="s">
        <v>2345</v>
      </c>
      <c r="G47" s="126" t="s">
        <v>239</v>
      </c>
      <c r="H47" s="193" t="s">
        <v>341</v>
      </c>
      <c r="I47" s="102">
        <v>4</v>
      </c>
      <c r="J47" s="76">
        <v>0</v>
      </c>
      <c r="K47" s="120" t="s">
        <v>2588</v>
      </c>
      <c r="L47" s="193" t="s">
        <v>1524</v>
      </c>
      <c r="M47" s="193">
        <v>36</v>
      </c>
      <c r="N47" s="351"/>
      <c r="O47" s="366"/>
      <c r="P47" s="363"/>
    </row>
    <row r="48" spans="1:18">
      <c r="A48" s="193">
        <v>0</v>
      </c>
      <c r="B48" s="306">
        <v>44</v>
      </c>
      <c r="C48" s="198" t="s">
        <v>171</v>
      </c>
      <c r="D48" s="198" t="s">
        <v>1229</v>
      </c>
      <c r="E48" s="102" t="s">
        <v>943</v>
      </c>
      <c r="F48" s="126" t="s">
        <v>2435</v>
      </c>
      <c r="G48" s="126" t="s">
        <v>307</v>
      </c>
      <c r="H48" s="193" t="s">
        <v>183</v>
      </c>
      <c r="I48" s="102">
        <v>5</v>
      </c>
      <c r="J48" s="76">
        <v>0</v>
      </c>
      <c r="K48" s="120" t="s">
        <v>2589</v>
      </c>
      <c r="L48" s="310" t="s">
        <v>2895</v>
      </c>
      <c r="M48" s="193">
        <v>288</v>
      </c>
      <c r="N48" s="351"/>
      <c r="O48" s="366"/>
      <c r="P48" s="363"/>
    </row>
    <row r="49" spans="1:18">
      <c r="A49" s="193">
        <v>0</v>
      </c>
      <c r="B49" s="306">
        <v>45</v>
      </c>
      <c r="C49" s="363" t="s">
        <v>171</v>
      </c>
      <c r="D49" s="363" t="s">
        <v>1229</v>
      </c>
      <c r="E49" s="102"/>
      <c r="F49" s="126" t="s">
        <v>2735</v>
      </c>
      <c r="G49" s="126" t="s">
        <v>239</v>
      </c>
      <c r="H49" s="193" t="s">
        <v>339</v>
      </c>
      <c r="I49" s="102">
        <v>5</v>
      </c>
      <c r="J49" s="76">
        <v>0</v>
      </c>
      <c r="K49" s="120" t="s">
        <v>2590</v>
      </c>
      <c r="L49" s="193" t="s">
        <v>2835</v>
      </c>
      <c r="M49" s="363">
        <v>60</v>
      </c>
      <c r="N49" s="363"/>
      <c r="O49" s="366"/>
      <c r="P49" s="363"/>
    </row>
    <row r="50" spans="1:18">
      <c r="A50" s="193">
        <v>0</v>
      </c>
      <c r="B50" s="306">
        <v>46</v>
      </c>
      <c r="C50" s="363" t="s">
        <v>171</v>
      </c>
      <c r="D50" s="363" t="s">
        <v>1229</v>
      </c>
      <c r="E50" s="102" t="s">
        <v>938</v>
      </c>
      <c r="F50" s="126" t="s">
        <v>2489</v>
      </c>
      <c r="G50" s="188" t="s">
        <v>307</v>
      </c>
      <c r="H50" s="193" t="s">
        <v>183</v>
      </c>
      <c r="I50" s="102">
        <v>6</v>
      </c>
      <c r="J50" s="76">
        <v>0</v>
      </c>
      <c r="K50" s="120" t="s">
        <v>2591</v>
      </c>
      <c r="L50" s="363" t="s">
        <v>2896</v>
      </c>
      <c r="M50" s="193">
        <v>996</v>
      </c>
      <c r="N50" s="351"/>
      <c r="O50" s="366"/>
      <c r="P50" s="363"/>
    </row>
    <row r="51" spans="1:18">
      <c r="A51" s="193">
        <v>0</v>
      </c>
      <c r="B51" s="306">
        <v>47</v>
      </c>
      <c r="C51" s="363" t="s">
        <v>171</v>
      </c>
      <c r="D51" s="363" t="s">
        <v>1229</v>
      </c>
      <c r="E51" s="102" t="s">
        <v>938</v>
      </c>
      <c r="F51" s="126" t="s">
        <v>2843</v>
      </c>
      <c r="G51" s="126" t="s">
        <v>239</v>
      </c>
      <c r="H51" s="193" t="s">
        <v>338</v>
      </c>
      <c r="I51" s="102">
        <v>6</v>
      </c>
      <c r="J51" s="76">
        <v>0</v>
      </c>
      <c r="K51" s="120" t="s">
        <v>2592</v>
      </c>
      <c r="L51" s="193" t="s">
        <v>2844</v>
      </c>
      <c r="M51" s="193">
        <v>72</v>
      </c>
      <c r="N51" s="351"/>
      <c r="O51" s="366"/>
      <c r="P51" s="363"/>
    </row>
    <row r="52" spans="1:18">
      <c r="A52" s="193">
        <v>0</v>
      </c>
      <c r="B52" s="306">
        <v>48</v>
      </c>
      <c r="C52" s="368" t="s">
        <v>184</v>
      </c>
      <c r="D52" s="368" t="s">
        <v>1239</v>
      </c>
      <c r="E52" s="102"/>
      <c r="F52" s="126" t="s">
        <v>1771</v>
      </c>
      <c r="G52" s="126" t="s">
        <v>690</v>
      </c>
      <c r="H52" s="193" t="s">
        <v>541</v>
      </c>
      <c r="I52" s="102">
        <v>7</v>
      </c>
      <c r="J52" s="76">
        <v>0</v>
      </c>
      <c r="K52" s="120" t="s">
        <v>2639</v>
      </c>
      <c r="L52" s="363" t="s">
        <v>1826</v>
      </c>
      <c r="M52" s="368">
        <v>133</v>
      </c>
      <c r="N52" s="351"/>
      <c r="O52" s="366">
        <v>6.4000000000000001E-2</v>
      </c>
      <c r="P52" s="200">
        <v>0.3</v>
      </c>
      <c r="Q52" s="112">
        <v>2</v>
      </c>
      <c r="R52" t="s">
        <v>2871</v>
      </c>
    </row>
    <row r="53" spans="1:18">
      <c r="A53" s="193">
        <v>0</v>
      </c>
      <c r="B53" s="306">
        <v>49</v>
      </c>
      <c r="C53" s="363" t="s">
        <v>184</v>
      </c>
      <c r="D53" s="363" t="s">
        <v>1239</v>
      </c>
      <c r="E53" s="102"/>
      <c r="F53" s="126" t="s">
        <v>1773</v>
      </c>
      <c r="G53" s="126" t="s">
        <v>690</v>
      </c>
      <c r="H53" s="193" t="s">
        <v>529</v>
      </c>
      <c r="I53" s="102">
        <v>7</v>
      </c>
      <c r="J53" s="76">
        <v>0</v>
      </c>
      <c r="K53" s="120" t="s">
        <v>2639</v>
      </c>
      <c r="L53" s="368" t="s">
        <v>1240</v>
      </c>
      <c r="M53" s="368">
        <v>204</v>
      </c>
      <c r="N53" s="351"/>
      <c r="O53" s="366">
        <v>5.6000000000000001E-2</v>
      </c>
      <c r="P53" s="200">
        <v>0.3</v>
      </c>
      <c r="R53" t="s">
        <v>3159</v>
      </c>
    </row>
    <row r="54" spans="1:18">
      <c r="A54" s="193">
        <v>0</v>
      </c>
      <c r="B54" s="306">
        <v>50</v>
      </c>
      <c r="C54" s="363" t="s">
        <v>184</v>
      </c>
      <c r="D54" s="363" t="s">
        <v>1239</v>
      </c>
      <c r="E54" s="102"/>
      <c r="F54" s="126" t="s">
        <v>1772</v>
      </c>
      <c r="G54" s="126" t="s">
        <v>690</v>
      </c>
      <c r="H54" s="310" t="s">
        <v>527</v>
      </c>
      <c r="I54" s="102">
        <v>7</v>
      </c>
      <c r="J54" s="76">
        <v>0</v>
      </c>
      <c r="K54" s="120" t="s">
        <v>2639</v>
      </c>
      <c r="L54" s="363" t="s">
        <v>2910</v>
      </c>
      <c r="M54" s="368">
        <v>132</v>
      </c>
      <c r="N54" s="351"/>
      <c r="O54" s="366"/>
      <c r="P54" s="200">
        <v>0.3</v>
      </c>
      <c r="Q54" s="112">
        <v>3</v>
      </c>
      <c r="R54" t="s">
        <v>2906</v>
      </c>
    </row>
    <row r="55" spans="1:18">
      <c r="A55" s="193">
        <v>0</v>
      </c>
      <c r="B55" s="306">
        <v>51</v>
      </c>
      <c r="C55" s="363" t="s">
        <v>184</v>
      </c>
      <c r="D55" s="363" t="s">
        <v>1239</v>
      </c>
      <c r="E55" s="102"/>
      <c r="F55" s="126" t="s">
        <v>1775</v>
      </c>
      <c r="G55" s="126" t="s">
        <v>690</v>
      </c>
      <c r="H55" s="193" t="s">
        <v>534</v>
      </c>
      <c r="I55" s="102">
        <v>7</v>
      </c>
      <c r="J55" s="76">
        <v>0</v>
      </c>
      <c r="K55" s="120" t="s">
        <v>2639</v>
      </c>
      <c r="L55" s="193" t="s">
        <v>1241</v>
      </c>
      <c r="M55" s="368">
        <v>54</v>
      </c>
      <c r="N55" s="351"/>
      <c r="O55" s="366">
        <v>0.06</v>
      </c>
      <c r="P55" s="200">
        <v>0.5</v>
      </c>
      <c r="Q55" s="112">
        <v>1</v>
      </c>
      <c r="R55" t="s">
        <v>2903</v>
      </c>
    </row>
    <row r="56" spans="1:18">
      <c r="A56" s="193">
        <v>0</v>
      </c>
      <c r="B56" s="306">
        <v>52</v>
      </c>
      <c r="C56" s="363" t="s">
        <v>184</v>
      </c>
      <c r="D56" s="363" t="s">
        <v>1239</v>
      </c>
      <c r="E56" s="102"/>
      <c r="F56" s="126" t="s">
        <v>1776</v>
      </c>
      <c r="G56" s="126" t="s">
        <v>698</v>
      </c>
      <c r="H56" s="193" t="s">
        <v>553</v>
      </c>
      <c r="I56" s="102">
        <v>7</v>
      </c>
      <c r="J56" s="76">
        <v>0</v>
      </c>
      <c r="K56" s="120" t="s">
        <v>2639</v>
      </c>
      <c r="L56" s="360" t="s">
        <v>2836</v>
      </c>
      <c r="M56" s="193">
        <v>552</v>
      </c>
      <c r="N56" s="351">
        <v>54</v>
      </c>
      <c r="O56" s="366"/>
      <c r="P56" s="363"/>
    </row>
    <row r="57" spans="1:18">
      <c r="A57" s="193">
        <v>0</v>
      </c>
      <c r="B57" s="306">
        <v>53</v>
      </c>
      <c r="C57" s="363" t="s">
        <v>184</v>
      </c>
      <c r="D57" s="363" t="s">
        <v>1239</v>
      </c>
      <c r="E57" s="102" t="s">
        <v>938</v>
      </c>
      <c r="F57" s="126" t="s">
        <v>1774</v>
      </c>
      <c r="G57" s="126" t="s">
        <v>698</v>
      </c>
      <c r="H57" s="193" t="s">
        <v>536</v>
      </c>
      <c r="I57" s="102">
        <v>7</v>
      </c>
      <c r="J57" s="76">
        <v>0</v>
      </c>
      <c r="K57" s="120" t="s">
        <v>2639</v>
      </c>
      <c r="L57" s="193" t="s">
        <v>1243</v>
      </c>
      <c r="M57" s="193">
        <v>576</v>
      </c>
      <c r="N57" s="351">
        <v>420</v>
      </c>
      <c r="O57" s="366"/>
      <c r="P57" s="363"/>
    </row>
    <row r="58" spans="1:18">
      <c r="A58" s="193">
        <v>0</v>
      </c>
      <c r="B58" s="306">
        <v>54</v>
      </c>
      <c r="C58" s="368" t="s">
        <v>902</v>
      </c>
      <c r="D58" s="368" t="s">
        <v>1244</v>
      </c>
      <c r="E58" s="102"/>
      <c r="F58" s="126" t="s">
        <v>1347</v>
      </c>
      <c r="G58" s="126" t="s">
        <v>690</v>
      </c>
      <c r="H58" s="310" t="s">
        <v>527</v>
      </c>
      <c r="I58" s="102">
        <v>5</v>
      </c>
      <c r="J58" s="76">
        <v>0</v>
      </c>
      <c r="K58" s="120" t="s">
        <v>1821</v>
      </c>
      <c r="L58" s="368" t="s">
        <v>1245</v>
      </c>
      <c r="M58" s="368">
        <v>0.25</v>
      </c>
      <c r="N58" s="351"/>
      <c r="O58" s="366">
        <v>0.1</v>
      </c>
      <c r="P58" s="200">
        <v>0.25</v>
      </c>
      <c r="Q58" s="112">
        <v>2</v>
      </c>
      <c r="R58" t="s">
        <v>2874</v>
      </c>
    </row>
    <row r="59" spans="1:18">
      <c r="A59" s="193">
        <v>0</v>
      </c>
      <c r="B59" s="306">
        <v>55</v>
      </c>
      <c r="C59" s="368" t="s">
        <v>902</v>
      </c>
      <c r="D59" s="368" t="s">
        <v>1244</v>
      </c>
      <c r="E59" s="102"/>
      <c r="F59" s="126" t="s">
        <v>1348</v>
      </c>
      <c r="G59" s="126" t="s">
        <v>698</v>
      </c>
      <c r="H59" s="193" t="s">
        <v>541</v>
      </c>
      <c r="I59" s="102">
        <v>5</v>
      </c>
      <c r="J59" s="76">
        <v>0</v>
      </c>
      <c r="K59" s="120" t="s">
        <v>1821</v>
      </c>
      <c r="L59" s="193" t="s">
        <v>590</v>
      </c>
      <c r="M59" s="368">
        <v>480</v>
      </c>
      <c r="N59" s="351"/>
      <c r="O59" s="366"/>
      <c r="P59" s="200"/>
    </row>
    <row r="60" spans="1:18">
      <c r="A60" s="193">
        <v>0</v>
      </c>
      <c r="B60" s="306">
        <v>56</v>
      </c>
      <c r="C60" s="368" t="s">
        <v>902</v>
      </c>
      <c r="D60" s="368" t="s">
        <v>1244</v>
      </c>
      <c r="E60" s="102" t="s">
        <v>851</v>
      </c>
      <c r="F60" s="126" t="s">
        <v>1349</v>
      </c>
      <c r="G60" s="126" t="s">
        <v>690</v>
      </c>
      <c r="H60" s="193" t="s">
        <v>536</v>
      </c>
      <c r="I60" s="102">
        <v>5</v>
      </c>
      <c r="J60" s="76">
        <v>0</v>
      </c>
      <c r="K60" s="120" t="s">
        <v>1821</v>
      </c>
      <c r="L60" s="126" t="s">
        <v>2600</v>
      </c>
      <c r="M60" s="350">
        <v>1.44</v>
      </c>
      <c r="N60" s="351"/>
      <c r="O60" s="366">
        <v>0.09</v>
      </c>
      <c r="P60" s="200">
        <v>0.3</v>
      </c>
      <c r="Q60" s="112">
        <v>3</v>
      </c>
      <c r="R60" t="s">
        <v>2874</v>
      </c>
    </row>
    <row r="61" spans="1:18">
      <c r="A61" s="193">
        <v>0</v>
      </c>
      <c r="B61" s="306">
        <v>57</v>
      </c>
      <c r="C61" s="368" t="s">
        <v>902</v>
      </c>
      <c r="D61" s="368" t="s">
        <v>1244</v>
      </c>
      <c r="E61" s="102"/>
      <c r="F61" s="126" t="s">
        <v>1350</v>
      </c>
      <c r="G61" s="126" t="s">
        <v>690</v>
      </c>
      <c r="H61" s="193" t="s">
        <v>529</v>
      </c>
      <c r="I61" s="102">
        <v>6</v>
      </c>
      <c r="J61" s="76">
        <v>0</v>
      </c>
      <c r="K61" s="120" t="s">
        <v>1822</v>
      </c>
      <c r="L61" s="136" t="s">
        <v>1246</v>
      </c>
      <c r="M61" s="368"/>
      <c r="N61" s="351">
        <v>96</v>
      </c>
      <c r="O61" s="366"/>
      <c r="P61" s="200"/>
    </row>
    <row r="62" spans="1:18">
      <c r="A62" s="193">
        <v>0</v>
      </c>
      <c r="B62" s="306">
        <v>58</v>
      </c>
      <c r="C62" s="368" t="s">
        <v>902</v>
      </c>
      <c r="D62" s="368" t="s">
        <v>1244</v>
      </c>
      <c r="E62" s="102"/>
      <c r="F62" s="126" t="s">
        <v>1351</v>
      </c>
      <c r="G62" s="126" t="s">
        <v>690</v>
      </c>
      <c r="H62" s="193" t="s">
        <v>534</v>
      </c>
      <c r="I62" s="102">
        <v>6</v>
      </c>
      <c r="J62" s="76">
        <v>0</v>
      </c>
      <c r="K62" s="120" t="s">
        <v>1822</v>
      </c>
      <c r="L62" s="193" t="s">
        <v>1247</v>
      </c>
      <c r="M62" s="200">
        <v>1.2</v>
      </c>
      <c r="N62" s="351"/>
      <c r="O62" s="366">
        <v>0.08</v>
      </c>
      <c r="P62" s="200">
        <v>1.2</v>
      </c>
      <c r="Q62" s="112">
        <v>1</v>
      </c>
      <c r="R62" t="s">
        <v>3155</v>
      </c>
    </row>
    <row r="63" spans="1:18">
      <c r="A63" s="193">
        <v>0</v>
      </c>
      <c r="B63" s="306">
        <v>59</v>
      </c>
      <c r="C63" s="368" t="s">
        <v>902</v>
      </c>
      <c r="D63" s="368" t="s">
        <v>1244</v>
      </c>
      <c r="E63" s="102"/>
      <c r="F63" s="126" t="s">
        <v>1352</v>
      </c>
      <c r="G63" s="126" t="s">
        <v>690</v>
      </c>
      <c r="H63" s="193" t="s">
        <v>553</v>
      </c>
      <c r="I63" s="102">
        <v>6</v>
      </c>
      <c r="J63" s="76">
        <v>0</v>
      </c>
      <c r="K63" s="120" t="s">
        <v>1822</v>
      </c>
      <c r="L63" s="349" t="s">
        <v>1248</v>
      </c>
      <c r="M63" s="368">
        <v>156</v>
      </c>
      <c r="N63" s="351"/>
      <c r="O63" s="366" t="s">
        <v>2763</v>
      </c>
      <c r="P63" s="200">
        <v>0.3</v>
      </c>
      <c r="Q63" s="112">
        <v>3</v>
      </c>
      <c r="R63" t="s">
        <v>2871</v>
      </c>
    </row>
    <row r="64" spans="1:18">
      <c r="A64" s="193">
        <v>0</v>
      </c>
      <c r="B64" s="306">
        <v>60</v>
      </c>
      <c r="C64" s="363" t="s">
        <v>902</v>
      </c>
      <c r="D64" s="363" t="s">
        <v>1244</v>
      </c>
      <c r="E64" s="102" t="s">
        <v>851</v>
      </c>
      <c r="F64" s="126" t="s">
        <v>1353</v>
      </c>
      <c r="G64" s="126" t="s">
        <v>239</v>
      </c>
      <c r="H64" s="193" t="s">
        <v>1345</v>
      </c>
      <c r="I64" s="102">
        <v>5</v>
      </c>
      <c r="J64" s="76">
        <v>0</v>
      </c>
      <c r="K64" s="120" t="s">
        <v>2577</v>
      </c>
      <c r="L64" s="193" t="s">
        <v>1346</v>
      </c>
      <c r="M64" s="193">
        <v>34</v>
      </c>
      <c r="N64" s="351">
        <v>30</v>
      </c>
      <c r="O64" s="366"/>
      <c r="P64" s="363"/>
    </row>
    <row r="65" spans="1:18">
      <c r="A65" s="193">
        <v>0</v>
      </c>
      <c r="B65" s="306">
        <v>61</v>
      </c>
      <c r="C65" s="368" t="s">
        <v>902</v>
      </c>
      <c r="D65" s="368" t="s">
        <v>1244</v>
      </c>
      <c r="E65" s="102"/>
      <c r="F65" s="126" t="s">
        <v>1354</v>
      </c>
      <c r="G65" s="126" t="s">
        <v>690</v>
      </c>
      <c r="H65" s="193" t="s">
        <v>527</v>
      </c>
      <c r="I65" s="102">
        <v>7</v>
      </c>
      <c r="J65" s="76">
        <v>0</v>
      </c>
      <c r="K65" s="120" t="s">
        <v>2578</v>
      </c>
      <c r="L65" s="349" t="s">
        <v>2837</v>
      </c>
      <c r="M65" s="368" t="s">
        <v>1339</v>
      </c>
      <c r="N65" s="351"/>
      <c r="O65" s="366"/>
      <c r="P65" s="200"/>
    </row>
    <row r="66" spans="1:18">
      <c r="A66" s="193">
        <v>0</v>
      </c>
      <c r="B66" s="306">
        <v>62</v>
      </c>
      <c r="C66" s="368" t="s">
        <v>902</v>
      </c>
      <c r="D66" s="368" t="s">
        <v>1244</v>
      </c>
      <c r="E66" s="102"/>
      <c r="F66" s="126" t="s">
        <v>1355</v>
      </c>
      <c r="G66" s="126" t="s">
        <v>690</v>
      </c>
      <c r="H66" s="193" t="s">
        <v>541</v>
      </c>
      <c r="I66" s="102">
        <v>7</v>
      </c>
      <c r="J66" s="76">
        <v>0</v>
      </c>
      <c r="K66" s="120" t="s">
        <v>2578</v>
      </c>
      <c r="L66" s="193" t="s">
        <v>1249</v>
      </c>
      <c r="M66" s="350">
        <v>1.34</v>
      </c>
      <c r="N66" s="351"/>
      <c r="O66" s="366">
        <v>0.08</v>
      </c>
      <c r="P66" s="200">
        <v>0.25</v>
      </c>
      <c r="Q66" s="112">
        <v>3</v>
      </c>
      <c r="R66" t="s">
        <v>2865</v>
      </c>
    </row>
    <row r="67" spans="1:18">
      <c r="A67" s="193">
        <v>0</v>
      </c>
      <c r="B67" s="306">
        <v>63</v>
      </c>
      <c r="C67" s="368" t="s">
        <v>902</v>
      </c>
      <c r="D67" s="368" t="s">
        <v>1244</v>
      </c>
      <c r="E67" s="102" t="s">
        <v>938</v>
      </c>
      <c r="F67" s="126" t="s">
        <v>1356</v>
      </c>
      <c r="G67" s="126" t="s">
        <v>690</v>
      </c>
      <c r="H67" s="193" t="s">
        <v>536</v>
      </c>
      <c r="I67" s="102">
        <v>7</v>
      </c>
      <c r="J67" s="76">
        <v>0</v>
      </c>
      <c r="K67" s="120" t="s">
        <v>2578</v>
      </c>
      <c r="L67" s="349" t="s">
        <v>1250</v>
      </c>
      <c r="M67" s="200">
        <v>2.04</v>
      </c>
      <c r="N67" s="351"/>
      <c r="O67" s="366"/>
      <c r="P67" s="200"/>
      <c r="R67" t="s">
        <v>3160</v>
      </c>
    </row>
    <row r="68" spans="1:18">
      <c r="A68" s="193">
        <v>0</v>
      </c>
      <c r="B68" s="306">
        <v>64</v>
      </c>
      <c r="C68" s="363" t="s">
        <v>902</v>
      </c>
      <c r="D68" s="363" t="s">
        <v>1244</v>
      </c>
      <c r="E68" s="102"/>
      <c r="F68" s="126" t="s">
        <v>1357</v>
      </c>
      <c r="G68" s="126" t="s">
        <v>239</v>
      </c>
      <c r="H68" s="193" t="s">
        <v>531</v>
      </c>
      <c r="I68" s="102">
        <v>6</v>
      </c>
      <c r="J68" s="76">
        <v>0</v>
      </c>
      <c r="K68" s="120" t="s">
        <v>2579</v>
      </c>
      <c r="L68" s="193" t="s">
        <v>1251</v>
      </c>
      <c r="M68" s="193">
        <v>372</v>
      </c>
      <c r="N68" s="351"/>
      <c r="O68" s="366"/>
      <c r="P68" s="363"/>
    </row>
    <row r="69" spans="1:18">
      <c r="A69" s="193">
        <v>0</v>
      </c>
      <c r="B69" s="306">
        <v>65</v>
      </c>
      <c r="C69" s="368" t="s">
        <v>902</v>
      </c>
      <c r="D69" s="368" t="s">
        <v>1244</v>
      </c>
      <c r="E69" s="102"/>
      <c r="F69" s="126" t="s">
        <v>1358</v>
      </c>
      <c r="G69" s="126" t="s">
        <v>690</v>
      </c>
      <c r="H69" s="193" t="s">
        <v>529</v>
      </c>
      <c r="I69" s="102">
        <v>8</v>
      </c>
      <c r="J69" s="76">
        <v>0</v>
      </c>
      <c r="K69" s="120" t="s">
        <v>2581</v>
      </c>
      <c r="L69" s="349" t="s">
        <v>1252</v>
      </c>
      <c r="M69" s="368">
        <v>204</v>
      </c>
      <c r="N69" s="351"/>
      <c r="O69" s="366"/>
      <c r="P69" s="200">
        <v>0.25</v>
      </c>
      <c r="Q69" s="112">
        <v>3</v>
      </c>
      <c r="R69" t="s">
        <v>2876</v>
      </c>
    </row>
    <row r="70" spans="1:18">
      <c r="A70" s="193">
        <v>0</v>
      </c>
      <c r="B70" s="306">
        <v>66</v>
      </c>
      <c r="C70" s="368" t="s">
        <v>902</v>
      </c>
      <c r="D70" s="368" t="s">
        <v>1244</v>
      </c>
      <c r="E70" s="102"/>
      <c r="F70" s="126" t="s">
        <v>1359</v>
      </c>
      <c r="G70" s="126" t="s">
        <v>690</v>
      </c>
      <c r="H70" s="193" t="s">
        <v>534</v>
      </c>
      <c r="I70" s="102">
        <v>8</v>
      </c>
      <c r="J70" s="76">
        <v>0</v>
      </c>
      <c r="K70" s="120" t="s">
        <v>2581</v>
      </c>
      <c r="L70" s="193" t="s">
        <v>1253</v>
      </c>
      <c r="M70" s="368"/>
      <c r="N70" s="351"/>
      <c r="O70" s="366"/>
      <c r="P70" s="200"/>
      <c r="R70" t="s">
        <v>3160</v>
      </c>
    </row>
    <row r="71" spans="1:18">
      <c r="A71" s="193">
        <v>0</v>
      </c>
      <c r="B71" s="306">
        <v>67</v>
      </c>
      <c r="C71" s="368" t="s">
        <v>902</v>
      </c>
      <c r="D71" s="368" t="s">
        <v>1244</v>
      </c>
      <c r="E71" s="102"/>
      <c r="F71" s="126" t="s">
        <v>1360</v>
      </c>
      <c r="G71" s="126" t="s">
        <v>690</v>
      </c>
      <c r="H71" s="193" t="s">
        <v>553</v>
      </c>
      <c r="I71" s="102">
        <v>8</v>
      </c>
      <c r="J71" s="76">
        <v>0</v>
      </c>
      <c r="K71" s="120" t="s">
        <v>2581</v>
      </c>
      <c r="L71" s="349" t="s">
        <v>1254</v>
      </c>
      <c r="M71" s="368">
        <v>198</v>
      </c>
      <c r="N71" s="351"/>
      <c r="O71" s="366" t="s">
        <v>2763</v>
      </c>
      <c r="P71" s="200"/>
      <c r="Q71" s="112">
        <v>1</v>
      </c>
      <c r="R71" t="s">
        <v>2864</v>
      </c>
    </row>
    <row r="72" spans="1:18">
      <c r="A72" s="193">
        <v>0</v>
      </c>
      <c r="B72" s="306">
        <v>68</v>
      </c>
      <c r="C72" s="363" t="s">
        <v>902</v>
      </c>
      <c r="D72" s="363" t="s">
        <v>1244</v>
      </c>
      <c r="E72" s="102"/>
      <c r="F72" s="126" t="s">
        <v>1361</v>
      </c>
      <c r="G72" s="126" t="s">
        <v>239</v>
      </c>
      <c r="H72" s="193" t="s">
        <v>98</v>
      </c>
      <c r="I72" s="102">
        <v>7</v>
      </c>
      <c r="J72" s="76">
        <v>0</v>
      </c>
      <c r="K72" s="120" t="s">
        <v>2582</v>
      </c>
      <c r="L72" s="349" t="s">
        <v>1595</v>
      </c>
      <c r="M72" s="193" t="s">
        <v>1339</v>
      </c>
      <c r="N72" s="351"/>
      <c r="O72" s="366"/>
      <c r="P72" s="363"/>
    </row>
    <row r="73" spans="1:18">
      <c r="A73" s="193">
        <v>0</v>
      </c>
      <c r="B73" s="306">
        <v>69</v>
      </c>
      <c r="C73" s="368" t="s">
        <v>902</v>
      </c>
      <c r="D73" s="368" t="s">
        <v>1262</v>
      </c>
      <c r="E73" s="102"/>
      <c r="F73" s="126" t="s">
        <v>2710</v>
      </c>
      <c r="G73" s="126" t="s">
        <v>690</v>
      </c>
      <c r="H73" s="193" t="s">
        <v>529</v>
      </c>
      <c r="I73" s="102">
        <v>5</v>
      </c>
      <c r="J73" s="76">
        <v>0</v>
      </c>
      <c r="K73" s="120" t="s">
        <v>1255</v>
      </c>
      <c r="L73" s="136" t="s">
        <v>1263</v>
      </c>
      <c r="M73" s="368">
        <v>0.2</v>
      </c>
      <c r="N73" s="351"/>
      <c r="O73" s="366">
        <v>0.2</v>
      </c>
      <c r="P73" s="200"/>
    </row>
    <row r="74" spans="1:18">
      <c r="A74" s="193">
        <v>0</v>
      </c>
      <c r="B74" s="306">
        <v>70</v>
      </c>
      <c r="C74" s="363" t="s">
        <v>902</v>
      </c>
      <c r="D74" s="363" t="s">
        <v>1262</v>
      </c>
      <c r="E74" s="102"/>
      <c r="F74" s="126" t="s">
        <v>2711</v>
      </c>
      <c r="G74" s="126" t="s">
        <v>698</v>
      </c>
      <c r="H74" s="193" t="s">
        <v>534</v>
      </c>
      <c r="I74" s="102">
        <v>5</v>
      </c>
      <c r="J74" s="196">
        <v>0</v>
      </c>
      <c r="K74" s="120" t="s">
        <v>1255</v>
      </c>
      <c r="L74" s="330" t="s">
        <v>1590</v>
      </c>
      <c r="M74" s="193">
        <v>492</v>
      </c>
      <c r="N74" s="351"/>
      <c r="O74" s="366"/>
      <c r="P74" s="363"/>
    </row>
    <row r="75" spans="1:18">
      <c r="A75" s="193">
        <v>0</v>
      </c>
      <c r="B75" s="306">
        <v>71</v>
      </c>
      <c r="C75" s="363" t="s">
        <v>902</v>
      </c>
      <c r="D75" s="363" t="s">
        <v>1262</v>
      </c>
      <c r="E75" s="102"/>
      <c r="F75" s="126" t="s">
        <v>2712</v>
      </c>
      <c r="G75" s="126" t="s">
        <v>698</v>
      </c>
      <c r="H75" s="193" t="s">
        <v>553</v>
      </c>
      <c r="I75" s="102">
        <v>5</v>
      </c>
      <c r="J75" s="76">
        <v>0</v>
      </c>
      <c r="K75" s="120" t="s">
        <v>1255</v>
      </c>
      <c r="L75" s="349" t="s">
        <v>1587</v>
      </c>
      <c r="M75" s="193"/>
      <c r="N75" s="351">
        <v>300</v>
      </c>
      <c r="O75" s="366"/>
      <c r="P75" s="363"/>
    </row>
    <row r="76" spans="1:18">
      <c r="A76" s="193">
        <v>0</v>
      </c>
      <c r="B76" s="306">
        <v>72</v>
      </c>
      <c r="C76" s="368" t="s">
        <v>902</v>
      </c>
      <c r="D76" s="368" t="s">
        <v>1262</v>
      </c>
      <c r="E76" s="102"/>
      <c r="F76" s="126" t="s">
        <v>2713</v>
      </c>
      <c r="G76" s="126" t="s">
        <v>690</v>
      </c>
      <c r="H76" s="310" t="s">
        <v>527</v>
      </c>
      <c r="I76" s="102">
        <v>6</v>
      </c>
      <c r="J76" s="76">
        <v>0</v>
      </c>
      <c r="K76" s="120" t="s">
        <v>1256</v>
      </c>
      <c r="L76" s="368" t="s">
        <v>1264</v>
      </c>
      <c r="M76" s="368">
        <v>1.86</v>
      </c>
      <c r="N76" s="351"/>
      <c r="O76" s="366">
        <v>0.1</v>
      </c>
      <c r="P76" s="200"/>
      <c r="R76" t="s">
        <v>3160</v>
      </c>
    </row>
    <row r="77" spans="1:18">
      <c r="A77" s="193">
        <v>0</v>
      </c>
      <c r="B77" s="306">
        <v>73</v>
      </c>
      <c r="C77" s="368" t="s">
        <v>902</v>
      </c>
      <c r="D77" s="368" t="s">
        <v>1262</v>
      </c>
      <c r="E77" s="102"/>
      <c r="F77" s="126" t="s">
        <v>2714</v>
      </c>
      <c r="G77" s="126" t="s">
        <v>690</v>
      </c>
      <c r="H77" s="193" t="s">
        <v>541</v>
      </c>
      <c r="I77" s="102">
        <v>6</v>
      </c>
      <c r="J77" s="76">
        <v>0</v>
      </c>
      <c r="K77" s="120" t="s">
        <v>1256</v>
      </c>
      <c r="L77" s="368" t="s">
        <v>1265</v>
      </c>
      <c r="M77" s="368">
        <v>1.74</v>
      </c>
      <c r="N77" s="351"/>
      <c r="O77" s="366">
        <v>9.5000000000000001E-2</v>
      </c>
      <c r="P77" s="200"/>
      <c r="R77" t="s">
        <v>3160</v>
      </c>
    </row>
    <row r="78" spans="1:18">
      <c r="A78" s="193">
        <v>0</v>
      </c>
      <c r="B78" s="306">
        <v>74</v>
      </c>
      <c r="C78" s="363" t="s">
        <v>902</v>
      </c>
      <c r="D78" s="363" t="s">
        <v>1262</v>
      </c>
      <c r="E78" s="102" t="s">
        <v>938</v>
      </c>
      <c r="F78" s="126" t="s">
        <v>1521</v>
      </c>
      <c r="G78" s="126" t="s">
        <v>698</v>
      </c>
      <c r="H78" s="193" t="s">
        <v>536</v>
      </c>
      <c r="I78" s="102">
        <v>6</v>
      </c>
      <c r="J78" s="76">
        <v>0</v>
      </c>
      <c r="K78" s="120" t="s">
        <v>1256</v>
      </c>
      <c r="L78" s="363" t="s">
        <v>1522</v>
      </c>
      <c r="M78" s="193">
        <v>50</v>
      </c>
      <c r="N78" s="351"/>
      <c r="O78" s="366"/>
      <c r="P78" s="363"/>
    </row>
    <row r="79" spans="1:18">
      <c r="A79" s="193">
        <v>0</v>
      </c>
      <c r="B79" s="306">
        <v>75</v>
      </c>
      <c r="C79" s="363" t="s">
        <v>902</v>
      </c>
      <c r="D79" s="363" t="s">
        <v>1262</v>
      </c>
      <c r="E79" s="102"/>
      <c r="F79" s="126" t="s">
        <v>2715</v>
      </c>
      <c r="G79" s="126" t="s">
        <v>239</v>
      </c>
      <c r="H79" s="193" t="s">
        <v>2717</v>
      </c>
      <c r="I79" s="102">
        <v>5</v>
      </c>
      <c r="J79" s="76">
        <v>0</v>
      </c>
      <c r="K79" s="120" t="s">
        <v>1257</v>
      </c>
      <c r="L79" s="330" t="s">
        <v>2716</v>
      </c>
      <c r="M79" s="363">
        <v>34</v>
      </c>
      <c r="N79" s="363">
        <v>30</v>
      </c>
      <c r="O79" s="366"/>
      <c r="P79" s="363"/>
    </row>
    <row r="80" spans="1:18">
      <c r="A80" s="193">
        <v>0</v>
      </c>
      <c r="B80" s="306">
        <v>76</v>
      </c>
      <c r="C80" s="363" t="s">
        <v>902</v>
      </c>
      <c r="D80" s="363" t="s">
        <v>1262</v>
      </c>
      <c r="E80" s="102"/>
      <c r="F80" s="126" t="s">
        <v>2718</v>
      </c>
      <c r="G80" s="126" t="s">
        <v>690</v>
      </c>
      <c r="H80" s="193" t="s">
        <v>529</v>
      </c>
      <c r="I80" s="102">
        <v>7</v>
      </c>
      <c r="J80" s="76">
        <v>0</v>
      </c>
      <c r="K80" s="120" t="s">
        <v>1258</v>
      </c>
      <c r="L80" s="349" t="s">
        <v>1266</v>
      </c>
      <c r="M80" s="193">
        <v>2.2599999999999998</v>
      </c>
      <c r="N80" s="351"/>
      <c r="O80" s="366" t="s">
        <v>2763</v>
      </c>
      <c r="P80" s="200"/>
      <c r="R80" t="s">
        <v>3160</v>
      </c>
    </row>
    <row r="81" spans="1:18">
      <c r="A81" s="193">
        <v>0</v>
      </c>
      <c r="B81" s="306">
        <v>77</v>
      </c>
      <c r="C81" s="363" t="s">
        <v>902</v>
      </c>
      <c r="D81" s="363" t="s">
        <v>1262</v>
      </c>
      <c r="E81" s="102"/>
      <c r="F81" s="126" t="s">
        <v>2719</v>
      </c>
      <c r="G81" s="126" t="s">
        <v>690</v>
      </c>
      <c r="H81" s="193" t="s">
        <v>534</v>
      </c>
      <c r="I81" s="102">
        <v>7</v>
      </c>
      <c r="J81" s="76">
        <v>0</v>
      </c>
      <c r="K81" s="120" t="s">
        <v>1258</v>
      </c>
      <c r="L81" s="368" t="s">
        <v>1267</v>
      </c>
      <c r="M81" s="193">
        <v>2.0499999999999998</v>
      </c>
      <c r="N81" s="351"/>
      <c r="O81" s="366">
        <v>0.11</v>
      </c>
      <c r="P81" s="200"/>
      <c r="R81" t="s">
        <v>3160</v>
      </c>
    </row>
    <row r="82" spans="1:18">
      <c r="A82" s="193">
        <v>0</v>
      </c>
      <c r="B82" s="306">
        <v>78</v>
      </c>
      <c r="C82" s="363" t="s">
        <v>902</v>
      </c>
      <c r="D82" s="363" t="s">
        <v>1262</v>
      </c>
      <c r="E82" s="102"/>
      <c r="F82" s="126" t="s">
        <v>2720</v>
      </c>
      <c r="G82" s="126" t="s">
        <v>690</v>
      </c>
      <c r="H82" s="193" t="s">
        <v>553</v>
      </c>
      <c r="I82" s="102">
        <v>7</v>
      </c>
      <c r="J82" s="76">
        <v>0</v>
      </c>
      <c r="K82" s="120" t="s">
        <v>1258</v>
      </c>
      <c r="L82" s="349" t="s">
        <v>1268</v>
      </c>
      <c r="M82" s="193">
        <v>1.98</v>
      </c>
      <c r="N82" s="351"/>
      <c r="O82" s="366" t="s">
        <v>2763</v>
      </c>
      <c r="P82" s="200"/>
      <c r="R82" t="s">
        <v>3160</v>
      </c>
    </row>
    <row r="83" spans="1:18">
      <c r="A83" s="193">
        <v>0</v>
      </c>
      <c r="B83" s="306">
        <v>79</v>
      </c>
      <c r="C83" s="363" t="s">
        <v>902</v>
      </c>
      <c r="D83" s="363" t="s">
        <v>1262</v>
      </c>
      <c r="E83" s="102"/>
      <c r="F83" s="126" t="s">
        <v>2721</v>
      </c>
      <c r="G83" s="126" t="s">
        <v>239</v>
      </c>
      <c r="H83" s="193" t="s">
        <v>531</v>
      </c>
      <c r="I83" s="102">
        <v>6</v>
      </c>
      <c r="J83" s="76">
        <v>0</v>
      </c>
      <c r="K83" s="120" t="s">
        <v>1259</v>
      </c>
      <c r="L83" s="193" t="s">
        <v>1251</v>
      </c>
      <c r="M83" s="193">
        <v>372</v>
      </c>
      <c r="N83" s="351"/>
      <c r="O83" s="366"/>
      <c r="P83" s="363"/>
    </row>
    <row r="84" spans="1:18">
      <c r="A84" s="193">
        <v>0</v>
      </c>
      <c r="B84" s="306">
        <v>80</v>
      </c>
      <c r="C84" s="363" t="s">
        <v>902</v>
      </c>
      <c r="D84" s="363" t="s">
        <v>1262</v>
      </c>
      <c r="E84" s="102"/>
      <c r="F84" s="126" t="s">
        <v>2722</v>
      </c>
      <c r="G84" s="126" t="s">
        <v>690</v>
      </c>
      <c r="H84" s="310" t="s">
        <v>527</v>
      </c>
      <c r="I84" s="102">
        <v>8</v>
      </c>
      <c r="J84" s="76">
        <v>0</v>
      </c>
      <c r="K84" s="120" t="s">
        <v>1260</v>
      </c>
      <c r="L84" s="136" t="s">
        <v>1269</v>
      </c>
      <c r="M84" s="193"/>
      <c r="N84" s="351"/>
      <c r="O84" s="366"/>
      <c r="P84" s="200"/>
      <c r="R84" s="363" t="s">
        <v>2864</v>
      </c>
    </row>
    <row r="85" spans="1:18">
      <c r="A85" s="193">
        <v>0</v>
      </c>
      <c r="B85" s="306">
        <v>81</v>
      </c>
      <c r="C85" s="363" t="s">
        <v>902</v>
      </c>
      <c r="D85" s="363" t="s">
        <v>1262</v>
      </c>
      <c r="E85" s="102"/>
      <c r="F85" s="126" t="s">
        <v>2724</v>
      </c>
      <c r="G85" s="126" t="s">
        <v>690</v>
      </c>
      <c r="H85" s="193" t="s">
        <v>541</v>
      </c>
      <c r="I85" s="102">
        <v>8</v>
      </c>
      <c r="J85" s="76">
        <v>0</v>
      </c>
      <c r="K85" s="120" t="s">
        <v>1260</v>
      </c>
      <c r="L85" s="349" t="s">
        <v>1270</v>
      </c>
      <c r="M85" s="193">
        <v>168</v>
      </c>
      <c r="N85" s="351"/>
      <c r="O85" s="366" t="s">
        <v>2763</v>
      </c>
      <c r="P85" s="200"/>
      <c r="Q85" s="112">
        <v>2</v>
      </c>
      <c r="R85" t="s">
        <v>2876</v>
      </c>
    </row>
    <row r="86" spans="1:18">
      <c r="A86" s="193">
        <v>0</v>
      </c>
      <c r="B86" s="306">
        <v>82</v>
      </c>
      <c r="C86" s="368" t="s">
        <v>902</v>
      </c>
      <c r="D86" s="368" t="s">
        <v>1262</v>
      </c>
      <c r="E86" s="102" t="s">
        <v>938</v>
      </c>
      <c r="F86" s="126" t="s">
        <v>2723</v>
      </c>
      <c r="G86" s="126" t="s">
        <v>690</v>
      </c>
      <c r="H86" s="193" t="s">
        <v>536</v>
      </c>
      <c r="I86" s="102">
        <v>8</v>
      </c>
      <c r="J86" s="76">
        <v>0</v>
      </c>
      <c r="K86" s="120" t="s">
        <v>1260</v>
      </c>
      <c r="L86" s="193" t="s">
        <v>1271</v>
      </c>
      <c r="M86" s="350">
        <v>1.92</v>
      </c>
      <c r="N86" s="351"/>
      <c r="O86" s="366">
        <v>0.09</v>
      </c>
      <c r="P86" s="200">
        <v>0.25</v>
      </c>
      <c r="Q86" s="112">
        <v>2</v>
      </c>
      <c r="R86" t="s">
        <v>2871</v>
      </c>
    </row>
    <row r="87" spans="1:18">
      <c r="A87" s="193">
        <v>0</v>
      </c>
      <c r="B87" s="306">
        <v>83</v>
      </c>
      <c r="C87" s="363" t="s">
        <v>902</v>
      </c>
      <c r="D87" s="363" t="s">
        <v>1262</v>
      </c>
      <c r="E87" s="102"/>
      <c r="F87" s="126" t="s">
        <v>2725</v>
      </c>
      <c r="G87" s="126" t="s">
        <v>239</v>
      </c>
      <c r="H87" s="126" t="s">
        <v>98</v>
      </c>
      <c r="I87" s="261">
        <v>7</v>
      </c>
      <c r="J87" s="76">
        <v>0</v>
      </c>
      <c r="K87" s="120" t="s">
        <v>1261</v>
      </c>
      <c r="L87" s="136" t="s">
        <v>1595</v>
      </c>
      <c r="M87" s="193" t="s">
        <v>1339</v>
      </c>
      <c r="N87" s="351"/>
      <c r="O87" s="366"/>
      <c r="P87" s="363"/>
    </row>
    <row r="88" spans="1:18">
      <c r="A88" s="193">
        <v>0</v>
      </c>
      <c r="B88" s="306">
        <v>84</v>
      </c>
      <c r="C88" s="363" t="s">
        <v>1272</v>
      </c>
      <c r="D88" s="363" t="s">
        <v>1733</v>
      </c>
      <c r="E88" s="102"/>
      <c r="F88" s="126" t="s">
        <v>1322</v>
      </c>
      <c r="G88" s="126" t="s">
        <v>239</v>
      </c>
      <c r="H88" s="193" t="s">
        <v>98</v>
      </c>
      <c r="I88" s="102">
        <v>5</v>
      </c>
      <c r="J88" s="76" t="s">
        <v>213</v>
      </c>
      <c r="K88" s="120" t="s">
        <v>2820</v>
      </c>
      <c r="L88" s="193" t="s">
        <v>1592</v>
      </c>
      <c r="M88" s="193">
        <v>1320</v>
      </c>
      <c r="N88" s="351"/>
      <c r="O88" s="366"/>
      <c r="P88" s="363"/>
    </row>
    <row r="89" spans="1:18">
      <c r="A89" s="193">
        <v>0</v>
      </c>
      <c r="B89" s="306">
        <v>85</v>
      </c>
      <c r="C89" s="363" t="s">
        <v>1272</v>
      </c>
      <c r="D89" s="363" t="s">
        <v>1733</v>
      </c>
      <c r="E89" s="102"/>
      <c r="F89" s="126" t="s">
        <v>1321</v>
      </c>
      <c r="G89" s="126" t="s">
        <v>239</v>
      </c>
      <c r="H89" s="193" t="s">
        <v>338</v>
      </c>
      <c r="I89" s="102">
        <v>5</v>
      </c>
      <c r="J89" s="76" t="s">
        <v>213</v>
      </c>
      <c r="K89" s="120" t="s">
        <v>2820</v>
      </c>
      <c r="L89" s="198" t="s">
        <v>2845</v>
      </c>
      <c r="M89" s="193">
        <v>54</v>
      </c>
      <c r="N89" s="351"/>
      <c r="O89" s="366"/>
      <c r="P89" s="363"/>
    </row>
    <row r="90" spans="1:18">
      <c r="A90" s="193">
        <v>0</v>
      </c>
      <c r="B90" s="306">
        <v>86</v>
      </c>
      <c r="C90" s="363" t="s">
        <v>1272</v>
      </c>
      <c r="D90" s="363" t="s">
        <v>1733</v>
      </c>
      <c r="E90" s="102"/>
      <c r="F90" s="126" t="s">
        <v>1323</v>
      </c>
      <c r="G90" s="126" t="s">
        <v>690</v>
      </c>
      <c r="H90" s="193" t="s">
        <v>553</v>
      </c>
      <c r="I90" s="102">
        <v>6</v>
      </c>
      <c r="J90" s="76" t="s">
        <v>198</v>
      </c>
      <c r="K90" s="120" t="s">
        <v>2821</v>
      </c>
      <c r="L90" s="368" t="s">
        <v>1274</v>
      </c>
      <c r="M90" s="193">
        <v>170</v>
      </c>
      <c r="N90" s="351"/>
      <c r="O90" s="366" t="s">
        <v>2763</v>
      </c>
      <c r="P90" s="200">
        <v>0.3</v>
      </c>
      <c r="Q90" s="112">
        <v>5</v>
      </c>
      <c r="R90" t="s">
        <v>2871</v>
      </c>
    </row>
    <row r="91" spans="1:18">
      <c r="A91" s="193">
        <v>0</v>
      </c>
      <c r="B91" s="306">
        <v>87</v>
      </c>
      <c r="C91" s="363" t="s">
        <v>1272</v>
      </c>
      <c r="D91" s="363" t="s">
        <v>1733</v>
      </c>
      <c r="E91" s="102"/>
      <c r="F91" s="126" t="s">
        <v>1324</v>
      </c>
      <c r="G91" s="126" t="s">
        <v>698</v>
      </c>
      <c r="H91" s="193" t="s">
        <v>529</v>
      </c>
      <c r="I91" s="102">
        <v>6</v>
      </c>
      <c r="J91" s="76" t="s">
        <v>198</v>
      </c>
      <c r="K91" s="120" t="s">
        <v>2821</v>
      </c>
      <c r="L91" s="193" t="s">
        <v>2846</v>
      </c>
      <c r="M91" s="193"/>
      <c r="N91" s="351"/>
      <c r="O91" s="366"/>
      <c r="P91" s="363"/>
    </row>
    <row r="92" spans="1:18">
      <c r="A92" s="193">
        <v>0</v>
      </c>
      <c r="B92" s="306">
        <v>88</v>
      </c>
      <c r="C92" s="363" t="s">
        <v>1272</v>
      </c>
      <c r="D92" s="363" t="s">
        <v>1733</v>
      </c>
      <c r="E92" s="102"/>
      <c r="F92" s="126" t="s">
        <v>1325</v>
      </c>
      <c r="G92" s="126" t="s">
        <v>698</v>
      </c>
      <c r="H92" s="193" t="s">
        <v>534</v>
      </c>
      <c r="I92" s="102">
        <v>6</v>
      </c>
      <c r="J92" s="76" t="s">
        <v>198</v>
      </c>
      <c r="K92" s="120" t="s">
        <v>2821</v>
      </c>
      <c r="L92" s="193" t="s">
        <v>1583</v>
      </c>
      <c r="M92" s="193" t="s">
        <v>1339</v>
      </c>
      <c r="N92" s="351"/>
      <c r="O92" s="366"/>
      <c r="P92" s="363"/>
    </row>
    <row r="93" spans="1:18">
      <c r="A93" s="193">
        <v>0</v>
      </c>
      <c r="B93" s="306">
        <v>89</v>
      </c>
      <c r="C93" s="363" t="s">
        <v>1272</v>
      </c>
      <c r="D93" s="363" t="s">
        <v>1733</v>
      </c>
      <c r="E93" s="102" t="s">
        <v>936</v>
      </c>
      <c r="F93" s="126" t="s">
        <v>1663</v>
      </c>
      <c r="G93" s="126" t="s">
        <v>690</v>
      </c>
      <c r="H93" s="193" t="s">
        <v>529</v>
      </c>
      <c r="I93" s="102">
        <v>7</v>
      </c>
      <c r="J93" s="76" t="s">
        <v>284</v>
      </c>
      <c r="K93" s="120" t="s">
        <v>2822</v>
      </c>
      <c r="L93" s="136" t="s">
        <v>1275</v>
      </c>
      <c r="M93" s="193">
        <v>222</v>
      </c>
      <c r="N93" s="351"/>
      <c r="O93" s="366">
        <v>0.09</v>
      </c>
      <c r="P93" s="200"/>
      <c r="Q93" s="112">
        <v>3</v>
      </c>
      <c r="R93" t="s">
        <v>2876</v>
      </c>
    </row>
    <row r="94" spans="1:18">
      <c r="A94" s="193">
        <v>0</v>
      </c>
      <c r="B94" s="306">
        <v>90</v>
      </c>
      <c r="C94" s="368" t="s">
        <v>1272</v>
      </c>
      <c r="D94" s="368" t="s">
        <v>1733</v>
      </c>
      <c r="E94" s="102" t="s">
        <v>936</v>
      </c>
      <c r="F94" s="126" t="s">
        <v>1664</v>
      </c>
      <c r="G94" s="126" t="s">
        <v>690</v>
      </c>
      <c r="H94" s="193" t="s">
        <v>534</v>
      </c>
      <c r="I94" s="102">
        <v>7</v>
      </c>
      <c r="J94" s="76" t="s">
        <v>284</v>
      </c>
      <c r="K94" s="120" t="s">
        <v>2822</v>
      </c>
      <c r="L94" s="193" t="s">
        <v>1276</v>
      </c>
      <c r="M94" s="368">
        <v>216</v>
      </c>
      <c r="N94" s="351"/>
      <c r="O94" s="366">
        <v>8.5000000000000006E-2</v>
      </c>
      <c r="P94" s="200"/>
      <c r="R94" t="s">
        <v>3160</v>
      </c>
    </row>
    <row r="95" spans="1:18">
      <c r="A95" s="193">
        <v>0</v>
      </c>
      <c r="B95" s="306">
        <v>91</v>
      </c>
      <c r="C95" s="360" t="s">
        <v>1272</v>
      </c>
      <c r="D95" s="360" t="s">
        <v>1733</v>
      </c>
      <c r="E95" s="102"/>
      <c r="F95" s="126" t="s">
        <v>1665</v>
      </c>
      <c r="G95" s="126" t="s">
        <v>690</v>
      </c>
      <c r="H95" s="193" t="s">
        <v>527</v>
      </c>
      <c r="I95" s="102">
        <v>7</v>
      </c>
      <c r="J95" s="76" t="s">
        <v>284</v>
      </c>
      <c r="K95" s="120" t="s">
        <v>2822</v>
      </c>
      <c r="L95" s="310" t="s">
        <v>1277</v>
      </c>
      <c r="M95" s="193"/>
      <c r="N95" s="351"/>
      <c r="O95" s="366"/>
      <c r="P95" s="200"/>
      <c r="Q95" s="112">
        <v>1</v>
      </c>
      <c r="R95" t="s">
        <v>539</v>
      </c>
    </row>
    <row r="96" spans="1:18">
      <c r="A96" s="193">
        <v>0</v>
      </c>
      <c r="B96" s="306">
        <v>92</v>
      </c>
      <c r="C96" s="360" t="s">
        <v>1272</v>
      </c>
      <c r="D96" s="360" t="s">
        <v>1733</v>
      </c>
      <c r="E96" s="102" t="s">
        <v>1676</v>
      </c>
      <c r="F96" s="126" t="s">
        <v>1666</v>
      </c>
      <c r="G96" s="126" t="s">
        <v>239</v>
      </c>
      <c r="H96" s="349" t="s">
        <v>2077</v>
      </c>
      <c r="I96" s="102">
        <v>7</v>
      </c>
      <c r="J96" s="76" t="s">
        <v>284</v>
      </c>
      <c r="K96" s="120" t="s">
        <v>2822</v>
      </c>
      <c r="L96" s="349" t="s">
        <v>2838</v>
      </c>
      <c r="M96" s="193"/>
      <c r="N96" s="351"/>
      <c r="O96" s="366"/>
      <c r="P96" s="363"/>
    </row>
    <row r="97" spans="1:18">
      <c r="A97" s="193">
        <v>0</v>
      </c>
      <c r="B97" s="306">
        <v>93</v>
      </c>
      <c r="C97" s="363" t="s">
        <v>1272</v>
      </c>
      <c r="D97" s="363" t="s">
        <v>1733</v>
      </c>
      <c r="E97" s="102"/>
      <c r="F97" s="126" t="s">
        <v>1273</v>
      </c>
      <c r="G97" s="126" t="s">
        <v>690</v>
      </c>
      <c r="H97" s="193" t="s">
        <v>541</v>
      </c>
      <c r="I97" s="102">
        <v>8</v>
      </c>
      <c r="J97" s="76" t="s">
        <v>285</v>
      </c>
      <c r="K97" s="120" t="s">
        <v>2823</v>
      </c>
      <c r="L97" s="368" t="s">
        <v>1278</v>
      </c>
      <c r="M97" s="368">
        <v>126</v>
      </c>
      <c r="N97" s="351"/>
      <c r="O97" s="366">
        <v>7.4999999999999997E-2</v>
      </c>
      <c r="P97" s="200">
        <v>0.25</v>
      </c>
      <c r="Q97" s="112">
        <v>3</v>
      </c>
      <c r="R97" s="363" t="s">
        <v>2865</v>
      </c>
    </row>
    <row r="98" spans="1:18">
      <c r="A98" s="193">
        <v>0</v>
      </c>
      <c r="B98" s="306">
        <v>94</v>
      </c>
      <c r="C98" s="368" t="s">
        <v>1272</v>
      </c>
      <c r="D98" s="368" t="s">
        <v>1733</v>
      </c>
      <c r="E98" s="102" t="s">
        <v>1676</v>
      </c>
      <c r="F98" s="126" t="s">
        <v>1667</v>
      </c>
      <c r="G98" s="126" t="s">
        <v>690</v>
      </c>
      <c r="H98" s="193" t="s">
        <v>536</v>
      </c>
      <c r="I98" s="102">
        <v>8</v>
      </c>
      <c r="J98" s="76" t="s">
        <v>285</v>
      </c>
      <c r="K98" s="120" t="s">
        <v>2823</v>
      </c>
      <c r="L98" s="136" t="s">
        <v>2764</v>
      </c>
      <c r="M98" s="112"/>
      <c r="N98" s="351"/>
      <c r="O98" s="366"/>
      <c r="P98" s="200">
        <v>0.4</v>
      </c>
      <c r="Q98" s="112">
        <v>3</v>
      </c>
      <c r="R98" s="363" t="s">
        <v>2865</v>
      </c>
    </row>
    <row r="99" spans="1:18">
      <c r="A99" s="193">
        <v>0</v>
      </c>
      <c r="B99" s="306">
        <v>95</v>
      </c>
      <c r="C99" s="368" t="s">
        <v>1272</v>
      </c>
      <c r="D99" s="368" t="s">
        <v>1733</v>
      </c>
      <c r="E99" s="102"/>
      <c r="F99" s="126" t="s">
        <v>1668</v>
      </c>
      <c r="G99" s="126" t="s">
        <v>690</v>
      </c>
      <c r="H99" s="193" t="s">
        <v>553</v>
      </c>
      <c r="I99" s="102">
        <v>8</v>
      </c>
      <c r="J99" s="76" t="s">
        <v>285</v>
      </c>
      <c r="K99" s="120" t="s">
        <v>2823</v>
      </c>
      <c r="L99" s="136" t="s">
        <v>1279</v>
      </c>
      <c r="M99" s="193">
        <v>204</v>
      </c>
      <c r="N99" s="351"/>
      <c r="O99" s="366">
        <v>8.5000000000000006E-2</v>
      </c>
      <c r="P99" s="200"/>
      <c r="Q99" s="112">
        <v>3</v>
      </c>
      <c r="R99" t="s">
        <v>2876</v>
      </c>
    </row>
    <row r="100" spans="1:18">
      <c r="A100" s="193">
        <v>0</v>
      </c>
      <c r="B100" s="306">
        <v>96</v>
      </c>
      <c r="C100" s="363" t="s">
        <v>1272</v>
      </c>
      <c r="D100" s="363" t="s">
        <v>1733</v>
      </c>
      <c r="E100" s="102" t="s">
        <v>1676</v>
      </c>
      <c r="F100" s="126" t="s">
        <v>1669</v>
      </c>
      <c r="G100" s="126" t="s">
        <v>239</v>
      </c>
      <c r="H100" s="193" t="s">
        <v>1823</v>
      </c>
      <c r="I100" s="102">
        <v>8</v>
      </c>
      <c r="J100" s="76" t="s">
        <v>285</v>
      </c>
      <c r="K100" s="120" t="s">
        <v>2823</v>
      </c>
      <c r="L100" s="349" t="s">
        <v>2839</v>
      </c>
      <c r="M100" s="193" t="s">
        <v>1339</v>
      </c>
      <c r="N100" s="351"/>
      <c r="O100" s="366"/>
      <c r="P100" s="363"/>
    </row>
    <row r="101" spans="1:18">
      <c r="A101" s="193">
        <v>0</v>
      </c>
      <c r="B101" s="306">
        <v>97</v>
      </c>
      <c r="C101" s="363" t="s">
        <v>1272</v>
      </c>
      <c r="D101" s="363" t="s">
        <v>1280</v>
      </c>
      <c r="E101" s="102" t="s">
        <v>938</v>
      </c>
      <c r="F101" s="126" t="s">
        <v>1829</v>
      </c>
      <c r="G101" s="126" t="s">
        <v>239</v>
      </c>
      <c r="H101" s="193" t="s">
        <v>193</v>
      </c>
      <c r="I101" s="102">
        <v>5</v>
      </c>
      <c r="J101" s="76" t="s">
        <v>213</v>
      </c>
      <c r="K101" s="120"/>
      <c r="L101" s="193" t="s">
        <v>1830</v>
      </c>
      <c r="M101" s="193" t="s">
        <v>1339</v>
      </c>
      <c r="N101" s="351"/>
      <c r="O101" s="366"/>
      <c r="P101" s="363"/>
    </row>
    <row r="102" spans="1:18">
      <c r="A102" s="193">
        <v>0</v>
      </c>
      <c r="B102" s="306">
        <v>98</v>
      </c>
      <c r="C102" s="360" t="s">
        <v>1272</v>
      </c>
      <c r="D102" s="360" t="s">
        <v>1280</v>
      </c>
      <c r="E102" s="102"/>
      <c r="F102" s="349" t="s">
        <v>1281</v>
      </c>
      <c r="G102" s="126" t="s">
        <v>220</v>
      </c>
      <c r="H102" s="193" t="s">
        <v>1230</v>
      </c>
      <c r="I102" s="102">
        <v>5</v>
      </c>
      <c r="J102" s="76" t="s">
        <v>213</v>
      </c>
      <c r="K102" s="120"/>
      <c r="L102" s="193" t="s">
        <v>1283</v>
      </c>
      <c r="M102" s="193" t="s">
        <v>1339</v>
      </c>
      <c r="N102" s="351"/>
      <c r="O102" s="366"/>
      <c r="P102" s="363"/>
    </row>
    <row r="103" spans="1:18">
      <c r="A103" s="193">
        <v>0</v>
      </c>
      <c r="B103" s="306">
        <v>99</v>
      </c>
      <c r="C103" s="363" t="s">
        <v>1272</v>
      </c>
      <c r="D103" s="363" t="s">
        <v>1280</v>
      </c>
      <c r="E103" s="102" t="s">
        <v>938</v>
      </c>
      <c r="F103" s="126" t="s">
        <v>2460</v>
      </c>
      <c r="G103" s="126" t="s">
        <v>698</v>
      </c>
      <c r="H103" s="193" t="s">
        <v>536</v>
      </c>
      <c r="I103" s="102">
        <v>6</v>
      </c>
      <c r="J103" s="76" t="s">
        <v>198</v>
      </c>
      <c r="K103" s="120" t="s">
        <v>2817</v>
      </c>
      <c r="L103" s="193" t="s">
        <v>1582</v>
      </c>
      <c r="M103" s="193"/>
      <c r="N103" s="351">
        <v>336</v>
      </c>
      <c r="O103" s="366"/>
      <c r="P103" s="363"/>
    </row>
    <row r="104" spans="1:18">
      <c r="A104" s="193">
        <v>0</v>
      </c>
      <c r="B104" s="306">
        <v>100</v>
      </c>
      <c r="C104" s="368" t="s">
        <v>1272</v>
      </c>
      <c r="D104" s="368" t="s">
        <v>1280</v>
      </c>
      <c r="E104" s="102"/>
      <c r="F104" s="126" t="s">
        <v>2461</v>
      </c>
      <c r="G104" s="126" t="s">
        <v>690</v>
      </c>
      <c r="H104" s="193" t="s">
        <v>534</v>
      </c>
      <c r="I104" s="102">
        <v>6</v>
      </c>
      <c r="J104" s="76" t="s">
        <v>198</v>
      </c>
      <c r="K104" s="120" t="s">
        <v>2817</v>
      </c>
      <c r="L104" s="368" t="s">
        <v>1284</v>
      </c>
      <c r="M104" s="368">
        <v>198</v>
      </c>
      <c r="N104" s="351"/>
      <c r="O104" s="366">
        <v>0.08</v>
      </c>
      <c r="P104" s="200">
        <v>0.35</v>
      </c>
      <c r="Q104" s="112">
        <v>2</v>
      </c>
      <c r="R104" t="s">
        <v>2903</v>
      </c>
    </row>
    <row r="105" spans="1:18">
      <c r="A105" s="193">
        <v>0</v>
      </c>
      <c r="B105" s="306">
        <v>101</v>
      </c>
      <c r="C105" s="368" t="s">
        <v>1272</v>
      </c>
      <c r="D105" s="368" t="s">
        <v>1280</v>
      </c>
      <c r="E105" s="102"/>
      <c r="F105" s="126" t="s">
        <v>2462</v>
      </c>
      <c r="G105" s="126" t="s">
        <v>690</v>
      </c>
      <c r="H105" s="310" t="s">
        <v>527</v>
      </c>
      <c r="I105" s="102">
        <v>6</v>
      </c>
      <c r="J105" s="76" t="s">
        <v>198</v>
      </c>
      <c r="K105" s="120" t="s">
        <v>2817</v>
      </c>
      <c r="L105" s="193" t="s">
        <v>1285</v>
      </c>
      <c r="M105" s="368">
        <v>60</v>
      </c>
      <c r="N105" s="351"/>
      <c r="O105" s="366">
        <v>0.1</v>
      </c>
      <c r="P105" s="200">
        <v>0.6</v>
      </c>
      <c r="Q105" s="112">
        <v>2</v>
      </c>
      <c r="R105" t="s">
        <v>3155</v>
      </c>
    </row>
    <row r="106" spans="1:18">
      <c r="A106" s="193">
        <v>0</v>
      </c>
      <c r="B106" s="306">
        <v>102</v>
      </c>
      <c r="C106" s="368" t="s">
        <v>1272</v>
      </c>
      <c r="D106" s="368" t="s">
        <v>1280</v>
      </c>
      <c r="E106" s="102"/>
      <c r="F106" s="126" t="s">
        <v>2463</v>
      </c>
      <c r="G106" s="126" t="s">
        <v>690</v>
      </c>
      <c r="H106" s="193" t="s">
        <v>541</v>
      </c>
      <c r="I106" s="102">
        <v>7</v>
      </c>
      <c r="J106" s="76" t="s">
        <v>284</v>
      </c>
      <c r="K106" s="120" t="s">
        <v>2818</v>
      </c>
      <c r="L106" s="368" t="s">
        <v>1286</v>
      </c>
      <c r="M106" s="193">
        <v>84</v>
      </c>
      <c r="N106" s="351"/>
      <c r="O106" s="366">
        <v>6.5000000000000002E-2</v>
      </c>
      <c r="P106" s="200">
        <v>0.84</v>
      </c>
      <c r="Q106" s="112">
        <v>2</v>
      </c>
      <c r="R106" t="s">
        <v>3155</v>
      </c>
    </row>
    <row r="107" spans="1:18">
      <c r="A107" s="193">
        <v>0</v>
      </c>
      <c r="B107" s="306">
        <v>103</v>
      </c>
      <c r="C107" s="368" t="s">
        <v>1272</v>
      </c>
      <c r="D107" s="368" t="s">
        <v>1280</v>
      </c>
      <c r="E107" s="102"/>
      <c r="F107" s="126" t="s">
        <v>2464</v>
      </c>
      <c r="G107" s="126" t="s">
        <v>690</v>
      </c>
      <c r="H107" s="193" t="s">
        <v>553</v>
      </c>
      <c r="I107" s="102">
        <v>7</v>
      </c>
      <c r="J107" s="76" t="s">
        <v>284</v>
      </c>
      <c r="K107" s="120" t="s">
        <v>2818</v>
      </c>
      <c r="L107" s="310" t="s">
        <v>1287</v>
      </c>
      <c r="M107" s="368">
        <v>192</v>
      </c>
      <c r="N107" s="351"/>
      <c r="O107" s="366">
        <v>0.08</v>
      </c>
      <c r="P107" s="112">
        <v>1600</v>
      </c>
      <c r="Q107" s="112">
        <v>2</v>
      </c>
      <c r="R107" t="s">
        <v>2905</v>
      </c>
    </row>
    <row r="108" spans="1:18">
      <c r="A108" s="193">
        <v>0</v>
      </c>
      <c r="B108" s="306">
        <v>104</v>
      </c>
      <c r="C108" s="368" t="s">
        <v>1272</v>
      </c>
      <c r="D108" s="368" t="s">
        <v>1280</v>
      </c>
      <c r="E108" s="102"/>
      <c r="F108" s="126" t="s">
        <v>2465</v>
      </c>
      <c r="G108" s="126" t="s">
        <v>690</v>
      </c>
      <c r="H108" s="310" t="s">
        <v>527</v>
      </c>
      <c r="I108" s="102">
        <v>7</v>
      </c>
      <c r="J108" s="76" t="s">
        <v>284</v>
      </c>
      <c r="K108" s="120" t="s">
        <v>2818</v>
      </c>
      <c r="L108" s="310" t="s">
        <v>1288</v>
      </c>
      <c r="M108" s="350">
        <v>1.68</v>
      </c>
      <c r="N108" s="351"/>
      <c r="O108" s="366">
        <v>6.5000000000000002E-2</v>
      </c>
      <c r="P108" s="200"/>
      <c r="Q108" s="112">
        <v>1</v>
      </c>
      <c r="R108" s="363" t="s">
        <v>2864</v>
      </c>
    </row>
    <row r="109" spans="1:18">
      <c r="A109" s="193">
        <v>0</v>
      </c>
      <c r="B109" s="306">
        <v>105</v>
      </c>
      <c r="C109" s="363" t="s">
        <v>1272</v>
      </c>
      <c r="D109" s="363" t="s">
        <v>1280</v>
      </c>
      <c r="E109" s="102"/>
      <c r="F109" s="126" t="s">
        <v>2466</v>
      </c>
      <c r="G109" s="126" t="s">
        <v>239</v>
      </c>
      <c r="H109" s="193" t="s">
        <v>1282</v>
      </c>
      <c r="I109" s="102">
        <v>7</v>
      </c>
      <c r="J109" s="76" t="s">
        <v>284</v>
      </c>
      <c r="K109" s="120" t="s">
        <v>2818</v>
      </c>
      <c r="L109" s="360" t="s">
        <v>2847</v>
      </c>
      <c r="M109" s="193"/>
      <c r="N109" s="351"/>
      <c r="O109" s="366"/>
      <c r="P109" s="363"/>
    </row>
    <row r="110" spans="1:18">
      <c r="A110" s="193">
        <v>0</v>
      </c>
      <c r="B110" s="306">
        <v>106</v>
      </c>
      <c r="C110" s="363" t="s">
        <v>1272</v>
      </c>
      <c r="D110" s="363" t="s">
        <v>1280</v>
      </c>
      <c r="E110" s="102" t="s">
        <v>938</v>
      </c>
      <c r="F110" s="126" t="s">
        <v>2468</v>
      </c>
      <c r="G110" s="126" t="s">
        <v>690</v>
      </c>
      <c r="H110" s="193" t="s">
        <v>536</v>
      </c>
      <c r="I110" s="102">
        <v>8</v>
      </c>
      <c r="J110" s="76" t="s">
        <v>285</v>
      </c>
      <c r="K110" s="120" t="s">
        <v>2819</v>
      </c>
      <c r="L110" s="349" t="s">
        <v>2467</v>
      </c>
      <c r="M110" s="193">
        <v>192</v>
      </c>
      <c r="N110" s="351"/>
      <c r="O110" s="366">
        <v>7.0000000000000007E-2</v>
      </c>
      <c r="P110" s="200"/>
      <c r="Q110" s="112">
        <v>3</v>
      </c>
      <c r="R110" t="s">
        <v>2876</v>
      </c>
    </row>
    <row r="111" spans="1:18">
      <c r="A111" s="193">
        <v>0</v>
      </c>
      <c r="B111" s="306">
        <v>107</v>
      </c>
      <c r="C111" s="368" t="s">
        <v>1272</v>
      </c>
      <c r="D111" s="368" t="s">
        <v>1280</v>
      </c>
      <c r="E111" s="102"/>
      <c r="F111" s="126" t="s">
        <v>2469</v>
      </c>
      <c r="G111" s="126" t="s">
        <v>690</v>
      </c>
      <c r="H111" s="193" t="s">
        <v>529</v>
      </c>
      <c r="I111" s="102">
        <v>8</v>
      </c>
      <c r="J111" s="76" t="s">
        <v>285</v>
      </c>
      <c r="K111" s="120" t="s">
        <v>2819</v>
      </c>
      <c r="L111" s="136" t="s">
        <v>1289</v>
      </c>
      <c r="M111" s="193">
        <v>252</v>
      </c>
      <c r="N111" s="351"/>
      <c r="O111" s="366">
        <v>7.4999999999999997E-2</v>
      </c>
      <c r="P111" s="200">
        <v>0.4</v>
      </c>
      <c r="Q111" s="112">
        <v>1</v>
      </c>
      <c r="R111" t="s">
        <v>3159</v>
      </c>
    </row>
    <row r="112" spans="1:18">
      <c r="A112" s="193">
        <v>0</v>
      </c>
      <c r="B112" s="306">
        <v>108</v>
      </c>
      <c r="C112" s="368" t="s">
        <v>1272</v>
      </c>
      <c r="D112" s="368" t="s">
        <v>1280</v>
      </c>
      <c r="E112" s="102"/>
      <c r="F112" s="126" t="s">
        <v>2470</v>
      </c>
      <c r="G112" s="126" t="s">
        <v>690</v>
      </c>
      <c r="H112" s="193" t="s">
        <v>534</v>
      </c>
      <c r="I112" s="102">
        <v>8</v>
      </c>
      <c r="J112" s="76" t="s">
        <v>285</v>
      </c>
      <c r="K112" s="120" t="s">
        <v>2819</v>
      </c>
      <c r="L112" s="360" t="s">
        <v>2911</v>
      </c>
      <c r="M112" s="193">
        <v>300</v>
      </c>
      <c r="N112" s="351"/>
      <c r="O112" s="366">
        <v>7.4999999999999997E-2</v>
      </c>
      <c r="P112" s="200">
        <v>0.3</v>
      </c>
      <c r="Q112" s="112">
        <v>3</v>
      </c>
      <c r="R112" t="s">
        <v>2877</v>
      </c>
    </row>
    <row r="113" spans="1:18">
      <c r="A113" s="193">
        <v>0</v>
      </c>
      <c r="B113" s="306">
        <v>109</v>
      </c>
      <c r="C113" s="363" t="s">
        <v>1272</v>
      </c>
      <c r="D113" s="363" t="s">
        <v>1280</v>
      </c>
      <c r="E113" s="102" t="s">
        <v>938</v>
      </c>
      <c r="F113" s="126" t="s">
        <v>2471</v>
      </c>
      <c r="G113" s="126" t="s">
        <v>239</v>
      </c>
      <c r="H113" s="193" t="s">
        <v>1307</v>
      </c>
      <c r="I113" s="102">
        <v>8</v>
      </c>
      <c r="J113" s="76" t="s">
        <v>285</v>
      </c>
      <c r="K113" s="120" t="s">
        <v>2819</v>
      </c>
      <c r="L113" s="310" t="s">
        <v>2848</v>
      </c>
      <c r="M113" s="193" t="s">
        <v>1339</v>
      </c>
      <c r="N113" s="351"/>
      <c r="O113" s="366"/>
      <c r="P113" s="363"/>
    </row>
    <row r="114" spans="1:18">
      <c r="A114" s="193">
        <v>0</v>
      </c>
      <c r="B114" s="306">
        <v>110</v>
      </c>
      <c r="C114" s="363" t="s">
        <v>1272</v>
      </c>
      <c r="D114" s="363" t="s">
        <v>2902</v>
      </c>
      <c r="E114" s="102"/>
      <c r="F114" s="126" t="s">
        <v>2808</v>
      </c>
      <c r="G114" s="126" t="s">
        <v>239</v>
      </c>
      <c r="H114" s="193" t="s">
        <v>531</v>
      </c>
      <c r="I114" s="102">
        <v>5</v>
      </c>
      <c r="J114" s="76" t="s">
        <v>213</v>
      </c>
      <c r="K114" s="120" t="s">
        <v>2814</v>
      </c>
      <c r="L114" s="310" t="s">
        <v>1291</v>
      </c>
      <c r="M114" s="193" t="s">
        <v>1339</v>
      </c>
      <c r="N114" s="351"/>
      <c r="O114" s="366"/>
      <c r="P114" s="363"/>
    </row>
    <row r="115" spans="1:18">
      <c r="A115" s="193">
        <v>0</v>
      </c>
      <c r="B115" s="306">
        <v>111</v>
      </c>
      <c r="C115" s="363" t="s">
        <v>1272</v>
      </c>
      <c r="D115" s="363" t="s">
        <v>2902</v>
      </c>
      <c r="E115" s="102"/>
      <c r="F115" s="126" t="s">
        <v>1326</v>
      </c>
      <c r="G115" s="126" t="s">
        <v>239</v>
      </c>
      <c r="H115" s="193" t="s">
        <v>339</v>
      </c>
      <c r="I115" s="102">
        <v>5</v>
      </c>
      <c r="J115" s="76" t="s">
        <v>213</v>
      </c>
      <c r="K115" s="120" t="s">
        <v>2814</v>
      </c>
      <c r="L115" s="349" t="s">
        <v>2840</v>
      </c>
      <c r="M115" s="193" t="s">
        <v>1339</v>
      </c>
      <c r="N115" s="351"/>
      <c r="O115" s="366"/>
      <c r="P115" s="363"/>
    </row>
    <row r="116" spans="1:18">
      <c r="A116" s="193">
        <v>0</v>
      </c>
      <c r="B116" s="306">
        <v>112</v>
      </c>
      <c r="C116" s="363" t="s">
        <v>1272</v>
      </c>
      <c r="D116" s="363" t="s">
        <v>2902</v>
      </c>
      <c r="E116" s="102"/>
      <c r="F116" s="126" t="s">
        <v>2606</v>
      </c>
      <c r="G116" s="126" t="s">
        <v>698</v>
      </c>
      <c r="H116" s="193" t="s">
        <v>541</v>
      </c>
      <c r="I116" s="102">
        <v>6</v>
      </c>
      <c r="J116" s="76" t="s">
        <v>198</v>
      </c>
      <c r="K116" s="120"/>
      <c r="L116" s="310" t="s">
        <v>1292</v>
      </c>
      <c r="M116" s="193">
        <v>360</v>
      </c>
      <c r="N116" s="351">
        <v>192</v>
      </c>
      <c r="O116" s="366"/>
      <c r="P116" s="363"/>
    </row>
    <row r="117" spans="1:18">
      <c r="A117" s="193">
        <v>0</v>
      </c>
      <c r="B117" s="306">
        <v>113</v>
      </c>
      <c r="C117" s="363" t="s">
        <v>1272</v>
      </c>
      <c r="D117" s="363" t="s">
        <v>2902</v>
      </c>
      <c r="E117" s="102" t="s">
        <v>1676</v>
      </c>
      <c r="F117" s="126" t="s">
        <v>2607</v>
      </c>
      <c r="G117" s="126" t="s">
        <v>690</v>
      </c>
      <c r="H117" s="193" t="s">
        <v>536</v>
      </c>
      <c r="I117" s="102">
        <v>6</v>
      </c>
      <c r="J117" s="76" t="s">
        <v>198</v>
      </c>
      <c r="K117" s="120"/>
      <c r="L117" s="349" t="s">
        <v>1253</v>
      </c>
      <c r="M117" s="193"/>
      <c r="N117" s="351"/>
      <c r="O117" s="366"/>
      <c r="P117" s="200"/>
      <c r="R117" t="s">
        <v>3160</v>
      </c>
    </row>
    <row r="118" spans="1:18">
      <c r="A118" s="193">
        <v>0</v>
      </c>
      <c r="B118" s="306">
        <v>114</v>
      </c>
      <c r="C118" s="363" t="s">
        <v>1272</v>
      </c>
      <c r="D118" s="363" t="s">
        <v>2902</v>
      </c>
      <c r="E118" s="102"/>
      <c r="F118" s="126" t="s">
        <v>2608</v>
      </c>
      <c r="G118" s="126" t="s">
        <v>698</v>
      </c>
      <c r="H118" s="310" t="s">
        <v>527</v>
      </c>
      <c r="I118" s="102">
        <v>6</v>
      </c>
      <c r="J118" s="76" t="s">
        <v>198</v>
      </c>
      <c r="K118" s="120"/>
      <c r="L118" s="330" t="s">
        <v>2841</v>
      </c>
      <c r="M118" s="193">
        <v>396</v>
      </c>
      <c r="N118" s="351">
        <v>36</v>
      </c>
      <c r="O118" s="366"/>
      <c r="P118" s="112"/>
    </row>
    <row r="119" spans="1:18">
      <c r="A119" s="193">
        <v>0</v>
      </c>
      <c r="B119" s="306">
        <v>115</v>
      </c>
      <c r="C119" s="368" t="s">
        <v>1272</v>
      </c>
      <c r="D119" s="368" t="s">
        <v>2902</v>
      </c>
      <c r="E119" s="102" t="s">
        <v>938</v>
      </c>
      <c r="F119" s="126" t="s">
        <v>2609</v>
      </c>
      <c r="G119" s="126" t="s">
        <v>690</v>
      </c>
      <c r="H119" s="193" t="s">
        <v>536</v>
      </c>
      <c r="I119" s="102">
        <v>7</v>
      </c>
      <c r="J119" s="76" t="s">
        <v>284</v>
      </c>
      <c r="K119" s="120" t="s">
        <v>2815</v>
      </c>
      <c r="L119" s="136" t="s">
        <v>1293</v>
      </c>
      <c r="M119" s="363">
        <v>168</v>
      </c>
      <c r="N119" s="351"/>
      <c r="O119" s="366">
        <v>0.08</v>
      </c>
      <c r="P119" s="200"/>
      <c r="R119" t="s">
        <v>2874</v>
      </c>
    </row>
    <row r="120" spans="1:18">
      <c r="A120" s="193">
        <v>0</v>
      </c>
      <c r="B120" s="306">
        <v>116</v>
      </c>
      <c r="C120" s="360" t="s">
        <v>1272</v>
      </c>
      <c r="D120" s="360" t="s">
        <v>2902</v>
      </c>
      <c r="E120" s="102"/>
      <c r="F120" s="126" t="s">
        <v>2610</v>
      </c>
      <c r="G120" s="126" t="s">
        <v>690</v>
      </c>
      <c r="H120" s="193" t="s">
        <v>529</v>
      </c>
      <c r="I120" s="102">
        <v>7</v>
      </c>
      <c r="J120" s="76" t="s">
        <v>284</v>
      </c>
      <c r="K120" s="120" t="s">
        <v>2815</v>
      </c>
      <c r="L120" s="349" t="s">
        <v>1294</v>
      </c>
      <c r="M120" s="368">
        <v>204</v>
      </c>
      <c r="N120" s="351"/>
      <c r="O120" s="366" t="s">
        <v>2763</v>
      </c>
      <c r="P120" s="200">
        <v>0.35</v>
      </c>
      <c r="R120" t="s">
        <v>2909</v>
      </c>
    </row>
    <row r="121" spans="1:18">
      <c r="A121" s="193">
        <v>0</v>
      </c>
      <c r="B121" s="306">
        <v>117</v>
      </c>
      <c r="C121" s="360" t="s">
        <v>1272</v>
      </c>
      <c r="D121" s="360" t="s">
        <v>2902</v>
      </c>
      <c r="E121" s="102"/>
      <c r="F121" s="126" t="s">
        <v>2611</v>
      </c>
      <c r="G121" s="126" t="s">
        <v>690</v>
      </c>
      <c r="H121" s="193" t="s">
        <v>534</v>
      </c>
      <c r="I121" s="102">
        <v>7</v>
      </c>
      <c r="J121" s="76" t="s">
        <v>284</v>
      </c>
      <c r="K121" s="120" t="s">
        <v>2815</v>
      </c>
      <c r="L121" s="368" t="s">
        <v>1295</v>
      </c>
      <c r="M121" s="350">
        <v>0.42</v>
      </c>
      <c r="N121" s="351"/>
      <c r="O121" s="366">
        <v>7.4999999999999997E-2</v>
      </c>
      <c r="P121" s="200">
        <v>0.42</v>
      </c>
      <c r="Q121" s="112">
        <v>5</v>
      </c>
      <c r="R121" t="s">
        <v>3155</v>
      </c>
    </row>
    <row r="122" spans="1:18">
      <c r="A122" s="193">
        <v>0</v>
      </c>
      <c r="B122" s="306">
        <v>118</v>
      </c>
      <c r="C122" s="363" t="s">
        <v>1272</v>
      </c>
      <c r="D122" s="363" t="s">
        <v>2902</v>
      </c>
      <c r="E122" s="102" t="s">
        <v>1676</v>
      </c>
      <c r="F122" s="126" t="s">
        <v>2612</v>
      </c>
      <c r="G122" s="126" t="s">
        <v>239</v>
      </c>
      <c r="H122" s="193" t="s">
        <v>1308</v>
      </c>
      <c r="I122" s="102">
        <v>7</v>
      </c>
      <c r="J122" s="76" t="s">
        <v>284</v>
      </c>
      <c r="K122" s="120" t="s">
        <v>2815</v>
      </c>
      <c r="L122" s="360" t="s">
        <v>1670</v>
      </c>
      <c r="M122" s="193" t="s">
        <v>1339</v>
      </c>
      <c r="N122" s="351"/>
      <c r="O122" s="366"/>
      <c r="P122" s="363"/>
    </row>
    <row r="123" spans="1:18">
      <c r="A123" s="193">
        <v>0</v>
      </c>
      <c r="B123" s="306">
        <v>119</v>
      </c>
      <c r="C123" s="368" t="s">
        <v>1272</v>
      </c>
      <c r="D123" s="368" t="s">
        <v>2902</v>
      </c>
      <c r="E123" s="102"/>
      <c r="F123" s="126" t="s">
        <v>1290</v>
      </c>
      <c r="G123" s="126" t="s">
        <v>690</v>
      </c>
      <c r="H123" s="193" t="s">
        <v>541</v>
      </c>
      <c r="I123" s="102">
        <v>8</v>
      </c>
      <c r="J123" s="76" t="s">
        <v>285</v>
      </c>
      <c r="K123" s="120" t="s">
        <v>2816</v>
      </c>
      <c r="L123" s="136" t="s">
        <v>1825</v>
      </c>
      <c r="M123" s="193">
        <v>186</v>
      </c>
      <c r="N123" s="351"/>
      <c r="O123" s="366">
        <v>6.5000000000000002E-2</v>
      </c>
      <c r="P123" s="200"/>
      <c r="R123" t="s">
        <v>2876</v>
      </c>
    </row>
    <row r="124" spans="1:18">
      <c r="A124" s="193">
        <v>0</v>
      </c>
      <c r="B124" s="306">
        <v>120</v>
      </c>
      <c r="C124" s="368" t="s">
        <v>1272</v>
      </c>
      <c r="D124" s="368" t="s">
        <v>2902</v>
      </c>
      <c r="E124" s="102"/>
      <c r="F124" s="126" t="s">
        <v>2472</v>
      </c>
      <c r="G124" s="126" t="s">
        <v>690</v>
      </c>
      <c r="H124" s="193" t="s">
        <v>553</v>
      </c>
      <c r="I124" s="102">
        <v>8</v>
      </c>
      <c r="J124" s="76" t="s">
        <v>285</v>
      </c>
      <c r="K124" s="120" t="s">
        <v>2816</v>
      </c>
      <c r="L124" s="349" t="s">
        <v>1296</v>
      </c>
      <c r="M124" s="368">
        <v>210</v>
      </c>
      <c r="N124" s="351"/>
      <c r="O124" s="366" t="s">
        <v>2763</v>
      </c>
      <c r="P124" s="200">
        <v>0.35</v>
      </c>
      <c r="Q124" s="112">
        <v>3</v>
      </c>
      <c r="R124" t="s">
        <v>2903</v>
      </c>
    </row>
    <row r="125" spans="1:18">
      <c r="A125" s="193">
        <v>0</v>
      </c>
      <c r="B125" s="306">
        <v>121</v>
      </c>
      <c r="C125" s="368" t="s">
        <v>1272</v>
      </c>
      <c r="D125" s="368" t="s">
        <v>2902</v>
      </c>
      <c r="E125" s="102"/>
      <c r="F125" s="126" t="s">
        <v>2473</v>
      </c>
      <c r="G125" s="126" t="s">
        <v>690</v>
      </c>
      <c r="H125" s="310" t="s">
        <v>527</v>
      </c>
      <c r="I125" s="102">
        <v>8</v>
      </c>
      <c r="J125" s="76" t="s">
        <v>285</v>
      </c>
      <c r="K125" s="120" t="s">
        <v>2816</v>
      </c>
      <c r="L125" s="368" t="s">
        <v>1297</v>
      </c>
      <c r="M125" s="112"/>
      <c r="N125" s="351"/>
      <c r="O125" s="366"/>
      <c r="P125" s="200">
        <v>0.4</v>
      </c>
      <c r="Q125" s="112">
        <v>3</v>
      </c>
      <c r="R125" s="136" t="s">
        <v>2904</v>
      </c>
    </row>
    <row r="126" spans="1:18">
      <c r="A126" s="193">
        <v>0</v>
      </c>
      <c r="B126" s="306">
        <v>122</v>
      </c>
      <c r="C126" s="360" t="s">
        <v>1272</v>
      </c>
      <c r="D126" s="360" t="s">
        <v>2902</v>
      </c>
      <c r="E126" s="102" t="s">
        <v>938</v>
      </c>
      <c r="F126" s="126" t="s">
        <v>2474</v>
      </c>
      <c r="G126" s="126" t="s">
        <v>239</v>
      </c>
      <c r="H126" s="193" t="s">
        <v>1309</v>
      </c>
      <c r="I126" s="102">
        <v>8</v>
      </c>
      <c r="J126" s="76" t="s">
        <v>285</v>
      </c>
      <c r="K126" s="120" t="s">
        <v>2816</v>
      </c>
      <c r="L126" s="360" t="s">
        <v>2849</v>
      </c>
      <c r="M126" s="193"/>
      <c r="N126" s="351"/>
      <c r="O126" s="366"/>
      <c r="P126" s="363"/>
    </row>
    <row r="127" spans="1:18">
      <c r="A127" s="193">
        <v>0</v>
      </c>
      <c r="B127" s="306">
        <v>123</v>
      </c>
      <c r="C127" s="363" t="s">
        <v>1272</v>
      </c>
      <c r="D127" s="363" t="s">
        <v>1298</v>
      </c>
      <c r="E127" s="102"/>
      <c r="F127" s="126" t="s">
        <v>1311</v>
      </c>
      <c r="G127" s="126" t="s">
        <v>239</v>
      </c>
      <c r="H127" s="360" t="s">
        <v>98</v>
      </c>
      <c r="I127" s="102">
        <v>5</v>
      </c>
      <c r="J127" s="76" t="s">
        <v>213</v>
      </c>
      <c r="K127" s="120" t="s">
        <v>2812</v>
      </c>
      <c r="L127" s="360" t="s">
        <v>1571</v>
      </c>
      <c r="M127" s="193">
        <v>1200</v>
      </c>
      <c r="N127" s="351"/>
      <c r="O127" s="366"/>
      <c r="P127" s="363"/>
    </row>
    <row r="128" spans="1:18">
      <c r="A128" s="193">
        <v>0</v>
      </c>
      <c r="B128" s="306">
        <v>124</v>
      </c>
      <c r="C128" s="363" t="s">
        <v>1272</v>
      </c>
      <c r="D128" s="363" t="s">
        <v>1298</v>
      </c>
      <c r="E128" s="102"/>
      <c r="F128" s="126" t="s">
        <v>1310</v>
      </c>
      <c r="G128" s="126" t="s">
        <v>239</v>
      </c>
      <c r="H128" s="193" t="s">
        <v>342</v>
      </c>
      <c r="I128" s="102">
        <v>5</v>
      </c>
      <c r="J128" s="76" t="s">
        <v>213</v>
      </c>
      <c r="K128" s="120" t="s">
        <v>2812</v>
      </c>
      <c r="L128" s="360" t="s">
        <v>1671</v>
      </c>
      <c r="M128" s="193">
        <v>48</v>
      </c>
      <c r="N128" s="351"/>
      <c r="O128" s="366"/>
      <c r="P128" s="363"/>
    </row>
    <row r="129" spans="1:18">
      <c r="A129" s="193">
        <v>0</v>
      </c>
      <c r="B129" s="306">
        <v>125</v>
      </c>
      <c r="C129" s="368" t="s">
        <v>1272</v>
      </c>
      <c r="D129" s="368" t="s">
        <v>1298</v>
      </c>
      <c r="E129" s="102"/>
      <c r="F129" s="126" t="s">
        <v>1314</v>
      </c>
      <c r="G129" s="126" t="s">
        <v>690</v>
      </c>
      <c r="H129" s="193" t="s">
        <v>541</v>
      </c>
      <c r="I129" s="102">
        <v>6</v>
      </c>
      <c r="J129" s="76" t="s">
        <v>198</v>
      </c>
      <c r="K129" s="120" t="s">
        <v>2811</v>
      </c>
      <c r="L129" s="193" t="s">
        <v>1300</v>
      </c>
      <c r="M129" s="350">
        <v>1.44</v>
      </c>
      <c r="N129" s="351"/>
      <c r="O129" s="366">
        <v>6.5000000000000002E-2</v>
      </c>
      <c r="P129" s="200">
        <v>0.25</v>
      </c>
      <c r="Q129" s="112">
        <v>3</v>
      </c>
      <c r="R129" s="368" t="s">
        <v>2865</v>
      </c>
    </row>
    <row r="130" spans="1:18">
      <c r="A130" s="193">
        <v>0</v>
      </c>
      <c r="B130" s="306">
        <v>126</v>
      </c>
      <c r="C130" s="310" t="s">
        <v>1272</v>
      </c>
      <c r="D130" s="310" t="s">
        <v>1298</v>
      </c>
      <c r="E130" s="102"/>
      <c r="F130" s="126" t="s">
        <v>1313</v>
      </c>
      <c r="G130" s="126" t="s">
        <v>698</v>
      </c>
      <c r="H130" s="193" t="s">
        <v>553</v>
      </c>
      <c r="I130" s="102">
        <v>6</v>
      </c>
      <c r="J130" s="76" t="s">
        <v>198</v>
      </c>
      <c r="K130" s="120" t="s">
        <v>2811</v>
      </c>
      <c r="L130" s="363" t="s">
        <v>1672</v>
      </c>
      <c r="M130" s="193"/>
      <c r="N130" s="351"/>
      <c r="O130" s="366"/>
      <c r="P130" s="363"/>
    </row>
    <row r="131" spans="1:18">
      <c r="A131" s="193">
        <v>0</v>
      </c>
      <c r="B131" s="306">
        <v>127</v>
      </c>
      <c r="C131" s="368" t="s">
        <v>1272</v>
      </c>
      <c r="D131" s="368" t="s">
        <v>1298</v>
      </c>
      <c r="E131" s="102"/>
      <c r="F131" s="126" t="s">
        <v>1312</v>
      </c>
      <c r="G131" s="126" t="s">
        <v>690</v>
      </c>
      <c r="H131" s="193" t="s">
        <v>529</v>
      </c>
      <c r="I131" s="102">
        <v>6</v>
      </c>
      <c r="J131" s="76" t="s">
        <v>198</v>
      </c>
      <c r="K131" s="120" t="s">
        <v>2811</v>
      </c>
      <c r="L131" s="136" t="s">
        <v>1301</v>
      </c>
      <c r="M131" s="200">
        <v>0.25</v>
      </c>
      <c r="N131" s="351"/>
      <c r="O131" s="366">
        <v>0.08</v>
      </c>
      <c r="P131" s="200">
        <v>0.25</v>
      </c>
      <c r="Q131" s="112">
        <v>1</v>
      </c>
      <c r="R131" t="s">
        <v>3159</v>
      </c>
    </row>
    <row r="132" spans="1:18">
      <c r="A132" s="193">
        <v>0</v>
      </c>
      <c r="B132" s="306">
        <v>128</v>
      </c>
      <c r="C132" s="368" t="s">
        <v>1272</v>
      </c>
      <c r="D132" s="368" t="s">
        <v>1298</v>
      </c>
      <c r="E132" s="102"/>
      <c r="F132" s="126" t="s">
        <v>1317</v>
      </c>
      <c r="G132" s="126" t="s">
        <v>690</v>
      </c>
      <c r="H132" s="193" t="s">
        <v>541</v>
      </c>
      <c r="I132" s="102">
        <v>7</v>
      </c>
      <c r="J132" s="76" t="s">
        <v>284</v>
      </c>
      <c r="K132" s="120" t="s">
        <v>2810</v>
      </c>
      <c r="L132" s="360" t="s">
        <v>1302</v>
      </c>
      <c r="M132" s="350">
        <v>1.62</v>
      </c>
      <c r="N132" s="351"/>
      <c r="O132" s="366">
        <v>0.08</v>
      </c>
      <c r="P132" s="200">
        <v>0.25</v>
      </c>
      <c r="Q132" s="112">
        <v>3</v>
      </c>
      <c r="R132" s="363" t="s">
        <v>2865</v>
      </c>
    </row>
    <row r="133" spans="1:18">
      <c r="A133" s="193">
        <v>0</v>
      </c>
      <c r="B133" s="306">
        <v>129</v>
      </c>
      <c r="C133" s="363" t="s">
        <v>1272</v>
      </c>
      <c r="D133" s="363" t="s">
        <v>1298</v>
      </c>
      <c r="E133" s="102" t="s">
        <v>938</v>
      </c>
      <c r="F133" s="126" t="s">
        <v>2734</v>
      </c>
      <c r="G133" s="126" t="s">
        <v>690</v>
      </c>
      <c r="H133" s="193" t="s">
        <v>536</v>
      </c>
      <c r="I133" s="102">
        <v>7</v>
      </c>
      <c r="J133" s="76" t="s">
        <v>284</v>
      </c>
      <c r="K133" s="120" t="s">
        <v>2810</v>
      </c>
      <c r="L133" s="136" t="s">
        <v>2614</v>
      </c>
      <c r="M133" s="112"/>
      <c r="N133" s="351"/>
      <c r="O133" s="366"/>
      <c r="P133" s="200">
        <v>0.35</v>
      </c>
      <c r="Q133" s="112">
        <v>3</v>
      </c>
      <c r="R133" s="368" t="s">
        <v>2871</v>
      </c>
    </row>
    <row r="134" spans="1:18">
      <c r="A134" s="193">
        <v>0</v>
      </c>
      <c r="B134" s="306">
        <v>130</v>
      </c>
      <c r="C134" s="363" t="s">
        <v>1272</v>
      </c>
      <c r="D134" s="363" t="s">
        <v>1298</v>
      </c>
      <c r="E134" s="102"/>
      <c r="F134" s="126" t="s">
        <v>1316</v>
      </c>
      <c r="G134" s="126" t="s">
        <v>690</v>
      </c>
      <c r="H134" s="193" t="s">
        <v>553</v>
      </c>
      <c r="I134" s="102">
        <v>7</v>
      </c>
      <c r="J134" s="76" t="s">
        <v>284</v>
      </c>
      <c r="K134" s="120" t="s">
        <v>2810</v>
      </c>
      <c r="L134" s="368" t="s">
        <v>1303</v>
      </c>
      <c r="M134" s="193">
        <v>187</v>
      </c>
      <c r="N134" s="351"/>
      <c r="O134" s="366">
        <v>7.0000000000000007E-2</v>
      </c>
      <c r="P134" s="200">
        <v>0.25</v>
      </c>
      <c r="Q134" s="112">
        <v>4</v>
      </c>
      <c r="R134" s="363" t="s">
        <v>2903</v>
      </c>
    </row>
    <row r="135" spans="1:18">
      <c r="A135" s="193">
        <v>0</v>
      </c>
      <c r="B135" s="306">
        <v>131</v>
      </c>
      <c r="C135" s="363" t="s">
        <v>1272</v>
      </c>
      <c r="D135" s="363" t="s">
        <v>1298</v>
      </c>
      <c r="E135" s="102" t="s">
        <v>938</v>
      </c>
      <c r="F135" s="126" t="s">
        <v>1315</v>
      </c>
      <c r="G135" s="126" t="s">
        <v>239</v>
      </c>
      <c r="H135" s="193" t="s">
        <v>1824</v>
      </c>
      <c r="I135" s="102">
        <v>7</v>
      </c>
      <c r="J135" s="76" t="s">
        <v>284</v>
      </c>
      <c r="K135" s="120" t="s">
        <v>2810</v>
      </c>
      <c r="L135" s="349" t="s">
        <v>2850</v>
      </c>
      <c r="M135" s="193" t="s">
        <v>1339</v>
      </c>
      <c r="N135" s="351"/>
      <c r="O135" s="366"/>
      <c r="P135" s="363"/>
    </row>
    <row r="136" spans="1:18">
      <c r="A136" s="193">
        <v>0</v>
      </c>
      <c r="B136" s="306">
        <v>132</v>
      </c>
      <c r="C136" s="363" t="s">
        <v>1272</v>
      </c>
      <c r="D136" s="363" t="s">
        <v>1298</v>
      </c>
      <c r="E136" s="102"/>
      <c r="F136" s="126" t="s">
        <v>1318</v>
      </c>
      <c r="G136" s="126" t="s">
        <v>690</v>
      </c>
      <c r="H136" s="193" t="s">
        <v>529</v>
      </c>
      <c r="I136" s="102">
        <v>8</v>
      </c>
      <c r="J136" s="76" t="s">
        <v>285</v>
      </c>
      <c r="K136" s="120" t="s">
        <v>2813</v>
      </c>
      <c r="L136" s="193" t="s">
        <v>1304</v>
      </c>
      <c r="M136" s="193">
        <v>0.35</v>
      </c>
      <c r="N136" s="351"/>
      <c r="O136" s="366">
        <v>0.08</v>
      </c>
      <c r="P136" s="200">
        <v>0.35</v>
      </c>
      <c r="Q136" s="112">
        <v>3</v>
      </c>
      <c r="R136" t="s">
        <v>2876</v>
      </c>
    </row>
    <row r="137" spans="1:18">
      <c r="A137" s="193">
        <v>0</v>
      </c>
      <c r="B137" s="306">
        <v>133</v>
      </c>
      <c r="C137" s="368" t="s">
        <v>1272</v>
      </c>
      <c r="D137" s="368" t="s">
        <v>1298</v>
      </c>
      <c r="E137" s="102"/>
      <c r="F137" s="126" t="s">
        <v>1319</v>
      </c>
      <c r="G137" s="126" t="s">
        <v>690</v>
      </c>
      <c r="H137" s="193" t="s">
        <v>534</v>
      </c>
      <c r="I137" s="102">
        <v>8</v>
      </c>
      <c r="J137" s="76" t="s">
        <v>285</v>
      </c>
      <c r="K137" s="120" t="s">
        <v>2813</v>
      </c>
      <c r="L137" s="349" t="s">
        <v>1305</v>
      </c>
      <c r="M137" s="193">
        <v>0.35</v>
      </c>
      <c r="N137" s="351"/>
      <c r="O137" s="366" t="s">
        <v>2763</v>
      </c>
      <c r="P137" s="200">
        <v>0.35</v>
      </c>
      <c r="Q137" s="112">
        <v>3</v>
      </c>
      <c r="R137" s="363" t="s">
        <v>2876</v>
      </c>
    </row>
    <row r="138" spans="1:18">
      <c r="A138" s="193">
        <v>0</v>
      </c>
      <c r="B138" s="306">
        <v>134</v>
      </c>
      <c r="C138" s="368" t="s">
        <v>1272</v>
      </c>
      <c r="D138" s="368" t="s">
        <v>1298</v>
      </c>
      <c r="E138" s="102"/>
      <c r="F138" s="126" t="s">
        <v>1299</v>
      </c>
      <c r="G138" s="126" t="s">
        <v>690</v>
      </c>
      <c r="H138" s="310" t="s">
        <v>527</v>
      </c>
      <c r="I138" s="102">
        <v>8</v>
      </c>
      <c r="J138" s="76" t="s">
        <v>285</v>
      </c>
      <c r="K138" s="120" t="s">
        <v>2813</v>
      </c>
      <c r="L138" s="136" t="s">
        <v>1306</v>
      </c>
      <c r="M138" s="368"/>
      <c r="N138" s="351"/>
      <c r="O138" s="366"/>
      <c r="P138" s="200"/>
      <c r="Q138" s="112">
        <v>3</v>
      </c>
      <c r="R138" t="s">
        <v>2876</v>
      </c>
    </row>
    <row r="139" spans="1:18">
      <c r="A139" s="193">
        <v>0</v>
      </c>
      <c r="B139" s="306">
        <v>135</v>
      </c>
      <c r="C139" s="363" t="s">
        <v>1272</v>
      </c>
      <c r="D139" s="363" t="s">
        <v>1298</v>
      </c>
      <c r="E139" s="102" t="s">
        <v>938</v>
      </c>
      <c r="F139" s="126" t="s">
        <v>1320</v>
      </c>
      <c r="G139" s="126" t="s">
        <v>239</v>
      </c>
      <c r="H139" s="193" t="s">
        <v>1345</v>
      </c>
      <c r="I139" s="102">
        <v>8</v>
      </c>
      <c r="J139" s="76" t="s">
        <v>285</v>
      </c>
      <c r="K139" s="120" t="s">
        <v>2813</v>
      </c>
      <c r="L139" s="349" t="s">
        <v>2842</v>
      </c>
      <c r="M139" s="193"/>
      <c r="N139" s="351"/>
      <c r="O139" s="366"/>
      <c r="P139" s="363"/>
    </row>
    <row r="140" spans="1:18">
      <c r="A140" s="81" t="s">
        <v>438</v>
      </c>
      <c r="B140" s="306">
        <v>136</v>
      </c>
      <c r="C140" s="126" t="s">
        <v>100</v>
      </c>
      <c r="D140" s="126" t="s">
        <v>361</v>
      </c>
      <c r="E140" s="102"/>
      <c r="F140" s="360" t="s">
        <v>717</v>
      </c>
      <c r="G140" s="360" t="s">
        <v>239</v>
      </c>
      <c r="H140" s="108" t="s">
        <v>341</v>
      </c>
      <c r="I140" s="102">
        <v>2</v>
      </c>
      <c r="J140" s="76">
        <v>10</v>
      </c>
      <c r="K140" s="360"/>
      <c r="L140" s="126" t="s">
        <v>2795</v>
      </c>
      <c r="M140" s="193">
        <v>12</v>
      </c>
      <c r="N140" s="351"/>
      <c r="O140" s="366"/>
      <c r="P140" s="363"/>
    </row>
    <row r="141" spans="1:18">
      <c r="A141" s="81" t="s">
        <v>438</v>
      </c>
      <c r="B141" s="306">
        <v>137</v>
      </c>
      <c r="C141" s="126" t="s">
        <v>100</v>
      </c>
      <c r="D141" s="126" t="s">
        <v>361</v>
      </c>
      <c r="E141" s="102"/>
      <c r="F141" s="368" t="s">
        <v>719</v>
      </c>
      <c r="G141" s="368" t="s">
        <v>690</v>
      </c>
      <c r="H141" s="108" t="s">
        <v>527</v>
      </c>
      <c r="I141" s="102">
        <v>2</v>
      </c>
      <c r="J141" s="76">
        <v>10</v>
      </c>
      <c r="K141" s="368"/>
      <c r="L141" s="81" t="s">
        <v>528</v>
      </c>
      <c r="M141" s="368">
        <v>1.1499999999999999</v>
      </c>
      <c r="N141" s="351"/>
      <c r="O141" s="366">
        <v>5.5E-2</v>
      </c>
      <c r="P141" s="200"/>
      <c r="R141" t="s">
        <v>3160</v>
      </c>
    </row>
    <row r="142" spans="1:18">
      <c r="A142" s="81" t="s">
        <v>438</v>
      </c>
      <c r="B142" s="306">
        <v>138</v>
      </c>
      <c r="C142" s="126" t="s">
        <v>100</v>
      </c>
      <c r="D142" s="126" t="s">
        <v>361</v>
      </c>
      <c r="E142" s="102"/>
      <c r="F142" s="368" t="s">
        <v>718</v>
      </c>
      <c r="G142" s="108" t="s">
        <v>690</v>
      </c>
      <c r="H142" s="108" t="s">
        <v>529</v>
      </c>
      <c r="I142" s="102">
        <v>2</v>
      </c>
      <c r="J142" s="76">
        <v>100</v>
      </c>
      <c r="K142" s="81"/>
      <c r="L142" s="81" t="s">
        <v>530</v>
      </c>
      <c r="M142" s="368">
        <v>1.44</v>
      </c>
      <c r="N142" s="351"/>
      <c r="O142" s="366">
        <v>4.4999999999999998E-2</v>
      </c>
      <c r="P142" s="200"/>
      <c r="R142" t="s">
        <v>3160</v>
      </c>
    </row>
    <row r="143" spans="1:18">
      <c r="A143" s="81" t="s">
        <v>438</v>
      </c>
      <c r="B143" s="306">
        <v>139</v>
      </c>
      <c r="C143" s="126" t="s">
        <v>100</v>
      </c>
      <c r="D143" s="126" t="s">
        <v>361</v>
      </c>
      <c r="E143" s="102" t="s">
        <v>929</v>
      </c>
      <c r="F143" s="363" t="s">
        <v>715</v>
      </c>
      <c r="G143" s="193" t="s">
        <v>241</v>
      </c>
      <c r="H143" s="108" t="s">
        <v>203</v>
      </c>
      <c r="I143" s="102">
        <v>3</v>
      </c>
      <c r="J143" s="76">
        <v>300</v>
      </c>
      <c r="K143" s="193"/>
      <c r="L143" s="360" t="s">
        <v>716</v>
      </c>
      <c r="M143" s="193"/>
      <c r="N143" s="351"/>
      <c r="O143" s="366"/>
      <c r="P143" s="363"/>
    </row>
    <row r="144" spans="1:18">
      <c r="A144" s="81" t="s">
        <v>438</v>
      </c>
      <c r="B144" s="306">
        <v>140</v>
      </c>
      <c r="C144" s="126" t="s">
        <v>100</v>
      </c>
      <c r="D144" s="126" t="s">
        <v>362</v>
      </c>
      <c r="E144" s="102"/>
      <c r="F144" s="363" t="s">
        <v>720</v>
      </c>
      <c r="G144" s="198" t="s">
        <v>239</v>
      </c>
      <c r="H144" s="108" t="s">
        <v>531</v>
      </c>
      <c r="I144" s="102">
        <v>2</v>
      </c>
      <c r="J144" s="76">
        <v>10</v>
      </c>
      <c r="K144" s="198"/>
      <c r="L144" t="s">
        <v>532</v>
      </c>
      <c r="M144">
        <v>120</v>
      </c>
      <c r="N144" s="351"/>
      <c r="O144" s="366"/>
      <c r="P144" s="363"/>
    </row>
    <row r="145" spans="1:18">
      <c r="A145" s="81" t="s">
        <v>438</v>
      </c>
      <c r="B145" s="306">
        <v>141</v>
      </c>
      <c r="C145" s="126" t="s">
        <v>100</v>
      </c>
      <c r="D145" s="126" t="s">
        <v>362</v>
      </c>
      <c r="E145" s="102"/>
      <c r="F145" s="368" t="s">
        <v>721</v>
      </c>
      <c r="G145" s="193" t="s">
        <v>690</v>
      </c>
      <c r="H145" s="108" t="s">
        <v>527</v>
      </c>
      <c r="I145" s="102">
        <v>2</v>
      </c>
      <c r="J145" s="76">
        <v>100</v>
      </c>
      <c r="K145" s="193"/>
      <c r="L145" s="81" t="s">
        <v>533</v>
      </c>
      <c r="M145" s="368">
        <v>1.18</v>
      </c>
      <c r="N145" s="351"/>
      <c r="O145" s="366">
        <v>0.06</v>
      </c>
      <c r="P145" s="200"/>
      <c r="R145" t="s">
        <v>3160</v>
      </c>
    </row>
    <row r="146" spans="1:18">
      <c r="A146" s="81" t="s">
        <v>438</v>
      </c>
      <c r="B146" s="306">
        <v>142</v>
      </c>
      <c r="C146" s="126" t="s">
        <v>100</v>
      </c>
      <c r="D146" s="126" t="s">
        <v>362</v>
      </c>
      <c r="E146" s="102"/>
      <c r="F146" s="310" t="s">
        <v>722</v>
      </c>
      <c r="G146" s="193" t="s">
        <v>690</v>
      </c>
      <c r="H146" s="108" t="s">
        <v>534</v>
      </c>
      <c r="I146" s="102">
        <v>3</v>
      </c>
      <c r="J146" s="76">
        <v>500</v>
      </c>
      <c r="K146" s="193"/>
      <c r="L146" s="81" t="s">
        <v>535</v>
      </c>
      <c r="M146" s="368">
        <v>130</v>
      </c>
      <c r="N146" s="351"/>
      <c r="O146" s="366">
        <v>6.6000000000000003E-2</v>
      </c>
      <c r="P146" s="200">
        <v>0.15</v>
      </c>
      <c r="Q146" s="112">
        <v>1</v>
      </c>
      <c r="R146" s="363" t="s">
        <v>2903</v>
      </c>
    </row>
    <row r="147" spans="1:18">
      <c r="A147" s="81" t="s">
        <v>438</v>
      </c>
      <c r="B147" s="306">
        <v>143</v>
      </c>
      <c r="C147" s="126" t="s">
        <v>100</v>
      </c>
      <c r="D147" s="126" t="s">
        <v>102</v>
      </c>
      <c r="E147" s="102" t="s">
        <v>851</v>
      </c>
      <c r="F147" s="368" t="s">
        <v>725</v>
      </c>
      <c r="G147" s="193" t="s">
        <v>690</v>
      </c>
      <c r="H147" s="108" t="s">
        <v>536</v>
      </c>
      <c r="I147" s="102">
        <v>4</v>
      </c>
      <c r="J147" s="76">
        <v>500</v>
      </c>
      <c r="K147" s="193"/>
      <c r="L147" t="s">
        <v>537</v>
      </c>
      <c r="M147" s="350">
        <v>1.62</v>
      </c>
      <c r="N147" s="350"/>
      <c r="O147" s="366">
        <v>7.4999999999999997E-2</v>
      </c>
      <c r="P147" s="200"/>
      <c r="R147" t="s">
        <v>3160</v>
      </c>
    </row>
    <row r="148" spans="1:18">
      <c r="A148" s="81" t="s">
        <v>438</v>
      </c>
      <c r="B148" s="306">
        <v>144</v>
      </c>
      <c r="C148" s="126" t="s">
        <v>100</v>
      </c>
      <c r="D148" s="126" t="s">
        <v>102</v>
      </c>
      <c r="E148" s="102" t="s">
        <v>851</v>
      </c>
      <c r="F148" s="363" t="s">
        <v>724</v>
      </c>
      <c r="G148" s="108" t="s">
        <v>698</v>
      </c>
      <c r="H148" s="108" t="s">
        <v>536</v>
      </c>
      <c r="I148" s="102">
        <v>4</v>
      </c>
      <c r="J148" s="76">
        <v>100</v>
      </c>
      <c r="K148" s="81"/>
      <c r="L148" s="81" t="s">
        <v>735</v>
      </c>
      <c r="M148" s="193">
        <v>336</v>
      </c>
      <c r="N148" s="351"/>
      <c r="O148" s="366"/>
      <c r="P148" s="363"/>
    </row>
    <row r="149" spans="1:18">
      <c r="A149" s="81" t="s">
        <v>438</v>
      </c>
      <c r="B149" s="306">
        <v>145</v>
      </c>
      <c r="C149" s="126" t="s">
        <v>100</v>
      </c>
      <c r="D149" s="126" t="s">
        <v>102</v>
      </c>
      <c r="E149" s="102" t="s">
        <v>929</v>
      </c>
      <c r="F149" s="363" t="s">
        <v>723</v>
      </c>
      <c r="G149" s="108" t="s">
        <v>241</v>
      </c>
      <c r="H149" s="108" t="s">
        <v>556</v>
      </c>
      <c r="I149" s="102">
        <v>4</v>
      </c>
      <c r="J149" s="76">
        <v>8000</v>
      </c>
      <c r="K149" s="81"/>
      <c r="L149" s="81" t="s">
        <v>2566</v>
      </c>
      <c r="M149" s="193"/>
      <c r="N149" s="351"/>
      <c r="O149" s="366"/>
      <c r="P149" s="363"/>
    </row>
    <row r="150" spans="1:18">
      <c r="A150" s="81" t="s">
        <v>438</v>
      </c>
      <c r="B150" s="306">
        <v>146</v>
      </c>
      <c r="C150" s="126" t="s">
        <v>100</v>
      </c>
      <c r="D150" s="126" t="s">
        <v>102</v>
      </c>
      <c r="E150" s="102" t="s">
        <v>938</v>
      </c>
      <c r="F150" s="126" t="s">
        <v>1518</v>
      </c>
      <c r="G150" s="363" t="s">
        <v>690</v>
      </c>
      <c r="H150" s="108" t="s">
        <v>536</v>
      </c>
      <c r="I150" s="102">
        <v>5</v>
      </c>
      <c r="J150" s="76">
        <v>1500</v>
      </c>
      <c r="K150" s="363" t="s">
        <v>435</v>
      </c>
      <c r="L150" s="81" t="s">
        <v>538</v>
      </c>
      <c r="M150" s="200">
        <v>1.56</v>
      </c>
      <c r="N150" s="351"/>
      <c r="O150" s="366">
        <v>0.09</v>
      </c>
      <c r="P150" s="200">
        <v>0.33</v>
      </c>
      <c r="Q150" s="112">
        <v>2</v>
      </c>
      <c r="R150" s="363" t="s">
        <v>2865</v>
      </c>
    </row>
    <row r="151" spans="1:18">
      <c r="A151" s="81" t="s">
        <v>438</v>
      </c>
      <c r="B151" s="306">
        <v>147</v>
      </c>
      <c r="C151" s="126" t="s">
        <v>100</v>
      </c>
      <c r="D151" s="126" t="s">
        <v>363</v>
      </c>
      <c r="E151" s="102"/>
      <c r="F151" s="360" t="s">
        <v>726</v>
      </c>
      <c r="G151" s="363" t="s">
        <v>239</v>
      </c>
      <c r="H151" s="108" t="s">
        <v>539</v>
      </c>
      <c r="I151" s="102">
        <v>2</v>
      </c>
      <c r="J151" s="76">
        <v>10</v>
      </c>
      <c r="K151" s="363"/>
      <c r="L151" t="s">
        <v>760</v>
      </c>
      <c r="N151" s="351"/>
      <c r="O151" s="366"/>
      <c r="P151" s="363"/>
    </row>
    <row r="152" spans="1:18">
      <c r="A152" s="81" t="s">
        <v>438</v>
      </c>
      <c r="B152" s="306">
        <v>148</v>
      </c>
      <c r="C152" s="126" t="s">
        <v>100</v>
      </c>
      <c r="D152" s="126" t="s">
        <v>363</v>
      </c>
      <c r="E152" s="102"/>
      <c r="F152" s="363" t="s">
        <v>727</v>
      </c>
      <c r="G152" s="193" t="s">
        <v>698</v>
      </c>
      <c r="H152" s="108" t="s">
        <v>541</v>
      </c>
      <c r="I152" s="102">
        <v>3</v>
      </c>
      <c r="J152" s="76">
        <v>800</v>
      </c>
      <c r="K152" s="193"/>
      <c r="L152" s="81" t="s">
        <v>540</v>
      </c>
      <c r="M152">
        <v>288</v>
      </c>
      <c r="N152" s="351"/>
      <c r="O152" s="366"/>
      <c r="P152" s="363"/>
    </row>
    <row r="153" spans="1:18">
      <c r="A153" s="81" t="s">
        <v>438</v>
      </c>
      <c r="B153" s="306">
        <v>149</v>
      </c>
      <c r="C153" s="126" t="s">
        <v>100</v>
      </c>
      <c r="D153" s="126" t="s">
        <v>363</v>
      </c>
      <c r="E153" s="102"/>
      <c r="F153" s="368" t="s">
        <v>728</v>
      </c>
      <c r="G153" s="363" t="s">
        <v>690</v>
      </c>
      <c r="H153" s="108" t="s">
        <v>541</v>
      </c>
      <c r="I153" s="102">
        <v>3</v>
      </c>
      <c r="J153" s="76">
        <v>100</v>
      </c>
      <c r="K153" s="363"/>
      <c r="L153" s="81" t="s">
        <v>542</v>
      </c>
      <c r="M153" s="112">
        <v>144</v>
      </c>
      <c r="N153" s="351"/>
      <c r="O153" s="366">
        <v>7.0000000000000007E-2</v>
      </c>
      <c r="P153" s="200"/>
      <c r="R153" t="s">
        <v>3160</v>
      </c>
    </row>
    <row r="154" spans="1:18">
      <c r="A154" s="81" t="s">
        <v>438</v>
      </c>
      <c r="B154" s="306">
        <v>150</v>
      </c>
      <c r="C154" s="126" t="s">
        <v>100</v>
      </c>
      <c r="D154" s="126" t="s">
        <v>364</v>
      </c>
      <c r="E154" s="102"/>
      <c r="F154" s="349" t="s">
        <v>2917</v>
      </c>
      <c r="G154" s="108" t="s">
        <v>1118</v>
      </c>
      <c r="H154" s="126" t="s">
        <v>541</v>
      </c>
      <c r="I154" s="362"/>
      <c r="J154" s="76">
        <v>0</v>
      </c>
      <c r="K154" s="182" t="s">
        <v>1815</v>
      </c>
      <c r="L154" t="s">
        <v>2851</v>
      </c>
      <c r="N154" s="351"/>
      <c r="O154" s="366"/>
      <c r="P154" s="363"/>
    </row>
    <row r="155" spans="1:18">
      <c r="A155" s="81" t="s">
        <v>438</v>
      </c>
      <c r="B155" s="306">
        <v>151</v>
      </c>
      <c r="C155" s="126" t="s">
        <v>100</v>
      </c>
      <c r="D155" s="126" t="s">
        <v>364</v>
      </c>
      <c r="E155" s="102"/>
      <c r="F155" s="126" t="s">
        <v>2100</v>
      </c>
      <c r="G155" s="363" t="s">
        <v>1118</v>
      </c>
      <c r="H155" s="126" t="s">
        <v>541</v>
      </c>
      <c r="I155" s="261">
        <v>7</v>
      </c>
      <c r="J155" s="76">
        <v>0</v>
      </c>
      <c r="K155" s="363" t="s">
        <v>1815</v>
      </c>
      <c r="L155" s="126" t="s">
        <v>2916</v>
      </c>
      <c r="M155" s="112"/>
      <c r="N155" s="351"/>
      <c r="O155" s="366"/>
      <c r="P155" s="309"/>
    </row>
    <row r="156" spans="1:18">
      <c r="A156" s="81" t="s">
        <v>439</v>
      </c>
      <c r="B156" s="306">
        <v>152</v>
      </c>
      <c r="C156" s="126" t="s">
        <v>267</v>
      </c>
      <c r="D156" s="126" t="s">
        <v>365</v>
      </c>
      <c r="E156" s="102"/>
      <c r="F156" s="126" t="s">
        <v>2693</v>
      </c>
      <c r="G156" s="363" t="s">
        <v>1118</v>
      </c>
      <c r="H156" s="126" t="s">
        <v>536</v>
      </c>
      <c r="I156" s="261">
        <v>7</v>
      </c>
      <c r="J156" s="76">
        <v>0</v>
      </c>
      <c r="K156" s="363" t="s">
        <v>1815</v>
      </c>
      <c r="L156" t="s">
        <v>2694</v>
      </c>
      <c r="M156" s="310"/>
      <c r="N156" s="351"/>
      <c r="O156" s="366"/>
      <c r="P156" s="200"/>
    </row>
    <row r="157" spans="1:18">
      <c r="A157" s="81" t="s">
        <v>439</v>
      </c>
      <c r="B157" s="306">
        <v>153</v>
      </c>
      <c r="C157" s="126" t="s">
        <v>267</v>
      </c>
      <c r="D157" s="126" t="s">
        <v>365</v>
      </c>
      <c r="E157" s="102"/>
      <c r="F157" s="349" t="s">
        <v>644</v>
      </c>
      <c r="G157" s="363" t="s">
        <v>1118</v>
      </c>
      <c r="H157" s="126" t="s">
        <v>536</v>
      </c>
      <c r="I157" s="261">
        <v>7</v>
      </c>
      <c r="J157" s="76">
        <v>0</v>
      </c>
      <c r="K157" s="363" t="s">
        <v>1815</v>
      </c>
      <c r="L157" s="81" t="s">
        <v>1673</v>
      </c>
      <c r="M157" s="112"/>
      <c r="N157" s="351"/>
      <c r="O157" s="366"/>
      <c r="P157" s="309"/>
    </row>
    <row r="158" spans="1:18">
      <c r="A158" s="81" t="s">
        <v>439</v>
      </c>
      <c r="B158" s="306">
        <v>154</v>
      </c>
      <c r="C158" s="126" t="s">
        <v>267</v>
      </c>
      <c r="D158" s="126" t="s">
        <v>104</v>
      </c>
      <c r="E158" s="102"/>
      <c r="F158" s="363" t="s">
        <v>729</v>
      </c>
      <c r="G158" s="363" t="s">
        <v>239</v>
      </c>
      <c r="H158" s="108" t="s">
        <v>539</v>
      </c>
      <c r="I158" s="102">
        <v>3</v>
      </c>
      <c r="J158" s="76">
        <v>10</v>
      </c>
      <c r="K158" s="363"/>
      <c r="L158" t="s">
        <v>760</v>
      </c>
      <c r="N158" s="351"/>
      <c r="O158" s="366"/>
      <c r="P158" s="363"/>
    </row>
    <row r="159" spans="1:18">
      <c r="A159" s="81" t="s">
        <v>439</v>
      </c>
      <c r="B159" s="306">
        <v>155</v>
      </c>
      <c r="C159" s="126" t="s">
        <v>267</v>
      </c>
      <c r="D159" s="126" t="s">
        <v>104</v>
      </c>
      <c r="E159" s="102"/>
      <c r="F159" s="363" t="s">
        <v>731</v>
      </c>
      <c r="G159" s="310" t="s">
        <v>698</v>
      </c>
      <c r="H159" s="108" t="s">
        <v>553</v>
      </c>
      <c r="I159" s="102">
        <v>4</v>
      </c>
      <c r="J159" s="76">
        <v>100</v>
      </c>
      <c r="K159" s="310"/>
      <c r="L159" s="81" t="s">
        <v>1103</v>
      </c>
      <c r="M159">
        <v>312</v>
      </c>
      <c r="N159" s="351"/>
      <c r="O159" s="366"/>
      <c r="P159" s="363"/>
    </row>
    <row r="160" spans="1:18">
      <c r="A160" s="81" t="s">
        <v>439</v>
      </c>
      <c r="B160" s="306">
        <v>156</v>
      </c>
      <c r="C160" s="126" t="s">
        <v>267</v>
      </c>
      <c r="D160" s="126" t="s">
        <v>104</v>
      </c>
      <c r="E160" s="102"/>
      <c r="F160" s="363" t="s">
        <v>730</v>
      </c>
      <c r="G160" s="363" t="s">
        <v>239</v>
      </c>
      <c r="H160" s="108" t="s">
        <v>531</v>
      </c>
      <c r="I160" s="102">
        <v>5</v>
      </c>
      <c r="J160" s="76">
        <v>500</v>
      </c>
      <c r="K160" s="363"/>
      <c r="L160" s="81" t="s">
        <v>761</v>
      </c>
      <c r="M160">
        <v>294</v>
      </c>
      <c r="N160" s="351"/>
      <c r="O160" s="366"/>
      <c r="P160" s="363"/>
    </row>
    <row r="161" spans="1:18">
      <c r="A161" s="81" t="s">
        <v>439</v>
      </c>
      <c r="B161" s="306">
        <v>157</v>
      </c>
      <c r="C161" s="126" t="s">
        <v>267</v>
      </c>
      <c r="D161" s="126" t="s">
        <v>104</v>
      </c>
      <c r="E161" s="102"/>
      <c r="F161" s="368" t="s">
        <v>732</v>
      </c>
      <c r="G161" s="363" t="s">
        <v>690</v>
      </c>
      <c r="H161" s="108" t="s">
        <v>527</v>
      </c>
      <c r="I161" s="102">
        <v>7</v>
      </c>
      <c r="J161" s="76">
        <v>12000</v>
      </c>
      <c r="K161" s="363"/>
      <c r="L161" s="81" t="s">
        <v>543</v>
      </c>
      <c r="M161" s="368">
        <v>144</v>
      </c>
      <c r="N161" s="351"/>
      <c r="O161" s="366">
        <v>0.09</v>
      </c>
      <c r="P161" s="200">
        <v>0.3</v>
      </c>
      <c r="Q161" s="112">
        <v>3</v>
      </c>
      <c r="R161" s="363" t="s">
        <v>2874</v>
      </c>
    </row>
    <row r="162" spans="1:18">
      <c r="A162" s="81" t="s">
        <v>439</v>
      </c>
      <c r="B162" s="306">
        <v>158</v>
      </c>
      <c r="C162" s="126" t="s">
        <v>267</v>
      </c>
      <c r="D162" s="126" t="s">
        <v>104</v>
      </c>
      <c r="E162" s="102"/>
      <c r="F162" s="363" t="s">
        <v>645</v>
      </c>
      <c r="G162" s="310" t="s">
        <v>239</v>
      </c>
      <c r="H162" s="108" t="s">
        <v>339</v>
      </c>
      <c r="I162" s="102">
        <v>6</v>
      </c>
      <c r="J162" s="76">
        <v>3000</v>
      </c>
      <c r="K162" s="310" t="s">
        <v>435</v>
      </c>
      <c r="L162" s="81" t="s">
        <v>762</v>
      </c>
      <c r="M162">
        <v>66</v>
      </c>
      <c r="N162" s="351"/>
      <c r="O162" s="366"/>
      <c r="P162" s="363"/>
    </row>
    <row r="163" spans="1:18">
      <c r="A163" s="81" t="s">
        <v>439</v>
      </c>
      <c r="B163" s="306">
        <v>159</v>
      </c>
      <c r="C163" s="126" t="s">
        <v>267</v>
      </c>
      <c r="D163" s="126" t="s">
        <v>104</v>
      </c>
      <c r="E163" s="102"/>
      <c r="F163" s="349" t="s">
        <v>646</v>
      </c>
      <c r="G163" s="310" t="s">
        <v>690</v>
      </c>
      <c r="H163" s="108" t="s">
        <v>527</v>
      </c>
      <c r="I163" s="102">
        <v>6</v>
      </c>
      <c r="J163" s="76">
        <v>5000</v>
      </c>
      <c r="K163" s="310" t="s">
        <v>435</v>
      </c>
      <c r="L163" s="81" t="s">
        <v>544</v>
      </c>
      <c r="M163" s="368">
        <v>120</v>
      </c>
      <c r="N163" s="351"/>
      <c r="O163" s="366">
        <v>0.12</v>
      </c>
      <c r="P163" s="200">
        <v>0.1</v>
      </c>
      <c r="Q163" s="112">
        <v>2</v>
      </c>
      <c r="R163" s="363" t="s">
        <v>2874</v>
      </c>
    </row>
    <row r="164" spans="1:18">
      <c r="A164" s="81" t="s">
        <v>439</v>
      </c>
      <c r="B164" s="306">
        <v>160</v>
      </c>
      <c r="C164" s="126" t="s">
        <v>267</v>
      </c>
      <c r="D164" s="126" t="s">
        <v>104</v>
      </c>
      <c r="E164" s="102"/>
      <c r="F164" s="126" t="s">
        <v>1697</v>
      </c>
      <c r="G164" s="310" t="s">
        <v>690</v>
      </c>
      <c r="H164" s="108" t="s">
        <v>527</v>
      </c>
      <c r="I164" s="102"/>
      <c r="J164" s="76"/>
      <c r="K164" s="310" t="s">
        <v>643</v>
      </c>
      <c r="L164" s="198" t="s">
        <v>2852</v>
      </c>
      <c r="M164" s="112" t="s">
        <v>2913</v>
      </c>
      <c r="N164" s="351"/>
      <c r="O164" s="366"/>
      <c r="P164" s="200"/>
    </row>
    <row r="165" spans="1:18">
      <c r="A165" s="81" t="s">
        <v>439</v>
      </c>
      <c r="B165" s="306">
        <v>161</v>
      </c>
      <c r="C165" s="126" t="s">
        <v>267</v>
      </c>
      <c r="D165" s="126" t="s">
        <v>104</v>
      </c>
      <c r="E165" s="102"/>
      <c r="F165" s="126" t="s">
        <v>1696</v>
      </c>
      <c r="G165" s="363" t="s">
        <v>690</v>
      </c>
      <c r="H165" s="108" t="s">
        <v>527</v>
      </c>
      <c r="I165" s="102"/>
      <c r="J165" s="76"/>
      <c r="K165" s="363" t="s">
        <v>643</v>
      </c>
      <c r="L165" s="198" t="s">
        <v>1674</v>
      </c>
      <c r="M165" s="368"/>
      <c r="N165" s="351"/>
      <c r="O165" s="366"/>
      <c r="P165" s="200"/>
    </row>
    <row r="166" spans="1:18">
      <c r="A166" s="81" t="s">
        <v>439</v>
      </c>
      <c r="B166" s="306">
        <v>162</v>
      </c>
      <c r="C166" s="126" t="s">
        <v>267</v>
      </c>
      <c r="D166" s="126" t="s">
        <v>107</v>
      </c>
      <c r="E166" s="102" t="s">
        <v>851</v>
      </c>
      <c r="F166" s="363" t="s">
        <v>749</v>
      </c>
      <c r="G166" s="363" t="s">
        <v>740</v>
      </c>
      <c r="H166" s="108" t="s">
        <v>426</v>
      </c>
      <c r="I166" s="102">
        <v>3</v>
      </c>
      <c r="J166" s="76">
        <v>100</v>
      </c>
      <c r="K166" s="363"/>
      <c r="L166" s="310" t="s">
        <v>2897</v>
      </c>
      <c r="M166">
        <v>18</v>
      </c>
      <c r="N166" s="351"/>
      <c r="O166" s="366"/>
      <c r="P166" s="363"/>
    </row>
    <row r="167" spans="1:18">
      <c r="A167" s="81" t="s">
        <v>439</v>
      </c>
      <c r="B167" s="306">
        <v>163</v>
      </c>
      <c r="C167" s="126" t="s">
        <v>267</v>
      </c>
      <c r="D167" s="126" t="s">
        <v>107</v>
      </c>
      <c r="E167" s="102"/>
      <c r="F167" s="363" t="s">
        <v>750</v>
      </c>
      <c r="G167" s="198" t="s">
        <v>740</v>
      </c>
      <c r="H167" s="108" t="s">
        <v>183</v>
      </c>
      <c r="I167" s="102">
        <v>3</v>
      </c>
      <c r="J167" s="76">
        <v>500</v>
      </c>
      <c r="K167" s="198"/>
      <c r="L167" s="136" t="s">
        <v>2898</v>
      </c>
      <c r="M167" s="360"/>
      <c r="N167" s="360"/>
      <c r="O167" s="366"/>
      <c r="P167" s="363"/>
    </row>
    <row r="168" spans="1:18">
      <c r="A168" s="81" t="s">
        <v>439</v>
      </c>
      <c r="B168" s="306">
        <v>164</v>
      </c>
      <c r="C168" s="126" t="s">
        <v>267</v>
      </c>
      <c r="D168" s="126" t="s">
        <v>107</v>
      </c>
      <c r="E168" s="102" t="s">
        <v>851</v>
      </c>
      <c r="F168" s="363" t="s">
        <v>751</v>
      </c>
      <c r="G168" s="198" t="s">
        <v>239</v>
      </c>
      <c r="H168" s="108" t="s">
        <v>531</v>
      </c>
      <c r="I168" s="102">
        <v>6</v>
      </c>
      <c r="J168" s="76">
        <v>800</v>
      </c>
      <c r="K168" s="198"/>
      <c r="L168" s="310" t="s">
        <v>763</v>
      </c>
      <c r="M168" s="360">
        <v>372</v>
      </c>
      <c r="N168" s="360"/>
      <c r="O168" s="366"/>
      <c r="P168" s="363"/>
    </row>
    <row r="169" spans="1:18">
      <c r="A169" s="81" t="s">
        <v>439</v>
      </c>
      <c r="B169" s="306">
        <v>165</v>
      </c>
      <c r="C169" s="126" t="s">
        <v>267</v>
      </c>
      <c r="D169" s="126" t="s">
        <v>366</v>
      </c>
      <c r="E169" s="102"/>
      <c r="F169" s="363" t="s">
        <v>755</v>
      </c>
      <c r="G169" s="310" t="s">
        <v>698</v>
      </c>
      <c r="H169" s="108" t="s">
        <v>529</v>
      </c>
      <c r="I169" s="102">
        <v>3</v>
      </c>
      <c r="J169" s="76">
        <v>500</v>
      </c>
      <c r="K169" s="360"/>
      <c r="L169" s="363" t="s">
        <v>1110</v>
      </c>
      <c r="M169" s="360">
        <v>324</v>
      </c>
      <c r="N169" s="360"/>
      <c r="O169" s="366"/>
      <c r="P169" s="363"/>
    </row>
    <row r="170" spans="1:18">
      <c r="A170" s="108" t="s">
        <v>439</v>
      </c>
      <c r="B170" s="306">
        <v>166</v>
      </c>
      <c r="C170" s="126" t="s">
        <v>267</v>
      </c>
      <c r="D170" s="126" t="s">
        <v>366</v>
      </c>
      <c r="E170" s="102"/>
      <c r="F170" s="368" t="s">
        <v>756</v>
      </c>
      <c r="G170" s="368" t="s">
        <v>690</v>
      </c>
      <c r="H170" s="108" t="s">
        <v>529</v>
      </c>
      <c r="I170" s="102">
        <v>3</v>
      </c>
      <c r="J170" s="76">
        <v>100</v>
      </c>
      <c r="K170" s="368"/>
      <c r="L170" s="193" t="s">
        <v>545</v>
      </c>
      <c r="M170" s="368">
        <v>170</v>
      </c>
      <c r="N170" s="351"/>
      <c r="O170" s="366">
        <v>0.09</v>
      </c>
      <c r="P170" s="200"/>
      <c r="R170" t="s">
        <v>3160</v>
      </c>
    </row>
    <row r="171" spans="1:18">
      <c r="A171" s="108" t="s">
        <v>439</v>
      </c>
      <c r="B171" s="306">
        <v>167</v>
      </c>
      <c r="C171" s="126" t="s">
        <v>267</v>
      </c>
      <c r="D171" s="126" t="s">
        <v>366</v>
      </c>
      <c r="E171" s="102"/>
      <c r="F171" s="368" t="s">
        <v>757</v>
      </c>
      <c r="G171" s="360" t="s">
        <v>690</v>
      </c>
      <c r="H171" s="108" t="s">
        <v>529</v>
      </c>
      <c r="I171" s="102">
        <v>4</v>
      </c>
      <c r="J171" s="76">
        <v>800</v>
      </c>
      <c r="K171" s="360"/>
      <c r="L171" s="81" t="s">
        <v>546</v>
      </c>
      <c r="M171" s="368">
        <v>172</v>
      </c>
      <c r="N171" s="351"/>
      <c r="O171" s="366">
        <v>0.08</v>
      </c>
      <c r="P171" s="200"/>
      <c r="R171" t="s">
        <v>3160</v>
      </c>
    </row>
    <row r="172" spans="1:18">
      <c r="A172" s="108" t="s">
        <v>439</v>
      </c>
      <c r="B172" s="306">
        <v>168</v>
      </c>
      <c r="C172" s="126" t="s">
        <v>267</v>
      </c>
      <c r="D172" s="126" t="s">
        <v>367</v>
      </c>
      <c r="E172" s="102"/>
      <c r="F172" s="368" t="s">
        <v>3074</v>
      </c>
      <c r="G172" s="360" t="s">
        <v>690</v>
      </c>
      <c r="H172" s="108" t="s">
        <v>541</v>
      </c>
      <c r="I172" s="102">
        <v>6</v>
      </c>
      <c r="J172" s="76">
        <v>5000</v>
      </c>
      <c r="K172" s="360" t="s">
        <v>440</v>
      </c>
      <c r="L172" t="s">
        <v>547</v>
      </c>
      <c r="M172" s="368">
        <v>120</v>
      </c>
      <c r="N172" s="363"/>
      <c r="O172" s="366">
        <v>0.08</v>
      </c>
      <c r="P172" s="200">
        <v>1.2</v>
      </c>
      <c r="Q172" s="112">
        <v>1</v>
      </c>
      <c r="R172" t="s">
        <v>3155</v>
      </c>
    </row>
    <row r="173" spans="1:18">
      <c r="A173" s="108" t="s">
        <v>439</v>
      </c>
      <c r="B173" s="306">
        <v>169</v>
      </c>
      <c r="C173" s="126" t="s">
        <v>267</v>
      </c>
      <c r="D173" s="126" t="s">
        <v>367</v>
      </c>
      <c r="E173" s="102" t="s">
        <v>851</v>
      </c>
      <c r="F173" s="363" t="s">
        <v>691</v>
      </c>
      <c r="G173" s="363" t="s">
        <v>239</v>
      </c>
      <c r="H173" s="108" t="s">
        <v>193</v>
      </c>
      <c r="I173" s="102">
        <v>7</v>
      </c>
      <c r="J173" s="76">
        <v>10000</v>
      </c>
      <c r="K173" s="363" t="s">
        <v>440</v>
      </c>
      <c r="L173" s="81" t="s">
        <v>1577</v>
      </c>
      <c r="M173">
        <v>600</v>
      </c>
      <c r="N173" s="351"/>
      <c r="O173" s="366"/>
      <c r="P173" s="363"/>
    </row>
    <row r="174" spans="1:18">
      <c r="A174" s="81" t="s">
        <v>929</v>
      </c>
      <c r="B174" s="306">
        <v>170</v>
      </c>
      <c r="C174" s="126" t="s">
        <v>103</v>
      </c>
      <c r="D174" s="126" t="s">
        <v>368</v>
      </c>
      <c r="E174" s="102" t="s">
        <v>851</v>
      </c>
      <c r="F174" s="363" t="s">
        <v>799</v>
      </c>
      <c r="G174" s="363" t="s">
        <v>239</v>
      </c>
      <c r="H174" s="108" t="s">
        <v>531</v>
      </c>
      <c r="I174" s="102">
        <v>4</v>
      </c>
      <c r="J174" s="76">
        <v>100</v>
      </c>
      <c r="K174" s="363"/>
      <c r="L174" t="s">
        <v>548</v>
      </c>
      <c r="M174">
        <v>192</v>
      </c>
      <c r="N174" s="351"/>
      <c r="O174" s="366"/>
      <c r="P174" s="363"/>
    </row>
    <row r="175" spans="1:18">
      <c r="A175" s="133" t="s">
        <v>929</v>
      </c>
      <c r="B175" s="306">
        <v>171</v>
      </c>
      <c r="C175" s="126" t="s">
        <v>103</v>
      </c>
      <c r="D175" s="126" t="s">
        <v>368</v>
      </c>
      <c r="E175" s="102"/>
      <c r="F175" s="363" t="s">
        <v>801</v>
      </c>
      <c r="G175" s="360" t="s">
        <v>239</v>
      </c>
      <c r="H175" s="108" t="s">
        <v>539</v>
      </c>
      <c r="I175" s="102">
        <v>4</v>
      </c>
      <c r="J175" s="76">
        <v>800</v>
      </c>
      <c r="K175" s="360"/>
      <c r="L175" s="363" t="s">
        <v>1579</v>
      </c>
      <c r="N175" s="351"/>
      <c r="O175" s="366"/>
      <c r="P175" s="363"/>
    </row>
    <row r="176" spans="1:18">
      <c r="A176" s="133" t="s">
        <v>929</v>
      </c>
      <c r="B176" s="306">
        <v>172</v>
      </c>
      <c r="C176" s="126" t="s">
        <v>103</v>
      </c>
      <c r="D176" s="126" t="s">
        <v>368</v>
      </c>
      <c r="E176" s="102" t="s">
        <v>851</v>
      </c>
      <c r="F176" s="363" t="s">
        <v>800</v>
      </c>
      <c r="G176" s="360" t="s">
        <v>239</v>
      </c>
      <c r="H176" s="108" t="s">
        <v>98</v>
      </c>
      <c r="I176" s="102">
        <v>5</v>
      </c>
      <c r="J176" s="76">
        <v>500</v>
      </c>
      <c r="K176" s="360"/>
      <c r="L176" s="363" t="s">
        <v>1571</v>
      </c>
      <c r="M176">
        <v>1200</v>
      </c>
      <c r="N176" s="351"/>
      <c r="O176" s="366"/>
      <c r="P176" s="363"/>
    </row>
    <row r="177" spans="1:18">
      <c r="A177" s="133" t="s">
        <v>929</v>
      </c>
      <c r="B177" s="306">
        <v>173</v>
      </c>
      <c r="C177" s="126" t="s">
        <v>103</v>
      </c>
      <c r="D177" s="126" t="s">
        <v>368</v>
      </c>
      <c r="E177" s="102"/>
      <c r="F177" s="368" t="s">
        <v>802</v>
      </c>
      <c r="G177" s="368" t="s">
        <v>690</v>
      </c>
      <c r="H177" s="108" t="s">
        <v>541</v>
      </c>
      <c r="I177" s="102">
        <v>5</v>
      </c>
      <c r="J177" s="76">
        <v>10000</v>
      </c>
      <c r="K177" s="368"/>
      <c r="L177" s="363" t="s">
        <v>549</v>
      </c>
      <c r="M177" s="200">
        <v>1.26</v>
      </c>
      <c r="N177" s="351"/>
      <c r="O177" s="366">
        <v>0.09</v>
      </c>
      <c r="P177" s="200">
        <v>0.33</v>
      </c>
      <c r="Q177" s="112">
        <v>3</v>
      </c>
      <c r="R177" s="363" t="s">
        <v>2865</v>
      </c>
    </row>
    <row r="178" spans="1:18">
      <c r="A178" s="133" t="s">
        <v>929</v>
      </c>
      <c r="B178" s="306">
        <v>174</v>
      </c>
      <c r="C178" s="126" t="s">
        <v>103</v>
      </c>
      <c r="D178" s="126" t="s">
        <v>368</v>
      </c>
      <c r="E178" s="102"/>
      <c r="F178" s="349" t="s">
        <v>647</v>
      </c>
      <c r="G178" s="108" t="s">
        <v>690</v>
      </c>
      <c r="H178" s="108" t="s">
        <v>527</v>
      </c>
      <c r="I178" s="102">
        <v>6</v>
      </c>
      <c r="J178" s="76">
        <v>10000</v>
      </c>
      <c r="K178" t="s">
        <v>441</v>
      </c>
      <c r="L178" s="368" t="s">
        <v>550</v>
      </c>
      <c r="M178" s="368">
        <v>126</v>
      </c>
      <c r="N178" s="351"/>
      <c r="O178" s="366">
        <v>0.1</v>
      </c>
      <c r="P178" s="200">
        <v>0.15</v>
      </c>
      <c r="Q178" s="112">
        <v>3</v>
      </c>
      <c r="R178" s="368" t="s">
        <v>2871</v>
      </c>
    </row>
    <row r="179" spans="1:18">
      <c r="A179" s="133" t="s">
        <v>929</v>
      </c>
      <c r="B179" s="306">
        <v>175</v>
      </c>
      <c r="C179" s="126" t="s">
        <v>103</v>
      </c>
      <c r="D179" s="126" t="s">
        <v>368</v>
      </c>
      <c r="E179" s="102"/>
      <c r="F179" s="349" t="s">
        <v>648</v>
      </c>
      <c r="G179" s="193" t="s">
        <v>690</v>
      </c>
      <c r="H179" s="108" t="s">
        <v>541</v>
      </c>
      <c r="I179" s="102">
        <v>6</v>
      </c>
      <c r="J179" s="76">
        <v>5000</v>
      </c>
      <c r="K179" s="310" t="s">
        <v>2580</v>
      </c>
      <c r="L179" s="360" t="s">
        <v>551</v>
      </c>
      <c r="M179" s="368">
        <v>108</v>
      </c>
      <c r="N179" s="351"/>
      <c r="O179" s="366">
        <v>0.12</v>
      </c>
      <c r="P179" s="200">
        <v>0.3</v>
      </c>
      <c r="Q179" s="112">
        <v>3</v>
      </c>
      <c r="R179" t="s">
        <v>2871</v>
      </c>
    </row>
    <row r="180" spans="1:18">
      <c r="A180" s="133" t="s">
        <v>929</v>
      </c>
      <c r="B180" s="306">
        <v>176</v>
      </c>
      <c r="C180" s="126" t="s">
        <v>103</v>
      </c>
      <c r="D180" s="126" t="s">
        <v>369</v>
      </c>
      <c r="E180" s="102"/>
      <c r="F180" s="363" t="s">
        <v>803</v>
      </c>
      <c r="G180" s="108" t="s">
        <v>239</v>
      </c>
      <c r="H180" s="193" t="s">
        <v>539</v>
      </c>
      <c r="I180" s="102">
        <v>3</v>
      </c>
      <c r="J180" s="76">
        <v>10</v>
      </c>
      <c r="L180" s="136"/>
      <c r="N180" s="351"/>
      <c r="O180" s="366"/>
      <c r="P180" s="363"/>
    </row>
    <row r="181" spans="1:18">
      <c r="A181" s="133" t="s">
        <v>929</v>
      </c>
      <c r="B181" s="306">
        <v>177</v>
      </c>
      <c r="C181" s="126" t="s">
        <v>103</v>
      </c>
      <c r="D181" s="126" t="s">
        <v>369</v>
      </c>
      <c r="E181" s="102"/>
      <c r="F181" s="368" t="s">
        <v>804</v>
      </c>
      <c r="G181" s="368" t="s">
        <v>690</v>
      </c>
      <c r="H181" s="108" t="s">
        <v>541</v>
      </c>
      <c r="I181" s="102">
        <v>3</v>
      </c>
      <c r="J181" s="76">
        <v>500</v>
      </c>
      <c r="K181" s="368"/>
      <c r="L181" s="368" t="s">
        <v>552</v>
      </c>
      <c r="M181" s="112">
        <v>142</v>
      </c>
      <c r="N181" s="351"/>
      <c r="O181" s="366">
        <v>0.09</v>
      </c>
      <c r="P181" s="200"/>
      <c r="R181" t="s">
        <v>3160</v>
      </c>
    </row>
    <row r="182" spans="1:18">
      <c r="A182" s="133" t="s">
        <v>929</v>
      </c>
      <c r="B182" s="306">
        <v>178</v>
      </c>
      <c r="C182" s="126" t="s">
        <v>103</v>
      </c>
      <c r="D182" s="126" t="s">
        <v>369</v>
      </c>
      <c r="E182" s="102"/>
      <c r="F182" s="363" t="s">
        <v>805</v>
      </c>
      <c r="G182" s="360" t="s">
        <v>239</v>
      </c>
      <c r="H182" s="108" t="s">
        <v>341</v>
      </c>
      <c r="I182" s="102">
        <v>4</v>
      </c>
      <c r="J182" s="76">
        <v>800</v>
      </c>
      <c r="K182" s="360"/>
      <c r="L182" s="121" t="s">
        <v>1524</v>
      </c>
      <c r="M182">
        <v>36</v>
      </c>
      <c r="N182" s="351"/>
      <c r="O182" s="366"/>
      <c r="P182" s="363"/>
    </row>
    <row r="183" spans="1:18">
      <c r="A183" s="133" t="s">
        <v>929</v>
      </c>
      <c r="B183" s="306">
        <v>179</v>
      </c>
      <c r="C183" s="126" t="s">
        <v>103</v>
      </c>
      <c r="D183" s="126" t="s">
        <v>369</v>
      </c>
      <c r="E183" s="102"/>
      <c r="F183" s="363" t="s">
        <v>806</v>
      </c>
      <c r="G183" s="360" t="s">
        <v>239</v>
      </c>
      <c r="H183" s="108" t="s">
        <v>539</v>
      </c>
      <c r="I183" s="102">
        <v>5</v>
      </c>
      <c r="J183" s="76">
        <v>10000</v>
      </c>
      <c r="K183" s="360"/>
      <c r="L183" s="136" t="s">
        <v>760</v>
      </c>
      <c r="N183" s="351"/>
      <c r="O183" s="366"/>
      <c r="P183" s="363"/>
    </row>
    <row r="184" spans="1:18">
      <c r="A184" s="133" t="s">
        <v>929</v>
      </c>
      <c r="B184" s="306">
        <v>180</v>
      </c>
      <c r="C184" s="126" t="s">
        <v>103</v>
      </c>
      <c r="D184" s="126" t="s">
        <v>370</v>
      </c>
      <c r="E184" s="102"/>
      <c r="F184" s="126" t="s">
        <v>1138</v>
      </c>
      <c r="G184" s="363" t="s">
        <v>740</v>
      </c>
      <c r="H184" s="108" t="s">
        <v>183</v>
      </c>
      <c r="I184" s="102">
        <v>4</v>
      </c>
      <c r="J184" s="76">
        <v>100</v>
      </c>
      <c r="K184" s="363"/>
      <c r="L184" s="136" t="s">
        <v>2898</v>
      </c>
      <c r="N184" s="351"/>
      <c r="O184" s="366"/>
      <c r="P184" s="363"/>
    </row>
    <row r="185" spans="1:18">
      <c r="A185" s="133" t="s">
        <v>929</v>
      </c>
      <c r="B185" s="306">
        <v>181</v>
      </c>
      <c r="C185" s="126" t="s">
        <v>103</v>
      </c>
      <c r="D185" s="126" t="s">
        <v>370</v>
      </c>
      <c r="E185" s="102"/>
      <c r="F185" s="126" t="s">
        <v>1136</v>
      </c>
      <c r="G185" s="368" t="s">
        <v>690</v>
      </c>
      <c r="H185" s="108" t="s">
        <v>553</v>
      </c>
      <c r="I185" s="102">
        <v>5</v>
      </c>
      <c r="J185" s="76">
        <v>800</v>
      </c>
      <c r="K185" s="368"/>
      <c r="L185" s="368" t="s">
        <v>554</v>
      </c>
      <c r="M185" s="112">
        <v>149</v>
      </c>
      <c r="N185" s="351"/>
      <c r="O185" s="366">
        <v>0.12</v>
      </c>
      <c r="P185" s="200"/>
      <c r="R185" t="s">
        <v>3160</v>
      </c>
    </row>
    <row r="186" spans="1:18">
      <c r="A186" s="133" t="s">
        <v>929</v>
      </c>
      <c r="B186" s="306">
        <v>182</v>
      </c>
      <c r="C186" s="126" t="s">
        <v>103</v>
      </c>
      <c r="D186" s="126" t="s">
        <v>370</v>
      </c>
      <c r="E186" s="102"/>
      <c r="F186" s="126" t="s">
        <v>1137</v>
      </c>
      <c r="G186" s="193" t="s">
        <v>239</v>
      </c>
      <c r="H186" s="108" t="s">
        <v>342</v>
      </c>
      <c r="I186" s="102">
        <v>5</v>
      </c>
      <c r="J186" s="76">
        <v>500</v>
      </c>
      <c r="K186" s="193" t="s">
        <v>706</v>
      </c>
      <c r="L186" s="81" t="s">
        <v>764</v>
      </c>
      <c r="M186">
        <v>60</v>
      </c>
      <c r="N186" s="351"/>
      <c r="O186" s="366"/>
      <c r="P186" s="363"/>
    </row>
    <row r="187" spans="1:18">
      <c r="A187" s="133" t="s">
        <v>929</v>
      </c>
      <c r="B187" s="306">
        <v>183</v>
      </c>
      <c r="C187" s="126" t="s">
        <v>103</v>
      </c>
      <c r="D187" s="126" t="s">
        <v>109</v>
      </c>
      <c r="E187" s="102" t="s">
        <v>851</v>
      </c>
      <c r="F187" s="363" t="s">
        <v>807</v>
      </c>
      <c r="G187" s="108" t="s">
        <v>239</v>
      </c>
      <c r="H187" s="108" t="s">
        <v>341</v>
      </c>
      <c r="I187" s="102">
        <v>4</v>
      </c>
      <c r="J187" s="76">
        <v>100</v>
      </c>
      <c r="K187" s="81"/>
      <c r="L187" s="310" t="s">
        <v>1572</v>
      </c>
      <c r="M187">
        <v>24</v>
      </c>
      <c r="N187" s="351"/>
      <c r="O187" s="366"/>
      <c r="P187" s="363"/>
    </row>
    <row r="188" spans="1:18">
      <c r="A188" s="133" t="s">
        <v>929</v>
      </c>
      <c r="B188" s="306">
        <v>184</v>
      </c>
      <c r="C188" s="126" t="s">
        <v>103</v>
      </c>
      <c r="D188" s="126" t="s">
        <v>109</v>
      </c>
      <c r="E188" s="102"/>
      <c r="F188" s="368" t="s">
        <v>808</v>
      </c>
      <c r="G188" s="368" t="s">
        <v>690</v>
      </c>
      <c r="H188" s="108" t="s">
        <v>529</v>
      </c>
      <c r="I188" s="102">
        <v>5</v>
      </c>
      <c r="J188" s="76">
        <v>500</v>
      </c>
      <c r="K188" s="368"/>
      <c r="L188" s="310" t="s">
        <v>555</v>
      </c>
      <c r="M188" s="112">
        <v>168</v>
      </c>
      <c r="N188" s="351"/>
      <c r="O188" s="366">
        <v>0.08</v>
      </c>
      <c r="P188" s="200"/>
      <c r="R188" t="s">
        <v>3160</v>
      </c>
    </row>
    <row r="189" spans="1:18">
      <c r="A189" s="133" t="s">
        <v>929</v>
      </c>
      <c r="B189" s="306">
        <v>185</v>
      </c>
      <c r="C189" s="126" t="s">
        <v>103</v>
      </c>
      <c r="D189" s="126" t="s">
        <v>109</v>
      </c>
      <c r="E189" s="102" t="s">
        <v>851</v>
      </c>
      <c r="F189" s="363" t="s">
        <v>809</v>
      </c>
      <c r="G189" s="363" t="s">
        <v>239</v>
      </c>
      <c r="H189" s="108" t="s">
        <v>338</v>
      </c>
      <c r="I189" s="102">
        <v>5</v>
      </c>
      <c r="J189" s="76">
        <v>800</v>
      </c>
      <c r="K189" s="363"/>
      <c r="L189" s="310" t="s">
        <v>1570</v>
      </c>
      <c r="M189">
        <v>62</v>
      </c>
      <c r="N189" s="351"/>
      <c r="O189" s="366"/>
      <c r="P189" s="363"/>
    </row>
    <row r="190" spans="1:18">
      <c r="A190" s="133" t="s">
        <v>929</v>
      </c>
      <c r="B190" s="306">
        <v>186</v>
      </c>
      <c r="C190" s="126" t="s">
        <v>103</v>
      </c>
      <c r="D190" s="126" t="s">
        <v>442</v>
      </c>
      <c r="E190" s="102"/>
      <c r="F190" s="126" t="s">
        <v>2689</v>
      </c>
      <c r="G190" s="363" t="s">
        <v>1118</v>
      </c>
      <c r="H190" s="108" t="s">
        <v>553</v>
      </c>
      <c r="I190" s="102"/>
      <c r="J190" s="76"/>
      <c r="K190" s="363" t="s">
        <v>1815</v>
      </c>
      <c r="L190" s="349" t="s">
        <v>733</v>
      </c>
      <c r="M190" s="112"/>
      <c r="N190" s="351"/>
      <c r="O190" s="366"/>
      <c r="P190" s="309"/>
    </row>
    <row r="191" spans="1:18">
      <c r="A191" s="133" t="s">
        <v>929</v>
      </c>
      <c r="B191" s="306">
        <v>187</v>
      </c>
      <c r="C191" s="126" t="s">
        <v>103</v>
      </c>
      <c r="D191" s="126" t="s">
        <v>442</v>
      </c>
      <c r="E191" s="102"/>
      <c r="F191" s="126" t="s">
        <v>2805</v>
      </c>
      <c r="G191" s="363" t="s">
        <v>1118</v>
      </c>
      <c r="H191" s="108" t="s">
        <v>553</v>
      </c>
      <c r="I191" s="102"/>
      <c r="J191" s="76"/>
      <c r="K191" s="363" t="s">
        <v>1815</v>
      </c>
      <c r="L191" s="81" t="s">
        <v>2853</v>
      </c>
      <c r="M191" s="112"/>
      <c r="N191" s="351"/>
      <c r="O191" s="366"/>
      <c r="P191" s="309"/>
    </row>
    <row r="192" spans="1:18">
      <c r="A192" s="81" t="s">
        <v>931</v>
      </c>
      <c r="B192" s="306">
        <v>188</v>
      </c>
      <c r="C192" s="126" t="s">
        <v>105</v>
      </c>
      <c r="D192" s="126" t="s">
        <v>371</v>
      </c>
      <c r="E192" s="102"/>
      <c r="F192" s="360" t="s">
        <v>812</v>
      </c>
      <c r="G192" s="198" t="s">
        <v>239</v>
      </c>
      <c r="H192" s="108" t="s">
        <v>339</v>
      </c>
      <c r="I192" s="102">
        <v>3</v>
      </c>
      <c r="J192" s="76">
        <v>500</v>
      </c>
      <c r="K192" s="198"/>
      <c r="L192" t="s">
        <v>765</v>
      </c>
      <c r="M192">
        <v>36</v>
      </c>
      <c r="N192" s="351"/>
      <c r="O192" s="366"/>
      <c r="P192" s="363"/>
    </row>
    <row r="193" spans="1:18">
      <c r="A193" s="133" t="s">
        <v>931</v>
      </c>
      <c r="B193" s="306">
        <v>189</v>
      </c>
      <c r="C193" s="126" t="s">
        <v>105</v>
      </c>
      <c r="D193" s="126" t="s">
        <v>371</v>
      </c>
      <c r="E193" s="102" t="s">
        <v>851</v>
      </c>
      <c r="F193" s="363" t="s">
        <v>811</v>
      </c>
      <c r="G193" s="363" t="s">
        <v>239</v>
      </c>
      <c r="H193" s="108" t="s">
        <v>98</v>
      </c>
      <c r="I193" s="102">
        <v>4</v>
      </c>
      <c r="J193" s="76">
        <v>10</v>
      </c>
      <c r="K193" s="363"/>
      <c r="L193" s="198" t="s">
        <v>1573</v>
      </c>
      <c r="M193">
        <v>960</v>
      </c>
      <c r="N193" s="351"/>
      <c r="O193" s="366"/>
      <c r="P193" s="363"/>
    </row>
    <row r="194" spans="1:18">
      <c r="A194" s="133" t="s">
        <v>931</v>
      </c>
      <c r="B194" s="306">
        <v>190</v>
      </c>
      <c r="C194" s="126" t="s">
        <v>105</v>
      </c>
      <c r="D194" s="126" t="s">
        <v>371</v>
      </c>
      <c r="E194" s="102" t="s">
        <v>929</v>
      </c>
      <c r="F194" s="360" t="s">
        <v>810</v>
      </c>
      <c r="G194" s="310" t="s">
        <v>241</v>
      </c>
      <c r="H194" s="108" t="s">
        <v>244</v>
      </c>
      <c r="I194" s="102">
        <v>5</v>
      </c>
      <c r="J194" s="76">
        <v>4800</v>
      </c>
      <c r="K194" s="310"/>
      <c r="L194" s="108" t="s">
        <v>884</v>
      </c>
      <c r="N194" s="351"/>
      <c r="O194" s="366"/>
      <c r="P194" s="363"/>
    </row>
    <row r="195" spans="1:18">
      <c r="A195" s="133" t="s">
        <v>931</v>
      </c>
      <c r="B195" s="306">
        <v>191</v>
      </c>
      <c r="C195" s="126" t="s">
        <v>105</v>
      </c>
      <c r="D195" s="126" t="s">
        <v>372</v>
      </c>
      <c r="E195" s="102" t="s">
        <v>851</v>
      </c>
      <c r="F195" s="363" t="s">
        <v>816</v>
      </c>
      <c r="G195" s="363" t="s">
        <v>239</v>
      </c>
      <c r="H195" s="108" t="s">
        <v>338</v>
      </c>
      <c r="I195" s="102">
        <v>3</v>
      </c>
      <c r="J195" s="76">
        <v>100</v>
      </c>
      <c r="K195" s="363"/>
      <c r="L195" t="s">
        <v>766</v>
      </c>
      <c r="M195">
        <v>30</v>
      </c>
      <c r="N195" s="351"/>
      <c r="O195" s="366"/>
      <c r="P195" s="363"/>
    </row>
    <row r="196" spans="1:18">
      <c r="A196" s="133" t="s">
        <v>931</v>
      </c>
      <c r="B196" s="306">
        <v>192</v>
      </c>
      <c r="C196" s="126" t="s">
        <v>105</v>
      </c>
      <c r="D196" s="126" t="s">
        <v>372</v>
      </c>
      <c r="E196" s="102"/>
      <c r="F196" s="363" t="s">
        <v>814</v>
      </c>
      <c r="G196" s="108" t="s">
        <v>241</v>
      </c>
      <c r="H196" s="108" t="s">
        <v>556</v>
      </c>
      <c r="I196" s="102">
        <v>4</v>
      </c>
      <c r="J196" s="76">
        <v>8000</v>
      </c>
      <c r="K196" s="108"/>
      <c r="L196" s="310" t="s">
        <v>2564</v>
      </c>
      <c r="N196" s="351"/>
      <c r="O196" s="366"/>
      <c r="P196" s="363"/>
    </row>
    <row r="197" spans="1:18">
      <c r="A197" s="133" t="s">
        <v>931</v>
      </c>
      <c r="B197" s="306">
        <v>193</v>
      </c>
      <c r="C197" s="126" t="s">
        <v>105</v>
      </c>
      <c r="D197" s="126" t="s">
        <v>372</v>
      </c>
      <c r="E197" s="102" t="s">
        <v>929</v>
      </c>
      <c r="F197" s="363" t="s">
        <v>815</v>
      </c>
      <c r="G197" s="108" t="s">
        <v>241</v>
      </c>
      <c r="H197" s="108" t="s">
        <v>556</v>
      </c>
      <c r="I197" s="102">
        <v>6</v>
      </c>
      <c r="J197" s="76">
        <v>1000</v>
      </c>
      <c r="K197" s="108"/>
      <c r="L197" s="126" t="s">
        <v>2570</v>
      </c>
      <c r="N197" s="351"/>
      <c r="O197" s="366"/>
      <c r="P197" s="363"/>
    </row>
    <row r="198" spans="1:18">
      <c r="A198" s="133" t="s">
        <v>931</v>
      </c>
      <c r="B198" s="306">
        <v>194</v>
      </c>
      <c r="C198" s="126" t="s">
        <v>105</v>
      </c>
      <c r="D198" s="126" t="s">
        <v>372</v>
      </c>
      <c r="E198" s="102"/>
      <c r="F198" s="363" t="s">
        <v>813</v>
      </c>
      <c r="G198" s="108" t="s">
        <v>241</v>
      </c>
      <c r="H198" s="108" t="s">
        <v>556</v>
      </c>
      <c r="I198" s="102">
        <v>4</v>
      </c>
      <c r="J198" s="76">
        <v>8000</v>
      </c>
      <c r="K198" s="108"/>
      <c r="L198" s="363" t="s">
        <v>2563</v>
      </c>
      <c r="N198" s="351"/>
      <c r="O198" s="366"/>
      <c r="P198" s="363"/>
    </row>
    <row r="199" spans="1:18">
      <c r="A199" s="133" t="s">
        <v>931</v>
      </c>
      <c r="B199" s="306">
        <v>195</v>
      </c>
      <c r="C199" s="126" t="s">
        <v>105</v>
      </c>
      <c r="D199" s="126" t="s">
        <v>373</v>
      </c>
      <c r="E199" s="102"/>
      <c r="F199" s="363" t="s">
        <v>696</v>
      </c>
      <c r="G199" s="363" t="s">
        <v>239</v>
      </c>
      <c r="H199" s="108" t="s">
        <v>339</v>
      </c>
      <c r="I199" s="102">
        <v>2</v>
      </c>
      <c r="J199" s="76">
        <v>100</v>
      </c>
      <c r="K199" s="363" t="s">
        <v>557</v>
      </c>
      <c r="L199" s="363" t="s">
        <v>767</v>
      </c>
      <c r="M199">
        <v>34</v>
      </c>
      <c r="N199" s="351"/>
      <c r="O199" s="366"/>
      <c r="P199" s="363"/>
    </row>
    <row r="200" spans="1:18">
      <c r="A200" s="133" t="s">
        <v>931</v>
      </c>
      <c r="B200" s="306">
        <v>196</v>
      </c>
      <c r="C200" s="126" t="s">
        <v>105</v>
      </c>
      <c r="D200" s="126" t="s">
        <v>373</v>
      </c>
      <c r="E200" s="102"/>
      <c r="F200" s="363" t="s">
        <v>692</v>
      </c>
      <c r="G200" s="310" t="s">
        <v>241</v>
      </c>
      <c r="H200" s="108" t="s">
        <v>577</v>
      </c>
      <c r="I200" s="102">
        <v>6</v>
      </c>
      <c r="J200" s="76">
        <v>1000</v>
      </c>
      <c r="K200" s="310" t="s">
        <v>557</v>
      </c>
      <c r="L200" s="363" t="s">
        <v>694</v>
      </c>
      <c r="N200" s="351"/>
      <c r="O200" s="366"/>
      <c r="P200" s="363"/>
    </row>
    <row r="201" spans="1:18">
      <c r="A201" s="133" t="s">
        <v>931</v>
      </c>
      <c r="B201" s="306">
        <v>197</v>
      </c>
      <c r="C201" s="126" t="s">
        <v>105</v>
      </c>
      <c r="D201" s="126" t="s">
        <v>373</v>
      </c>
      <c r="E201" s="102"/>
      <c r="F201" s="360" t="s">
        <v>693</v>
      </c>
      <c r="G201" s="310" t="s">
        <v>241</v>
      </c>
      <c r="H201" s="108" t="s">
        <v>577</v>
      </c>
      <c r="I201" s="102">
        <v>6</v>
      </c>
      <c r="J201" s="76">
        <v>1000</v>
      </c>
      <c r="K201" s="310" t="s">
        <v>557</v>
      </c>
      <c r="L201" s="360" t="s">
        <v>695</v>
      </c>
      <c r="N201" s="351"/>
      <c r="O201" s="366"/>
      <c r="P201" s="363"/>
    </row>
    <row r="202" spans="1:18">
      <c r="A202" s="133" t="s">
        <v>931</v>
      </c>
      <c r="B202" s="306">
        <v>198</v>
      </c>
      <c r="C202" s="126" t="s">
        <v>105</v>
      </c>
      <c r="D202" s="126" t="s">
        <v>374</v>
      </c>
      <c r="E202" s="102" t="s">
        <v>851</v>
      </c>
      <c r="F202" s="363" t="s">
        <v>754</v>
      </c>
      <c r="G202" s="310" t="s">
        <v>740</v>
      </c>
      <c r="H202" s="108" t="s">
        <v>426</v>
      </c>
      <c r="I202" s="102">
        <v>4</v>
      </c>
      <c r="J202" s="76">
        <v>100</v>
      </c>
      <c r="K202" s="310"/>
      <c r="L202" s="363" t="s">
        <v>2899</v>
      </c>
      <c r="M202">
        <v>30</v>
      </c>
      <c r="N202" s="351"/>
      <c r="O202" s="366"/>
      <c r="P202" s="363"/>
    </row>
    <row r="203" spans="1:18">
      <c r="A203" s="133" t="s">
        <v>931</v>
      </c>
      <c r="B203" s="306">
        <v>199</v>
      </c>
      <c r="C203" s="126" t="s">
        <v>105</v>
      </c>
      <c r="D203" s="126" t="s">
        <v>374</v>
      </c>
      <c r="E203" s="102" t="s">
        <v>851</v>
      </c>
      <c r="F203" s="310" t="s">
        <v>753</v>
      </c>
      <c r="G203" s="310" t="s">
        <v>239</v>
      </c>
      <c r="H203" s="108" t="s">
        <v>338</v>
      </c>
      <c r="I203" s="102">
        <v>5</v>
      </c>
      <c r="J203" s="76">
        <v>10000</v>
      </c>
      <c r="K203" s="310"/>
      <c r="L203" s="108" t="s">
        <v>1569</v>
      </c>
      <c r="M203">
        <v>60</v>
      </c>
      <c r="N203" s="351"/>
      <c r="O203" s="366"/>
      <c r="P203" s="363"/>
    </row>
    <row r="204" spans="1:18">
      <c r="A204" s="133" t="s">
        <v>931</v>
      </c>
      <c r="B204" s="306">
        <v>200</v>
      </c>
      <c r="C204" s="126" t="s">
        <v>105</v>
      </c>
      <c r="D204" s="126" t="s">
        <v>374</v>
      </c>
      <c r="E204" s="102" t="s">
        <v>929</v>
      </c>
      <c r="F204" s="363" t="s">
        <v>752</v>
      </c>
      <c r="G204" s="363" t="s">
        <v>241</v>
      </c>
      <c r="H204" s="108" t="s">
        <v>244</v>
      </c>
      <c r="I204" s="102">
        <v>6</v>
      </c>
      <c r="J204" s="76">
        <v>4800</v>
      </c>
      <c r="K204" s="363"/>
      <c r="L204" s="341" t="s">
        <v>882</v>
      </c>
      <c r="M204" s="363"/>
      <c r="N204" s="363"/>
      <c r="O204" s="366"/>
      <c r="P204" s="363"/>
    </row>
    <row r="205" spans="1:18">
      <c r="A205" s="133" t="s">
        <v>931</v>
      </c>
      <c r="B205" s="306">
        <v>201</v>
      </c>
      <c r="C205" s="126" t="s">
        <v>105</v>
      </c>
      <c r="D205" s="126" t="s">
        <v>375</v>
      </c>
      <c r="E205" s="102"/>
      <c r="F205" s="349" t="s">
        <v>1365</v>
      </c>
      <c r="G205" s="363" t="s">
        <v>1118</v>
      </c>
      <c r="H205" s="108" t="s">
        <v>529</v>
      </c>
      <c r="I205" s="102"/>
      <c r="J205" s="76"/>
      <c r="K205" s="363" t="s">
        <v>1815</v>
      </c>
      <c r="L205" t="s">
        <v>2854</v>
      </c>
      <c r="N205" s="351"/>
      <c r="O205" s="366"/>
      <c r="P205" s="363"/>
    </row>
    <row r="206" spans="1:18">
      <c r="A206" s="133" t="s">
        <v>931</v>
      </c>
      <c r="B206" s="306">
        <v>202</v>
      </c>
      <c r="C206" s="126" t="s">
        <v>105</v>
      </c>
      <c r="D206" s="126" t="s">
        <v>375</v>
      </c>
      <c r="E206" s="102"/>
      <c r="F206" s="349" t="s">
        <v>649</v>
      </c>
      <c r="G206" s="363" t="s">
        <v>1118</v>
      </c>
      <c r="H206" s="330" t="s">
        <v>529</v>
      </c>
      <c r="I206" s="102"/>
      <c r="J206" s="76"/>
      <c r="K206" s="363" t="s">
        <v>1815</v>
      </c>
      <c r="L206" s="108" t="s">
        <v>697</v>
      </c>
      <c r="M206" s="112"/>
      <c r="N206" s="351"/>
      <c r="O206" s="366"/>
      <c r="P206" s="309"/>
    </row>
    <row r="207" spans="1:18">
      <c r="A207" s="81" t="s">
        <v>932</v>
      </c>
      <c r="B207" s="306">
        <v>203</v>
      </c>
      <c r="C207" s="126" t="s">
        <v>108</v>
      </c>
      <c r="D207" s="126" t="s">
        <v>376</v>
      </c>
      <c r="E207" s="102"/>
      <c r="F207" s="368" t="s">
        <v>817</v>
      </c>
      <c r="G207" s="368" t="s">
        <v>690</v>
      </c>
      <c r="H207" s="108" t="s">
        <v>527</v>
      </c>
      <c r="I207" s="102">
        <v>3</v>
      </c>
      <c r="J207" s="76">
        <v>10</v>
      </c>
      <c r="K207" s="368"/>
      <c r="L207" s="363" t="s">
        <v>578</v>
      </c>
      <c r="M207">
        <v>114</v>
      </c>
      <c r="N207" s="351"/>
      <c r="O207" s="366">
        <v>0.1</v>
      </c>
      <c r="P207" s="200"/>
      <c r="R207" t="s">
        <v>3160</v>
      </c>
    </row>
    <row r="208" spans="1:18">
      <c r="A208" s="133" t="s">
        <v>932</v>
      </c>
      <c r="B208" s="306">
        <v>204</v>
      </c>
      <c r="C208" s="126" t="s">
        <v>108</v>
      </c>
      <c r="D208" s="126" t="s">
        <v>376</v>
      </c>
      <c r="E208" s="102"/>
      <c r="F208" s="363" t="s">
        <v>818</v>
      </c>
      <c r="G208" s="363" t="s">
        <v>698</v>
      </c>
      <c r="H208" s="198" t="s">
        <v>527</v>
      </c>
      <c r="I208" s="102">
        <v>4</v>
      </c>
      <c r="J208" s="76">
        <v>100</v>
      </c>
      <c r="K208" s="363"/>
      <c r="L208" s="363" t="s">
        <v>579</v>
      </c>
      <c r="M208">
        <v>240</v>
      </c>
      <c r="N208" s="351"/>
      <c r="O208" s="366"/>
      <c r="P208" s="112"/>
    </row>
    <row r="209" spans="1:18">
      <c r="A209" s="133" t="s">
        <v>932</v>
      </c>
      <c r="B209" s="306">
        <v>205</v>
      </c>
      <c r="C209" s="126" t="s">
        <v>108</v>
      </c>
      <c r="D209" s="126" t="s">
        <v>376</v>
      </c>
      <c r="E209" s="102"/>
      <c r="F209" s="363" t="s">
        <v>1523</v>
      </c>
      <c r="G209" s="363" t="s">
        <v>239</v>
      </c>
      <c r="H209" s="198" t="s">
        <v>341</v>
      </c>
      <c r="I209" s="102">
        <v>4</v>
      </c>
      <c r="J209" s="76">
        <v>800</v>
      </c>
      <c r="K209" s="363"/>
      <c r="L209" s="108" t="s">
        <v>2796</v>
      </c>
      <c r="M209">
        <v>30</v>
      </c>
      <c r="N209" s="351"/>
      <c r="O209" s="366"/>
      <c r="P209" s="363"/>
    </row>
    <row r="210" spans="1:18">
      <c r="A210" s="133" t="s">
        <v>932</v>
      </c>
      <c r="B210" s="306">
        <v>206</v>
      </c>
      <c r="C210" s="126" t="s">
        <v>108</v>
      </c>
      <c r="D210" s="126" t="s">
        <v>377</v>
      </c>
      <c r="E210" s="102"/>
      <c r="F210" s="363" t="s">
        <v>820</v>
      </c>
      <c r="G210" s="363" t="s">
        <v>698</v>
      </c>
      <c r="H210" s="108" t="s">
        <v>529</v>
      </c>
      <c r="I210" s="102">
        <v>5</v>
      </c>
      <c r="J210" s="76">
        <v>500</v>
      </c>
      <c r="K210" s="363" t="s">
        <v>558</v>
      </c>
      <c r="L210" t="s">
        <v>1111</v>
      </c>
      <c r="M210">
        <v>492</v>
      </c>
      <c r="N210" s="351"/>
      <c r="O210" s="366"/>
      <c r="P210" s="363"/>
    </row>
    <row r="211" spans="1:18">
      <c r="A211" s="133" t="s">
        <v>932</v>
      </c>
      <c r="B211" s="306">
        <v>207</v>
      </c>
      <c r="C211" s="126" t="s">
        <v>108</v>
      </c>
      <c r="D211" s="126" t="s">
        <v>377</v>
      </c>
      <c r="E211" s="102"/>
      <c r="F211" s="368" t="s">
        <v>821</v>
      </c>
      <c r="G211" s="368" t="s">
        <v>690</v>
      </c>
      <c r="H211" s="108" t="s">
        <v>529</v>
      </c>
      <c r="I211" s="102">
        <v>6</v>
      </c>
      <c r="J211" s="76">
        <v>1500</v>
      </c>
      <c r="K211" s="368" t="s">
        <v>558</v>
      </c>
      <c r="L211" s="368" t="s">
        <v>580</v>
      </c>
      <c r="M211" s="112">
        <v>178</v>
      </c>
      <c r="N211" s="351"/>
      <c r="O211" s="366">
        <v>0.12</v>
      </c>
      <c r="P211" s="200"/>
      <c r="R211" t="s">
        <v>3160</v>
      </c>
    </row>
    <row r="212" spans="1:18">
      <c r="A212" s="133" t="s">
        <v>932</v>
      </c>
      <c r="B212" s="306">
        <v>208</v>
      </c>
      <c r="C212" s="126" t="s">
        <v>108</v>
      </c>
      <c r="D212" s="126" t="s">
        <v>377</v>
      </c>
      <c r="E212" s="102"/>
      <c r="F212" s="368" t="s">
        <v>822</v>
      </c>
      <c r="G212" s="368" t="s">
        <v>690</v>
      </c>
      <c r="H212" s="108" t="s">
        <v>529</v>
      </c>
      <c r="I212" s="102">
        <v>6</v>
      </c>
      <c r="J212" s="76">
        <v>12000</v>
      </c>
      <c r="K212" s="368" t="s">
        <v>558</v>
      </c>
      <c r="L212" s="368" t="s">
        <v>581</v>
      </c>
      <c r="M212" s="112">
        <v>180</v>
      </c>
      <c r="N212" s="351"/>
      <c r="O212" s="366">
        <v>0.09</v>
      </c>
      <c r="P212" s="200"/>
      <c r="R212" t="s">
        <v>3160</v>
      </c>
    </row>
    <row r="213" spans="1:18">
      <c r="A213" s="133" t="s">
        <v>932</v>
      </c>
      <c r="B213" s="306">
        <v>209</v>
      </c>
      <c r="C213" s="126" t="s">
        <v>108</v>
      </c>
      <c r="D213" s="126" t="s">
        <v>377</v>
      </c>
      <c r="E213" s="102"/>
      <c r="F213" s="363" t="s">
        <v>819</v>
      </c>
      <c r="G213" s="363" t="s">
        <v>241</v>
      </c>
      <c r="H213" s="108" t="s">
        <v>556</v>
      </c>
      <c r="I213" s="102">
        <v>6</v>
      </c>
      <c r="J213" s="76">
        <v>1000</v>
      </c>
      <c r="K213" s="363"/>
      <c r="L213" s="349" t="s">
        <v>2569</v>
      </c>
      <c r="M213" s="363"/>
      <c r="N213" s="351"/>
      <c r="O213" s="366"/>
      <c r="P213" s="363"/>
    </row>
    <row r="214" spans="1:18">
      <c r="A214" s="133" t="s">
        <v>932</v>
      </c>
      <c r="B214" s="306">
        <v>210</v>
      </c>
      <c r="C214" s="126" t="s">
        <v>108</v>
      </c>
      <c r="D214" s="126" t="s">
        <v>378</v>
      </c>
      <c r="E214" s="102"/>
      <c r="F214" s="126" t="s">
        <v>1135</v>
      </c>
      <c r="G214" s="363" t="s">
        <v>239</v>
      </c>
      <c r="H214" s="363" t="s">
        <v>539</v>
      </c>
      <c r="I214" s="102">
        <v>3</v>
      </c>
      <c r="J214" s="76">
        <v>100</v>
      </c>
      <c r="K214" s="363" t="s">
        <v>559</v>
      </c>
      <c r="L214" s="136" t="s">
        <v>760</v>
      </c>
      <c r="N214" s="351"/>
      <c r="O214" s="366"/>
      <c r="P214" s="363"/>
    </row>
    <row r="215" spans="1:18">
      <c r="A215" s="133" t="s">
        <v>932</v>
      </c>
      <c r="B215" s="306">
        <v>211</v>
      </c>
      <c r="C215" s="126" t="s">
        <v>108</v>
      </c>
      <c r="D215" s="126" t="s">
        <v>378</v>
      </c>
      <c r="E215" s="102"/>
      <c r="F215" s="126" t="s">
        <v>1133</v>
      </c>
      <c r="G215" s="363" t="s">
        <v>698</v>
      </c>
      <c r="H215" s="360" t="s">
        <v>541</v>
      </c>
      <c r="I215" s="102">
        <v>4</v>
      </c>
      <c r="J215" s="76">
        <v>500</v>
      </c>
      <c r="K215" s="363" t="s">
        <v>559</v>
      </c>
      <c r="L215" s="363" t="s">
        <v>582</v>
      </c>
      <c r="M215">
        <v>384</v>
      </c>
      <c r="N215" s="351"/>
      <c r="O215" s="366"/>
      <c r="P215" s="363"/>
    </row>
    <row r="216" spans="1:18">
      <c r="A216" s="133" t="s">
        <v>932</v>
      </c>
      <c r="B216" s="306">
        <v>212</v>
      </c>
      <c r="C216" s="126" t="s">
        <v>108</v>
      </c>
      <c r="D216" s="126" t="s">
        <v>378</v>
      </c>
      <c r="E216" s="102"/>
      <c r="F216" s="126" t="s">
        <v>1134</v>
      </c>
      <c r="G216" s="368" t="s">
        <v>690</v>
      </c>
      <c r="H216" s="108" t="s">
        <v>541</v>
      </c>
      <c r="I216" s="102">
        <v>5</v>
      </c>
      <c r="J216" s="76">
        <v>1500</v>
      </c>
      <c r="K216" s="368" t="s">
        <v>559</v>
      </c>
      <c r="L216" s="363" t="s">
        <v>583</v>
      </c>
      <c r="M216" s="200">
        <v>1.26</v>
      </c>
      <c r="N216" s="351"/>
      <c r="O216" s="366">
        <v>0.09</v>
      </c>
      <c r="P216" s="200">
        <v>0.2</v>
      </c>
      <c r="Q216" s="112">
        <v>2</v>
      </c>
      <c r="R216" s="363" t="s">
        <v>2865</v>
      </c>
    </row>
    <row r="217" spans="1:18">
      <c r="A217" s="133" t="s">
        <v>932</v>
      </c>
      <c r="B217" s="306">
        <v>213</v>
      </c>
      <c r="C217" s="126" t="s">
        <v>108</v>
      </c>
      <c r="D217" s="126" t="s">
        <v>378</v>
      </c>
      <c r="E217" s="102"/>
      <c r="F217" s="126" t="s">
        <v>1132</v>
      </c>
      <c r="G217" s="363" t="s">
        <v>241</v>
      </c>
      <c r="H217" s="108" t="s">
        <v>556</v>
      </c>
      <c r="I217" s="102">
        <v>6</v>
      </c>
      <c r="J217" s="76">
        <v>1000</v>
      </c>
      <c r="K217" s="363" t="s">
        <v>559</v>
      </c>
      <c r="L217" s="349" t="s">
        <v>2569</v>
      </c>
      <c r="M217" s="363"/>
      <c r="N217" s="351"/>
      <c r="O217" s="366"/>
      <c r="P217" s="363"/>
    </row>
    <row r="218" spans="1:18">
      <c r="A218" s="81" t="s">
        <v>937</v>
      </c>
      <c r="B218" s="306">
        <v>214</v>
      </c>
      <c r="C218" s="126" t="s">
        <v>189</v>
      </c>
      <c r="D218" s="126" t="s">
        <v>379</v>
      </c>
      <c r="E218" s="102"/>
      <c r="F218" s="126" t="s">
        <v>650</v>
      </c>
      <c r="G218" s="363" t="s">
        <v>239</v>
      </c>
      <c r="H218" s="108" t="s">
        <v>531</v>
      </c>
      <c r="I218" s="102">
        <v>3</v>
      </c>
      <c r="J218" s="76">
        <v>500</v>
      </c>
      <c r="K218" s="363"/>
      <c r="L218" t="s">
        <v>584</v>
      </c>
      <c r="M218" s="363">
        <v>180</v>
      </c>
      <c r="N218" s="351"/>
      <c r="O218" s="366"/>
      <c r="P218" s="363"/>
    </row>
    <row r="219" spans="1:18">
      <c r="A219" s="133" t="s">
        <v>937</v>
      </c>
      <c r="B219" s="306">
        <v>215</v>
      </c>
      <c r="C219" s="126" t="s">
        <v>189</v>
      </c>
      <c r="D219" s="126" t="s">
        <v>379</v>
      </c>
      <c r="E219" s="102" t="s">
        <v>851</v>
      </c>
      <c r="F219" s="126" t="s">
        <v>651</v>
      </c>
      <c r="G219" s="368" t="s">
        <v>690</v>
      </c>
      <c r="H219" s="108" t="s">
        <v>536</v>
      </c>
      <c r="I219" s="102">
        <v>7</v>
      </c>
      <c r="J219" s="76">
        <v>12000</v>
      </c>
      <c r="K219" s="368"/>
      <c r="L219" s="368" t="s">
        <v>585</v>
      </c>
      <c r="M219" s="200">
        <v>1.38</v>
      </c>
      <c r="N219" s="363"/>
      <c r="O219" s="366">
        <v>0.1</v>
      </c>
      <c r="P219" s="200">
        <v>0.33</v>
      </c>
      <c r="Q219" s="112">
        <v>3</v>
      </c>
      <c r="R219" s="363" t="s">
        <v>2865</v>
      </c>
    </row>
    <row r="220" spans="1:18">
      <c r="A220" s="133" t="s">
        <v>937</v>
      </c>
      <c r="B220" s="306">
        <v>216</v>
      </c>
      <c r="C220" s="126" t="s">
        <v>189</v>
      </c>
      <c r="D220" s="126" t="s">
        <v>379</v>
      </c>
      <c r="E220" s="102" t="s">
        <v>929</v>
      </c>
      <c r="F220" s="126" t="s">
        <v>1140</v>
      </c>
      <c r="G220" s="363" t="s">
        <v>241</v>
      </c>
      <c r="H220" s="108" t="s">
        <v>244</v>
      </c>
      <c r="I220" s="102">
        <v>6</v>
      </c>
      <c r="J220" s="76">
        <v>4800</v>
      </c>
      <c r="K220" s="363"/>
      <c r="L220" s="363" t="s">
        <v>883</v>
      </c>
      <c r="M220" s="112"/>
      <c r="N220" s="351"/>
      <c r="O220" s="366"/>
      <c r="P220" s="309"/>
    </row>
    <row r="221" spans="1:18">
      <c r="A221" s="133" t="s">
        <v>937</v>
      </c>
      <c r="B221" s="306">
        <v>217</v>
      </c>
      <c r="C221" s="126" t="s">
        <v>189</v>
      </c>
      <c r="D221" s="126" t="s">
        <v>379</v>
      </c>
      <c r="E221" s="102"/>
      <c r="F221" s="126" t="s">
        <v>1139</v>
      </c>
      <c r="G221" s="363" t="s">
        <v>241</v>
      </c>
      <c r="H221" s="108" t="s">
        <v>556</v>
      </c>
      <c r="I221" s="102">
        <v>4</v>
      </c>
      <c r="J221" s="76">
        <v>8000</v>
      </c>
      <c r="K221" s="363" t="s">
        <v>560</v>
      </c>
      <c r="L221" s="310" t="s">
        <v>2568</v>
      </c>
      <c r="M221" s="363"/>
      <c r="N221" s="351"/>
      <c r="O221" s="366"/>
      <c r="P221" s="363"/>
    </row>
    <row r="222" spans="1:18">
      <c r="A222" s="133" t="s">
        <v>937</v>
      </c>
      <c r="B222" s="306">
        <v>218</v>
      </c>
      <c r="C222" s="126" t="s">
        <v>189</v>
      </c>
      <c r="D222" s="126" t="s">
        <v>379</v>
      </c>
      <c r="E222" s="102" t="s">
        <v>938</v>
      </c>
      <c r="F222" s="126" t="s">
        <v>1141</v>
      </c>
      <c r="G222" s="363" t="s">
        <v>239</v>
      </c>
      <c r="H222" s="198" t="s">
        <v>98</v>
      </c>
      <c r="I222" s="102">
        <v>6</v>
      </c>
      <c r="J222" s="76">
        <v>3000</v>
      </c>
      <c r="K222" s="363" t="s">
        <v>561</v>
      </c>
      <c r="L222" s="363" t="s">
        <v>734</v>
      </c>
      <c r="M222">
        <v>1560</v>
      </c>
      <c r="N222" s="351"/>
      <c r="O222" s="366"/>
      <c r="P222" s="363"/>
    </row>
    <row r="223" spans="1:18">
      <c r="A223" s="133" t="s">
        <v>937</v>
      </c>
      <c r="B223" s="306">
        <v>219</v>
      </c>
      <c r="C223" s="126" t="s">
        <v>189</v>
      </c>
      <c r="D223" s="126" t="s">
        <v>379</v>
      </c>
      <c r="E223" s="102"/>
      <c r="F223" s="126" t="s">
        <v>1142</v>
      </c>
      <c r="G223" s="368" t="s">
        <v>690</v>
      </c>
      <c r="H223" s="198" t="s">
        <v>553</v>
      </c>
      <c r="I223" s="102">
        <v>6</v>
      </c>
      <c r="J223" s="76">
        <v>5000</v>
      </c>
      <c r="K223" s="368" t="s">
        <v>3151</v>
      </c>
      <c r="L223" s="108" t="s">
        <v>586</v>
      </c>
      <c r="M223" s="112">
        <v>150</v>
      </c>
      <c r="N223" s="351"/>
      <c r="O223" s="366">
        <v>0.09</v>
      </c>
      <c r="P223" s="200">
        <v>0.1</v>
      </c>
      <c r="Q223" s="112">
        <v>2</v>
      </c>
      <c r="R223" s="363" t="s">
        <v>2903</v>
      </c>
    </row>
    <row r="224" spans="1:18">
      <c r="A224" s="133" t="s">
        <v>937</v>
      </c>
      <c r="B224" s="306">
        <v>220</v>
      </c>
      <c r="C224" s="126" t="s">
        <v>189</v>
      </c>
      <c r="D224" s="126" t="s">
        <v>380</v>
      </c>
      <c r="E224" s="102"/>
      <c r="F224" s="363" t="s">
        <v>701</v>
      </c>
      <c r="G224" s="363" t="s">
        <v>239</v>
      </c>
      <c r="H224" s="108" t="s">
        <v>539</v>
      </c>
      <c r="I224" s="102">
        <v>3</v>
      </c>
      <c r="J224" s="76">
        <v>100</v>
      </c>
      <c r="K224" s="363" t="s">
        <v>562</v>
      </c>
      <c r="L224" t="s">
        <v>760</v>
      </c>
      <c r="M224" s="363"/>
      <c r="N224" s="351"/>
      <c r="O224" s="366"/>
      <c r="P224" s="363"/>
    </row>
    <row r="225" spans="1:18">
      <c r="A225" s="133" t="s">
        <v>937</v>
      </c>
      <c r="B225" s="306">
        <v>221</v>
      </c>
      <c r="C225" s="126" t="s">
        <v>189</v>
      </c>
      <c r="D225" s="126" t="s">
        <v>380</v>
      </c>
      <c r="E225" s="102"/>
      <c r="F225" s="363" t="s">
        <v>700</v>
      </c>
      <c r="G225" s="363" t="s">
        <v>698</v>
      </c>
      <c r="H225" s="108" t="s">
        <v>534</v>
      </c>
      <c r="I225" s="102">
        <v>4</v>
      </c>
      <c r="J225" s="76">
        <v>500</v>
      </c>
      <c r="K225" s="363" t="s">
        <v>562</v>
      </c>
      <c r="L225" s="360" t="s">
        <v>1108</v>
      </c>
      <c r="M225" s="363">
        <v>396</v>
      </c>
      <c r="N225" s="351"/>
      <c r="O225" s="366"/>
      <c r="P225" s="363"/>
    </row>
    <row r="226" spans="1:18">
      <c r="A226" s="133" t="s">
        <v>937</v>
      </c>
      <c r="B226" s="306">
        <v>222</v>
      </c>
      <c r="C226" s="126" t="s">
        <v>189</v>
      </c>
      <c r="D226" s="126" t="s">
        <v>380</v>
      </c>
      <c r="E226" s="102"/>
      <c r="F226" s="368" t="s">
        <v>699</v>
      </c>
      <c r="G226" s="368" t="s">
        <v>690</v>
      </c>
      <c r="H226" s="108" t="s">
        <v>534</v>
      </c>
      <c r="I226" s="102">
        <v>5</v>
      </c>
      <c r="J226" s="76">
        <v>1500</v>
      </c>
      <c r="K226" s="368" t="s">
        <v>562</v>
      </c>
      <c r="L226" s="368" t="s">
        <v>587</v>
      </c>
      <c r="M226" s="112">
        <v>138</v>
      </c>
      <c r="N226" s="351"/>
      <c r="O226" s="366">
        <v>0.09</v>
      </c>
      <c r="P226" s="200">
        <v>0.15</v>
      </c>
      <c r="Q226" s="112">
        <v>2</v>
      </c>
      <c r="R226" s="363" t="s">
        <v>2903</v>
      </c>
    </row>
    <row r="227" spans="1:18">
      <c r="A227" s="133" t="s">
        <v>937</v>
      </c>
      <c r="B227" s="306">
        <v>223</v>
      </c>
      <c r="C227" s="126" t="s">
        <v>189</v>
      </c>
      <c r="D227" s="126" t="s">
        <v>381</v>
      </c>
      <c r="E227" s="102"/>
      <c r="F227" s="368" t="s">
        <v>823</v>
      </c>
      <c r="G227" s="368" t="s">
        <v>690</v>
      </c>
      <c r="H227" s="108" t="s">
        <v>527</v>
      </c>
      <c r="I227" s="102">
        <v>3</v>
      </c>
      <c r="J227" s="76">
        <v>10</v>
      </c>
      <c r="K227" s="368"/>
      <c r="L227" s="368" t="s">
        <v>533</v>
      </c>
      <c r="M227" s="363">
        <v>118</v>
      </c>
      <c r="N227" s="351"/>
      <c r="O227" s="366">
        <v>0.06</v>
      </c>
      <c r="P227" s="200"/>
      <c r="R227" t="s">
        <v>3160</v>
      </c>
    </row>
    <row r="228" spans="1:18">
      <c r="A228" s="133" t="s">
        <v>937</v>
      </c>
      <c r="B228" s="306">
        <v>224</v>
      </c>
      <c r="C228" s="126" t="s">
        <v>189</v>
      </c>
      <c r="D228" s="126" t="s">
        <v>381</v>
      </c>
      <c r="E228" s="102"/>
      <c r="F228" s="368" t="s">
        <v>824</v>
      </c>
      <c r="G228" s="368" t="s">
        <v>690</v>
      </c>
      <c r="H228" s="108" t="s">
        <v>553</v>
      </c>
      <c r="I228" s="102">
        <v>3</v>
      </c>
      <c r="J228" s="76">
        <v>100</v>
      </c>
      <c r="K228" s="368"/>
      <c r="L228" s="368" t="s">
        <v>588</v>
      </c>
      <c r="M228" s="112">
        <v>146</v>
      </c>
      <c r="N228" s="351"/>
      <c r="O228" s="366">
        <v>0.1</v>
      </c>
      <c r="P228" s="200"/>
      <c r="R228" t="s">
        <v>3160</v>
      </c>
    </row>
    <row r="229" spans="1:18">
      <c r="A229" s="133" t="s">
        <v>937</v>
      </c>
      <c r="B229" s="306">
        <v>225</v>
      </c>
      <c r="C229" s="126" t="s">
        <v>189</v>
      </c>
      <c r="D229" s="126" t="s">
        <v>381</v>
      </c>
      <c r="E229" s="102" t="s">
        <v>851</v>
      </c>
      <c r="F229" s="368" t="s">
        <v>825</v>
      </c>
      <c r="G229" s="368" t="s">
        <v>690</v>
      </c>
      <c r="H229" s="108" t="s">
        <v>536</v>
      </c>
      <c r="I229" s="102">
        <v>4</v>
      </c>
      <c r="J229" s="76">
        <v>500</v>
      </c>
      <c r="K229" s="368"/>
      <c r="L229" s="368" t="s">
        <v>877</v>
      </c>
      <c r="M229" s="200">
        <v>1.2</v>
      </c>
      <c r="N229" s="351"/>
      <c r="O229" s="366">
        <v>0.12</v>
      </c>
      <c r="P229" s="200">
        <v>0.33</v>
      </c>
      <c r="Q229" s="112">
        <v>2</v>
      </c>
      <c r="R229" s="363" t="s">
        <v>2865</v>
      </c>
    </row>
    <row r="230" spans="1:18">
      <c r="A230" s="133" t="s">
        <v>937</v>
      </c>
      <c r="B230" s="306">
        <v>226</v>
      </c>
      <c r="C230" s="126" t="s">
        <v>189</v>
      </c>
      <c r="D230" s="126" t="s">
        <v>118</v>
      </c>
      <c r="E230" s="102"/>
      <c r="F230" s="363" t="s">
        <v>827</v>
      </c>
      <c r="G230" s="363" t="s">
        <v>698</v>
      </c>
      <c r="H230" s="108" t="s">
        <v>527</v>
      </c>
      <c r="I230" s="102">
        <v>4</v>
      </c>
      <c r="J230" s="76">
        <v>500</v>
      </c>
      <c r="K230" s="363"/>
      <c r="L230" t="s">
        <v>1115</v>
      </c>
      <c r="M230">
        <v>396</v>
      </c>
      <c r="N230" s="351"/>
      <c r="O230" s="366"/>
      <c r="P230" s="112"/>
    </row>
    <row r="231" spans="1:18">
      <c r="A231" s="133" t="s">
        <v>937</v>
      </c>
      <c r="B231" s="306">
        <v>227</v>
      </c>
      <c r="C231" s="126" t="s">
        <v>189</v>
      </c>
      <c r="D231" s="126" t="s">
        <v>118</v>
      </c>
      <c r="E231" s="102"/>
      <c r="F231" s="363" t="s">
        <v>826</v>
      </c>
      <c r="G231" s="363" t="s">
        <v>698</v>
      </c>
      <c r="H231" s="108" t="s">
        <v>534</v>
      </c>
      <c r="I231" s="102">
        <v>5</v>
      </c>
      <c r="J231" s="76">
        <v>1500</v>
      </c>
      <c r="K231" s="363"/>
      <c r="L231" s="363" t="s">
        <v>1584</v>
      </c>
      <c r="M231" s="363">
        <v>480</v>
      </c>
      <c r="N231" s="351"/>
      <c r="O231" s="366"/>
      <c r="P231" s="363"/>
    </row>
    <row r="232" spans="1:18">
      <c r="A232" s="133" t="s">
        <v>937</v>
      </c>
      <c r="B232" s="306">
        <v>228</v>
      </c>
      <c r="C232" s="126" t="s">
        <v>189</v>
      </c>
      <c r="D232" s="126" t="s">
        <v>118</v>
      </c>
      <c r="E232" s="102" t="s">
        <v>851</v>
      </c>
      <c r="F232" s="363" t="s">
        <v>758</v>
      </c>
      <c r="G232" s="363" t="s">
        <v>239</v>
      </c>
      <c r="H232" s="108" t="s">
        <v>193</v>
      </c>
      <c r="I232" s="102">
        <v>6</v>
      </c>
      <c r="J232" s="76">
        <v>3000</v>
      </c>
      <c r="K232" s="363" t="s">
        <v>2774</v>
      </c>
      <c r="L232" s="193" t="s">
        <v>1578</v>
      </c>
      <c r="M232" s="363">
        <v>528</v>
      </c>
      <c r="N232" s="351"/>
      <c r="O232" s="366"/>
      <c r="P232" s="363"/>
    </row>
    <row r="233" spans="1:18">
      <c r="A233" s="81" t="s">
        <v>930</v>
      </c>
      <c r="B233" s="306">
        <v>229</v>
      </c>
      <c r="C233" s="126" t="s">
        <v>110</v>
      </c>
      <c r="D233" s="126" t="s">
        <v>382</v>
      </c>
      <c r="E233" s="102"/>
      <c r="F233" s="363" t="s">
        <v>831</v>
      </c>
      <c r="G233" s="363" t="s">
        <v>239</v>
      </c>
      <c r="H233" s="136" t="s">
        <v>526</v>
      </c>
      <c r="I233" s="102">
        <v>3</v>
      </c>
      <c r="J233" s="76">
        <v>500</v>
      </c>
      <c r="K233" s="363"/>
      <c r="L233" s="136" t="s">
        <v>768</v>
      </c>
      <c r="N233" s="351"/>
      <c r="O233" s="366"/>
      <c r="P233" s="363"/>
    </row>
    <row r="234" spans="1:18">
      <c r="A234" s="133" t="s">
        <v>930</v>
      </c>
      <c r="B234" s="306">
        <v>230</v>
      </c>
      <c r="C234" s="126" t="s">
        <v>110</v>
      </c>
      <c r="D234" s="126" t="s">
        <v>382</v>
      </c>
      <c r="E234" s="102"/>
      <c r="F234" s="363" t="s">
        <v>833</v>
      </c>
      <c r="G234" s="363" t="s">
        <v>698</v>
      </c>
      <c r="H234" s="191" t="s">
        <v>527</v>
      </c>
      <c r="I234" s="102">
        <v>3</v>
      </c>
      <c r="J234" s="76">
        <v>100</v>
      </c>
      <c r="K234" s="363"/>
      <c r="L234" s="108" t="s">
        <v>589</v>
      </c>
      <c r="M234">
        <v>312</v>
      </c>
      <c r="N234" s="351"/>
      <c r="O234" s="366"/>
      <c r="P234" s="112"/>
    </row>
    <row r="235" spans="1:18">
      <c r="A235" s="133" t="s">
        <v>930</v>
      </c>
      <c r="B235" s="306">
        <v>231</v>
      </c>
      <c r="C235" s="126" t="s">
        <v>110</v>
      </c>
      <c r="D235" s="126" t="s">
        <v>382</v>
      </c>
      <c r="E235" s="102"/>
      <c r="F235" s="363" t="s">
        <v>832</v>
      </c>
      <c r="G235" s="363" t="s">
        <v>698</v>
      </c>
      <c r="H235" s="108" t="s">
        <v>541</v>
      </c>
      <c r="I235" s="102">
        <v>5</v>
      </c>
      <c r="J235" s="76">
        <v>800</v>
      </c>
      <c r="K235" s="363"/>
      <c r="L235" s="108" t="s">
        <v>590</v>
      </c>
      <c r="M235" s="363">
        <v>480</v>
      </c>
      <c r="N235" s="351"/>
      <c r="O235" s="366"/>
      <c r="P235" s="363"/>
    </row>
    <row r="236" spans="1:18">
      <c r="A236" s="133" t="s">
        <v>930</v>
      </c>
      <c r="B236" s="306">
        <v>232</v>
      </c>
      <c r="C236" s="126" t="s">
        <v>110</v>
      </c>
      <c r="D236" s="126" t="s">
        <v>382</v>
      </c>
      <c r="E236" s="102"/>
      <c r="F236" s="363" t="s">
        <v>828</v>
      </c>
      <c r="G236" s="363" t="s">
        <v>241</v>
      </c>
      <c r="H236" s="108" t="s">
        <v>556</v>
      </c>
      <c r="I236" s="102">
        <v>6</v>
      </c>
      <c r="J236" s="76">
        <v>1000</v>
      </c>
      <c r="K236" s="363"/>
      <c r="L236" s="126" t="s">
        <v>2572</v>
      </c>
      <c r="M236" s="363"/>
      <c r="N236" s="351"/>
      <c r="O236" s="366"/>
      <c r="P236" s="363"/>
    </row>
    <row r="237" spans="1:18">
      <c r="A237" s="133" t="s">
        <v>930</v>
      </c>
      <c r="B237" s="306">
        <v>233</v>
      </c>
      <c r="C237" s="126" t="s">
        <v>110</v>
      </c>
      <c r="D237" s="126" t="s">
        <v>382</v>
      </c>
      <c r="E237" s="102"/>
      <c r="F237" s="363" t="s">
        <v>829</v>
      </c>
      <c r="G237" s="363" t="s">
        <v>241</v>
      </c>
      <c r="H237" s="108" t="s">
        <v>577</v>
      </c>
      <c r="I237" s="102">
        <v>6</v>
      </c>
      <c r="J237" s="76">
        <v>1000</v>
      </c>
      <c r="K237" s="363"/>
      <c r="L237" s="363" t="s">
        <v>830</v>
      </c>
      <c r="N237" s="351"/>
      <c r="O237" s="366"/>
      <c r="P237" s="363"/>
    </row>
    <row r="238" spans="1:18">
      <c r="A238" s="133" t="s">
        <v>930</v>
      </c>
      <c r="B238" s="306">
        <v>234</v>
      </c>
      <c r="C238" s="126" t="s">
        <v>110</v>
      </c>
      <c r="D238" s="126" t="s">
        <v>383</v>
      </c>
      <c r="E238" s="102"/>
      <c r="F238" s="363" t="s">
        <v>836</v>
      </c>
      <c r="G238" s="363" t="s">
        <v>698</v>
      </c>
      <c r="H238" s="363" t="s">
        <v>527</v>
      </c>
      <c r="I238" s="102">
        <v>3</v>
      </c>
      <c r="J238" s="76">
        <v>100</v>
      </c>
      <c r="K238" s="363"/>
      <c r="L238" s="363" t="s">
        <v>1116</v>
      </c>
      <c r="M238">
        <v>276</v>
      </c>
      <c r="N238" s="351"/>
      <c r="O238" s="366"/>
      <c r="P238" s="112"/>
    </row>
    <row r="239" spans="1:18">
      <c r="A239" s="133" t="s">
        <v>930</v>
      </c>
      <c r="B239" s="306">
        <v>235</v>
      </c>
      <c r="C239" s="126" t="s">
        <v>110</v>
      </c>
      <c r="D239" s="126" t="s">
        <v>383</v>
      </c>
      <c r="E239" s="102"/>
      <c r="F239" s="363" t="s">
        <v>834</v>
      </c>
      <c r="G239" s="363" t="s">
        <v>740</v>
      </c>
      <c r="H239" s="130" t="s">
        <v>183</v>
      </c>
      <c r="I239" s="102">
        <v>5</v>
      </c>
      <c r="J239" s="76">
        <v>800</v>
      </c>
      <c r="K239" s="363"/>
      <c r="L239" s="126" t="s">
        <v>3142</v>
      </c>
      <c r="N239" s="351"/>
      <c r="O239" s="366"/>
      <c r="P239" s="363"/>
    </row>
    <row r="240" spans="1:18">
      <c r="A240" s="133" t="s">
        <v>930</v>
      </c>
      <c r="B240" s="306">
        <v>236</v>
      </c>
      <c r="C240" s="126" t="s">
        <v>110</v>
      </c>
      <c r="D240" s="126" t="s">
        <v>383</v>
      </c>
      <c r="E240" s="102" t="s">
        <v>851</v>
      </c>
      <c r="F240" s="363" t="s">
        <v>835</v>
      </c>
      <c r="G240" s="363" t="s">
        <v>239</v>
      </c>
      <c r="H240" s="108" t="s">
        <v>531</v>
      </c>
      <c r="I240" s="102">
        <v>5</v>
      </c>
      <c r="J240" s="76">
        <v>500</v>
      </c>
      <c r="K240" s="363"/>
      <c r="L240" s="363" t="s">
        <v>591</v>
      </c>
      <c r="M240">
        <v>300</v>
      </c>
      <c r="N240" s="351"/>
      <c r="O240" s="366"/>
      <c r="P240" s="363"/>
    </row>
    <row r="241" spans="1:18">
      <c r="A241" s="133" t="s">
        <v>930</v>
      </c>
      <c r="B241" s="306">
        <v>237</v>
      </c>
      <c r="C241" s="126" t="s">
        <v>110</v>
      </c>
      <c r="D241" s="126" t="s">
        <v>383</v>
      </c>
      <c r="E241" s="102"/>
      <c r="F241" s="368" t="s">
        <v>837</v>
      </c>
      <c r="G241" s="368" t="s">
        <v>690</v>
      </c>
      <c r="H241" s="108" t="s">
        <v>541</v>
      </c>
      <c r="I241" s="102">
        <v>7</v>
      </c>
      <c r="J241" s="76">
        <v>12000</v>
      </c>
      <c r="K241" s="368"/>
      <c r="L241" s="368" t="s">
        <v>1831</v>
      </c>
      <c r="M241" s="112">
        <v>132</v>
      </c>
      <c r="N241" s="351"/>
      <c r="O241" s="366">
        <v>0.06</v>
      </c>
      <c r="P241" s="200">
        <v>1.32</v>
      </c>
      <c r="Q241" s="112">
        <v>1</v>
      </c>
      <c r="R241" s="368" t="s">
        <v>3155</v>
      </c>
    </row>
    <row r="242" spans="1:18">
      <c r="A242" s="133" t="s">
        <v>930</v>
      </c>
      <c r="B242" s="306">
        <v>238</v>
      </c>
      <c r="C242" s="126" t="s">
        <v>110</v>
      </c>
      <c r="D242" s="126" t="s">
        <v>383</v>
      </c>
      <c r="E242" s="102"/>
      <c r="F242" s="126" t="s">
        <v>2436</v>
      </c>
      <c r="G242" s="368" t="s">
        <v>690</v>
      </c>
      <c r="H242" s="108" t="s">
        <v>541</v>
      </c>
      <c r="I242" s="102">
        <v>7</v>
      </c>
      <c r="J242" s="76">
        <v>10000</v>
      </c>
      <c r="K242" s="368" t="s">
        <v>563</v>
      </c>
      <c r="L242" s="108" t="s">
        <v>592</v>
      </c>
      <c r="M242" s="112">
        <v>102</v>
      </c>
      <c r="N242" s="351"/>
      <c r="O242" s="366">
        <v>0.06</v>
      </c>
      <c r="P242" s="200">
        <v>1.02</v>
      </c>
      <c r="Q242" s="112">
        <v>2</v>
      </c>
      <c r="R242" s="368" t="s">
        <v>3155</v>
      </c>
    </row>
    <row r="243" spans="1:18">
      <c r="A243" s="133" t="s">
        <v>930</v>
      </c>
      <c r="B243" s="306">
        <v>239</v>
      </c>
      <c r="C243" s="126" t="s">
        <v>110</v>
      </c>
      <c r="D243" s="126" t="s">
        <v>383</v>
      </c>
      <c r="E243" s="102"/>
      <c r="F243" s="368" t="s">
        <v>652</v>
      </c>
      <c r="G243" s="368" t="s">
        <v>690</v>
      </c>
      <c r="H243" s="108" t="s">
        <v>527</v>
      </c>
      <c r="I243" s="102">
        <v>7</v>
      </c>
      <c r="J243" s="76">
        <v>5000</v>
      </c>
      <c r="K243" s="368" t="s">
        <v>3152</v>
      </c>
      <c r="L243" s="368" t="s">
        <v>593</v>
      </c>
      <c r="M243">
        <v>120</v>
      </c>
      <c r="N243" s="351"/>
      <c r="O243" s="366">
        <v>0.09</v>
      </c>
      <c r="P243" s="200"/>
      <c r="Q243" s="112">
        <v>3</v>
      </c>
      <c r="R243" t="s">
        <v>3156</v>
      </c>
    </row>
    <row r="244" spans="1:18">
      <c r="A244" s="133" t="s">
        <v>930</v>
      </c>
      <c r="B244" s="306">
        <v>240</v>
      </c>
      <c r="C244" s="126" t="s">
        <v>110</v>
      </c>
      <c r="D244" s="126" t="s">
        <v>384</v>
      </c>
      <c r="E244" s="102"/>
      <c r="F244" s="368" t="s">
        <v>707</v>
      </c>
      <c r="G244" s="368" t="s">
        <v>690</v>
      </c>
      <c r="H244" s="108" t="s">
        <v>529</v>
      </c>
      <c r="I244" s="102">
        <v>3</v>
      </c>
      <c r="J244" s="76">
        <v>100</v>
      </c>
      <c r="K244" s="368" t="s">
        <v>564</v>
      </c>
      <c r="L244" t="s">
        <v>594</v>
      </c>
      <c r="M244" s="112">
        <v>175</v>
      </c>
      <c r="N244" s="351"/>
      <c r="O244" s="366">
        <v>0.05</v>
      </c>
      <c r="P244" s="200"/>
      <c r="R244" s="368" t="s">
        <v>3160</v>
      </c>
    </row>
    <row r="245" spans="1:18">
      <c r="A245" s="133" t="s">
        <v>930</v>
      </c>
      <c r="B245" s="306">
        <v>241</v>
      </c>
      <c r="C245" s="126" t="s">
        <v>110</v>
      </c>
      <c r="D245" s="126" t="s">
        <v>384</v>
      </c>
      <c r="E245" s="102"/>
      <c r="F245" s="363" t="s">
        <v>709</v>
      </c>
      <c r="G245" s="363" t="s">
        <v>239</v>
      </c>
      <c r="H245" s="108" t="s">
        <v>341</v>
      </c>
      <c r="I245" s="102">
        <v>4</v>
      </c>
      <c r="J245" s="76">
        <v>800</v>
      </c>
      <c r="K245" s="363" t="s">
        <v>564</v>
      </c>
      <c r="L245" s="363" t="s">
        <v>2796</v>
      </c>
      <c r="M245">
        <v>30</v>
      </c>
      <c r="N245" s="351"/>
      <c r="O245" s="366"/>
      <c r="P245" s="363"/>
    </row>
    <row r="246" spans="1:18">
      <c r="A246" s="133" t="s">
        <v>930</v>
      </c>
      <c r="B246" s="306">
        <v>242</v>
      </c>
      <c r="C246" s="126" t="s">
        <v>110</v>
      </c>
      <c r="D246" s="126" t="s">
        <v>384</v>
      </c>
      <c r="E246" s="102"/>
      <c r="F246" s="363" t="s">
        <v>708</v>
      </c>
      <c r="G246" s="363" t="s">
        <v>239</v>
      </c>
      <c r="H246" s="108" t="s">
        <v>339</v>
      </c>
      <c r="I246" s="102">
        <v>7</v>
      </c>
      <c r="J246" s="76">
        <v>12000</v>
      </c>
      <c r="K246" s="363" t="s">
        <v>564</v>
      </c>
      <c r="L246" s="108" t="s">
        <v>769</v>
      </c>
      <c r="M246">
        <v>86</v>
      </c>
      <c r="N246" s="351"/>
      <c r="O246" s="366"/>
      <c r="P246" s="363"/>
    </row>
    <row r="247" spans="1:18">
      <c r="A247" s="133" t="s">
        <v>930</v>
      </c>
      <c r="B247" s="306">
        <v>243</v>
      </c>
      <c r="C247" s="126" t="s">
        <v>110</v>
      </c>
      <c r="D247" s="126" t="s">
        <v>384</v>
      </c>
      <c r="E247" s="102"/>
      <c r="F247" s="363" t="s">
        <v>710</v>
      </c>
      <c r="G247" s="363" t="s">
        <v>241</v>
      </c>
      <c r="H247" s="108" t="s">
        <v>556</v>
      </c>
      <c r="I247" s="102">
        <v>4</v>
      </c>
      <c r="J247" s="76">
        <v>8000</v>
      </c>
      <c r="K247" s="363" t="s">
        <v>564</v>
      </c>
      <c r="L247" s="363" t="s">
        <v>2565</v>
      </c>
      <c r="N247" s="351"/>
      <c r="O247" s="366"/>
      <c r="P247" s="363"/>
    </row>
    <row r="248" spans="1:18">
      <c r="A248" s="133" t="s">
        <v>930</v>
      </c>
      <c r="B248" s="306">
        <v>244</v>
      </c>
      <c r="C248" s="126" t="s">
        <v>110</v>
      </c>
      <c r="D248" s="126" t="s">
        <v>384</v>
      </c>
      <c r="E248" s="102" t="s">
        <v>929</v>
      </c>
      <c r="F248" s="363" t="s">
        <v>711</v>
      </c>
      <c r="G248" s="363" t="s">
        <v>241</v>
      </c>
      <c r="H248" s="108" t="s">
        <v>556</v>
      </c>
      <c r="I248" s="102">
        <v>6</v>
      </c>
      <c r="J248" s="76">
        <v>1000</v>
      </c>
      <c r="K248" s="205" t="s">
        <v>564</v>
      </c>
      <c r="L248" s="126" t="s">
        <v>2571</v>
      </c>
      <c r="M248" s="363"/>
      <c r="N248" s="363"/>
      <c r="O248" s="366"/>
      <c r="P248" s="363"/>
    </row>
    <row r="249" spans="1:18">
      <c r="A249" s="133" t="s">
        <v>930</v>
      </c>
      <c r="B249" s="306">
        <v>245</v>
      </c>
      <c r="C249" s="126" t="s">
        <v>110</v>
      </c>
      <c r="D249" s="126" t="s">
        <v>384</v>
      </c>
      <c r="E249" s="102" t="s">
        <v>938</v>
      </c>
      <c r="F249" s="363" t="s">
        <v>712</v>
      </c>
      <c r="G249" s="363" t="s">
        <v>241</v>
      </c>
      <c r="H249" s="108" t="s">
        <v>556</v>
      </c>
      <c r="I249" s="102">
        <v>6</v>
      </c>
      <c r="J249" s="76">
        <v>4800</v>
      </c>
      <c r="K249" s="205" t="s">
        <v>564</v>
      </c>
      <c r="L249" s="310" t="s">
        <v>2567</v>
      </c>
      <c r="M249" s="363"/>
      <c r="N249" s="363"/>
      <c r="O249" s="366"/>
      <c r="P249" s="363"/>
    </row>
    <row r="250" spans="1:18">
      <c r="A250" s="133" t="s">
        <v>930</v>
      </c>
      <c r="B250" s="306">
        <v>246</v>
      </c>
      <c r="C250" s="126" t="s">
        <v>110</v>
      </c>
      <c r="D250" s="126" t="s">
        <v>384</v>
      </c>
      <c r="E250" s="102"/>
      <c r="F250" s="349" t="s">
        <v>653</v>
      </c>
      <c r="G250" s="368" t="s">
        <v>690</v>
      </c>
      <c r="H250" s="108" t="s">
        <v>527</v>
      </c>
      <c r="I250" s="102">
        <v>6</v>
      </c>
      <c r="J250" s="76">
        <v>5000</v>
      </c>
      <c r="K250" s="368" t="s">
        <v>3153</v>
      </c>
      <c r="L250" s="136" t="s">
        <v>595</v>
      </c>
      <c r="M250" s="363">
        <v>108</v>
      </c>
      <c r="N250" s="363"/>
      <c r="O250" s="366">
        <v>0.09</v>
      </c>
      <c r="P250" s="200"/>
      <c r="R250" s="368"/>
    </row>
    <row r="251" spans="1:18">
      <c r="A251" s="133" t="s">
        <v>930</v>
      </c>
      <c r="B251" s="306">
        <v>247</v>
      </c>
      <c r="C251" s="126" t="s">
        <v>110</v>
      </c>
      <c r="D251" s="126" t="s">
        <v>384</v>
      </c>
      <c r="E251" s="102"/>
      <c r="F251" s="349" t="s">
        <v>654</v>
      </c>
      <c r="G251" s="368" t="s">
        <v>690</v>
      </c>
      <c r="H251" s="108" t="s">
        <v>534</v>
      </c>
      <c r="I251" s="102">
        <v>6</v>
      </c>
      <c r="J251" s="76">
        <v>3000</v>
      </c>
      <c r="K251" s="368" t="s">
        <v>3154</v>
      </c>
      <c r="L251" s="368" t="s">
        <v>596</v>
      </c>
      <c r="M251" s="112">
        <v>134</v>
      </c>
      <c r="N251" s="363"/>
      <c r="O251" s="366">
        <v>0.12</v>
      </c>
      <c r="P251" s="200">
        <v>0.15</v>
      </c>
      <c r="Q251" s="112">
        <v>3</v>
      </c>
      <c r="R251" s="368" t="s">
        <v>2903</v>
      </c>
    </row>
    <row r="252" spans="1:18">
      <c r="A252" s="133" t="s">
        <v>930</v>
      </c>
      <c r="B252" s="306">
        <v>248</v>
      </c>
      <c r="C252" s="126" t="s">
        <v>110</v>
      </c>
      <c r="D252" s="126" t="s">
        <v>384</v>
      </c>
      <c r="E252" s="102"/>
      <c r="F252" s="126" t="s">
        <v>1651</v>
      </c>
      <c r="G252" s="182" t="s">
        <v>1118</v>
      </c>
      <c r="H252" s="108" t="s">
        <v>534</v>
      </c>
      <c r="I252" s="102"/>
      <c r="J252" s="76"/>
      <c r="K252" s="363" t="s">
        <v>1652</v>
      </c>
      <c r="L252" s="108" t="s">
        <v>2855</v>
      </c>
      <c r="M252" s="363"/>
      <c r="N252" s="363"/>
      <c r="O252" s="366"/>
      <c r="P252" s="363"/>
    </row>
    <row r="253" spans="1:18">
      <c r="A253" s="133" t="s">
        <v>930</v>
      </c>
      <c r="B253" s="306">
        <v>249</v>
      </c>
      <c r="C253" s="126" t="s">
        <v>110</v>
      </c>
      <c r="D253" s="126" t="s">
        <v>384</v>
      </c>
      <c r="E253" s="102"/>
      <c r="F253" s="126" t="s">
        <v>1653</v>
      </c>
      <c r="G253" s="363" t="s">
        <v>1118</v>
      </c>
      <c r="H253" s="108" t="s">
        <v>534</v>
      </c>
      <c r="I253" s="102"/>
      <c r="J253" s="76"/>
      <c r="K253" s="363" t="s">
        <v>1652</v>
      </c>
      <c r="L253" s="363" t="s">
        <v>1675</v>
      </c>
      <c r="M253" s="112"/>
      <c r="N253" s="351"/>
      <c r="O253" s="366"/>
      <c r="P253" s="200">
        <v>0.12</v>
      </c>
      <c r="R253" s="363" t="s">
        <v>2903</v>
      </c>
    </row>
    <row r="254" spans="1:18">
      <c r="A254" s="81" t="s">
        <v>939</v>
      </c>
      <c r="B254" s="306">
        <v>250</v>
      </c>
      <c r="C254" s="126" t="s">
        <v>111</v>
      </c>
      <c r="D254" s="126" t="s">
        <v>385</v>
      </c>
      <c r="E254" s="102"/>
      <c r="F254" s="360" t="s">
        <v>713</v>
      </c>
      <c r="G254" s="363" t="s">
        <v>239</v>
      </c>
      <c r="H254" s="108" t="s">
        <v>98</v>
      </c>
      <c r="I254" s="102">
        <v>4</v>
      </c>
      <c r="J254" s="76">
        <v>100</v>
      </c>
      <c r="K254" s="363" t="s">
        <v>564</v>
      </c>
      <c r="L254" s="363" t="s">
        <v>1573</v>
      </c>
      <c r="M254">
        <v>960</v>
      </c>
      <c r="N254" s="351"/>
      <c r="O254" s="366"/>
      <c r="P254" s="363"/>
    </row>
    <row r="255" spans="1:18">
      <c r="A255" s="133" t="s">
        <v>939</v>
      </c>
      <c r="B255" s="306">
        <v>251</v>
      </c>
      <c r="C255" s="126" t="s">
        <v>111</v>
      </c>
      <c r="D255" s="126" t="s">
        <v>385</v>
      </c>
      <c r="E255" s="102"/>
      <c r="F255" s="368" t="s">
        <v>714</v>
      </c>
      <c r="G255" s="368" t="s">
        <v>690</v>
      </c>
      <c r="H255" s="108" t="s">
        <v>527</v>
      </c>
      <c r="I255" s="102">
        <v>5</v>
      </c>
      <c r="J255" s="76">
        <v>1200</v>
      </c>
      <c r="K255" s="368" t="s">
        <v>564</v>
      </c>
      <c r="L255" s="363" t="s">
        <v>597</v>
      </c>
      <c r="M255">
        <v>110</v>
      </c>
      <c r="N255" s="351"/>
      <c r="O255" s="366">
        <v>0.09</v>
      </c>
      <c r="P255" s="200">
        <v>0.2</v>
      </c>
      <c r="Q255" s="112">
        <v>3</v>
      </c>
      <c r="R255" s="368" t="s">
        <v>2869</v>
      </c>
    </row>
    <row r="256" spans="1:18">
      <c r="A256" s="133" t="s">
        <v>939</v>
      </c>
      <c r="B256" s="306">
        <v>252</v>
      </c>
      <c r="C256" s="126" t="s">
        <v>111</v>
      </c>
      <c r="D256" s="126" t="s">
        <v>386</v>
      </c>
      <c r="E256" s="102" t="s">
        <v>851</v>
      </c>
      <c r="F256" s="360" t="s">
        <v>839</v>
      </c>
      <c r="G256" s="363" t="s">
        <v>239</v>
      </c>
      <c r="H256" s="108" t="s">
        <v>193</v>
      </c>
      <c r="I256" s="102">
        <v>3</v>
      </c>
      <c r="J256" s="76">
        <v>500</v>
      </c>
      <c r="K256" s="363"/>
      <c r="L256" t="s">
        <v>598</v>
      </c>
      <c r="M256">
        <v>288</v>
      </c>
      <c r="N256" s="351"/>
      <c r="O256" s="366"/>
      <c r="P256" s="363"/>
    </row>
    <row r="257" spans="1:18">
      <c r="A257" s="133" t="s">
        <v>939</v>
      </c>
      <c r="B257" s="306">
        <v>253</v>
      </c>
      <c r="C257" s="126" t="s">
        <v>111</v>
      </c>
      <c r="D257" s="126" t="s">
        <v>386</v>
      </c>
      <c r="E257" s="102" t="s">
        <v>851</v>
      </c>
      <c r="F257" s="360" t="s">
        <v>838</v>
      </c>
      <c r="G257" s="363" t="s">
        <v>239</v>
      </c>
      <c r="H257" s="108" t="s">
        <v>342</v>
      </c>
      <c r="I257" s="102">
        <v>6</v>
      </c>
      <c r="J257" s="76">
        <v>1500</v>
      </c>
      <c r="K257" s="363"/>
      <c r="L257" s="108" t="s">
        <v>840</v>
      </c>
      <c r="M257">
        <v>72</v>
      </c>
      <c r="N257" s="351"/>
      <c r="O257" s="366"/>
      <c r="P257" s="363"/>
    </row>
    <row r="258" spans="1:18">
      <c r="A258" s="133" t="s">
        <v>939</v>
      </c>
      <c r="B258" s="306">
        <v>254</v>
      </c>
      <c r="C258" s="126" t="s">
        <v>111</v>
      </c>
      <c r="D258" s="126" t="s">
        <v>387</v>
      </c>
      <c r="E258" s="102"/>
      <c r="F258" s="310" t="s">
        <v>841</v>
      </c>
      <c r="G258" s="363" t="s">
        <v>698</v>
      </c>
      <c r="H258" s="182" t="s">
        <v>527</v>
      </c>
      <c r="I258" s="102">
        <v>3</v>
      </c>
      <c r="J258" s="76">
        <v>100</v>
      </c>
      <c r="K258" s="363"/>
      <c r="L258" t="s">
        <v>1117</v>
      </c>
      <c r="M258">
        <v>252</v>
      </c>
      <c r="N258" s="351"/>
      <c r="O258" s="366"/>
      <c r="P258" s="112"/>
    </row>
    <row r="259" spans="1:18">
      <c r="A259" s="133" t="s">
        <v>939</v>
      </c>
      <c r="B259" s="306">
        <v>255</v>
      </c>
      <c r="C259" s="126" t="s">
        <v>111</v>
      </c>
      <c r="D259" s="126" t="s">
        <v>387</v>
      </c>
      <c r="E259" s="102" t="s">
        <v>851</v>
      </c>
      <c r="F259" s="310" t="s">
        <v>842</v>
      </c>
      <c r="G259" s="363" t="s">
        <v>239</v>
      </c>
      <c r="H259" s="108" t="s">
        <v>341</v>
      </c>
      <c r="I259" s="102">
        <v>5</v>
      </c>
      <c r="J259" s="76">
        <v>1500</v>
      </c>
      <c r="K259" s="363"/>
      <c r="L259" s="108" t="s">
        <v>1574</v>
      </c>
      <c r="M259">
        <v>42</v>
      </c>
      <c r="N259" s="351"/>
      <c r="O259" s="366"/>
      <c r="P259" s="363"/>
    </row>
    <row r="260" spans="1:18">
      <c r="A260" s="133" t="s">
        <v>939</v>
      </c>
      <c r="B260" s="306">
        <v>256</v>
      </c>
      <c r="C260" s="126" t="s">
        <v>111</v>
      </c>
      <c r="D260" s="126" t="s">
        <v>387</v>
      </c>
      <c r="E260" s="102"/>
      <c r="F260" s="368" t="s">
        <v>843</v>
      </c>
      <c r="G260" s="368" t="s">
        <v>690</v>
      </c>
      <c r="H260" s="108" t="s">
        <v>527</v>
      </c>
      <c r="I260" s="102">
        <v>6</v>
      </c>
      <c r="J260" s="76">
        <v>5000</v>
      </c>
      <c r="K260" s="368"/>
      <c r="L260" s="368" t="s">
        <v>599</v>
      </c>
      <c r="M260">
        <v>144</v>
      </c>
      <c r="N260" s="351"/>
      <c r="O260" s="366">
        <v>0.09</v>
      </c>
      <c r="P260" s="200"/>
      <c r="R260" s="368" t="s">
        <v>3160</v>
      </c>
    </row>
    <row r="261" spans="1:18">
      <c r="A261" s="133" t="s">
        <v>939</v>
      </c>
      <c r="B261" s="306">
        <v>257</v>
      </c>
      <c r="C261" s="126" t="s">
        <v>111</v>
      </c>
      <c r="D261" s="126" t="s">
        <v>387</v>
      </c>
      <c r="E261" s="102"/>
      <c r="F261" s="368" t="s">
        <v>844</v>
      </c>
      <c r="G261" s="368" t="s">
        <v>690</v>
      </c>
      <c r="H261" s="108" t="s">
        <v>534</v>
      </c>
      <c r="I261" s="102">
        <v>7</v>
      </c>
      <c r="J261" s="76">
        <v>12000</v>
      </c>
      <c r="K261" s="368"/>
      <c r="L261" s="108" t="s">
        <v>600</v>
      </c>
      <c r="M261" s="112">
        <v>210</v>
      </c>
      <c r="N261" s="351"/>
      <c r="O261" s="366">
        <v>0.08</v>
      </c>
      <c r="P261" s="200"/>
      <c r="R261" s="368" t="s">
        <v>3160</v>
      </c>
    </row>
    <row r="262" spans="1:18">
      <c r="A262" s="133" t="s">
        <v>939</v>
      </c>
      <c r="B262" s="306">
        <v>258</v>
      </c>
      <c r="C262" s="126" t="s">
        <v>111</v>
      </c>
      <c r="D262" s="126" t="s">
        <v>387</v>
      </c>
      <c r="E262" s="102"/>
      <c r="F262" s="126" t="s">
        <v>1828</v>
      </c>
      <c r="G262" s="368" t="s">
        <v>690</v>
      </c>
      <c r="H262" s="108" t="s">
        <v>541</v>
      </c>
      <c r="I262" s="102">
        <v>7</v>
      </c>
      <c r="J262" s="76">
        <v>10000</v>
      </c>
      <c r="K262" s="368" t="s">
        <v>435</v>
      </c>
      <c r="L262" s="108" t="s">
        <v>601</v>
      </c>
      <c r="M262" s="112">
        <v>120</v>
      </c>
      <c r="N262" s="351"/>
      <c r="O262" s="366">
        <v>0.08</v>
      </c>
      <c r="P262" s="200"/>
      <c r="Q262" s="112">
        <v>1</v>
      </c>
      <c r="R262" t="s">
        <v>3157</v>
      </c>
    </row>
    <row r="263" spans="1:18">
      <c r="A263" s="81" t="s">
        <v>934</v>
      </c>
      <c r="B263" s="306">
        <v>259</v>
      </c>
      <c r="C263" s="126" t="s">
        <v>112</v>
      </c>
      <c r="D263" s="126" t="s">
        <v>388</v>
      </c>
      <c r="E263" s="102"/>
      <c r="F263" s="368" t="s">
        <v>845</v>
      </c>
      <c r="G263" s="368" t="s">
        <v>690</v>
      </c>
      <c r="H263" s="108" t="s">
        <v>536</v>
      </c>
      <c r="I263" s="102">
        <v>3</v>
      </c>
      <c r="J263" s="76">
        <v>100</v>
      </c>
      <c r="K263" s="368"/>
      <c r="L263" s="363" t="s">
        <v>602</v>
      </c>
      <c r="M263" s="200">
        <v>1.1399999999999999</v>
      </c>
      <c r="N263" s="351"/>
      <c r="O263" s="366">
        <v>0.08</v>
      </c>
      <c r="P263" s="200">
        <v>0.33</v>
      </c>
      <c r="Q263" s="112">
        <v>1</v>
      </c>
      <c r="R263" s="368" t="s">
        <v>2865</v>
      </c>
    </row>
    <row r="264" spans="1:18">
      <c r="A264" s="133" t="s">
        <v>934</v>
      </c>
      <c r="B264" s="306">
        <v>260</v>
      </c>
      <c r="C264" s="126" t="s">
        <v>112</v>
      </c>
      <c r="D264" s="126" t="s">
        <v>388</v>
      </c>
      <c r="E264" s="102"/>
      <c r="F264" s="368" t="s">
        <v>846</v>
      </c>
      <c r="G264" s="368" t="s">
        <v>690</v>
      </c>
      <c r="H264" s="108" t="s">
        <v>553</v>
      </c>
      <c r="I264" s="102">
        <v>5</v>
      </c>
      <c r="J264" s="76">
        <v>800</v>
      </c>
      <c r="K264" s="368"/>
      <c r="L264" s="368" t="s">
        <v>603</v>
      </c>
      <c r="M264" s="112">
        <v>145</v>
      </c>
      <c r="N264" s="351"/>
      <c r="O264" s="366">
        <v>0.12</v>
      </c>
      <c r="P264" s="200">
        <v>0.1</v>
      </c>
      <c r="Q264" s="112">
        <v>1</v>
      </c>
      <c r="R264" s="368" t="s">
        <v>2903</v>
      </c>
    </row>
    <row r="265" spans="1:18">
      <c r="A265" s="133" t="s">
        <v>934</v>
      </c>
      <c r="B265" s="306">
        <v>261</v>
      </c>
      <c r="C265" s="126" t="s">
        <v>112</v>
      </c>
      <c r="D265" s="126" t="s">
        <v>388</v>
      </c>
      <c r="E265" s="102"/>
      <c r="F265" s="363" t="s">
        <v>847</v>
      </c>
      <c r="G265" s="363" t="s">
        <v>239</v>
      </c>
      <c r="H265" s="108" t="s">
        <v>339</v>
      </c>
      <c r="I265" s="102">
        <v>5</v>
      </c>
      <c r="J265" s="76">
        <v>1500</v>
      </c>
      <c r="K265" s="363"/>
      <c r="L265" s="363" t="s">
        <v>770</v>
      </c>
      <c r="M265">
        <v>60</v>
      </c>
      <c r="N265" s="351"/>
      <c r="O265" s="366"/>
      <c r="P265" s="363"/>
    </row>
    <row r="266" spans="1:18">
      <c r="A266" s="133" t="s">
        <v>934</v>
      </c>
      <c r="B266" s="306">
        <v>262</v>
      </c>
      <c r="C266" s="126" t="s">
        <v>112</v>
      </c>
      <c r="D266" s="126" t="s">
        <v>389</v>
      </c>
      <c r="E266" s="102"/>
      <c r="F266" s="368" t="s">
        <v>792</v>
      </c>
      <c r="G266" s="368" t="s">
        <v>690</v>
      </c>
      <c r="H266" s="108" t="s">
        <v>536</v>
      </c>
      <c r="I266" s="102">
        <v>3</v>
      </c>
      <c r="J266" s="76">
        <v>100</v>
      </c>
      <c r="K266" s="368"/>
      <c r="L266" s="368" t="s">
        <v>604</v>
      </c>
      <c r="M266" s="200">
        <v>1.08</v>
      </c>
      <c r="N266" s="351"/>
      <c r="O266" s="366">
        <v>0.04</v>
      </c>
      <c r="P266" s="200">
        <v>0.33</v>
      </c>
      <c r="Q266" s="112">
        <v>3</v>
      </c>
      <c r="R266" s="363" t="s">
        <v>2865</v>
      </c>
    </row>
    <row r="267" spans="1:18">
      <c r="A267" s="133" t="s">
        <v>934</v>
      </c>
      <c r="B267" s="306">
        <v>263</v>
      </c>
      <c r="C267" s="126" t="s">
        <v>112</v>
      </c>
      <c r="D267" s="126" t="s">
        <v>389</v>
      </c>
      <c r="E267" s="102"/>
      <c r="F267" s="310" t="s">
        <v>795</v>
      </c>
      <c r="G267" s="108" t="s">
        <v>239</v>
      </c>
      <c r="H267" s="108" t="s">
        <v>539</v>
      </c>
      <c r="I267" s="102">
        <v>4</v>
      </c>
      <c r="J267" s="76">
        <v>800</v>
      </c>
      <c r="K267" s="108"/>
      <c r="L267" s="108" t="s">
        <v>760</v>
      </c>
      <c r="N267" s="351"/>
      <c r="O267" s="366"/>
      <c r="P267" s="363"/>
    </row>
    <row r="268" spans="1:18">
      <c r="A268" s="133" t="s">
        <v>934</v>
      </c>
      <c r="B268" s="306">
        <v>264</v>
      </c>
      <c r="C268" s="126" t="s">
        <v>112</v>
      </c>
      <c r="D268" s="126" t="s">
        <v>389</v>
      </c>
      <c r="E268" s="102"/>
      <c r="F268" s="363" t="s">
        <v>793</v>
      </c>
      <c r="G268" s="310" t="s">
        <v>241</v>
      </c>
      <c r="H268" s="363" t="s">
        <v>577</v>
      </c>
      <c r="I268" s="102">
        <v>6</v>
      </c>
      <c r="J268" s="76">
        <v>1000</v>
      </c>
      <c r="K268" s="310"/>
      <c r="L268" s="108" t="s">
        <v>794</v>
      </c>
      <c r="N268" s="351"/>
      <c r="O268" s="366"/>
      <c r="P268" s="363"/>
    </row>
    <row r="269" spans="1:18">
      <c r="A269" s="133" t="s">
        <v>934</v>
      </c>
      <c r="B269" s="306">
        <v>265</v>
      </c>
      <c r="C269" s="126" t="s">
        <v>112</v>
      </c>
      <c r="D269" s="126" t="s">
        <v>390</v>
      </c>
      <c r="E269" s="102"/>
      <c r="F269" s="363" t="s">
        <v>705</v>
      </c>
      <c r="G269" s="310" t="s">
        <v>239</v>
      </c>
      <c r="H269" s="363" t="s">
        <v>338</v>
      </c>
      <c r="I269" s="102">
        <v>4</v>
      </c>
      <c r="J269" s="76">
        <v>100</v>
      </c>
      <c r="K269" s="310" t="s">
        <v>562</v>
      </c>
      <c r="L269" s="363" t="s">
        <v>771</v>
      </c>
      <c r="M269">
        <v>42</v>
      </c>
      <c r="N269" s="351"/>
      <c r="O269" s="366"/>
      <c r="P269" s="363"/>
    </row>
    <row r="270" spans="1:18">
      <c r="A270" s="133" t="s">
        <v>934</v>
      </c>
      <c r="B270" s="306">
        <v>266</v>
      </c>
      <c r="C270" s="126" t="s">
        <v>112</v>
      </c>
      <c r="D270" s="126" t="s">
        <v>390</v>
      </c>
      <c r="E270" s="102"/>
      <c r="F270" s="368" t="s">
        <v>704</v>
      </c>
      <c r="G270" s="368" t="s">
        <v>690</v>
      </c>
      <c r="H270" s="363" t="s">
        <v>534</v>
      </c>
      <c r="I270" s="102">
        <v>4</v>
      </c>
      <c r="J270" s="76">
        <v>800</v>
      </c>
      <c r="K270" s="368" t="s">
        <v>562</v>
      </c>
      <c r="L270" s="368" t="s">
        <v>605</v>
      </c>
      <c r="M270" s="112">
        <v>120</v>
      </c>
      <c r="N270" s="351"/>
      <c r="O270" s="366">
        <v>0.15</v>
      </c>
      <c r="P270" s="200">
        <v>0.15</v>
      </c>
      <c r="Q270" s="112">
        <v>1</v>
      </c>
      <c r="R270" s="368" t="s">
        <v>2903</v>
      </c>
    </row>
    <row r="271" spans="1:18">
      <c r="A271" s="133" t="s">
        <v>934</v>
      </c>
      <c r="B271" s="306">
        <v>267</v>
      </c>
      <c r="C271" s="126" t="s">
        <v>112</v>
      </c>
      <c r="D271" s="126" t="s">
        <v>390</v>
      </c>
      <c r="E271" s="102"/>
      <c r="F271" s="363" t="s">
        <v>703</v>
      </c>
      <c r="G271" s="310" t="s">
        <v>239</v>
      </c>
      <c r="H271" s="363" t="s">
        <v>341</v>
      </c>
      <c r="I271" s="102">
        <v>5</v>
      </c>
      <c r="J271" s="76">
        <v>1500</v>
      </c>
      <c r="K271" s="310" t="s">
        <v>562</v>
      </c>
      <c r="L271" s="108" t="s">
        <v>1574</v>
      </c>
      <c r="M271">
        <v>42</v>
      </c>
      <c r="N271" s="351"/>
      <c r="O271" s="366"/>
      <c r="P271" s="363"/>
    </row>
    <row r="272" spans="1:18">
      <c r="A272" s="81" t="s">
        <v>942</v>
      </c>
      <c r="B272" s="306">
        <v>268</v>
      </c>
      <c r="C272" s="126" t="s">
        <v>113</v>
      </c>
      <c r="D272" s="126" t="s">
        <v>391</v>
      </c>
      <c r="E272" s="102"/>
      <c r="F272" s="126" t="s">
        <v>1123</v>
      </c>
      <c r="G272" s="368" t="s">
        <v>690</v>
      </c>
      <c r="H272" s="108" t="s">
        <v>534</v>
      </c>
      <c r="I272" s="102">
        <v>3</v>
      </c>
      <c r="J272" s="76">
        <v>100</v>
      </c>
      <c r="K272" s="368" t="s">
        <v>560</v>
      </c>
      <c r="L272" t="s">
        <v>606</v>
      </c>
      <c r="M272" s="112">
        <v>120</v>
      </c>
      <c r="N272" s="351"/>
      <c r="O272" s="366">
        <v>0.09</v>
      </c>
      <c r="P272" s="200"/>
      <c r="R272" t="s">
        <v>3160</v>
      </c>
    </row>
    <row r="273" spans="1:18">
      <c r="A273" s="133" t="s">
        <v>942</v>
      </c>
      <c r="B273" s="306">
        <v>269</v>
      </c>
      <c r="C273" s="126" t="s">
        <v>113</v>
      </c>
      <c r="D273" s="126" t="s">
        <v>391</v>
      </c>
      <c r="E273" s="102" t="s">
        <v>851</v>
      </c>
      <c r="F273" s="126" t="s">
        <v>1124</v>
      </c>
      <c r="G273" s="330" t="s">
        <v>698</v>
      </c>
      <c r="H273" s="108" t="s">
        <v>536</v>
      </c>
      <c r="I273" s="102">
        <v>5</v>
      </c>
      <c r="J273" s="76">
        <v>800</v>
      </c>
      <c r="K273" s="330" t="s">
        <v>560</v>
      </c>
      <c r="L273" s="360" t="s">
        <v>1591</v>
      </c>
      <c r="M273">
        <v>408</v>
      </c>
      <c r="N273" s="351"/>
      <c r="O273" s="366"/>
      <c r="P273" s="363"/>
    </row>
    <row r="274" spans="1:18">
      <c r="A274" s="133" t="s">
        <v>942</v>
      </c>
      <c r="B274" s="306">
        <v>270</v>
      </c>
      <c r="C274" s="126" t="s">
        <v>113</v>
      </c>
      <c r="D274" s="126" t="s">
        <v>391</v>
      </c>
      <c r="E274" s="102"/>
      <c r="F274" s="126" t="s">
        <v>1122</v>
      </c>
      <c r="G274" s="360" t="s">
        <v>239</v>
      </c>
      <c r="H274" s="108" t="s">
        <v>539</v>
      </c>
      <c r="I274" s="102">
        <v>6</v>
      </c>
      <c r="J274" s="76">
        <v>3000</v>
      </c>
      <c r="K274" s="360" t="s">
        <v>560</v>
      </c>
      <c r="L274" s="108" t="s">
        <v>1827</v>
      </c>
      <c r="N274" s="351"/>
      <c r="O274" s="366"/>
      <c r="P274" s="363"/>
    </row>
    <row r="275" spans="1:18">
      <c r="A275" s="133" t="s">
        <v>942</v>
      </c>
      <c r="B275" s="306">
        <v>271</v>
      </c>
      <c r="C275" s="126" t="s">
        <v>113</v>
      </c>
      <c r="D275" s="126" t="s">
        <v>391</v>
      </c>
      <c r="E275" s="102"/>
      <c r="F275" s="126" t="s">
        <v>1125</v>
      </c>
      <c r="G275" s="368" t="s">
        <v>690</v>
      </c>
      <c r="H275" s="108" t="s">
        <v>553</v>
      </c>
      <c r="I275" s="102">
        <v>6</v>
      </c>
      <c r="J275" s="76">
        <v>12000</v>
      </c>
      <c r="K275" s="368" t="s">
        <v>560</v>
      </c>
      <c r="L275" s="368" t="s">
        <v>607</v>
      </c>
      <c r="M275" s="112">
        <v>138</v>
      </c>
      <c r="N275" s="351"/>
      <c r="O275" s="366">
        <v>0.09</v>
      </c>
      <c r="P275" s="200">
        <v>0.2</v>
      </c>
      <c r="Q275" s="112">
        <v>3</v>
      </c>
      <c r="R275" s="368" t="s">
        <v>2871</v>
      </c>
    </row>
    <row r="276" spans="1:18">
      <c r="A276" s="133" t="s">
        <v>942</v>
      </c>
      <c r="B276" s="306">
        <v>272</v>
      </c>
      <c r="C276" s="126" t="s">
        <v>113</v>
      </c>
      <c r="D276" s="126" t="s">
        <v>119</v>
      </c>
      <c r="E276" s="102"/>
      <c r="F276" s="126" t="s">
        <v>1127</v>
      </c>
      <c r="G276" s="360" t="s">
        <v>690</v>
      </c>
      <c r="H276" s="108" t="s">
        <v>534</v>
      </c>
      <c r="I276" s="102">
        <v>4</v>
      </c>
      <c r="J276" s="76">
        <v>100</v>
      </c>
      <c r="K276" s="360" t="s">
        <v>560</v>
      </c>
      <c r="L276" t="s">
        <v>608</v>
      </c>
      <c r="M276" s="112">
        <v>142</v>
      </c>
      <c r="N276" s="351"/>
      <c r="O276" s="366">
        <v>0.06</v>
      </c>
      <c r="P276" s="200"/>
      <c r="R276" s="368" t="s">
        <v>3160</v>
      </c>
    </row>
    <row r="277" spans="1:18">
      <c r="A277" s="133" t="s">
        <v>942</v>
      </c>
      <c r="B277" s="306">
        <v>273</v>
      </c>
      <c r="C277" s="126" t="s">
        <v>113</v>
      </c>
      <c r="D277" s="126" t="s">
        <v>119</v>
      </c>
      <c r="E277" s="102"/>
      <c r="F277" s="126" t="s">
        <v>1128</v>
      </c>
      <c r="G277" s="360" t="s">
        <v>690</v>
      </c>
      <c r="H277" s="108" t="s">
        <v>527</v>
      </c>
      <c r="I277" s="102">
        <v>4</v>
      </c>
      <c r="J277" s="76">
        <v>800</v>
      </c>
      <c r="K277" s="360" t="s">
        <v>560</v>
      </c>
      <c r="L277" s="136" t="s">
        <v>1129</v>
      </c>
      <c r="N277" s="351"/>
      <c r="O277" s="366"/>
      <c r="P277" s="200"/>
      <c r="R277" s="368"/>
    </row>
    <row r="278" spans="1:18">
      <c r="A278" s="133" t="s">
        <v>942</v>
      </c>
      <c r="B278" s="306">
        <v>274</v>
      </c>
      <c r="C278" s="126" t="s">
        <v>113</v>
      </c>
      <c r="D278" s="126" t="s">
        <v>119</v>
      </c>
      <c r="E278" s="102" t="s">
        <v>938</v>
      </c>
      <c r="F278" s="126" t="s">
        <v>1126</v>
      </c>
      <c r="G278" s="360" t="s">
        <v>239</v>
      </c>
      <c r="H278" s="108" t="s">
        <v>341</v>
      </c>
      <c r="I278" s="102">
        <v>6</v>
      </c>
      <c r="J278" s="76">
        <v>3000</v>
      </c>
      <c r="K278" s="360" t="s">
        <v>560</v>
      </c>
      <c r="L278" s="126" t="s">
        <v>2797</v>
      </c>
      <c r="M278">
        <v>48</v>
      </c>
      <c r="N278" s="351"/>
      <c r="O278" s="366"/>
      <c r="P278" s="363"/>
    </row>
    <row r="279" spans="1:18">
      <c r="A279" s="133" t="s">
        <v>942</v>
      </c>
      <c r="B279" s="306">
        <v>275</v>
      </c>
      <c r="C279" s="126" t="s">
        <v>113</v>
      </c>
      <c r="D279" s="126" t="s">
        <v>119</v>
      </c>
      <c r="E279" s="102" t="s">
        <v>938</v>
      </c>
      <c r="F279" s="126" t="s">
        <v>1130</v>
      </c>
      <c r="G279" s="360" t="s">
        <v>239</v>
      </c>
      <c r="H279" s="108" t="s">
        <v>1525</v>
      </c>
      <c r="I279" s="102">
        <v>7</v>
      </c>
      <c r="J279" s="76">
        <v>12000</v>
      </c>
      <c r="K279" s="360" t="s">
        <v>560</v>
      </c>
      <c r="L279" s="360" t="s">
        <v>1131</v>
      </c>
      <c r="M279">
        <v>42</v>
      </c>
      <c r="N279" s="351">
        <v>26</v>
      </c>
      <c r="O279" s="366"/>
      <c r="P279" s="363"/>
    </row>
    <row r="280" spans="1:18">
      <c r="A280" s="133" t="s">
        <v>942</v>
      </c>
      <c r="B280" s="306">
        <v>276</v>
      </c>
      <c r="C280" s="126" t="s">
        <v>113</v>
      </c>
      <c r="D280" s="126" t="s">
        <v>392</v>
      </c>
      <c r="E280" s="102"/>
      <c r="F280" s="363" t="s">
        <v>655</v>
      </c>
      <c r="G280" s="360" t="s">
        <v>239</v>
      </c>
      <c r="H280" s="108" t="s">
        <v>531</v>
      </c>
      <c r="I280" s="102">
        <v>5</v>
      </c>
      <c r="J280" s="76">
        <v>800</v>
      </c>
      <c r="K280" s="360" t="s">
        <v>558</v>
      </c>
      <c r="L280" t="s">
        <v>772</v>
      </c>
      <c r="M280">
        <v>302</v>
      </c>
      <c r="N280" s="351"/>
      <c r="O280" s="366"/>
      <c r="P280" s="363"/>
    </row>
    <row r="281" spans="1:18">
      <c r="A281" s="133" t="s">
        <v>942</v>
      </c>
      <c r="B281" s="306">
        <v>277</v>
      </c>
      <c r="C281" s="126" t="s">
        <v>113</v>
      </c>
      <c r="D281" s="126" t="s">
        <v>392</v>
      </c>
      <c r="E281" s="102"/>
      <c r="F281" s="360" t="s">
        <v>796</v>
      </c>
      <c r="G281" s="360" t="s">
        <v>698</v>
      </c>
      <c r="H281" s="108" t="s">
        <v>527</v>
      </c>
      <c r="I281" s="102">
        <v>5</v>
      </c>
      <c r="J281" s="76">
        <v>500</v>
      </c>
      <c r="K281" s="360" t="s">
        <v>558</v>
      </c>
      <c r="L281" s="363" t="s">
        <v>1109</v>
      </c>
      <c r="M281">
        <v>492</v>
      </c>
      <c r="N281" s="351"/>
      <c r="O281" s="366"/>
      <c r="P281" s="112"/>
    </row>
    <row r="282" spans="1:18">
      <c r="A282" s="133" t="s">
        <v>942</v>
      </c>
      <c r="B282" s="306">
        <v>278</v>
      </c>
      <c r="C282" s="126" t="s">
        <v>113</v>
      </c>
      <c r="D282" s="126" t="s">
        <v>392</v>
      </c>
      <c r="E282" s="102" t="s">
        <v>851</v>
      </c>
      <c r="F282" s="360" t="s">
        <v>797</v>
      </c>
      <c r="G282" s="360" t="s">
        <v>239</v>
      </c>
      <c r="H282" s="108" t="s">
        <v>193</v>
      </c>
      <c r="I282" s="102">
        <v>5</v>
      </c>
      <c r="J282" s="76">
        <v>10000</v>
      </c>
      <c r="K282" s="360" t="s">
        <v>558</v>
      </c>
      <c r="L282" s="360" t="s">
        <v>609</v>
      </c>
      <c r="M282">
        <v>432</v>
      </c>
      <c r="N282" s="351"/>
      <c r="O282" s="366"/>
      <c r="P282" s="363"/>
    </row>
    <row r="283" spans="1:18">
      <c r="A283" s="133" t="s">
        <v>942</v>
      </c>
      <c r="B283" s="306">
        <v>279</v>
      </c>
      <c r="C283" s="126" t="s">
        <v>113</v>
      </c>
      <c r="D283" s="126" t="s">
        <v>392</v>
      </c>
      <c r="E283" s="102"/>
      <c r="F283" s="360" t="s">
        <v>798</v>
      </c>
      <c r="G283" s="360" t="s">
        <v>690</v>
      </c>
      <c r="H283" s="108" t="s">
        <v>527</v>
      </c>
      <c r="I283" s="102">
        <v>5</v>
      </c>
      <c r="J283" s="76">
        <v>10000</v>
      </c>
      <c r="K283" s="360" t="s">
        <v>558</v>
      </c>
      <c r="L283" s="136" t="s">
        <v>610</v>
      </c>
      <c r="M283">
        <v>138</v>
      </c>
      <c r="N283" s="351"/>
      <c r="O283" s="366">
        <v>0.12</v>
      </c>
      <c r="P283" s="200"/>
      <c r="R283" s="368"/>
    </row>
    <row r="284" spans="1:18">
      <c r="A284" s="133" t="s">
        <v>942</v>
      </c>
      <c r="B284" s="306">
        <v>280</v>
      </c>
      <c r="C284" s="126" t="s">
        <v>113</v>
      </c>
      <c r="D284" s="126" t="s">
        <v>392</v>
      </c>
      <c r="E284" s="102" t="s">
        <v>851</v>
      </c>
      <c r="F284" s="126" t="s">
        <v>1519</v>
      </c>
      <c r="G284" s="360" t="s">
        <v>690</v>
      </c>
      <c r="H284" s="108" t="s">
        <v>536</v>
      </c>
      <c r="I284" s="102">
        <v>7</v>
      </c>
      <c r="J284" s="76">
        <v>10000</v>
      </c>
      <c r="K284" s="360" t="s">
        <v>854</v>
      </c>
      <c r="L284" s="363" t="s">
        <v>585</v>
      </c>
      <c r="M284" s="200">
        <v>1.38</v>
      </c>
      <c r="N284" s="368"/>
      <c r="O284" s="366">
        <v>0.1</v>
      </c>
      <c r="P284" s="200">
        <v>0.33</v>
      </c>
      <c r="Q284" s="112">
        <v>3</v>
      </c>
      <c r="R284" s="368" t="s">
        <v>2865</v>
      </c>
    </row>
    <row r="285" spans="1:18">
      <c r="A285" s="81" t="s">
        <v>940</v>
      </c>
      <c r="B285" s="306">
        <v>281</v>
      </c>
      <c r="C285" s="126" t="s">
        <v>569</v>
      </c>
      <c r="D285" s="126" t="s">
        <v>393</v>
      </c>
      <c r="E285" s="102"/>
      <c r="F285" s="126" t="s">
        <v>1120</v>
      </c>
      <c r="G285" s="360" t="s">
        <v>698</v>
      </c>
      <c r="H285" s="108" t="s">
        <v>553</v>
      </c>
      <c r="I285" s="102">
        <v>3</v>
      </c>
      <c r="J285" s="76">
        <v>100</v>
      </c>
      <c r="K285" s="360"/>
      <c r="L285" s="360" t="s">
        <v>738</v>
      </c>
      <c r="M285" s="310">
        <v>240</v>
      </c>
      <c r="N285" s="351"/>
      <c r="O285" s="366"/>
      <c r="P285" s="363"/>
    </row>
    <row r="286" spans="1:18">
      <c r="A286" s="133" t="s">
        <v>940</v>
      </c>
      <c r="B286" s="306">
        <v>282</v>
      </c>
      <c r="C286" s="126" t="s">
        <v>569</v>
      </c>
      <c r="D286" s="126" t="s">
        <v>393</v>
      </c>
      <c r="E286" s="102"/>
      <c r="F286" s="126" t="s">
        <v>1121</v>
      </c>
      <c r="G286" s="360" t="s">
        <v>690</v>
      </c>
      <c r="H286" s="108" t="s">
        <v>553</v>
      </c>
      <c r="I286" s="102">
        <v>4</v>
      </c>
      <c r="J286" s="76">
        <v>500</v>
      </c>
      <c r="K286" s="360"/>
      <c r="L286" s="108" t="s">
        <v>611</v>
      </c>
      <c r="M286" s="112">
        <v>150</v>
      </c>
      <c r="N286" s="351"/>
      <c r="O286" s="366">
        <v>0.09</v>
      </c>
      <c r="P286" s="200"/>
      <c r="R286" s="368" t="s">
        <v>3160</v>
      </c>
    </row>
    <row r="287" spans="1:18">
      <c r="A287" s="133" t="s">
        <v>940</v>
      </c>
      <c r="B287" s="306">
        <v>283</v>
      </c>
      <c r="C287" s="126" t="s">
        <v>569</v>
      </c>
      <c r="D287" s="126" t="s">
        <v>393</v>
      </c>
      <c r="E287" s="102"/>
      <c r="F287" s="126" t="s">
        <v>1119</v>
      </c>
      <c r="G287" s="360" t="s">
        <v>239</v>
      </c>
      <c r="H287" s="108" t="s">
        <v>339</v>
      </c>
      <c r="I287" s="102">
        <v>6</v>
      </c>
      <c r="J287" s="76">
        <v>3000</v>
      </c>
      <c r="K287" s="360"/>
      <c r="L287" s="363" t="s">
        <v>773</v>
      </c>
      <c r="M287" s="198">
        <v>72</v>
      </c>
      <c r="N287" s="351"/>
      <c r="O287" s="366"/>
      <c r="P287" s="363"/>
    </row>
    <row r="288" spans="1:18">
      <c r="A288" s="133" t="s">
        <v>940</v>
      </c>
      <c r="B288" s="306">
        <v>284</v>
      </c>
      <c r="C288" s="126" t="s">
        <v>569</v>
      </c>
      <c r="D288" s="126" t="s">
        <v>394</v>
      </c>
      <c r="E288" s="102"/>
      <c r="F288" s="126" t="s">
        <v>1627</v>
      </c>
      <c r="G288" s="108" t="s">
        <v>690</v>
      </c>
      <c r="H288" s="108" t="s">
        <v>527</v>
      </c>
      <c r="I288" s="102">
        <v>4</v>
      </c>
      <c r="J288" s="76">
        <v>100</v>
      </c>
      <c r="K288" t="s">
        <v>566</v>
      </c>
      <c r="L288" s="136"/>
      <c r="M288" s="368"/>
      <c r="N288" s="360"/>
      <c r="O288" s="366"/>
      <c r="P288" s="200"/>
    </row>
    <row r="289" spans="1:18">
      <c r="A289" s="133" t="s">
        <v>940</v>
      </c>
      <c r="B289" s="306">
        <v>285</v>
      </c>
      <c r="C289" s="126" t="s">
        <v>569</v>
      </c>
      <c r="D289" s="126" t="s">
        <v>394</v>
      </c>
      <c r="E289" s="102" t="s">
        <v>851</v>
      </c>
      <c r="F289" s="126" t="s">
        <v>1626</v>
      </c>
      <c r="G289" s="108" t="s">
        <v>239</v>
      </c>
      <c r="H289" s="108" t="s">
        <v>193</v>
      </c>
      <c r="I289" s="102">
        <v>5</v>
      </c>
      <c r="J289" s="76">
        <v>500</v>
      </c>
      <c r="K289" s="108" t="s">
        <v>566</v>
      </c>
      <c r="L289" s="108" t="s">
        <v>609</v>
      </c>
      <c r="M289">
        <v>432</v>
      </c>
      <c r="N289" s="351"/>
      <c r="O289" s="366"/>
      <c r="P289" s="363"/>
    </row>
    <row r="290" spans="1:18">
      <c r="A290" s="133" t="s">
        <v>940</v>
      </c>
      <c r="B290" s="306">
        <v>286</v>
      </c>
      <c r="C290" s="126" t="s">
        <v>569</v>
      </c>
      <c r="D290" s="126" t="s">
        <v>394</v>
      </c>
      <c r="E290" s="102"/>
      <c r="F290" s="126" t="s">
        <v>1628</v>
      </c>
      <c r="G290" s="193" t="s">
        <v>690</v>
      </c>
      <c r="H290" s="108" t="s">
        <v>553</v>
      </c>
      <c r="I290" s="102">
        <v>6</v>
      </c>
      <c r="J290" s="76">
        <v>1500</v>
      </c>
      <c r="K290" s="193" t="s">
        <v>566</v>
      </c>
      <c r="L290" s="108" t="s">
        <v>612</v>
      </c>
      <c r="M290" s="112">
        <v>148</v>
      </c>
      <c r="N290" s="351"/>
      <c r="O290" s="366">
        <v>7.0000000000000007E-2</v>
      </c>
      <c r="P290" s="200">
        <v>0.1</v>
      </c>
      <c r="Q290" s="112">
        <v>3</v>
      </c>
      <c r="R290" s="363" t="s">
        <v>2903</v>
      </c>
    </row>
    <row r="291" spans="1:18">
      <c r="A291" s="133" t="s">
        <v>940</v>
      </c>
      <c r="B291" s="306">
        <v>287</v>
      </c>
      <c r="C291" s="126" t="s">
        <v>569</v>
      </c>
      <c r="D291" s="126" t="s">
        <v>394</v>
      </c>
      <c r="E291" s="102"/>
      <c r="F291" s="126" t="s">
        <v>1629</v>
      </c>
      <c r="G291" s="108" t="s">
        <v>690</v>
      </c>
      <c r="H291" s="360" t="s">
        <v>553</v>
      </c>
      <c r="I291" s="102">
        <v>7</v>
      </c>
      <c r="J291" s="76">
        <v>12000</v>
      </c>
      <c r="K291" s="108" t="s">
        <v>566</v>
      </c>
      <c r="L291" s="136" t="s">
        <v>739</v>
      </c>
      <c r="M291" s="112">
        <v>156</v>
      </c>
      <c r="N291" s="351"/>
      <c r="O291" s="366">
        <v>0.09</v>
      </c>
      <c r="P291" s="392">
        <v>1600</v>
      </c>
      <c r="Q291" s="112">
        <v>2</v>
      </c>
      <c r="R291" s="368" t="s">
        <v>3158</v>
      </c>
    </row>
    <row r="292" spans="1:18">
      <c r="A292" s="133" t="s">
        <v>940</v>
      </c>
      <c r="B292" s="306">
        <v>288</v>
      </c>
      <c r="C292" s="126" t="s">
        <v>569</v>
      </c>
      <c r="D292" s="126" t="s">
        <v>395</v>
      </c>
      <c r="E292" s="102"/>
      <c r="F292" s="126" t="s">
        <v>2738</v>
      </c>
      <c r="G292" s="108" t="s">
        <v>690</v>
      </c>
      <c r="H292" s="360" t="s">
        <v>553</v>
      </c>
      <c r="I292" s="102">
        <v>4</v>
      </c>
      <c r="J292" s="76">
        <v>100</v>
      </c>
      <c r="L292" t="s">
        <v>613</v>
      </c>
      <c r="M292" s="112">
        <v>148</v>
      </c>
      <c r="N292" s="351"/>
      <c r="O292" s="366">
        <v>0.1</v>
      </c>
      <c r="P292" s="200"/>
      <c r="R292" s="368" t="s">
        <v>3160</v>
      </c>
    </row>
    <row r="293" spans="1:18">
      <c r="A293" s="133" t="s">
        <v>940</v>
      </c>
      <c r="B293" s="306">
        <v>289</v>
      </c>
      <c r="C293" s="126" t="s">
        <v>569</v>
      </c>
      <c r="D293" s="126" t="s">
        <v>395</v>
      </c>
      <c r="E293" s="102"/>
      <c r="F293" s="344" t="s">
        <v>2737</v>
      </c>
      <c r="G293" s="108" t="s">
        <v>239</v>
      </c>
      <c r="H293" s="108" t="s">
        <v>531</v>
      </c>
      <c r="I293" s="102">
        <v>6</v>
      </c>
      <c r="J293" s="76">
        <v>3000</v>
      </c>
      <c r="K293" s="108"/>
      <c r="L293" s="193" t="s">
        <v>774</v>
      </c>
      <c r="M293">
        <v>336</v>
      </c>
      <c r="N293" s="351"/>
      <c r="O293" s="366"/>
      <c r="P293" s="363"/>
    </row>
    <row r="294" spans="1:18">
      <c r="A294" s="133" t="s">
        <v>940</v>
      </c>
      <c r="B294" s="306">
        <v>290</v>
      </c>
      <c r="C294" s="126" t="s">
        <v>569</v>
      </c>
      <c r="D294" s="126" t="s">
        <v>395</v>
      </c>
      <c r="E294" s="102"/>
      <c r="F294" s="126" t="s">
        <v>2736</v>
      </c>
      <c r="G294" s="108" t="s">
        <v>239</v>
      </c>
      <c r="H294" s="108" t="s">
        <v>531</v>
      </c>
      <c r="I294" s="102">
        <v>6</v>
      </c>
      <c r="J294" s="76">
        <v>12000</v>
      </c>
      <c r="K294" s="108"/>
      <c r="L294" s="108" t="s">
        <v>775</v>
      </c>
      <c r="M294">
        <v>360</v>
      </c>
      <c r="N294" s="351"/>
      <c r="O294" s="366"/>
      <c r="P294" s="363"/>
    </row>
    <row r="295" spans="1:18">
      <c r="A295" s="133" t="s">
        <v>940</v>
      </c>
      <c r="B295" s="306">
        <v>291</v>
      </c>
      <c r="C295" s="126" t="s">
        <v>569</v>
      </c>
      <c r="D295" s="126" t="s">
        <v>395</v>
      </c>
      <c r="E295" s="102"/>
      <c r="F295" s="349" t="s">
        <v>656</v>
      </c>
      <c r="G295" s="193" t="s">
        <v>690</v>
      </c>
      <c r="H295" s="108" t="s">
        <v>527</v>
      </c>
      <c r="I295" s="102">
        <v>7</v>
      </c>
      <c r="J295" s="76"/>
      <c r="K295" s="193" t="s">
        <v>435</v>
      </c>
      <c r="L295" s="108" t="s">
        <v>614</v>
      </c>
      <c r="M295" s="368">
        <v>120</v>
      </c>
      <c r="N295" s="351"/>
      <c r="O295" s="366">
        <v>0.05</v>
      </c>
      <c r="P295" s="200"/>
      <c r="Q295" s="112">
        <v>1</v>
      </c>
      <c r="R295" s="368" t="s">
        <v>2864</v>
      </c>
    </row>
    <row r="296" spans="1:18">
      <c r="A296" s="81" t="s">
        <v>938</v>
      </c>
      <c r="B296" s="306">
        <v>292</v>
      </c>
      <c r="C296" s="126" t="s">
        <v>115</v>
      </c>
      <c r="D296" s="126" t="s">
        <v>396</v>
      </c>
      <c r="E296" s="102" t="s">
        <v>938</v>
      </c>
      <c r="F296" s="349" t="s">
        <v>657</v>
      </c>
      <c r="G296" s="108" t="s">
        <v>239</v>
      </c>
      <c r="H296" s="108" t="s">
        <v>98</v>
      </c>
      <c r="I296" s="102">
        <v>7</v>
      </c>
      <c r="J296" s="76">
        <v>12000</v>
      </c>
      <c r="K296" t="s">
        <v>567</v>
      </c>
      <c r="L296" t="s">
        <v>1593</v>
      </c>
      <c r="M296">
        <v>1500</v>
      </c>
      <c r="N296" s="351"/>
      <c r="O296" s="366"/>
      <c r="P296" s="363"/>
    </row>
    <row r="297" spans="1:18">
      <c r="A297" s="133" t="s">
        <v>938</v>
      </c>
      <c r="B297" s="306">
        <v>293</v>
      </c>
      <c r="C297" s="126" t="s">
        <v>115</v>
      </c>
      <c r="D297" s="126" t="s">
        <v>396</v>
      </c>
      <c r="E297" s="102"/>
      <c r="F297" s="349" t="s">
        <v>658</v>
      </c>
      <c r="G297" s="193" t="s">
        <v>239</v>
      </c>
      <c r="H297" s="108" t="s">
        <v>526</v>
      </c>
      <c r="I297" s="102">
        <v>7</v>
      </c>
      <c r="J297" s="76">
        <v>1500</v>
      </c>
      <c r="K297" s="193" t="s">
        <v>568</v>
      </c>
      <c r="L297" s="136" t="s">
        <v>776</v>
      </c>
      <c r="M297">
        <v>60</v>
      </c>
      <c r="N297" s="351"/>
      <c r="O297" s="366"/>
      <c r="P297" s="363"/>
    </row>
    <row r="298" spans="1:18">
      <c r="A298" s="133" t="s">
        <v>938</v>
      </c>
      <c r="B298" s="306">
        <v>294</v>
      </c>
      <c r="C298" s="126" t="s">
        <v>115</v>
      </c>
      <c r="D298" s="126" t="s">
        <v>396</v>
      </c>
      <c r="E298" s="102" t="s">
        <v>938</v>
      </c>
      <c r="F298" s="349" t="s">
        <v>659</v>
      </c>
      <c r="G298" s="108" t="s">
        <v>239</v>
      </c>
      <c r="H298" s="108" t="s">
        <v>342</v>
      </c>
      <c r="I298" s="102">
        <v>7</v>
      </c>
      <c r="J298" s="76">
        <v>8000</v>
      </c>
      <c r="K298" s="108"/>
      <c r="L298" s="108" t="s">
        <v>848</v>
      </c>
      <c r="M298">
        <v>84</v>
      </c>
      <c r="N298" s="351"/>
      <c r="O298" s="366"/>
      <c r="P298" s="363"/>
    </row>
    <row r="299" spans="1:18">
      <c r="A299" s="133" t="s">
        <v>938</v>
      </c>
      <c r="B299" s="306">
        <v>295</v>
      </c>
      <c r="C299" s="126" t="s">
        <v>115</v>
      </c>
      <c r="D299" s="126" t="s">
        <v>396</v>
      </c>
      <c r="E299" s="102"/>
      <c r="F299" s="126" t="s">
        <v>660</v>
      </c>
      <c r="G299" s="198" t="s">
        <v>698</v>
      </c>
      <c r="H299" s="108" t="s">
        <v>541</v>
      </c>
      <c r="I299" s="102">
        <v>6</v>
      </c>
      <c r="J299" s="76">
        <v>5000</v>
      </c>
      <c r="K299" s="198"/>
      <c r="L299" s="193" t="s">
        <v>615</v>
      </c>
      <c r="M299">
        <v>576</v>
      </c>
      <c r="N299" s="351"/>
      <c r="O299" s="366"/>
      <c r="P299" s="363"/>
    </row>
    <row r="300" spans="1:18">
      <c r="A300" s="133" t="s">
        <v>938</v>
      </c>
      <c r="B300" s="306">
        <v>296</v>
      </c>
      <c r="C300" s="126" t="s">
        <v>115</v>
      </c>
      <c r="D300" s="126" t="s">
        <v>397</v>
      </c>
      <c r="E300" s="102"/>
      <c r="F300" s="126" t="s">
        <v>1183</v>
      </c>
      <c r="G300" s="198" t="s">
        <v>698</v>
      </c>
      <c r="H300" s="310" t="s">
        <v>541</v>
      </c>
      <c r="I300" s="102">
        <v>4</v>
      </c>
      <c r="J300" s="76">
        <v>100</v>
      </c>
      <c r="K300" s="198" t="s">
        <v>570</v>
      </c>
      <c r="L300" s="363" t="s">
        <v>582</v>
      </c>
      <c r="M300">
        <v>384</v>
      </c>
      <c r="N300" s="351"/>
      <c r="O300" s="366"/>
      <c r="P300" s="363"/>
    </row>
    <row r="301" spans="1:18">
      <c r="A301" s="133" t="s">
        <v>938</v>
      </c>
      <c r="B301" s="306">
        <v>297</v>
      </c>
      <c r="C301" s="126" t="s">
        <v>115</v>
      </c>
      <c r="D301" s="126" t="s">
        <v>397</v>
      </c>
      <c r="E301" s="102"/>
      <c r="F301" s="126" t="s">
        <v>1185</v>
      </c>
      <c r="G301" s="198" t="s">
        <v>690</v>
      </c>
      <c r="H301" s="310" t="s">
        <v>541</v>
      </c>
      <c r="I301" s="102">
        <v>5</v>
      </c>
      <c r="J301" s="76">
        <v>800</v>
      </c>
      <c r="K301" s="198"/>
      <c r="L301" s="363" t="s">
        <v>611</v>
      </c>
      <c r="M301" s="112">
        <v>150</v>
      </c>
      <c r="N301" s="351"/>
      <c r="O301" s="366">
        <v>0.09</v>
      </c>
      <c r="P301" s="200"/>
      <c r="R301" s="368" t="s">
        <v>3160</v>
      </c>
    </row>
    <row r="302" spans="1:18">
      <c r="A302" s="133" t="s">
        <v>938</v>
      </c>
      <c r="B302" s="306">
        <v>298</v>
      </c>
      <c r="C302" s="126" t="s">
        <v>115</v>
      </c>
      <c r="D302" s="126" t="s">
        <v>397</v>
      </c>
      <c r="E302" s="102"/>
      <c r="F302" s="126" t="s">
        <v>1184</v>
      </c>
      <c r="G302" s="310" t="s">
        <v>690</v>
      </c>
      <c r="H302" s="108" t="s">
        <v>541</v>
      </c>
      <c r="I302" s="102">
        <v>6</v>
      </c>
      <c r="J302" s="76">
        <v>12000</v>
      </c>
      <c r="K302" s="198"/>
      <c r="L302" s="363" t="s">
        <v>616</v>
      </c>
      <c r="M302" s="112">
        <v>144</v>
      </c>
      <c r="N302" s="351"/>
      <c r="O302" s="366">
        <v>0.1</v>
      </c>
      <c r="P302" s="392">
        <v>1200</v>
      </c>
      <c r="Q302" s="112">
        <v>2</v>
      </c>
      <c r="R302" s="368" t="s">
        <v>3158</v>
      </c>
    </row>
    <row r="303" spans="1:18">
      <c r="A303" s="133" t="s">
        <v>938</v>
      </c>
      <c r="B303" s="306">
        <v>299</v>
      </c>
      <c r="C303" s="126" t="s">
        <v>115</v>
      </c>
      <c r="D303" s="126" t="s">
        <v>398</v>
      </c>
      <c r="E303" s="102" t="s">
        <v>851</v>
      </c>
      <c r="F303" s="363" t="s">
        <v>856</v>
      </c>
      <c r="G303" s="310" t="s">
        <v>239</v>
      </c>
      <c r="H303" s="330" t="s">
        <v>341</v>
      </c>
      <c r="I303" s="102">
        <v>4</v>
      </c>
      <c r="J303" s="76">
        <v>300</v>
      </c>
      <c r="K303" s="198"/>
      <c r="L303" s="133" t="s">
        <v>1575</v>
      </c>
      <c r="M303" s="310">
        <v>34</v>
      </c>
      <c r="N303" s="351"/>
      <c r="O303" s="366"/>
      <c r="P303" s="363"/>
    </row>
    <row r="304" spans="1:18">
      <c r="A304" s="133" t="s">
        <v>938</v>
      </c>
      <c r="B304" s="306">
        <v>300</v>
      </c>
      <c r="C304" s="126" t="s">
        <v>115</v>
      </c>
      <c r="D304" s="126" t="s">
        <v>398</v>
      </c>
      <c r="E304" s="102"/>
      <c r="F304" s="363" t="s">
        <v>855</v>
      </c>
      <c r="G304" s="310" t="s">
        <v>239</v>
      </c>
      <c r="H304" s="330" t="s">
        <v>339</v>
      </c>
      <c r="I304" s="102">
        <v>6</v>
      </c>
      <c r="J304" s="76">
        <v>3000</v>
      </c>
      <c r="K304" s="310"/>
      <c r="L304" s="360" t="s">
        <v>773</v>
      </c>
      <c r="M304" s="310">
        <v>72</v>
      </c>
      <c r="N304" s="351"/>
      <c r="O304" s="366"/>
      <c r="P304" s="363"/>
    </row>
    <row r="305" spans="1:18">
      <c r="A305" s="133" t="s">
        <v>938</v>
      </c>
      <c r="B305" s="306">
        <v>301</v>
      </c>
      <c r="C305" s="126" t="s">
        <v>115</v>
      </c>
      <c r="D305" s="126" t="s">
        <v>398</v>
      </c>
      <c r="E305" s="102"/>
      <c r="F305" s="126" t="s">
        <v>2434</v>
      </c>
      <c r="G305" s="360" t="s">
        <v>690</v>
      </c>
      <c r="H305" s="108" t="s">
        <v>541</v>
      </c>
      <c r="I305" s="102">
        <v>7</v>
      </c>
      <c r="J305" s="76">
        <v>10000</v>
      </c>
      <c r="K305" s="310" t="s">
        <v>571</v>
      </c>
      <c r="L305" s="360" t="s">
        <v>617</v>
      </c>
      <c r="M305" s="200">
        <v>1.44</v>
      </c>
      <c r="N305" s="360"/>
      <c r="O305" s="366">
        <v>0.1</v>
      </c>
      <c r="P305" s="200">
        <v>0.25</v>
      </c>
      <c r="Q305" s="112">
        <v>3</v>
      </c>
      <c r="R305" s="368" t="s">
        <v>2865</v>
      </c>
    </row>
    <row r="306" spans="1:18">
      <c r="A306" s="81" t="s">
        <v>943</v>
      </c>
      <c r="B306" s="306">
        <v>302</v>
      </c>
      <c r="C306" s="126" t="s">
        <v>126</v>
      </c>
      <c r="D306" s="126" t="s">
        <v>399</v>
      </c>
      <c r="E306" s="102"/>
      <c r="F306" s="126" t="s">
        <v>857</v>
      </c>
      <c r="G306" s="360" t="s">
        <v>239</v>
      </c>
      <c r="H306" s="108" t="s">
        <v>531</v>
      </c>
      <c r="I306" s="102">
        <v>3</v>
      </c>
      <c r="J306" s="76">
        <v>300</v>
      </c>
      <c r="K306" s="310"/>
      <c r="L306" s="193" t="s">
        <v>777</v>
      </c>
      <c r="M306" s="360"/>
      <c r="N306" s="360"/>
      <c r="O306" s="366"/>
      <c r="P306" s="363"/>
    </row>
    <row r="307" spans="1:18">
      <c r="A307" s="133" t="s">
        <v>943</v>
      </c>
      <c r="B307" s="306">
        <v>303</v>
      </c>
      <c r="C307" s="126" t="s">
        <v>126</v>
      </c>
      <c r="D307" s="126" t="s">
        <v>399</v>
      </c>
      <c r="E307" s="102" t="s">
        <v>851</v>
      </c>
      <c r="F307" s="360" t="s">
        <v>661</v>
      </c>
      <c r="G307" s="360" t="s">
        <v>239</v>
      </c>
      <c r="H307" s="194" t="s">
        <v>1345</v>
      </c>
      <c r="I307" s="102">
        <v>5</v>
      </c>
      <c r="J307" s="76">
        <v>1000</v>
      </c>
      <c r="K307" s="310"/>
      <c r="L307" s="360" t="s">
        <v>1576</v>
      </c>
      <c r="M307" s="360">
        <v>36</v>
      </c>
      <c r="N307" s="360">
        <v>25</v>
      </c>
      <c r="O307" s="366"/>
      <c r="P307" s="363"/>
    </row>
    <row r="308" spans="1:18">
      <c r="A308" s="133" t="s">
        <v>943</v>
      </c>
      <c r="B308" s="306">
        <v>304</v>
      </c>
      <c r="C308" s="126" t="s">
        <v>126</v>
      </c>
      <c r="D308" s="126" t="s">
        <v>399</v>
      </c>
      <c r="E308" s="102" t="s">
        <v>851</v>
      </c>
      <c r="F308" s="360" t="s">
        <v>662</v>
      </c>
      <c r="G308" s="360" t="s">
        <v>690</v>
      </c>
      <c r="H308" s="108" t="s">
        <v>536</v>
      </c>
      <c r="I308" s="102">
        <v>6</v>
      </c>
      <c r="J308" s="76">
        <v>12000</v>
      </c>
      <c r="K308" s="198"/>
      <c r="L308" s="360" t="s">
        <v>618</v>
      </c>
      <c r="M308" s="350">
        <v>1.54</v>
      </c>
      <c r="N308" s="360"/>
      <c r="O308" s="366">
        <v>8.4000000000000005E-2</v>
      </c>
      <c r="P308" s="200">
        <v>0.15</v>
      </c>
      <c r="Q308" s="112">
        <v>2</v>
      </c>
      <c r="R308" s="368" t="s">
        <v>2876</v>
      </c>
    </row>
    <row r="309" spans="1:18">
      <c r="A309" s="133" t="s">
        <v>943</v>
      </c>
      <c r="B309" s="306">
        <v>305</v>
      </c>
      <c r="C309" s="126" t="s">
        <v>126</v>
      </c>
      <c r="D309" s="126" t="s">
        <v>399</v>
      </c>
      <c r="E309" s="102" t="s">
        <v>851</v>
      </c>
      <c r="F309" s="360" t="s">
        <v>852</v>
      </c>
      <c r="G309" s="360" t="s">
        <v>690</v>
      </c>
      <c r="H309" s="108" t="s">
        <v>536</v>
      </c>
      <c r="I309" s="102">
        <v>6</v>
      </c>
      <c r="J309" s="76">
        <v>5000</v>
      </c>
      <c r="K309" s="360" t="s">
        <v>854</v>
      </c>
      <c r="L309" s="363" t="s">
        <v>619</v>
      </c>
      <c r="M309" s="350">
        <v>1.38</v>
      </c>
      <c r="N309" s="351"/>
      <c r="O309" s="366">
        <v>0.09</v>
      </c>
      <c r="P309" s="200"/>
      <c r="Q309" s="112">
        <v>2</v>
      </c>
      <c r="R309" s="368" t="s">
        <v>2874</v>
      </c>
    </row>
    <row r="310" spans="1:18">
      <c r="A310" s="133" t="s">
        <v>943</v>
      </c>
      <c r="B310" s="306">
        <v>306</v>
      </c>
      <c r="C310" s="126" t="s">
        <v>126</v>
      </c>
      <c r="D310" s="126" t="s">
        <v>399</v>
      </c>
      <c r="E310" s="102" t="s">
        <v>851</v>
      </c>
      <c r="F310" s="360" t="s">
        <v>853</v>
      </c>
      <c r="G310" s="360" t="s">
        <v>690</v>
      </c>
      <c r="H310" s="108" t="s">
        <v>536</v>
      </c>
      <c r="I310" s="102">
        <v>6</v>
      </c>
      <c r="J310" s="76">
        <v>5000</v>
      </c>
      <c r="K310" s="360" t="s">
        <v>2688</v>
      </c>
      <c r="L310" s="363" t="s">
        <v>620</v>
      </c>
      <c r="M310" s="350">
        <v>1.44</v>
      </c>
      <c r="N310" s="351"/>
      <c r="O310" s="366">
        <v>8.4000000000000005E-2</v>
      </c>
      <c r="P310" s="200">
        <v>0.15</v>
      </c>
      <c r="Q310" s="112">
        <v>2</v>
      </c>
      <c r="R310" s="368" t="s">
        <v>2871</v>
      </c>
    </row>
    <row r="311" spans="1:18">
      <c r="A311" s="133" t="s">
        <v>943</v>
      </c>
      <c r="B311" s="306">
        <v>307</v>
      </c>
      <c r="C311" s="126" t="s">
        <v>126</v>
      </c>
      <c r="D311" s="126" t="s">
        <v>400</v>
      </c>
      <c r="E311" s="102"/>
      <c r="F311" s="349" t="s">
        <v>663</v>
      </c>
      <c r="G311" s="193" t="s">
        <v>690</v>
      </c>
      <c r="H311" s="108" t="s">
        <v>553</v>
      </c>
      <c r="I311" s="102">
        <v>5</v>
      </c>
      <c r="J311" s="76">
        <v>800</v>
      </c>
      <c r="K311" s="193" t="s">
        <v>572</v>
      </c>
      <c r="L311" t="s">
        <v>621</v>
      </c>
      <c r="M311" s="112">
        <v>138</v>
      </c>
      <c r="N311" s="351"/>
      <c r="O311" s="366">
        <v>7.0000000000000007E-2</v>
      </c>
      <c r="P311" s="200">
        <v>0.15</v>
      </c>
      <c r="Q311" s="112">
        <v>2</v>
      </c>
      <c r="R311" s="368" t="s">
        <v>2903</v>
      </c>
    </row>
    <row r="312" spans="1:18">
      <c r="A312" s="133" t="s">
        <v>943</v>
      </c>
      <c r="B312" s="306">
        <v>308</v>
      </c>
      <c r="C312" s="126" t="s">
        <v>126</v>
      </c>
      <c r="D312" s="126" t="s">
        <v>400</v>
      </c>
      <c r="E312" s="102"/>
      <c r="F312" s="349" t="s">
        <v>664</v>
      </c>
      <c r="G312" s="310" t="s">
        <v>690</v>
      </c>
      <c r="H312" s="108" t="s">
        <v>553</v>
      </c>
      <c r="I312" s="102">
        <v>5</v>
      </c>
      <c r="J312" s="76">
        <v>10000</v>
      </c>
      <c r="K312" s="310" t="s">
        <v>572</v>
      </c>
      <c r="L312" s="363" t="s">
        <v>622</v>
      </c>
      <c r="M312" s="112">
        <v>150</v>
      </c>
      <c r="N312" s="351"/>
      <c r="O312" s="366">
        <v>0.12</v>
      </c>
      <c r="P312" s="200"/>
      <c r="R312" s="368" t="s">
        <v>3160</v>
      </c>
    </row>
    <row r="313" spans="1:18">
      <c r="A313" s="133" t="s">
        <v>943</v>
      </c>
      <c r="B313" s="306">
        <v>309</v>
      </c>
      <c r="C313" s="126" t="s">
        <v>126</v>
      </c>
      <c r="D313" s="126" t="s">
        <v>400</v>
      </c>
      <c r="E313" s="102"/>
      <c r="F313" s="349" t="s">
        <v>665</v>
      </c>
      <c r="G313" s="310" t="s">
        <v>698</v>
      </c>
      <c r="H313" s="108" t="s">
        <v>553</v>
      </c>
      <c r="I313" s="102">
        <v>6</v>
      </c>
      <c r="J313" s="76">
        <v>5000</v>
      </c>
      <c r="K313" s="310" t="s">
        <v>565</v>
      </c>
      <c r="L313" s="108" t="s">
        <v>1104</v>
      </c>
      <c r="M313">
        <v>456</v>
      </c>
      <c r="N313" s="351"/>
      <c r="O313" s="366"/>
      <c r="P313" s="363"/>
    </row>
    <row r="314" spans="1:18">
      <c r="A314" s="133" t="s">
        <v>943</v>
      </c>
      <c r="B314" s="306">
        <v>310</v>
      </c>
      <c r="C314" s="126" t="s">
        <v>126</v>
      </c>
      <c r="D314" s="126" t="s">
        <v>401</v>
      </c>
      <c r="E314" s="102"/>
      <c r="F314" s="126" t="s">
        <v>666</v>
      </c>
      <c r="G314" s="310" t="s">
        <v>239</v>
      </c>
      <c r="H314" s="108" t="s">
        <v>341</v>
      </c>
      <c r="I314" s="102">
        <v>3</v>
      </c>
      <c r="J314" s="76">
        <v>500</v>
      </c>
      <c r="K314" s="310" t="s">
        <v>562</v>
      </c>
      <c r="L314" s="349" t="s">
        <v>2794</v>
      </c>
      <c r="N314" s="351"/>
      <c r="O314" s="366"/>
      <c r="P314" s="363"/>
    </row>
    <row r="315" spans="1:18">
      <c r="A315" s="133" t="s">
        <v>943</v>
      </c>
      <c r="B315" s="306">
        <v>311</v>
      </c>
      <c r="C315" s="126" t="s">
        <v>126</v>
      </c>
      <c r="D315" s="126" t="s">
        <v>401</v>
      </c>
      <c r="E315" s="102"/>
      <c r="F315" s="126" t="s">
        <v>2793</v>
      </c>
      <c r="G315" s="360" t="s">
        <v>698</v>
      </c>
      <c r="H315" s="108" t="s">
        <v>529</v>
      </c>
      <c r="I315" s="102">
        <v>4</v>
      </c>
      <c r="J315" s="76">
        <v>1200</v>
      </c>
      <c r="K315" s="360" t="s">
        <v>562</v>
      </c>
      <c r="L315" s="108" t="s">
        <v>1112</v>
      </c>
      <c r="M315">
        <v>408</v>
      </c>
      <c r="N315" s="351"/>
      <c r="O315" s="366"/>
      <c r="P315" s="363"/>
    </row>
    <row r="316" spans="1:18">
      <c r="A316" s="81" t="s">
        <v>936</v>
      </c>
      <c r="B316" s="306">
        <v>312</v>
      </c>
      <c r="C316" s="126" t="s">
        <v>120</v>
      </c>
      <c r="D316" s="126" t="s">
        <v>402</v>
      </c>
      <c r="E316" s="102"/>
      <c r="F316" s="126" t="s">
        <v>2827</v>
      </c>
      <c r="G316" s="360" t="s">
        <v>239</v>
      </c>
      <c r="H316" s="108" t="s">
        <v>342</v>
      </c>
      <c r="I316" s="102">
        <v>3</v>
      </c>
      <c r="J316" s="76">
        <v>500</v>
      </c>
      <c r="K316" s="360" t="s">
        <v>560</v>
      </c>
      <c r="L316" t="s">
        <v>778</v>
      </c>
      <c r="M316">
        <v>38</v>
      </c>
      <c r="N316" s="351"/>
      <c r="O316" s="366"/>
      <c r="P316" s="363"/>
    </row>
    <row r="317" spans="1:18">
      <c r="A317" s="133" t="s">
        <v>936</v>
      </c>
      <c r="B317" s="306">
        <v>313</v>
      </c>
      <c r="C317" s="126" t="s">
        <v>120</v>
      </c>
      <c r="D317" s="126" t="s">
        <v>402</v>
      </c>
      <c r="E317" s="102"/>
      <c r="F317" s="126" t="s">
        <v>2828</v>
      </c>
      <c r="G317" s="360" t="s">
        <v>239</v>
      </c>
      <c r="H317" s="108" t="s">
        <v>1345</v>
      </c>
      <c r="I317" s="102">
        <v>4</v>
      </c>
      <c r="J317" s="76">
        <v>800</v>
      </c>
      <c r="K317" s="360" t="s">
        <v>560</v>
      </c>
      <c r="L317" s="136" t="s">
        <v>779</v>
      </c>
      <c r="M317">
        <v>26</v>
      </c>
      <c r="N317" s="351">
        <v>22</v>
      </c>
      <c r="O317" s="366"/>
      <c r="P317" s="363"/>
    </row>
    <row r="318" spans="1:18">
      <c r="A318" s="133" t="s">
        <v>936</v>
      </c>
      <c r="B318" s="306">
        <v>314</v>
      </c>
      <c r="C318" s="126" t="s">
        <v>120</v>
      </c>
      <c r="D318" s="126" t="s">
        <v>402</v>
      </c>
      <c r="E318" s="102"/>
      <c r="F318" s="126" t="s">
        <v>667</v>
      </c>
      <c r="G318" s="360" t="s">
        <v>698</v>
      </c>
      <c r="H318" s="108" t="s">
        <v>541</v>
      </c>
      <c r="I318" s="102">
        <v>4</v>
      </c>
      <c r="J318" s="76">
        <v>1200</v>
      </c>
      <c r="K318" s="360" t="s">
        <v>560</v>
      </c>
      <c r="L318" s="108" t="s">
        <v>624</v>
      </c>
      <c r="M318">
        <v>396</v>
      </c>
      <c r="N318" s="351"/>
      <c r="O318" s="366"/>
      <c r="P318" s="363"/>
    </row>
    <row r="319" spans="1:18">
      <c r="A319" s="133" t="s">
        <v>936</v>
      </c>
      <c r="B319" s="306">
        <v>315</v>
      </c>
      <c r="C319" s="126" t="s">
        <v>120</v>
      </c>
      <c r="D319" s="126" t="s">
        <v>2476</v>
      </c>
      <c r="E319" s="102"/>
      <c r="F319" s="126" t="s">
        <v>2477</v>
      </c>
      <c r="G319" s="360" t="s">
        <v>241</v>
      </c>
      <c r="H319" s="108" t="s">
        <v>737</v>
      </c>
      <c r="I319" s="102">
        <v>6</v>
      </c>
      <c r="J319" s="76">
        <v>4800</v>
      </c>
      <c r="K319" s="360" t="s">
        <v>573</v>
      </c>
      <c r="L319" t="s">
        <v>625</v>
      </c>
      <c r="N319" s="351"/>
      <c r="O319" s="366"/>
      <c r="P319" s="363"/>
    </row>
    <row r="320" spans="1:18">
      <c r="A320" s="133" t="s">
        <v>936</v>
      </c>
      <c r="B320" s="306">
        <v>316</v>
      </c>
      <c r="C320" s="126" t="s">
        <v>120</v>
      </c>
      <c r="D320" s="126" t="s">
        <v>2476</v>
      </c>
      <c r="E320" s="102"/>
      <c r="F320" s="126" t="s">
        <v>2478</v>
      </c>
      <c r="G320" s="360" t="s">
        <v>241</v>
      </c>
      <c r="H320" s="108" t="s">
        <v>737</v>
      </c>
      <c r="I320" s="102">
        <v>6</v>
      </c>
      <c r="J320" s="76">
        <v>4800</v>
      </c>
      <c r="K320" s="360" t="s">
        <v>573</v>
      </c>
      <c r="L320" s="108" t="s">
        <v>2481</v>
      </c>
      <c r="N320" s="351"/>
      <c r="O320" s="366"/>
      <c r="P320" s="363"/>
    </row>
    <row r="321" spans="1:18">
      <c r="A321" s="310" t="s">
        <v>936</v>
      </c>
      <c r="B321" s="310">
        <v>317</v>
      </c>
      <c r="C321" s="126" t="s">
        <v>120</v>
      </c>
      <c r="D321" s="126" t="s">
        <v>404</v>
      </c>
      <c r="E321" s="102"/>
      <c r="F321" s="126" t="s">
        <v>2786</v>
      </c>
      <c r="G321" s="360" t="s">
        <v>698</v>
      </c>
      <c r="H321" s="310" t="s">
        <v>527</v>
      </c>
      <c r="I321" s="102">
        <v>4</v>
      </c>
      <c r="J321" s="76">
        <v>500</v>
      </c>
      <c r="K321" s="360"/>
      <c r="L321" s="310" t="s">
        <v>1115</v>
      </c>
      <c r="M321" s="310">
        <v>396</v>
      </c>
      <c r="N321" s="351"/>
      <c r="O321" s="366"/>
      <c r="P321" s="112"/>
    </row>
    <row r="322" spans="1:18">
      <c r="A322" s="133" t="s">
        <v>936</v>
      </c>
      <c r="B322" s="306">
        <v>318</v>
      </c>
      <c r="C322" s="126" t="s">
        <v>120</v>
      </c>
      <c r="D322" s="126" t="s">
        <v>404</v>
      </c>
      <c r="E322" s="102"/>
      <c r="F322" s="126" t="s">
        <v>2787</v>
      </c>
      <c r="G322" s="360" t="s">
        <v>698</v>
      </c>
      <c r="H322" s="108" t="s">
        <v>534</v>
      </c>
      <c r="I322" s="102">
        <v>5</v>
      </c>
      <c r="J322" s="76">
        <v>3000</v>
      </c>
      <c r="K322" s="360"/>
      <c r="L322" t="s">
        <v>1585</v>
      </c>
      <c r="M322" s="219">
        <v>492</v>
      </c>
      <c r="N322" s="351"/>
      <c r="O322" s="366"/>
      <c r="P322" s="368"/>
    </row>
    <row r="323" spans="1:18">
      <c r="A323" s="133" t="s">
        <v>936</v>
      </c>
      <c r="B323" s="306">
        <v>319</v>
      </c>
      <c r="C323" s="126" t="s">
        <v>120</v>
      </c>
      <c r="D323" s="126" t="s">
        <v>404</v>
      </c>
      <c r="E323" s="102" t="s">
        <v>938</v>
      </c>
      <c r="F323" s="126" t="s">
        <v>2788</v>
      </c>
      <c r="G323" s="360" t="s">
        <v>239</v>
      </c>
      <c r="H323" s="108" t="s">
        <v>342</v>
      </c>
      <c r="I323" s="102">
        <v>6</v>
      </c>
      <c r="J323" s="76">
        <v>12000</v>
      </c>
      <c r="K323" s="360"/>
      <c r="L323" s="108" t="s">
        <v>849</v>
      </c>
      <c r="M323">
        <v>78</v>
      </c>
      <c r="N323" s="351"/>
      <c r="O323" s="366"/>
      <c r="P323" s="363"/>
    </row>
    <row r="324" spans="1:18">
      <c r="A324" s="133" t="s">
        <v>936</v>
      </c>
      <c r="B324" s="306">
        <v>320</v>
      </c>
      <c r="C324" s="126" t="s">
        <v>120</v>
      </c>
      <c r="D324" s="126" t="s">
        <v>404</v>
      </c>
      <c r="E324" s="102"/>
      <c r="F324" s="126" t="s">
        <v>2789</v>
      </c>
      <c r="G324" s="360" t="s">
        <v>239</v>
      </c>
      <c r="H324" s="108" t="s">
        <v>2790</v>
      </c>
      <c r="I324" s="102">
        <v>6</v>
      </c>
      <c r="J324" s="76">
        <v>8000</v>
      </c>
      <c r="K324" s="360" t="s">
        <v>440</v>
      </c>
      <c r="L324" s="136" t="s">
        <v>780</v>
      </c>
      <c r="M324">
        <v>38</v>
      </c>
      <c r="N324" s="351">
        <v>1224</v>
      </c>
      <c r="O324" s="366"/>
      <c r="P324" s="363"/>
    </row>
    <row r="325" spans="1:18">
      <c r="A325" s="133" t="s">
        <v>935</v>
      </c>
      <c r="B325" s="306">
        <v>321</v>
      </c>
      <c r="C325" s="126" t="s">
        <v>127</v>
      </c>
      <c r="D325" s="126" t="s">
        <v>405</v>
      </c>
      <c r="E325" s="102"/>
      <c r="F325" s="126" t="s">
        <v>2830</v>
      </c>
      <c r="G325" s="360" t="s">
        <v>239</v>
      </c>
      <c r="H325" s="133" t="s">
        <v>526</v>
      </c>
      <c r="I325" s="102">
        <v>4</v>
      </c>
      <c r="J325" s="76">
        <v>500</v>
      </c>
      <c r="K325" s="360"/>
      <c r="L325" s="136" t="s">
        <v>781</v>
      </c>
      <c r="M325">
        <v>22</v>
      </c>
      <c r="N325" s="351">
        <v>900</v>
      </c>
      <c r="O325" s="366"/>
      <c r="P325" s="363"/>
    </row>
    <row r="326" spans="1:18">
      <c r="A326" s="81" t="s">
        <v>935</v>
      </c>
      <c r="B326" s="306">
        <v>322</v>
      </c>
      <c r="C326" s="126" t="s">
        <v>127</v>
      </c>
      <c r="D326" s="126" t="s">
        <v>405</v>
      </c>
      <c r="E326" s="102"/>
      <c r="F326" s="126" t="s">
        <v>2831</v>
      </c>
      <c r="G326" s="360" t="s">
        <v>690</v>
      </c>
      <c r="H326" s="133" t="s">
        <v>534</v>
      </c>
      <c r="I326" s="102">
        <v>5</v>
      </c>
      <c r="J326" s="76">
        <v>10000</v>
      </c>
      <c r="K326" s="360"/>
      <c r="L326" s="368" t="s">
        <v>626</v>
      </c>
      <c r="M326" s="112">
        <v>138</v>
      </c>
      <c r="N326" s="351"/>
      <c r="O326" s="366">
        <v>0.08</v>
      </c>
      <c r="P326" s="200">
        <v>0.15</v>
      </c>
      <c r="Q326" s="112">
        <v>2</v>
      </c>
      <c r="R326" t="s">
        <v>2903</v>
      </c>
    </row>
    <row r="327" spans="1:18">
      <c r="A327" s="133" t="s">
        <v>935</v>
      </c>
      <c r="B327" s="306">
        <v>323</v>
      </c>
      <c r="C327" s="126" t="s">
        <v>127</v>
      </c>
      <c r="D327" s="126" t="s">
        <v>405</v>
      </c>
      <c r="E327" s="102"/>
      <c r="F327" s="126" t="s">
        <v>2832</v>
      </c>
      <c r="G327" s="360" t="s">
        <v>690</v>
      </c>
      <c r="H327" s="108" t="s">
        <v>527</v>
      </c>
      <c r="I327" s="102">
        <v>6</v>
      </c>
      <c r="J327" s="76">
        <v>12000</v>
      </c>
      <c r="K327" s="360"/>
      <c r="L327" s="368" t="s">
        <v>627</v>
      </c>
      <c r="M327" s="368">
        <v>120</v>
      </c>
      <c r="N327" s="351"/>
      <c r="O327" s="366">
        <v>0.1</v>
      </c>
      <c r="P327" s="200">
        <v>0.5</v>
      </c>
      <c r="Q327" s="112">
        <v>3</v>
      </c>
      <c r="R327" s="363" t="s">
        <v>2870</v>
      </c>
    </row>
    <row r="328" spans="1:18">
      <c r="A328" s="133" t="s">
        <v>935</v>
      </c>
      <c r="B328" s="306">
        <v>324</v>
      </c>
      <c r="C328" s="126" t="s">
        <v>127</v>
      </c>
      <c r="D328" s="126" t="s">
        <v>405</v>
      </c>
      <c r="E328" s="102"/>
      <c r="F328" s="349" t="s">
        <v>668</v>
      </c>
      <c r="G328" s="360" t="s">
        <v>690</v>
      </c>
      <c r="H328" s="108" t="s">
        <v>527</v>
      </c>
      <c r="I328" s="102">
        <v>6</v>
      </c>
      <c r="J328" s="76">
        <v>3000</v>
      </c>
      <c r="K328" s="360" t="s">
        <v>565</v>
      </c>
      <c r="L328" s="108" t="s">
        <v>628</v>
      </c>
      <c r="M328">
        <v>126</v>
      </c>
      <c r="N328" s="351"/>
      <c r="O328" s="366">
        <v>7.4999999999999997E-2</v>
      </c>
      <c r="P328" s="200"/>
      <c r="Q328" s="112">
        <v>2</v>
      </c>
      <c r="R328" s="368" t="s">
        <v>3161</v>
      </c>
    </row>
    <row r="329" spans="1:18">
      <c r="A329" s="133" t="s">
        <v>935</v>
      </c>
      <c r="B329" s="306">
        <v>325</v>
      </c>
      <c r="C329" s="126" t="s">
        <v>127</v>
      </c>
      <c r="D329" s="126" t="s">
        <v>405</v>
      </c>
      <c r="E329" s="102"/>
      <c r="F329" s="349" t="s">
        <v>669</v>
      </c>
      <c r="G329" s="360" t="s">
        <v>690</v>
      </c>
      <c r="H329" s="108" t="s">
        <v>553</v>
      </c>
      <c r="I329" s="102">
        <v>6</v>
      </c>
      <c r="J329" s="76">
        <v>3000</v>
      </c>
      <c r="K329" s="360" t="s">
        <v>2829</v>
      </c>
      <c r="L329" s="108" t="s">
        <v>629</v>
      </c>
      <c r="M329" s="112">
        <v>146</v>
      </c>
      <c r="N329" s="351"/>
      <c r="O329" s="366">
        <v>0.08</v>
      </c>
      <c r="P329" s="200">
        <v>0.15</v>
      </c>
      <c r="Q329" s="112">
        <v>2</v>
      </c>
      <c r="R329" s="368" t="s">
        <v>2903</v>
      </c>
    </row>
    <row r="330" spans="1:18">
      <c r="A330" s="133" t="s">
        <v>935</v>
      </c>
      <c r="B330" s="306">
        <v>326</v>
      </c>
      <c r="C330" s="126" t="s">
        <v>127</v>
      </c>
      <c r="D330" s="126" t="s">
        <v>406</v>
      </c>
      <c r="E330" s="102"/>
      <c r="F330" s="126" t="s">
        <v>3108</v>
      </c>
      <c r="G330" s="360" t="s">
        <v>239</v>
      </c>
      <c r="H330" s="108" t="s">
        <v>623</v>
      </c>
      <c r="I330" s="102">
        <v>4</v>
      </c>
      <c r="J330" s="76">
        <v>500</v>
      </c>
      <c r="K330" s="360"/>
      <c r="L330" s="136" t="s">
        <v>782</v>
      </c>
      <c r="M330" s="368">
        <v>25</v>
      </c>
      <c r="N330" s="351">
        <v>25</v>
      </c>
      <c r="O330" s="366"/>
      <c r="P330" s="368"/>
      <c r="R330" s="368"/>
    </row>
    <row r="331" spans="1:18">
      <c r="A331" s="133" t="s">
        <v>935</v>
      </c>
      <c r="B331" s="306">
        <v>327</v>
      </c>
      <c r="C331" s="126" t="s">
        <v>127</v>
      </c>
      <c r="D331" s="126" t="s">
        <v>406</v>
      </c>
      <c r="E331" s="102"/>
      <c r="F331" s="126" t="s">
        <v>3110</v>
      </c>
      <c r="G331" s="360" t="s">
        <v>698</v>
      </c>
      <c r="H331" s="108" t="s">
        <v>529</v>
      </c>
      <c r="I331" s="102">
        <v>4</v>
      </c>
      <c r="J331" s="76">
        <v>1500</v>
      </c>
      <c r="K331" s="360"/>
      <c r="L331" s="368" t="s">
        <v>1113</v>
      </c>
      <c r="M331">
        <v>420</v>
      </c>
      <c r="N331" s="351"/>
      <c r="O331" s="366"/>
      <c r="P331" s="363"/>
    </row>
    <row r="332" spans="1:18">
      <c r="A332" s="133" t="s">
        <v>935</v>
      </c>
      <c r="B332" s="306">
        <v>328</v>
      </c>
      <c r="C332" s="126" t="s">
        <v>127</v>
      </c>
      <c r="D332" s="126" t="s">
        <v>406</v>
      </c>
      <c r="E332" s="102"/>
      <c r="F332" s="126" t="s">
        <v>3109</v>
      </c>
      <c r="G332" s="108" t="s">
        <v>698</v>
      </c>
      <c r="H332" s="310" t="s">
        <v>527</v>
      </c>
      <c r="I332" s="102">
        <v>5</v>
      </c>
      <c r="J332" s="76">
        <v>2400</v>
      </c>
      <c r="K332" s="108"/>
      <c r="L332" s="363" t="s">
        <v>1105</v>
      </c>
      <c r="M332">
        <v>504</v>
      </c>
      <c r="N332" s="351"/>
      <c r="O332" s="366"/>
      <c r="P332" s="112"/>
    </row>
    <row r="333" spans="1:18">
      <c r="A333" s="133" t="s">
        <v>935</v>
      </c>
      <c r="B333" s="306">
        <v>329</v>
      </c>
      <c r="C333" s="126" t="s">
        <v>127</v>
      </c>
      <c r="D333" s="126" t="s">
        <v>406</v>
      </c>
      <c r="E333" s="102"/>
      <c r="F333" s="126" t="s">
        <v>3111</v>
      </c>
      <c r="G333" s="108" t="s">
        <v>698</v>
      </c>
      <c r="H333" s="310" t="s">
        <v>529</v>
      </c>
      <c r="I333" s="102">
        <v>5</v>
      </c>
      <c r="J333" s="76">
        <v>10000</v>
      </c>
      <c r="K333" s="108"/>
      <c r="L333" s="310" t="s">
        <v>1114</v>
      </c>
      <c r="M333">
        <v>504</v>
      </c>
      <c r="N333" s="351"/>
      <c r="O333" s="366"/>
      <c r="P333" s="368"/>
    </row>
    <row r="334" spans="1:18">
      <c r="A334" s="133" t="s">
        <v>935</v>
      </c>
      <c r="B334" s="306">
        <v>330</v>
      </c>
      <c r="C334" s="126" t="s">
        <v>127</v>
      </c>
      <c r="D334" s="126" t="s">
        <v>407</v>
      </c>
      <c r="E334" s="102"/>
      <c r="F334" s="126" t="s">
        <v>3135</v>
      </c>
      <c r="G334" s="108" t="s">
        <v>698</v>
      </c>
      <c r="H334" s="360" t="s">
        <v>553</v>
      </c>
      <c r="I334" s="102">
        <v>4</v>
      </c>
      <c r="J334" s="76">
        <v>500</v>
      </c>
      <c r="K334" s="108"/>
      <c r="L334" s="363" t="s">
        <v>1106</v>
      </c>
      <c r="M334">
        <v>300</v>
      </c>
      <c r="N334" s="351"/>
      <c r="O334" s="366"/>
      <c r="P334" s="363"/>
    </row>
    <row r="335" spans="1:18">
      <c r="A335" s="133" t="s">
        <v>935</v>
      </c>
      <c r="B335" s="306">
        <v>331</v>
      </c>
      <c r="C335" s="126" t="s">
        <v>127</v>
      </c>
      <c r="D335" s="126" t="s">
        <v>407</v>
      </c>
      <c r="E335" s="102"/>
      <c r="F335" s="126" t="s">
        <v>3100</v>
      </c>
      <c r="G335" s="108" t="s">
        <v>690</v>
      </c>
      <c r="H335" s="360" t="s">
        <v>529</v>
      </c>
      <c r="I335" s="102">
        <v>7</v>
      </c>
      <c r="J335" s="76">
        <v>12000</v>
      </c>
      <c r="L335" s="360" t="s">
        <v>2912</v>
      </c>
      <c r="M335">
        <v>156</v>
      </c>
      <c r="N335" s="351"/>
      <c r="O335" s="366">
        <v>0.105</v>
      </c>
      <c r="P335" s="112">
        <v>1600</v>
      </c>
      <c r="R335" t="s">
        <v>2905</v>
      </c>
    </row>
    <row r="336" spans="1:18">
      <c r="A336" s="133" t="s">
        <v>935</v>
      </c>
      <c r="B336" s="306">
        <v>332</v>
      </c>
      <c r="C336" s="126" t="s">
        <v>127</v>
      </c>
      <c r="D336" s="126" t="s">
        <v>407</v>
      </c>
      <c r="E336" s="102"/>
      <c r="F336" s="349" t="s">
        <v>670</v>
      </c>
      <c r="G336" s="108" t="s">
        <v>690</v>
      </c>
      <c r="H336" s="108" t="s">
        <v>534</v>
      </c>
      <c r="I336" s="102">
        <v>6</v>
      </c>
      <c r="J336" s="76">
        <v>12000</v>
      </c>
      <c r="K336" s="108"/>
      <c r="L336" s="108" t="s">
        <v>630</v>
      </c>
      <c r="M336" s="112">
        <v>174</v>
      </c>
      <c r="N336" s="351"/>
      <c r="O336" s="366">
        <v>0.11</v>
      </c>
      <c r="P336" s="200"/>
      <c r="R336" s="368" t="s">
        <v>3160</v>
      </c>
    </row>
    <row r="337" spans="1:18">
      <c r="A337" s="133" t="s">
        <v>935</v>
      </c>
      <c r="B337" s="306">
        <v>333</v>
      </c>
      <c r="C337" s="126" t="s">
        <v>127</v>
      </c>
      <c r="D337" s="126" t="s">
        <v>407</v>
      </c>
      <c r="E337" s="102"/>
      <c r="F337" s="126" t="s">
        <v>3136</v>
      </c>
      <c r="G337" s="108" t="s">
        <v>690</v>
      </c>
      <c r="H337" s="108" t="s">
        <v>529</v>
      </c>
      <c r="I337" s="102">
        <v>6</v>
      </c>
      <c r="J337" s="76">
        <v>4800</v>
      </c>
      <c r="K337" s="108" t="s">
        <v>574</v>
      </c>
      <c r="L337" s="368" t="s">
        <v>631</v>
      </c>
      <c r="M337" s="112">
        <v>158</v>
      </c>
      <c r="N337" s="351"/>
      <c r="O337" s="366">
        <v>0.09</v>
      </c>
      <c r="P337" s="200">
        <v>0.2</v>
      </c>
      <c r="Q337" s="112">
        <v>1</v>
      </c>
      <c r="R337" t="s">
        <v>3159</v>
      </c>
    </row>
    <row r="338" spans="1:18">
      <c r="A338" s="133" t="s">
        <v>935</v>
      </c>
      <c r="B338" s="306">
        <v>334</v>
      </c>
      <c r="C338" s="126" t="s">
        <v>127</v>
      </c>
      <c r="D338" s="126" t="s">
        <v>407</v>
      </c>
      <c r="E338" s="102"/>
      <c r="F338" s="126" t="s">
        <v>3137</v>
      </c>
      <c r="G338" s="108" t="s">
        <v>690</v>
      </c>
      <c r="H338" s="108" t="s">
        <v>534</v>
      </c>
      <c r="I338" s="102">
        <v>5</v>
      </c>
      <c r="J338" s="76">
        <v>1500</v>
      </c>
      <c r="K338" s="108" t="s">
        <v>3138</v>
      </c>
      <c r="L338" s="368" t="s">
        <v>632</v>
      </c>
      <c r="M338" s="112">
        <v>134</v>
      </c>
      <c r="N338" s="351"/>
      <c r="O338" s="366">
        <v>0.08</v>
      </c>
      <c r="P338" s="200">
        <v>0.5</v>
      </c>
      <c r="Q338" s="112">
        <v>1</v>
      </c>
      <c r="R338" t="s">
        <v>2903</v>
      </c>
    </row>
    <row r="339" spans="1:18">
      <c r="A339" s="133" t="s">
        <v>941</v>
      </c>
      <c r="B339" s="306">
        <v>335</v>
      </c>
      <c r="C339" s="126" t="s">
        <v>128</v>
      </c>
      <c r="D339" s="126" t="s">
        <v>408</v>
      </c>
      <c r="E339" s="102"/>
      <c r="F339" s="349" t="s">
        <v>671</v>
      </c>
      <c r="G339" s="108" t="s">
        <v>690</v>
      </c>
      <c r="H339" s="108" t="s">
        <v>529</v>
      </c>
      <c r="I339" s="102">
        <v>3</v>
      </c>
      <c r="J339" s="76">
        <v>300</v>
      </c>
      <c r="K339" s="368"/>
      <c r="L339" s="108" t="s">
        <v>633</v>
      </c>
      <c r="M339" s="368">
        <v>162</v>
      </c>
      <c r="N339" s="351"/>
      <c r="O339" s="366">
        <v>6.5000000000000002E-2</v>
      </c>
      <c r="P339" s="200"/>
      <c r="R339" s="368" t="s">
        <v>3160</v>
      </c>
    </row>
    <row r="340" spans="1:18">
      <c r="A340" s="81" t="s">
        <v>941</v>
      </c>
      <c r="B340" s="306">
        <v>336</v>
      </c>
      <c r="C340" s="126" t="s">
        <v>128</v>
      </c>
      <c r="D340" s="126" t="s">
        <v>408</v>
      </c>
      <c r="E340" s="102"/>
      <c r="F340" s="349" t="s">
        <v>672</v>
      </c>
      <c r="G340" s="108" t="s">
        <v>239</v>
      </c>
      <c r="H340" s="108" t="s">
        <v>623</v>
      </c>
      <c r="I340" s="102">
        <v>4</v>
      </c>
      <c r="J340" s="76">
        <v>800</v>
      </c>
      <c r="L340" s="136" t="s">
        <v>783</v>
      </c>
      <c r="M340" s="363">
        <v>29</v>
      </c>
      <c r="N340" s="351">
        <v>22</v>
      </c>
      <c r="O340" s="366"/>
      <c r="P340" s="368"/>
    </row>
    <row r="341" spans="1:18">
      <c r="A341" s="133" t="s">
        <v>941</v>
      </c>
      <c r="B341" s="306">
        <v>337</v>
      </c>
      <c r="C341" s="126" t="s">
        <v>128</v>
      </c>
      <c r="D341" s="126" t="s">
        <v>409</v>
      </c>
      <c r="E341" s="102" t="s">
        <v>938</v>
      </c>
      <c r="F341" s="126" t="s">
        <v>1520</v>
      </c>
      <c r="G341" s="108" t="s">
        <v>698</v>
      </c>
      <c r="H341" s="108" t="s">
        <v>536</v>
      </c>
      <c r="I341" s="102">
        <v>3</v>
      </c>
      <c r="J341" s="76">
        <v>300</v>
      </c>
      <c r="K341" s="108"/>
      <c r="L341" s="368" t="s">
        <v>736</v>
      </c>
      <c r="M341">
        <v>252</v>
      </c>
      <c r="N341" s="351"/>
      <c r="O341" s="366"/>
      <c r="P341" s="363"/>
    </row>
    <row r="342" spans="1:18">
      <c r="A342" s="133" t="s">
        <v>941</v>
      </c>
      <c r="B342" s="306">
        <v>338</v>
      </c>
      <c r="C342" s="126" t="s">
        <v>128</v>
      </c>
      <c r="D342" s="126" t="s">
        <v>409</v>
      </c>
      <c r="E342" s="102"/>
      <c r="F342" s="349" t="s">
        <v>673</v>
      </c>
      <c r="G342" s="108" t="s">
        <v>239</v>
      </c>
      <c r="H342" s="108" t="s">
        <v>276</v>
      </c>
      <c r="I342" s="102">
        <v>4</v>
      </c>
      <c r="J342" s="76">
        <v>500</v>
      </c>
      <c r="L342" t="s">
        <v>634</v>
      </c>
      <c r="M342">
        <v>12</v>
      </c>
      <c r="N342" s="351"/>
      <c r="O342" s="366">
        <v>6.5000000000000002E-2</v>
      </c>
      <c r="P342" s="200">
        <v>0.24</v>
      </c>
      <c r="Q342" s="112">
        <v>2</v>
      </c>
    </row>
    <row r="343" spans="1:18">
      <c r="A343" s="133" t="s">
        <v>941</v>
      </c>
      <c r="B343" s="306">
        <v>339</v>
      </c>
      <c r="C343" s="126" t="s">
        <v>128</v>
      </c>
      <c r="D343" s="126" t="s">
        <v>409</v>
      </c>
      <c r="E343" s="102"/>
      <c r="F343" s="349" t="s">
        <v>674</v>
      </c>
      <c r="G343" s="108" t="s">
        <v>698</v>
      </c>
      <c r="H343" s="108" t="s">
        <v>553</v>
      </c>
      <c r="I343" s="102">
        <v>4</v>
      </c>
      <c r="J343" s="76">
        <v>800</v>
      </c>
      <c r="K343" s="108"/>
      <c r="L343" s="363" t="s">
        <v>1107</v>
      </c>
      <c r="M343" s="363">
        <v>288</v>
      </c>
      <c r="N343" s="351"/>
      <c r="O343" s="366"/>
      <c r="P343" s="368"/>
    </row>
    <row r="344" spans="1:18">
      <c r="A344" s="133" t="s">
        <v>941</v>
      </c>
      <c r="B344" s="306">
        <v>340</v>
      </c>
      <c r="C344" s="126" t="s">
        <v>128</v>
      </c>
      <c r="D344" s="126" t="s">
        <v>409</v>
      </c>
      <c r="E344" s="102" t="s">
        <v>938</v>
      </c>
      <c r="F344" s="126" t="s">
        <v>2802</v>
      </c>
      <c r="G344" s="108" t="s">
        <v>690</v>
      </c>
      <c r="H344" s="108" t="s">
        <v>536</v>
      </c>
      <c r="I344" s="102">
        <v>5</v>
      </c>
      <c r="J344" s="76">
        <v>10000</v>
      </c>
      <c r="K344" s="108"/>
      <c r="L344" s="108" t="s">
        <v>635</v>
      </c>
      <c r="M344" s="200">
        <v>1.2</v>
      </c>
      <c r="N344" s="351"/>
      <c r="O344" s="366">
        <v>0.06</v>
      </c>
      <c r="P344" s="200">
        <v>0.4</v>
      </c>
      <c r="Q344" s="112">
        <v>2</v>
      </c>
      <c r="R344" t="s">
        <v>2865</v>
      </c>
    </row>
    <row r="345" spans="1:18">
      <c r="A345" s="133" t="s">
        <v>941</v>
      </c>
      <c r="B345" s="306">
        <v>341</v>
      </c>
      <c r="C345" s="126" t="s">
        <v>128</v>
      </c>
      <c r="D345" s="126" t="s">
        <v>410</v>
      </c>
      <c r="E345" s="102" t="s">
        <v>851</v>
      </c>
      <c r="F345" s="368" t="s">
        <v>759</v>
      </c>
      <c r="G345" s="108" t="s">
        <v>239</v>
      </c>
      <c r="H345" s="108" t="s">
        <v>341</v>
      </c>
      <c r="I345" s="102">
        <v>5</v>
      </c>
      <c r="J345" s="76">
        <v>500</v>
      </c>
      <c r="K345" s="108"/>
      <c r="L345" s="108" t="s">
        <v>1574</v>
      </c>
      <c r="M345" s="368">
        <v>42</v>
      </c>
      <c r="N345" s="351"/>
      <c r="O345" s="366"/>
      <c r="P345" s="368"/>
      <c r="R345" s="368"/>
    </row>
    <row r="346" spans="1:18">
      <c r="A346" s="133" t="s">
        <v>941</v>
      </c>
      <c r="B346" s="306">
        <v>342</v>
      </c>
      <c r="C346" s="126" t="s">
        <v>128</v>
      </c>
      <c r="D346" s="126" t="s">
        <v>410</v>
      </c>
      <c r="E346" s="102"/>
      <c r="F346" s="349" t="s">
        <v>675</v>
      </c>
      <c r="G346" s="198" t="s">
        <v>239</v>
      </c>
      <c r="H346" s="108" t="s">
        <v>623</v>
      </c>
      <c r="I346" s="102">
        <v>6</v>
      </c>
      <c r="J346" s="76">
        <v>12000</v>
      </c>
      <c r="K346" s="198"/>
      <c r="L346" s="136" t="s">
        <v>784</v>
      </c>
      <c r="M346">
        <v>44</v>
      </c>
      <c r="N346" s="351">
        <v>24</v>
      </c>
      <c r="O346" s="366"/>
      <c r="P346" s="363"/>
    </row>
    <row r="347" spans="1:18">
      <c r="A347" s="133" t="s">
        <v>941</v>
      </c>
      <c r="B347" s="306">
        <v>343</v>
      </c>
      <c r="C347" s="126" t="s">
        <v>128</v>
      </c>
      <c r="D347" s="126" t="s">
        <v>410</v>
      </c>
      <c r="E347" s="102"/>
      <c r="F347" s="349" t="s">
        <v>676</v>
      </c>
      <c r="G347" s="108" t="s">
        <v>698</v>
      </c>
      <c r="H347" s="108" t="s">
        <v>534</v>
      </c>
      <c r="I347" s="102">
        <v>6</v>
      </c>
      <c r="J347" s="76">
        <v>3000</v>
      </c>
      <c r="K347" s="108" t="s">
        <v>440</v>
      </c>
      <c r="L347" s="368" t="s">
        <v>1586</v>
      </c>
      <c r="M347">
        <v>576</v>
      </c>
      <c r="N347" s="351"/>
      <c r="O347" s="366"/>
      <c r="P347" s="363"/>
    </row>
    <row r="348" spans="1:18">
      <c r="A348" s="133" t="s">
        <v>941</v>
      </c>
      <c r="B348" s="306">
        <v>344</v>
      </c>
      <c r="C348" s="126" t="s">
        <v>128</v>
      </c>
      <c r="D348" s="126" t="s">
        <v>410</v>
      </c>
      <c r="E348" s="102"/>
      <c r="F348" s="126" t="s">
        <v>2862</v>
      </c>
      <c r="G348" s="108" t="s">
        <v>690</v>
      </c>
      <c r="H348" s="133" t="s">
        <v>527</v>
      </c>
      <c r="I348" s="102">
        <v>7</v>
      </c>
      <c r="J348" s="76">
        <v>8000</v>
      </c>
      <c r="K348" s="108" t="s">
        <v>2861</v>
      </c>
      <c r="L348" s="349" t="s">
        <v>2863</v>
      </c>
      <c r="M348" s="350">
        <v>1.26</v>
      </c>
      <c r="N348" s="351"/>
      <c r="O348" s="366">
        <v>7.8E-2</v>
      </c>
      <c r="P348" s="200"/>
      <c r="Q348" s="112">
        <v>2</v>
      </c>
      <c r="R348" t="s">
        <v>3157</v>
      </c>
    </row>
    <row r="349" spans="1:18">
      <c r="A349" s="133" t="s">
        <v>944</v>
      </c>
      <c r="B349" s="306">
        <v>345</v>
      </c>
      <c r="C349" s="126" t="s">
        <v>129</v>
      </c>
      <c r="D349" s="126" t="s">
        <v>411</v>
      </c>
      <c r="E349" s="102"/>
      <c r="F349" s="349" t="s">
        <v>677</v>
      </c>
      <c r="G349" s="108" t="s">
        <v>690</v>
      </c>
      <c r="H349" s="108" t="s">
        <v>529</v>
      </c>
      <c r="I349" s="102">
        <v>5</v>
      </c>
      <c r="J349" s="76">
        <v>10000</v>
      </c>
      <c r="K349" s="363" t="s">
        <v>575</v>
      </c>
      <c r="L349" s="368" t="s">
        <v>636</v>
      </c>
      <c r="M349" s="112">
        <v>158</v>
      </c>
      <c r="N349" s="351"/>
      <c r="O349" s="366">
        <v>0.09</v>
      </c>
      <c r="P349" s="200">
        <v>0.1</v>
      </c>
      <c r="Q349" s="112">
        <v>1</v>
      </c>
      <c r="R349" s="368" t="s">
        <v>3159</v>
      </c>
    </row>
    <row r="350" spans="1:18">
      <c r="A350" s="81" t="s">
        <v>944</v>
      </c>
      <c r="B350" s="306">
        <v>346</v>
      </c>
      <c r="C350" s="126" t="s">
        <v>129</v>
      </c>
      <c r="D350" s="126" t="s">
        <v>411</v>
      </c>
      <c r="E350" s="102" t="s">
        <v>938</v>
      </c>
      <c r="F350" s="349" t="s">
        <v>678</v>
      </c>
      <c r="G350" s="108" t="s">
        <v>239</v>
      </c>
      <c r="H350" s="108" t="s">
        <v>98</v>
      </c>
      <c r="I350" s="102">
        <v>7</v>
      </c>
      <c r="J350" s="76">
        <v>12000</v>
      </c>
      <c r="K350" t="s">
        <v>567</v>
      </c>
      <c r="L350" t="s">
        <v>1594</v>
      </c>
      <c r="M350" s="368">
        <v>1620</v>
      </c>
      <c r="N350" s="351"/>
      <c r="O350" s="366"/>
      <c r="P350" s="368"/>
      <c r="R350" s="368"/>
    </row>
    <row r="351" spans="1:18">
      <c r="A351" s="133" t="s">
        <v>944</v>
      </c>
      <c r="B351" s="306">
        <v>347</v>
      </c>
      <c r="C351" s="126" t="s">
        <v>129</v>
      </c>
      <c r="D351" s="126" t="s">
        <v>412</v>
      </c>
      <c r="E351" s="102" t="s">
        <v>938</v>
      </c>
      <c r="F351" s="349" t="s">
        <v>679</v>
      </c>
      <c r="G351" s="108" t="s">
        <v>239</v>
      </c>
      <c r="H351" s="193" t="s">
        <v>193</v>
      </c>
      <c r="I351" s="102">
        <v>5</v>
      </c>
      <c r="J351" s="76">
        <v>10000</v>
      </c>
      <c r="K351" s="193"/>
      <c r="L351" s="108" t="s">
        <v>637</v>
      </c>
      <c r="M351">
        <v>504</v>
      </c>
      <c r="N351" s="351"/>
      <c r="O351" s="366"/>
      <c r="P351" s="363"/>
    </row>
    <row r="352" spans="1:18">
      <c r="A352" s="133" t="s">
        <v>944</v>
      </c>
      <c r="B352" s="306">
        <v>348</v>
      </c>
      <c r="C352" s="126" t="s">
        <v>129</v>
      </c>
      <c r="D352" s="126" t="s">
        <v>412</v>
      </c>
      <c r="E352" s="102"/>
      <c r="F352" s="124" t="s">
        <v>680</v>
      </c>
      <c r="G352" s="193" t="s">
        <v>690</v>
      </c>
      <c r="H352" s="108" t="s">
        <v>553</v>
      </c>
      <c r="I352" s="102">
        <v>6</v>
      </c>
      <c r="J352" s="76">
        <v>12000</v>
      </c>
      <c r="K352" s="193"/>
      <c r="L352" t="s">
        <v>638</v>
      </c>
      <c r="M352" s="112">
        <v>150</v>
      </c>
      <c r="N352" s="351"/>
      <c r="O352" s="366">
        <v>0.09</v>
      </c>
      <c r="P352" s="200">
        <v>0.2</v>
      </c>
      <c r="Q352" s="112">
        <v>1</v>
      </c>
      <c r="R352" t="s">
        <v>2903</v>
      </c>
    </row>
    <row r="353" spans="1:18">
      <c r="A353" s="133" t="s">
        <v>944</v>
      </c>
      <c r="B353" s="306">
        <v>349</v>
      </c>
      <c r="C353" s="126" t="s">
        <v>129</v>
      </c>
      <c r="D353" s="126" t="s">
        <v>413</v>
      </c>
      <c r="E353" s="102"/>
      <c r="F353" s="349" t="s">
        <v>681</v>
      </c>
      <c r="G353" s="193" t="s">
        <v>690</v>
      </c>
      <c r="H353" s="108" t="s">
        <v>527</v>
      </c>
      <c r="I353" s="102">
        <v>5</v>
      </c>
      <c r="J353" s="76">
        <v>10000</v>
      </c>
      <c r="K353" s="193"/>
      <c r="L353" s="108" t="s">
        <v>639</v>
      </c>
      <c r="M353" s="368">
        <v>108</v>
      </c>
      <c r="N353" s="351"/>
      <c r="O353" s="366">
        <v>0.12</v>
      </c>
      <c r="P353" s="200">
        <v>0.1</v>
      </c>
      <c r="Q353" s="112">
        <v>3</v>
      </c>
      <c r="R353" s="363" t="s">
        <v>531</v>
      </c>
    </row>
    <row r="354" spans="1:18">
      <c r="A354" s="133" t="s">
        <v>944</v>
      </c>
      <c r="B354" s="306">
        <v>350</v>
      </c>
      <c r="C354" s="126" t="s">
        <v>129</v>
      </c>
      <c r="D354" s="126" t="s">
        <v>413</v>
      </c>
      <c r="E354" s="102"/>
      <c r="F354" s="349" t="s">
        <v>682</v>
      </c>
      <c r="G354" s="193" t="s">
        <v>239</v>
      </c>
      <c r="H354" s="108" t="s">
        <v>539</v>
      </c>
      <c r="I354" s="102">
        <v>6</v>
      </c>
      <c r="J354" s="76">
        <v>12000</v>
      </c>
      <c r="K354" s="193"/>
      <c r="L354" t="s">
        <v>760</v>
      </c>
      <c r="M354" s="368"/>
      <c r="N354" s="351"/>
      <c r="O354" s="366"/>
      <c r="P354" s="368"/>
      <c r="R354" s="368"/>
    </row>
    <row r="355" spans="1:18">
      <c r="A355" s="133" t="s">
        <v>933</v>
      </c>
      <c r="B355" s="306">
        <v>351</v>
      </c>
      <c r="C355" s="368" t="s">
        <v>414</v>
      </c>
      <c r="D355" s="368" t="s">
        <v>415</v>
      </c>
      <c r="E355" s="102"/>
      <c r="F355" s="349" t="s">
        <v>683</v>
      </c>
      <c r="G355" s="193" t="s">
        <v>239</v>
      </c>
      <c r="H355" s="108" t="s">
        <v>98</v>
      </c>
      <c r="I355" s="102">
        <v>5</v>
      </c>
      <c r="J355" s="76">
        <v>10000</v>
      </c>
      <c r="K355" s="193" t="s">
        <v>576</v>
      </c>
      <c r="L355" s="108" t="s">
        <v>1592</v>
      </c>
      <c r="M355">
        <v>1320</v>
      </c>
      <c r="N355" s="351"/>
      <c r="O355" s="366"/>
      <c r="P355" s="363"/>
    </row>
    <row r="356" spans="1:18">
      <c r="A356" s="81" t="s">
        <v>933</v>
      </c>
      <c r="B356" s="306">
        <v>352</v>
      </c>
      <c r="C356" s="363" t="s">
        <v>414</v>
      </c>
      <c r="D356" s="363" t="s">
        <v>415</v>
      </c>
      <c r="E356" s="102"/>
      <c r="F356" s="349" t="s">
        <v>684</v>
      </c>
      <c r="G356" s="108" t="s">
        <v>690</v>
      </c>
      <c r="H356" s="108" t="s">
        <v>541</v>
      </c>
      <c r="I356" s="102">
        <v>6</v>
      </c>
      <c r="J356" s="76">
        <v>12000</v>
      </c>
      <c r="K356" t="s">
        <v>576</v>
      </c>
      <c r="L356" s="136" t="s">
        <v>640</v>
      </c>
      <c r="N356" s="351"/>
      <c r="O356" s="366"/>
      <c r="P356" s="200"/>
    </row>
    <row r="357" spans="1:18">
      <c r="A357" s="133" t="s">
        <v>933</v>
      </c>
      <c r="B357" s="306">
        <v>353</v>
      </c>
      <c r="C357" s="368" t="s">
        <v>414</v>
      </c>
      <c r="D357" s="368" t="s">
        <v>416</v>
      </c>
      <c r="E357" s="102"/>
      <c r="F357" s="349" t="s">
        <v>685</v>
      </c>
      <c r="G357" s="360" t="s">
        <v>239</v>
      </c>
      <c r="H357" s="136" t="s">
        <v>526</v>
      </c>
      <c r="I357" s="102">
        <v>5</v>
      </c>
      <c r="J357" s="76">
        <v>10000</v>
      </c>
      <c r="K357" s="368"/>
      <c r="L357" s="136" t="s">
        <v>768</v>
      </c>
      <c r="N357" s="351"/>
      <c r="O357" s="366"/>
      <c r="P357" s="368"/>
      <c r="R357" s="368"/>
    </row>
    <row r="358" spans="1:18">
      <c r="A358" s="133" t="s">
        <v>933</v>
      </c>
      <c r="B358" s="306">
        <v>354</v>
      </c>
      <c r="C358" s="193" t="s">
        <v>414</v>
      </c>
      <c r="D358" s="193" t="s">
        <v>416</v>
      </c>
      <c r="E358" s="102"/>
      <c r="F358" s="349" t="s">
        <v>686</v>
      </c>
      <c r="G358" s="360" t="s">
        <v>690</v>
      </c>
      <c r="H358" s="368" t="s">
        <v>534</v>
      </c>
      <c r="I358" s="102">
        <v>6</v>
      </c>
      <c r="J358" s="76">
        <v>12000</v>
      </c>
      <c r="K358" s="360"/>
      <c r="L358" s="368" t="s">
        <v>641</v>
      </c>
      <c r="M358" s="112">
        <v>120</v>
      </c>
      <c r="N358" s="351"/>
      <c r="O358" s="366">
        <v>0.15</v>
      </c>
      <c r="P358" s="200">
        <v>0.15</v>
      </c>
      <c r="Q358" s="112">
        <v>2</v>
      </c>
      <c r="R358" t="s">
        <v>2903</v>
      </c>
    </row>
    <row r="359" spans="1:18">
      <c r="A359" s="133" t="s">
        <v>933</v>
      </c>
      <c r="B359" s="306">
        <v>355</v>
      </c>
      <c r="C359" s="108" t="s">
        <v>414</v>
      </c>
      <c r="D359" s="108" t="s">
        <v>417</v>
      </c>
      <c r="E359" s="102" t="s">
        <v>938</v>
      </c>
      <c r="F359" s="349" t="s">
        <v>687</v>
      </c>
      <c r="G359" s="360" t="s">
        <v>690</v>
      </c>
      <c r="H359" s="363" t="s">
        <v>536</v>
      </c>
      <c r="I359" s="102">
        <v>5</v>
      </c>
      <c r="J359" s="76">
        <v>10000</v>
      </c>
      <c r="K359" s="360"/>
      <c r="L359" s="136" t="s">
        <v>642</v>
      </c>
      <c r="M359" s="368"/>
      <c r="N359" s="351"/>
      <c r="O359" s="366"/>
      <c r="P359" s="200"/>
      <c r="R359" s="363"/>
    </row>
    <row r="360" spans="1:18">
      <c r="A360" s="133" t="s">
        <v>933</v>
      </c>
      <c r="B360" s="306">
        <v>356</v>
      </c>
      <c r="C360" s="193" t="s">
        <v>414</v>
      </c>
      <c r="D360" s="193" t="s">
        <v>417</v>
      </c>
      <c r="E360" s="102"/>
      <c r="F360" s="349" t="s">
        <v>688</v>
      </c>
      <c r="G360" s="360" t="s">
        <v>239</v>
      </c>
      <c r="H360" s="108" t="s">
        <v>339</v>
      </c>
      <c r="I360" s="102">
        <v>7</v>
      </c>
      <c r="J360" s="76">
        <v>12000</v>
      </c>
      <c r="K360" s="360"/>
      <c r="L360" s="368" t="s">
        <v>773</v>
      </c>
      <c r="M360">
        <v>72</v>
      </c>
      <c r="N360" s="351"/>
      <c r="O360" s="366"/>
      <c r="P360" s="368"/>
    </row>
    <row r="361" spans="1:18">
      <c r="A361" s="133"/>
      <c r="B361" s="306">
        <v>316</v>
      </c>
      <c r="C361" s="126" t="s">
        <v>120</v>
      </c>
      <c r="D361" s="126" t="s">
        <v>2476</v>
      </c>
      <c r="E361" s="102"/>
      <c r="F361" s="126" t="s">
        <v>2479</v>
      </c>
      <c r="G361" s="360" t="s">
        <v>241</v>
      </c>
      <c r="H361" s="108" t="s">
        <v>737</v>
      </c>
      <c r="I361" s="102">
        <v>6</v>
      </c>
      <c r="J361" s="76">
        <v>4800</v>
      </c>
      <c r="K361" s="360" t="s">
        <v>573</v>
      </c>
      <c r="L361" s="363" t="s">
        <v>2480</v>
      </c>
      <c r="N361" s="351"/>
      <c r="O361" s="366"/>
      <c r="P361" s="363"/>
    </row>
    <row r="362" spans="1:18">
      <c r="A362" s="310"/>
      <c r="B362" s="310">
        <v>357</v>
      </c>
      <c r="C362" s="310" t="s">
        <v>2482</v>
      </c>
      <c r="E362" s="102"/>
      <c r="G362" s="310"/>
      <c r="H362" s="310"/>
      <c r="I362" s="102"/>
      <c r="J362" s="76"/>
      <c r="N362" s="351"/>
      <c r="O362" s="366"/>
      <c r="P362" s="363"/>
    </row>
    <row r="363" spans="1:18" s="310" customFormat="1">
      <c r="B363" s="310">
        <v>358</v>
      </c>
      <c r="C363" s="310" t="s">
        <v>2482</v>
      </c>
      <c r="E363" s="102"/>
      <c r="I363" s="102"/>
      <c r="J363" s="76"/>
      <c r="N363" s="351"/>
      <c r="O363" s="366"/>
      <c r="P363" s="363"/>
      <c r="Q363" s="112"/>
    </row>
    <row r="364" spans="1:18" s="310" customFormat="1">
      <c r="B364" s="310">
        <v>359</v>
      </c>
      <c r="C364" s="310" t="s">
        <v>2482</v>
      </c>
      <c r="E364" s="102"/>
      <c r="I364" s="102"/>
      <c r="J364" s="76"/>
      <c r="N364" s="351"/>
      <c r="O364" s="366"/>
      <c r="P364" s="363"/>
      <c r="Q364" s="112"/>
    </row>
    <row r="365" spans="1:18" s="310" customFormat="1">
      <c r="B365" s="310">
        <v>360</v>
      </c>
      <c r="C365" s="310" t="s">
        <v>2483</v>
      </c>
      <c r="E365" s="102"/>
      <c r="I365" s="102"/>
      <c r="J365" s="76"/>
      <c r="N365" s="351"/>
      <c r="O365" s="366"/>
      <c r="P365" s="363"/>
      <c r="Q365" s="112"/>
    </row>
    <row r="366" spans="1:18" s="310" customFormat="1">
      <c r="B366" s="310">
        <v>361</v>
      </c>
      <c r="C366" s="310" t="s">
        <v>2483</v>
      </c>
      <c r="E366" s="102"/>
      <c r="I366" s="102"/>
      <c r="J366" s="76"/>
      <c r="N366" s="351"/>
      <c r="O366" s="366"/>
      <c r="P366" s="363"/>
      <c r="Q366" s="112"/>
    </row>
    <row r="367" spans="1:18" s="310" customFormat="1">
      <c r="B367" s="310">
        <v>362</v>
      </c>
      <c r="C367" s="310" t="s">
        <v>2483</v>
      </c>
      <c r="E367" s="102"/>
      <c r="I367" s="102"/>
      <c r="J367" s="76"/>
      <c r="N367" s="351"/>
      <c r="O367" s="366"/>
      <c r="P367" s="363"/>
      <c r="Q367" s="112"/>
    </row>
    <row r="368" spans="1:18" s="310" customFormat="1">
      <c r="B368" s="310">
        <v>363</v>
      </c>
      <c r="C368" s="310" t="s">
        <v>2484</v>
      </c>
      <c r="E368" s="102"/>
      <c r="I368" s="102"/>
      <c r="J368" s="76"/>
      <c r="N368" s="351"/>
      <c r="O368" s="366"/>
      <c r="P368" s="363"/>
      <c r="Q368" s="112"/>
    </row>
    <row r="369" spans="1:16">
      <c r="A369" s="310"/>
      <c r="B369" s="310">
        <v>364</v>
      </c>
      <c r="C369" s="310" t="s">
        <v>2484</v>
      </c>
      <c r="D369" s="310"/>
      <c r="E369" s="102"/>
      <c r="F369" s="310"/>
      <c r="G369" s="310"/>
      <c r="H369" s="310"/>
      <c r="I369" s="102"/>
      <c r="J369" s="76"/>
      <c r="K369" s="310"/>
      <c r="L369" s="310"/>
      <c r="M369" s="310"/>
      <c r="N369" s="351"/>
      <c r="O369" s="366"/>
      <c r="P369" s="363"/>
    </row>
    <row r="370" spans="1:16">
      <c r="A370" s="310"/>
      <c r="B370" s="310">
        <v>365</v>
      </c>
      <c r="C370" s="310" t="s">
        <v>2484</v>
      </c>
      <c r="D370" s="310"/>
      <c r="E370" s="102"/>
      <c r="F370" s="310"/>
      <c r="G370" s="310"/>
      <c r="H370" s="310"/>
      <c r="I370" s="102"/>
      <c r="J370" s="76"/>
      <c r="K370" s="310"/>
      <c r="L370" s="310"/>
      <c r="M370" s="310"/>
      <c r="N370" s="351"/>
      <c r="O370" s="366"/>
      <c r="P370" s="363"/>
    </row>
    <row r="371" spans="1:16">
      <c r="A371" s="310"/>
      <c r="B371" s="310">
        <v>366</v>
      </c>
      <c r="C371" s="310" t="s">
        <v>2485</v>
      </c>
      <c r="D371" s="310"/>
      <c r="E371" s="102"/>
      <c r="F371" s="310"/>
      <c r="G371" s="310"/>
      <c r="H371" s="310"/>
      <c r="I371" s="102"/>
      <c r="J371" s="76"/>
      <c r="K371" s="310"/>
      <c r="L371" s="310"/>
      <c r="M371" s="310"/>
      <c r="N371" s="351"/>
      <c r="O371" s="366"/>
      <c r="P371" s="363"/>
    </row>
    <row r="372" spans="1:16">
      <c r="A372" s="310"/>
      <c r="B372" s="310">
        <v>367</v>
      </c>
      <c r="C372" s="310" t="s">
        <v>2485</v>
      </c>
      <c r="D372" s="310"/>
      <c r="E372" s="102"/>
      <c r="F372" s="310"/>
      <c r="G372" s="310"/>
      <c r="H372" s="310"/>
      <c r="I372" s="102"/>
      <c r="J372" s="76"/>
      <c r="K372" s="310"/>
      <c r="L372" s="310"/>
      <c r="M372" s="310"/>
      <c r="N372" s="351"/>
      <c r="O372" s="366"/>
      <c r="P372" s="363"/>
    </row>
    <row r="373" spans="1:16">
      <c r="A373" s="310"/>
      <c r="B373" s="310">
        <v>368</v>
      </c>
      <c r="C373" s="310" t="s">
        <v>2485</v>
      </c>
      <c r="D373" s="310"/>
      <c r="E373" s="102"/>
      <c r="F373" s="310"/>
      <c r="G373" s="310"/>
      <c r="H373" s="310"/>
      <c r="I373" s="102"/>
      <c r="J373" s="76"/>
      <c r="K373" s="310"/>
      <c r="L373" s="310"/>
      <c r="M373" s="310"/>
      <c r="N373" s="351"/>
      <c r="O373" s="366"/>
      <c r="P373" s="363"/>
    </row>
    <row r="374" spans="1:16">
      <c r="A374" s="310"/>
      <c r="B374" s="310">
        <v>369</v>
      </c>
      <c r="C374" s="310"/>
      <c r="D374" s="310"/>
      <c r="E374" s="102"/>
      <c r="F374" s="310"/>
      <c r="G374" s="310"/>
      <c r="H374" s="310"/>
      <c r="I374" s="102"/>
      <c r="J374" s="76"/>
      <c r="K374" s="310"/>
      <c r="L374" s="310"/>
      <c r="M374" s="310"/>
      <c r="N374" s="351"/>
      <c r="O374" s="366"/>
      <c r="P374" s="363"/>
    </row>
    <row r="375" spans="1:16">
      <c r="A375" s="368"/>
      <c r="B375" s="368"/>
      <c r="E375" s="368">
        <f>COUNTIF(Table28[Learnt?],"Y")</f>
        <v>35</v>
      </c>
      <c r="G375" s="368"/>
      <c r="H375" s="368"/>
      <c r="I375" s="368"/>
      <c r="L375"/>
      <c r="M375">
        <f>SUBTOTAL(109,Table28[Value1])</f>
        <v>58664.099999999991</v>
      </c>
      <c r="N375">
        <f>SUBTOTAL(109,Table28[Value2])</f>
        <v>3786</v>
      </c>
      <c r="O375" s="350">
        <f>SUBTOTAL(109,Table28[Value%])</f>
        <v>26.568999999999988</v>
      </c>
      <c r="P375" s="350"/>
    </row>
  </sheetData>
  <conditionalFormatting sqref="G5:G374">
    <cfRule type="expression" dxfId="80" priority="5">
      <formula>SUMPRODUCT(--ISNUMBER(SEARCH(IF($G$2&lt;&gt;"",$G$2),$G5)))&gt;0</formula>
    </cfRule>
  </conditionalFormatting>
  <conditionalFormatting sqref="D5:D374">
    <cfRule type="expression" dxfId="79" priority="4">
      <formula>SUMPRODUCT(--ISNUMBER(SEARCH(IF($D$2&lt;&gt;"",$D$2),$D5)))&gt;0</formula>
    </cfRule>
  </conditionalFormatting>
  <conditionalFormatting sqref="L5:L374">
    <cfRule type="expression" dxfId="78" priority="3">
      <formula>SUMPRODUCT(--ISNUMBER(SEARCH(IF($L$2&lt;&gt;"",$L$2),$L5)))&gt;0</formula>
    </cfRule>
  </conditionalFormatting>
  <conditionalFormatting sqref="H5:H374">
    <cfRule type="expression" dxfId="77" priority="2">
      <formula>SUMPRODUCT(--ISNUMBER(SEARCH(IF($H$2&lt;&gt;"",$H$2),$H5)))&gt;0</formula>
    </cfRule>
  </conditionalFormatting>
  <conditionalFormatting sqref="F5:F374">
    <cfRule type="expression" dxfId="76" priority="1">
      <formula>SUMPRODUCT(--ISNUMBER(SEARCH(IF($F$2&lt;&gt;"",$F$2),$F5)))&gt;0</formula>
    </cfRule>
  </conditionalFormatting>
  <dataValidations count="1">
    <dataValidation type="list" allowBlank="1" showInputMessage="1" sqref="E5:E374" xr:uid="{61779AA8-5950-4A41-A10F-28C1E9E43EE1}">
      <formula1>"Y,N,M,C,R,L"</formula1>
    </dataValidation>
  </dataValidations>
  <pageMargins left="0.7" right="0.7" top="0.75" bottom="0.75" header="0.3" footer="0.3"/>
  <pageSetup paperSize="0" orientation="portrait" horizontalDpi="0" verticalDpi="0" copies="0"/>
  <legacy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7C21A-D2A0-4522-A418-4F1066283607}">
  <sheetPr>
    <tabColor rgb="FF92D050"/>
  </sheetPr>
  <dimension ref="A1:M100"/>
  <sheetViews>
    <sheetView tabSelected="1" topLeftCell="B1" zoomScaleNormal="100" workbookViewId="0">
      <selection activeCell="I7" sqref="I7"/>
    </sheetView>
  </sheetViews>
  <sheetFormatPr defaultRowHeight="14.25"/>
  <cols>
    <col min="1" max="1" width="52.625" customWidth="1"/>
    <col min="2" max="2" width="26.625" customWidth="1"/>
    <col min="3" max="3" width="9.125" customWidth="1"/>
    <col min="4" max="4" width="20.125" bestFit="1" customWidth="1"/>
    <col min="5" max="5" width="20.375" bestFit="1" customWidth="1"/>
    <col min="6" max="6" width="2.5" customWidth="1"/>
    <col min="7" max="7" width="15.5" customWidth="1"/>
    <col min="8" max="8" width="16.125" bestFit="1" customWidth="1"/>
    <col min="9" max="9" width="7.75" customWidth="1"/>
    <col min="10" max="10" width="7.75" style="333" customWidth="1"/>
    <col min="11" max="11" width="7.25" customWidth="1"/>
    <col min="12" max="12" width="14.875" customWidth="1"/>
    <col min="13" max="13" width="15.625" bestFit="1" customWidth="1"/>
    <col min="14" max="14" width="3.5" customWidth="1"/>
    <col min="15" max="15" width="26.375" bestFit="1" customWidth="1"/>
    <col min="16" max="17" width="15.625" bestFit="1" customWidth="1"/>
    <col min="18" max="94" width="26.375" bestFit="1" customWidth="1"/>
    <col min="95" max="95" width="23.25" bestFit="1" customWidth="1"/>
    <col min="96" max="96" width="25.75" bestFit="1" customWidth="1"/>
    <col min="97" max="97" width="20.75" bestFit="1" customWidth="1"/>
    <col min="98" max="98" width="29.875" bestFit="1" customWidth="1"/>
    <col min="99" max="99" width="31.5" bestFit="1" customWidth="1"/>
    <col min="100" max="100" width="20.75" bestFit="1" customWidth="1"/>
    <col min="101" max="105" width="26.375" bestFit="1" customWidth="1"/>
    <col min="106" max="106" width="33" bestFit="1" customWidth="1"/>
    <col min="107" max="107" width="35.5" bestFit="1" customWidth="1"/>
    <col min="108" max="108" width="39.625" bestFit="1" customWidth="1"/>
    <col min="109" max="109" width="41.25" bestFit="1" customWidth="1"/>
    <col min="110" max="110" width="30.625" bestFit="1" customWidth="1"/>
    <col min="111" max="115" width="26.375" bestFit="1" customWidth="1"/>
    <col min="116" max="116" width="31.25" bestFit="1" customWidth="1"/>
    <col min="117" max="117" width="33.75" bestFit="1" customWidth="1"/>
    <col min="118" max="118" width="37.875" bestFit="1" customWidth="1"/>
    <col min="119" max="119" width="39.5" bestFit="1" customWidth="1"/>
    <col min="120" max="120" width="28.75" bestFit="1" customWidth="1"/>
    <col min="121" max="125" width="26.375" bestFit="1" customWidth="1"/>
    <col min="126" max="126" width="30.5" bestFit="1" customWidth="1"/>
    <col min="127" max="127" width="32.875" bestFit="1" customWidth="1"/>
    <col min="128" max="128" width="37" bestFit="1" customWidth="1"/>
    <col min="129" max="129" width="38.75" bestFit="1" customWidth="1"/>
    <col min="130" max="130" width="28" bestFit="1" customWidth="1"/>
    <col min="131" max="135" width="26.375" bestFit="1" customWidth="1"/>
    <col min="136" max="136" width="31.375" bestFit="1" customWidth="1"/>
    <col min="137" max="137" width="33.875" bestFit="1" customWidth="1"/>
    <col min="138" max="138" width="38" bestFit="1" customWidth="1"/>
    <col min="139" max="139" width="39.625" bestFit="1" customWidth="1"/>
    <col min="140" max="140" width="28.875" bestFit="1" customWidth="1"/>
    <col min="141" max="145" width="26.375" bestFit="1" customWidth="1"/>
    <col min="146" max="146" width="24.75" bestFit="1" customWidth="1"/>
    <col min="147" max="147" width="27.25" bestFit="1" customWidth="1"/>
    <col min="148" max="148" width="31.375" bestFit="1" customWidth="1"/>
    <col min="149" max="149" width="33" bestFit="1" customWidth="1"/>
    <col min="150" max="150" width="22.375" bestFit="1" customWidth="1"/>
    <col min="151" max="151" width="23.25" bestFit="1" customWidth="1"/>
    <col min="152" max="152" width="25.75" bestFit="1" customWidth="1"/>
    <col min="153" max="153" width="29.875" bestFit="1" customWidth="1"/>
    <col min="154" max="154" width="31.5" bestFit="1" customWidth="1"/>
    <col min="155" max="155" width="20.75" bestFit="1" customWidth="1"/>
    <col min="156" max="158" width="24.625" bestFit="1" customWidth="1"/>
    <col min="159" max="159" width="24.75" bestFit="1" customWidth="1"/>
    <col min="160" max="160" width="27.25" bestFit="1" customWidth="1"/>
    <col min="161" max="161" width="31.375" bestFit="1" customWidth="1"/>
    <col min="162" max="162" width="22.375" bestFit="1" customWidth="1"/>
    <col min="163" max="163" width="31.375" bestFit="1" customWidth="1"/>
    <col min="164" max="164" width="33.875" bestFit="1" customWidth="1"/>
    <col min="165" max="165" width="38" bestFit="1" customWidth="1"/>
    <col min="166" max="166" width="28.875" bestFit="1" customWidth="1"/>
    <col min="167" max="170" width="24.625" bestFit="1" customWidth="1"/>
    <col min="171" max="171" width="24.75" bestFit="1" customWidth="1"/>
    <col min="172" max="172" width="27.25" bestFit="1" customWidth="1"/>
    <col min="173" max="173" width="31.375" bestFit="1" customWidth="1"/>
    <col min="174" max="174" width="22.375" bestFit="1" customWidth="1"/>
    <col min="175" max="175" width="24.75" bestFit="1" customWidth="1"/>
    <col min="176" max="176" width="27.25" bestFit="1" customWidth="1"/>
    <col min="177" max="177" width="31.375" bestFit="1" customWidth="1"/>
    <col min="178" max="178" width="22.375" bestFit="1" customWidth="1"/>
    <col min="179" max="179" width="23.25" bestFit="1" customWidth="1"/>
    <col min="180" max="180" width="25.75" bestFit="1" customWidth="1"/>
    <col min="181" max="181" width="29.875" bestFit="1" customWidth="1"/>
    <col min="182" max="182" width="20.75" bestFit="1" customWidth="1"/>
  </cols>
  <sheetData>
    <row r="1" spans="1:13">
      <c r="A1" s="220" t="s">
        <v>3088</v>
      </c>
      <c r="B1" t="s">
        <v>2049</v>
      </c>
      <c r="D1" s="215" t="s">
        <v>2020</v>
      </c>
      <c r="E1" s="215" t="s">
        <v>2021</v>
      </c>
      <c r="G1" s="74" t="s">
        <v>344</v>
      </c>
      <c r="L1" s="223" t="s">
        <v>343</v>
      </c>
      <c r="M1" s="223" t="s">
        <v>122</v>
      </c>
    </row>
    <row r="2" spans="1:13" ht="15.75" thickBot="1">
      <c r="A2" s="91" t="s">
        <v>2019</v>
      </c>
      <c r="D2" s="211" t="s">
        <v>1624</v>
      </c>
      <c r="E2" s="211" t="s">
        <v>366</v>
      </c>
      <c r="G2" s="75" t="s">
        <v>343</v>
      </c>
      <c r="H2" s="75" t="s">
        <v>239</v>
      </c>
      <c r="L2" t="s">
        <v>1624</v>
      </c>
      <c r="M2" t="s">
        <v>107</v>
      </c>
    </row>
    <row r="3" spans="1:13" ht="15" thickTop="1">
      <c r="A3" s="209" t="s">
        <v>1807</v>
      </c>
      <c r="B3" s="209" t="s">
        <v>131</v>
      </c>
      <c r="C3" s="205"/>
      <c r="D3" s="216" t="s">
        <v>107</v>
      </c>
      <c r="E3" s="216" t="s">
        <v>1620</v>
      </c>
      <c r="G3" t="s">
        <v>337</v>
      </c>
      <c r="H3" t="s">
        <v>339</v>
      </c>
      <c r="L3" s="223" t="s">
        <v>1624</v>
      </c>
      <c r="M3" t="s">
        <v>104</v>
      </c>
    </row>
    <row r="4" spans="1:13">
      <c r="A4" t="s">
        <v>1989</v>
      </c>
      <c r="B4" t="s">
        <v>1990</v>
      </c>
      <c r="C4" s="205"/>
      <c r="D4" s="216" t="s">
        <v>104</v>
      </c>
      <c r="E4" s="216" t="s">
        <v>337</v>
      </c>
      <c r="G4" t="s">
        <v>2022</v>
      </c>
      <c r="H4" s="80" t="s">
        <v>338</v>
      </c>
      <c r="L4" s="223" t="s">
        <v>1624</v>
      </c>
      <c r="M4" t="s">
        <v>376</v>
      </c>
    </row>
    <row r="5" spans="1:13">
      <c r="A5" t="s">
        <v>1654</v>
      </c>
      <c r="B5" t="s">
        <v>1655</v>
      </c>
      <c r="C5" s="205"/>
      <c r="D5" s="216" t="s">
        <v>376</v>
      </c>
      <c r="E5" s="211" t="s">
        <v>387</v>
      </c>
      <c r="G5" s="223" t="s">
        <v>2023</v>
      </c>
      <c r="H5" s="223" t="s">
        <v>338</v>
      </c>
      <c r="L5" s="223" t="s">
        <v>1624</v>
      </c>
      <c r="M5" t="s">
        <v>386</v>
      </c>
    </row>
    <row r="6" spans="1:13">
      <c r="A6" t="s">
        <v>1805</v>
      </c>
      <c r="B6" t="s">
        <v>1806</v>
      </c>
      <c r="C6" s="205"/>
      <c r="D6" s="216" t="s">
        <v>395</v>
      </c>
      <c r="E6" s="216" t="s">
        <v>1620</v>
      </c>
      <c r="G6" s="80" t="s">
        <v>340</v>
      </c>
      <c r="H6" t="s">
        <v>341</v>
      </c>
      <c r="L6" s="223" t="s">
        <v>1624</v>
      </c>
      <c r="M6" t="s">
        <v>395</v>
      </c>
    </row>
    <row r="7" spans="1:13">
      <c r="A7" t="s">
        <v>1645</v>
      </c>
      <c r="B7" t="s">
        <v>1646</v>
      </c>
      <c r="C7" s="205"/>
      <c r="D7" s="216" t="s">
        <v>386</v>
      </c>
      <c r="E7" s="216" t="s">
        <v>337</v>
      </c>
      <c r="G7" s="80" t="s">
        <v>1623</v>
      </c>
      <c r="H7" t="s">
        <v>342</v>
      </c>
      <c r="L7" s="223" t="s">
        <v>1624</v>
      </c>
      <c r="M7" t="s">
        <v>394</v>
      </c>
    </row>
    <row r="8" spans="1:13">
      <c r="A8" t="s">
        <v>1644</v>
      </c>
      <c r="B8" t="s">
        <v>247</v>
      </c>
      <c r="C8" s="205"/>
      <c r="D8" s="216" t="s">
        <v>394</v>
      </c>
      <c r="E8" s="216" t="s">
        <v>1619</v>
      </c>
      <c r="G8" s="223" t="s">
        <v>1621</v>
      </c>
      <c r="H8" s="223" t="s">
        <v>342</v>
      </c>
      <c r="L8" s="223" t="s">
        <v>1620</v>
      </c>
      <c r="M8" t="s">
        <v>107</v>
      </c>
    </row>
    <row r="9" spans="1:13">
      <c r="A9" t="s">
        <v>1647</v>
      </c>
      <c r="B9">
        <v>5</v>
      </c>
      <c r="D9" s="211" t="s">
        <v>1620</v>
      </c>
      <c r="E9" s="216" t="s">
        <v>340</v>
      </c>
      <c r="G9" s="223" t="s">
        <v>1622</v>
      </c>
      <c r="H9" s="223" t="s">
        <v>342</v>
      </c>
      <c r="L9" s="223" t="s">
        <v>1620</v>
      </c>
      <c r="M9" t="s">
        <v>366</v>
      </c>
    </row>
    <row r="10" spans="1:13">
      <c r="A10" t="s">
        <v>1698</v>
      </c>
      <c r="B10" t="s">
        <v>1646</v>
      </c>
      <c r="C10" s="205"/>
      <c r="D10" s="216" t="s">
        <v>366</v>
      </c>
      <c r="E10" s="211" t="s">
        <v>383</v>
      </c>
      <c r="G10" s="223" t="s">
        <v>1624</v>
      </c>
      <c r="H10" t="s">
        <v>1992</v>
      </c>
      <c r="L10" s="223" t="s">
        <v>1620</v>
      </c>
      <c r="M10" t="s">
        <v>368</v>
      </c>
    </row>
    <row r="11" spans="1:13">
      <c r="A11" t="s">
        <v>1785</v>
      </c>
      <c r="B11" t="s">
        <v>1786</v>
      </c>
      <c r="C11" s="205"/>
      <c r="D11" s="216" t="s">
        <v>387</v>
      </c>
      <c r="E11" s="216" t="s">
        <v>1623</v>
      </c>
      <c r="G11" s="74"/>
      <c r="L11" s="223" t="s">
        <v>1620</v>
      </c>
      <c r="M11" t="s">
        <v>371</v>
      </c>
    </row>
    <row r="12" spans="1:13">
      <c r="A12" t="s">
        <v>1987</v>
      </c>
      <c r="B12" t="s">
        <v>1988</v>
      </c>
      <c r="C12" s="205"/>
      <c r="D12" s="216" t="s">
        <v>393</v>
      </c>
      <c r="E12" s="216" t="s">
        <v>1619</v>
      </c>
      <c r="L12" s="223" t="s">
        <v>1620</v>
      </c>
      <c r="M12" t="s">
        <v>372</v>
      </c>
    </row>
    <row r="13" spans="1:13">
      <c r="A13" t="s">
        <v>1784</v>
      </c>
      <c r="B13" t="s">
        <v>1646</v>
      </c>
      <c r="C13" s="205"/>
      <c r="D13" s="216" t="s">
        <v>374</v>
      </c>
      <c r="E13" s="216" t="s">
        <v>1622</v>
      </c>
      <c r="G13" s="268" t="s">
        <v>2171</v>
      </c>
      <c r="H13" s="268" t="s">
        <v>122</v>
      </c>
      <c r="I13" s="268" t="s">
        <v>2172</v>
      </c>
      <c r="J13" s="333" t="s">
        <v>191</v>
      </c>
      <c r="L13" s="223" t="s">
        <v>1620</v>
      </c>
      <c r="M13" t="s">
        <v>374</v>
      </c>
    </row>
    <row r="14" spans="1:13">
      <c r="A14" s="219" t="s">
        <v>1787</v>
      </c>
      <c r="B14" t="s">
        <v>1646</v>
      </c>
      <c r="C14" s="205"/>
      <c r="D14" s="216" t="s">
        <v>107</v>
      </c>
      <c r="E14" s="211" t="s">
        <v>385</v>
      </c>
      <c r="G14" t="s">
        <v>2161</v>
      </c>
      <c r="H14" t="s">
        <v>398</v>
      </c>
      <c r="I14" t="s">
        <v>2173</v>
      </c>
      <c r="J14" s="333" t="s">
        <v>2547</v>
      </c>
      <c r="L14" s="223" t="s">
        <v>1620</v>
      </c>
      <c r="M14" t="s">
        <v>382</v>
      </c>
    </row>
    <row r="15" spans="1:13">
      <c r="A15" t="s">
        <v>1808</v>
      </c>
      <c r="B15" t="s">
        <v>1646</v>
      </c>
      <c r="D15" s="216" t="s">
        <v>382</v>
      </c>
      <c r="E15" s="216" t="s">
        <v>337</v>
      </c>
      <c r="G15" t="s">
        <v>2161</v>
      </c>
      <c r="H15" s="268" t="s">
        <v>374</v>
      </c>
      <c r="I15" s="268" t="s">
        <v>2173</v>
      </c>
      <c r="L15" t="s">
        <v>1620</v>
      </c>
      <c r="M15" t="s">
        <v>386</v>
      </c>
    </row>
    <row r="16" spans="1:13">
      <c r="A16" t="s">
        <v>2087</v>
      </c>
      <c r="B16" t="s">
        <v>1646</v>
      </c>
      <c r="D16" s="216" t="s">
        <v>371</v>
      </c>
      <c r="E16" s="216" t="s">
        <v>1622</v>
      </c>
      <c r="G16" s="332" t="s">
        <v>2161</v>
      </c>
      <c r="H16" t="s">
        <v>2667</v>
      </c>
      <c r="I16" t="s">
        <v>2173</v>
      </c>
      <c r="J16" s="333" t="s">
        <v>2547</v>
      </c>
      <c r="L16" s="223" t="s">
        <v>1620</v>
      </c>
      <c r="M16" t="s">
        <v>387</v>
      </c>
    </row>
    <row r="17" spans="1:13">
      <c r="A17" t="s">
        <v>1690</v>
      </c>
      <c r="B17" t="s">
        <v>2446</v>
      </c>
      <c r="D17" s="216" t="s">
        <v>390</v>
      </c>
      <c r="E17" s="211" t="s">
        <v>363</v>
      </c>
      <c r="G17" s="333" t="s">
        <v>2161</v>
      </c>
      <c r="H17" t="s">
        <v>395</v>
      </c>
      <c r="I17" t="s">
        <v>2173</v>
      </c>
      <c r="L17" s="223" t="s">
        <v>1620</v>
      </c>
      <c r="M17" t="s">
        <v>390</v>
      </c>
    </row>
    <row r="18" spans="1:13">
      <c r="A18" t="s">
        <v>1991</v>
      </c>
      <c r="B18" t="s">
        <v>426</v>
      </c>
      <c r="D18" s="216" t="s">
        <v>372</v>
      </c>
      <c r="E18" s="216" t="s">
        <v>1622</v>
      </c>
      <c r="G18" s="333" t="s">
        <v>2161</v>
      </c>
      <c r="H18" s="333" t="s">
        <v>2632</v>
      </c>
      <c r="I18" s="333" t="s">
        <v>2633</v>
      </c>
      <c r="L18" s="223" t="s">
        <v>1620</v>
      </c>
      <c r="M18" t="s">
        <v>392</v>
      </c>
    </row>
    <row r="19" spans="1:13">
      <c r="A19" t="s">
        <v>1976</v>
      </c>
      <c r="B19" t="s">
        <v>1646</v>
      </c>
      <c r="D19" s="216" t="s">
        <v>392</v>
      </c>
      <c r="E19" s="211" t="s">
        <v>361</v>
      </c>
      <c r="G19" t="s">
        <v>2661</v>
      </c>
      <c r="H19" t="s">
        <v>398</v>
      </c>
      <c r="I19" s="333" t="s">
        <v>2173</v>
      </c>
      <c r="J19" s="333" t="s">
        <v>2547</v>
      </c>
      <c r="L19" s="223" t="s">
        <v>1620</v>
      </c>
      <c r="M19" t="s">
        <v>393</v>
      </c>
    </row>
    <row r="20" spans="1:13">
      <c r="A20" t="s">
        <v>1699</v>
      </c>
      <c r="B20" t="s">
        <v>1700</v>
      </c>
      <c r="D20" s="216" t="s">
        <v>368</v>
      </c>
      <c r="E20" s="216" t="s">
        <v>1621</v>
      </c>
      <c r="G20" t="s">
        <v>2661</v>
      </c>
      <c r="H20" s="333" t="s">
        <v>2663</v>
      </c>
      <c r="I20" s="333" t="s">
        <v>2633</v>
      </c>
      <c r="J20" s="333" t="s">
        <v>2664</v>
      </c>
      <c r="L20" s="223" t="s">
        <v>1620</v>
      </c>
      <c r="M20" t="s">
        <v>394</v>
      </c>
    </row>
    <row r="21" spans="1:13">
      <c r="A21" t="s">
        <v>1656</v>
      </c>
      <c r="B21" t="s">
        <v>1657</v>
      </c>
      <c r="D21" s="216" t="s">
        <v>386</v>
      </c>
      <c r="E21" s="211" t="s">
        <v>380</v>
      </c>
      <c r="G21" s="333" t="s">
        <v>2154</v>
      </c>
      <c r="H21" s="333" t="s">
        <v>393</v>
      </c>
      <c r="I21" s="333" t="s">
        <v>2633</v>
      </c>
      <c r="J21" s="333" t="s">
        <v>2662</v>
      </c>
      <c r="L21" s="223" t="s">
        <v>1620</v>
      </c>
      <c r="M21" t="s">
        <v>403</v>
      </c>
    </row>
    <row r="22" spans="1:13">
      <c r="A22" t="s">
        <v>2088</v>
      </c>
      <c r="B22" t="s">
        <v>2089</v>
      </c>
      <c r="D22" s="216" t="s">
        <v>394</v>
      </c>
      <c r="E22" s="216" t="s">
        <v>337</v>
      </c>
      <c r="G22" t="s">
        <v>2154</v>
      </c>
      <c r="H22" s="333" t="s">
        <v>374</v>
      </c>
      <c r="I22" s="333" t="s">
        <v>2173</v>
      </c>
      <c r="L22" s="223" t="s">
        <v>1621</v>
      </c>
      <c r="M22" t="s">
        <v>361</v>
      </c>
    </row>
    <row r="23" spans="1:13">
      <c r="A23" t="s">
        <v>2094</v>
      </c>
      <c r="B23" t="s">
        <v>1646</v>
      </c>
      <c r="D23" s="216" t="s">
        <v>403</v>
      </c>
      <c r="E23" s="216" t="s">
        <v>340</v>
      </c>
      <c r="G23" s="333" t="s">
        <v>2154</v>
      </c>
      <c r="H23" s="333" t="s">
        <v>2667</v>
      </c>
      <c r="I23" t="s">
        <v>2173</v>
      </c>
      <c r="J23" s="333" t="s">
        <v>2547</v>
      </c>
      <c r="L23" s="223" t="s">
        <v>1621</v>
      </c>
      <c r="M23" t="s">
        <v>102</v>
      </c>
    </row>
    <row r="24" spans="1:13">
      <c r="A24" t="s">
        <v>2095</v>
      </c>
      <c r="B24" t="s">
        <v>2096</v>
      </c>
      <c r="D24" s="211" t="s">
        <v>1621</v>
      </c>
      <c r="E24" s="211" t="s">
        <v>393</v>
      </c>
      <c r="G24" s="333" t="s">
        <v>2154</v>
      </c>
      <c r="H24" t="s">
        <v>395</v>
      </c>
      <c r="I24" s="333" t="s">
        <v>2173</v>
      </c>
      <c r="L24" s="223" t="s">
        <v>1621</v>
      </c>
      <c r="M24" t="s">
        <v>369</v>
      </c>
    </row>
    <row r="25" spans="1:13">
      <c r="A25" t="s">
        <v>2668</v>
      </c>
      <c r="B25" t="s">
        <v>2656</v>
      </c>
      <c r="D25" s="216" t="s">
        <v>361</v>
      </c>
      <c r="E25" s="216" t="s">
        <v>1620</v>
      </c>
      <c r="G25" s="333" t="s">
        <v>2658</v>
      </c>
      <c r="H25" t="s">
        <v>389</v>
      </c>
      <c r="I25" s="333" t="s">
        <v>2633</v>
      </c>
      <c r="J25" s="333" t="s">
        <v>2665</v>
      </c>
      <c r="L25" s="223" t="s">
        <v>1621</v>
      </c>
      <c r="M25" t="s">
        <v>373</v>
      </c>
    </row>
    <row r="26" spans="1:13">
      <c r="D26" s="216" t="s">
        <v>373</v>
      </c>
      <c r="E26" s="216" t="s">
        <v>337</v>
      </c>
      <c r="G26" s="333" t="s">
        <v>2658</v>
      </c>
      <c r="H26" s="333" t="s">
        <v>2660</v>
      </c>
      <c r="I26" s="333" t="s">
        <v>2173</v>
      </c>
      <c r="J26" s="333" t="s">
        <v>2547</v>
      </c>
      <c r="L26" s="223" t="s">
        <v>1621</v>
      </c>
      <c r="M26" t="s">
        <v>384</v>
      </c>
    </row>
    <row r="27" spans="1:13">
      <c r="D27" s="216" t="s">
        <v>384</v>
      </c>
      <c r="E27" s="211" t="s">
        <v>374</v>
      </c>
      <c r="G27" s="333" t="s">
        <v>2659</v>
      </c>
      <c r="H27" t="s">
        <v>2666</v>
      </c>
      <c r="I27" s="333" t="s">
        <v>2633</v>
      </c>
      <c r="J27" s="333" t="s">
        <v>2664</v>
      </c>
      <c r="L27" s="223" t="s">
        <v>1621</v>
      </c>
      <c r="M27" t="s">
        <v>389</v>
      </c>
    </row>
    <row r="28" spans="1:13">
      <c r="A28" t="s">
        <v>2766</v>
      </c>
      <c r="D28" s="216" t="s">
        <v>389</v>
      </c>
      <c r="E28" s="216" t="s">
        <v>1620</v>
      </c>
      <c r="G28" s="333" t="s">
        <v>2659</v>
      </c>
      <c r="H28" s="333" t="s">
        <v>2660</v>
      </c>
      <c r="I28" s="333" t="s">
        <v>2173</v>
      </c>
      <c r="J28" s="333" t="s">
        <v>2547</v>
      </c>
      <c r="L28" s="223" t="s">
        <v>1623</v>
      </c>
      <c r="M28" t="s">
        <v>109</v>
      </c>
    </row>
    <row r="29" spans="1:13">
      <c r="A29" t="s">
        <v>2153</v>
      </c>
      <c r="B29" t="s">
        <v>239</v>
      </c>
      <c r="D29" s="216" t="s">
        <v>102</v>
      </c>
      <c r="E29" s="216" t="s">
        <v>1623</v>
      </c>
      <c r="G29" s="352" t="s">
        <v>2658</v>
      </c>
      <c r="H29" t="s">
        <v>2804</v>
      </c>
      <c r="I29" t="s">
        <v>2803</v>
      </c>
      <c r="J29" s="352" t="s">
        <v>2662</v>
      </c>
      <c r="L29" s="223" t="s">
        <v>1623</v>
      </c>
      <c r="M29" t="s">
        <v>374</v>
      </c>
    </row>
    <row r="30" spans="1:13">
      <c r="A30" t="s">
        <v>2174</v>
      </c>
      <c r="B30" t="s">
        <v>2155</v>
      </c>
      <c r="D30" s="216" t="s">
        <v>369</v>
      </c>
      <c r="E30" s="211" t="s">
        <v>107</v>
      </c>
      <c r="G30" s="352" t="s">
        <v>2659</v>
      </c>
      <c r="H30" s="352" t="s">
        <v>2804</v>
      </c>
      <c r="I30" s="352" t="s">
        <v>2803</v>
      </c>
      <c r="J30" s="352" t="s">
        <v>2662</v>
      </c>
      <c r="L30" s="223" t="s">
        <v>1623</v>
      </c>
      <c r="M30" t="s">
        <v>383</v>
      </c>
    </row>
    <row r="31" spans="1:13">
      <c r="A31" s="268" t="s">
        <v>2179</v>
      </c>
      <c r="B31" s="268" t="s">
        <v>2156</v>
      </c>
      <c r="D31" s="211" t="s">
        <v>1623</v>
      </c>
      <c r="E31" s="216" t="s">
        <v>1624</v>
      </c>
      <c r="G31" s="352" t="s">
        <v>2661</v>
      </c>
      <c r="H31" s="352" t="s">
        <v>2804</v>
      </c>
      <c r="I31" s="352" t="s">
        <v>2803</v>
      </c>
      <c r="J31" s="352" t="s">
        <v>2662</v>
      </c>
      <c r="L31" s="223" t="s">
        <v>1623</v>
      </c>
      <c r="M31" t="s">
        <v>384</v>
      </c>
    </row>
    <row r="32" spans="1:13">
      <c r="A32" s="268" t="s">
        <v>2184</v>
      </c>
      <c r="B32" s="268" t="s">
        <v>2157</v>
      </c>
      <c r="D32" s="216" t="s">
        <v>383</v>
      </c>
      <c r="E32" s="216" t="s">
        <v>1620</v>
      </c>
      <c r="L32" s="223" t="s">
        <v>1623</v>
      </c>
      <c r="M32" t="s">
        <v>403</v>
      </c>
    </row>
    <row r="33" spans="1:13">
      <c r="A33" s="268" t="s">
        <v>2175</v>
      </c>
      <c r="B33" s="268" t="s">
        <v>2158</v>
      </c>
      <c r="D33" s="216" t="s">
        <v>374</v>
      </c>
      <c r="E33" s="211" t="s">
        <v>382</v>
      </c>
      <c r="L33" s="223" t="s">
        <v>337</v>
      </c>
      <c r="M33" t="s">
        <v>102</v>
      </c>
    </row>
    <row r="34" spans="1:13">
      <c r="A34" s="268" t="s">
        <v>2180</v>
      </c>
      <c r="B34" s="268" t="s">
        <v>2159</v>
      </c>
      <c r="D34" s="216" t="s">
        <v>384</v>
      </c>
      <c r="E34" s="216" t="s">
        <v>1620</v>
      </c>
      <c r="L34" s="223" t="s">
        <v>337</v>
      </c>
      <c r="M34" t="s">
        <v>104</v>
      </c>
    </row>
    <row r="35" spans="1:13">
      <c r="A35" s="268" t="s">
        <v>2185</v>
      </c>
      <c r="B35" s="268" t="s">
        <v>2160</v>
      </c>
      <c r="D35" s="216" t="s">
        <v>109</v>
      </c>
      <c r="E35" s="216" t="s">
        <v>1622</v>
      </c>
      <c r="L35" s="223" t="s">
        <v>337</v>
      </c>
      <c r="M35" t="s">
        <v>366</v>
      </c>
    </row>
    <row r="36" spans="1:13">
      <c r="A36" s="268" t="s">
        <v>2176</v>
      </c>
      <c r="B36" s="268" t="s">
        <v>2162</v>
      </c>
      <c r="D36" s="216" t="s">
        <v>403</v>
      </c>
      <c r="E36" s="211" t="s">
        <v>373</v>
      </c>
      <c r="L36" s="223" t="s">
        <v>337</v>
      </c>
      <c r="M36" t="s">
        <v>109</v>
      </c>
    </row>
    <row r="37" spans="1:13">
      <c r="A37" s="268" t="s">
        <v>2181</v>
      </c>
      <c r="B37" s="268" t="s">
        <v>2163</v>
      </c>
      <c r="D37" s="211" t="s">
        <v>337</v>
      </c>
      <c r="E37" s="216" t="s">
        <v>1621</v>
      </c>
      <c r="L37" s="223" t="s">
        <v>337</v>
      </c>
      <c r="M37" t="s">
        <v>371</v>
      </c>
    </row>
    <row r="38" spans="1:13">
      <c r="A38" s="268" t="s">
        <v>2186</v>
      </c>
      <c r="B38" s="268" t="s">
        <v>2164</v>
      </c>
      <c r="D38" s="216" t="s">
        <v>366</v>
      </c>
      <c r="E38" s="216" t="s">
        <v>340</v>
      </c>
      <c r="L38" s="223" t="s">
        <v>337</v>
      </c>
      <c r="M38" t="s">
        <v>372</v>
      </c>
    </row>
    <row r="39" spans="1:13">
      <c r="A39" s="268" t="s">
        <v>2177</v>
      </c>
      <c r="B39" s="268" t="s">
        <v>2165</v>
      </c>
      <c r="D39" s="216" t="s">
        <v>387</v>
      </c>
      <c r="E39" s="211" t="s">
        <v>381</v>
      </c>
      <c r="L39" s="223" t="s">
        <v>337</v>
      </c>
      <c r="M39" t="s">
        <v>380</v>
      </c>
    </row>
    <row r="40" spans="1:13">
      <c r="A40" s="268" t="s">
        <v>2182</v>
      </c>
      <c r="B40" s="268" t="s">
        <v>2166</v>
      </c>
      <c r="D40" s="216" t="s">
        <v>385</v>
      </c>
      <c r="E40" s="216" t="s">
        <v>340</v>
      </c>
      <c r="L40" s="223" t="s">
        <v>337</v>
      </c>
      <c r="M40" t="s">
        <v>385</v>
      </c>
    </row>
    <row r="41" spans="1:13">
      <c r="A41" s="268" t="s">
        <v>2187</v>
      </c>
      <c r="B41" s="268" t="s">
        <v>2167</v>
      </c>
      <c r="D41" s="216" t="s">
        <v>380</v>
      </c>
      <c r="E41" s="211" t="s">
        <v>104</v>
      </c>
      <c r="L41" s="223" t="s">
        <v>337</v>
      </c>
      <c r="M41" t="s">
        <v>387</v>
      </c>
    </row>
    <row r="42" spans="1:13">
      <c r="A42" s="268" t="s">
        <v>2178</v>
      </c>
      <c r="B42" s="268" t="s">
        <v>2168</v>
      </c>
      <c r="D42" s="216" t="s">
        <v>393</v>
      </c>
      <c r="E42" s="216" t="s">
        <v>1624</v>
      </c>
      <c r="L42" s="223" t="s">
        <v>337</v>
      </c>
      <c r="M42" t="s">
        <v>388</v>
      </c>
    </row>
    <row r="43" spans="1:13">
      <c r="A43" s="268" t="s">
        <v>2183</v>
      </c>
      <c r="B43" s="268" t="s">
        <v>2169</v>
      </c>
      <c r="D43" s="216" t="s">
        <v>104</v>
      </c>
      <c r="E43" s="216" t="s">
        <v>337</v>
      </c>
      <c r="L43" s="223" t="s">
        <v>337</v>
      </c>
      <c r="M43" t="s">
        <v>390</v>
      </c>
    </row>
    <row r="44" spans="1:13">
      <c r="A44" s="268" t="s">
        <v>2188</v>
      </c>
      <c r="B44" s="268" t="s">
        <v>2170</v>
      </c>
      <c r="D44" s="216" t="s">
        <v>371</v>
      </c>
      <c r="E44" s="216" t="s">
        <v>1619</v>
      </c>
      <c r="L44" s="223" t="s">
        <v>337</v>
      </c>
      <c r="M44" t="s">
        <v>392</v>
      </c>
    </row>
    <row r="45" spans="1:13">
      <c r="D45" s="216" t="s">
        <v>390</v>
      </c>
      <c r="E45" s="216" t="s">
        <v>340</v>
      </c>
      <c r="L45" s="223" t="s">
        <v>337</v>
      </c>
      <c r="M45" t="s">
        <v>393</v>
      </c>
    </row>
    <row r="46" spans="1:13">
      <c r="D46" s="216" t="s">
        <v>372</v>
      </c>
      <c r="E46" s="211" t="s">
        <v>371</v>
      </c>
      <c r="L46" s="223" t="s">
        <v>1619</v>
      </c>
      <c r="M46" t="s">
        <v>383</v>
      </c>
    </row>
    <row r="47" spans="1:13">
      <c r="D47" s="216" t="s">
        <v>102</v>
      </c>
      <c r="E47" s="216" t="s">
        <v>1620</v>
      </c>
      <c r="L47" s="223" t="s">
        <v>1619</v>
      </c>
      <c r="M47" t="s">
        <v>104</v>
      </c>
    </row>
    <row r="48" spans="1:13">
      <c r="D48" s="216" t="s">
        <v>392</v>
      </c>
      <c r="E48" s="216" t="s">
        <v>337</v>
      </c>
      <c r="L48" s="223" t="s">
        <v>1619</v>
      </c>
      <c r="M48" t="s">
        <v>387</v>
      </c>
    </row>
    <row r="49" spans="4:13">
      <c r="D49" s="216" t="s">
        <v>109</v>
      </c>
      <c r="E49" s="211" t="s">
        <v>376</v>
      </c>
      <c r="L49" s="223" t="s">
        <v>1619</v>
      </c>
      <c r="M49" t="s">
        <v>392</v>
      </c>
    </row>
    <row r="50" spans="4:13">
      <c r="D50" s="216" t="s">
        <v>388</v>
      </c>
      <c r="E50" s="216" t="s">
        <v>1624</v>
      </c>
      <c r="L50" s="223" t="s">
        <v>1619</v>
      </c>
      <c r="M50" t="s">
        <v>395</v>
      </c>
    </row>
    <row r="51" spans="4:13">
      <c r="D51" s="211" t="s">
        <v>1619</v>
      </c>
      <c r="E51" s="211" t="s">
        <v>118</v>
      </c>
      <c r="L51" s="223" t="s">
        <v>1622</v>
      </c>
      <c r="M51" t="s">
        <v>363</v>
      </c>
    </row>
    <row r="52" spans="4:13">
      <c r="D52" s="216" t="s">
        <v>387</v>
      </c>
      <c r="E52" s="216" t="s">
        <v>1622</v>
      </c>
      <c r="L52" s="223" t="s">
        <v>1622</v>
      </c>
      <c r="M52" t="s">
        <v>368</v>
      </c>
    </row>
    <row r="53" spans="4:13">
      <c r="D53" s="216" t="s">
        <v>383</v>
      </c>
      <c r="E53" s="216" t="s">
        <v>340</v>
      </c>
      <c r="H53" t="s">
        <v>2475</v>
      </c>
      <c r="L53" s="223" t="s">
        <v>1622</v>
      </c>
      <c r="M53" t="s">
        <v>118</v>
      </c>
    </row>
    <row r="54" spans="4:13">
      <c r="D54" s="216" t="s">
        <v>104</v>
      </c>
      <c r="E54" s="211" t="s">
        <v>384</v>
      </c>
      <c r="L54" s="223" t="s">
        <v>1622</v>
      </c>
      <c r="M54" t="s">
        <v>382</v>
      </c>
    </row>
    <row r="55" spans="4:13">
      <c r="D55" s="216" t="s">
        <v>392</v>
      </c>
      <c r="E55" s="216" t="s">
        <v>1621</v>
      </c>
      <c r="H55" t="s">
        <v>409</v>
      </c>
      <c r="L55" s="223" t="s">
        <v>1622</v>
      </c>
      <c r="M55" t="s">
        <v>383</v>
      </c>
    </row>
    <row r="56" spans="4:13">
      <c r="D56" s="216" t="s">
        <v>395</v>
      </c>
      <c r="E56" s="216" t="s">
        <v>1623</v>
      </c>
      <c r="H56" t="s">
        <v>413</v>
      </c>
      <c r="L56" s="223" t="s">
        <v>1622</v>
      </c>
      <c r="M56" t="s">
        <v>384</v>
      </c>
    </row>
    <row r="57" spans="4:13">
      <c r="D57" s="211" t="s">
        <v>1622</v>
      </c>
      <c r="E57" s="216" t="s">
        <v>1622</v>
      </c>
      <c r="H57" t="s">
        <v>378</v>
      </c>
      <c r="L57" s="223" t="s">
        <v>1622</v>
      </c>
      <c r="M57" t="s">
        <v>385</v>
      </c>
    </row>
    <row r="58" spans="4:13">
      <c r="D58" s="216" t="s">
        <v>383</v>
      </c>
      <c r="E58" s="216" t="s">
        <v>340</v>
      </c>
      <c r="H58" t="s">
        <v>362</v>
      </c>
      <c r="L58" s="223" t="s">
        <v>1622</v>
      </c>
      <c r="M58" t="s">
        <v>367</v>
      </c>
    </row>
    <row r="59" spans="4:13">
      <c r="D59" s="216" t="s">
        <v>385</v>
      </c>
      <c r="E59" s="211" t="s">
        <v>390</v>
      </c>
      <c r="H59" t="s">
        <v>415</v>
      </c>
      <c r="L59" s="223" t="s">
        <v>340</v>
      </c>
      <c r="M59" t="s">
        <v>387</v>
      </c>
    </row>
    <row r="60" spans="4:13">
      <c r="D60" s="216" t="s">
        <v>363</v>
      </c>
      <c r="E60" s="216" t="s">
        <v>1620</v>
      </c>
      <c r="H60" t="s">
        <v>411</v>
      </c>
      <c r="L60" s="223" t="s">
        <v>340</v>
      </c>
      <c r="M60" t="s">
        <v>104</v>
      </c>
    </row>
    <row r="61" spans="4:13">
      <c r="D61" s="216" t="s">
        <v>382</v>
      </c>
      <c r="E61" s="216" t="s">
        <v>337</v>
      </c>
      <c r="L61" s="223" t="s">
        <v>340</v>
      </c>
      <c r="M61" t="s">
        <v>368</v>
      </c>
    </row>
    <row r="62" spans="4:13">
      <c r="D62" s="216" t="s">
        <v>118</v>
      </c>
      <c r="E62" s="211" t="s">
        <v>389</v>
      </c>
      <c r="H62" t="s">
        <v>391</v>
      </c>
      <c r="L62" s="223" t="s">
        <v>340</v>
      </c>
      <c r="M62" t="s">
        <v>373</v>
      </c>
    </row>
    <row r="63" spans="4:13">
      <c r="D63" s="216" t="s">
        <v>384</v>
      </c>
      <c r="E63" s="216" t="s">
        <v>1621</v>
      </c>
      <c r="H63" t="s">
        <v>417</v>
      </c>
      <c r="L63" s="223" t="s">
        <v>340</v>
      </c>
      <c r="M63" t="s">
        <v>380</v>
      </c>
    </row>
    <row r="64" spans="4:13">
      <c r="D64" s="216" t="s">
        <v>368</v>
      </c>
      <c r="E64" s="211" t="s">
        <v>372</v>
      </c>
      <c r="L64" s="268" t="s">
        <v>340</v>
      </c>
      <c r="M64" t="s">
        <v>381</v>
      </c>
    </row>
    <row r="65" spans="4:13">
      <c r="D65" s="216" t="s">
        <v>367</v>
      </c>
      <c r="E65" s="216" t="s">
        <v>1620</v>
      </c>
      <c r="H65" t="s">
        <v>396</v>
      </c>
      <c r="L65" s="268" t="s">
        <v>340</v>
      </c>
      <c r="M65" s="268" t="s">
        <v>118</v>
      </c>
    </row>
    <row r="66" spans="4:13">
      <c r="D66" s="211" t="s">
        <v>340</v>
      </c>
      <c r="E66" s="216" t="s">
        <v>337</v>
      </c>
      <c r="L66" s="310" t="s">
        <v>340</v>
      </c>
      <c r="M66" s="310" t="s">
        <v>384</v>
      </c>
    </row>
    <row r="67" spans="4:13">
      <c r="D67" s="216" t="s">
        <v>387</v>
      </c>
      <c r="E67" s="211" t="s">
        <v>102</v>
      </c>
      <c r="H67" t="s">
        <v>119</v>
      </c>
      <c r="L67" s="310" t="s">
        <v>340</v>
      </c>
      <c r="M67" s="310" t="s">
        <v>367</v>
      </c>
    </row>
    <row r="68" spans="4:13">
      <c r="D68" s="216" t="s">
        <v>380</v>
      </c>
      <c r="E68" s="216" t="s">
        <v>1621</v>
      </c>
      <c r="H68" t="s">
        <v>407</v>
      </c>
      <c r="L68" s="333" t="s">
        <v>1622</v>
      </c>
      <c r="M68" t="s">
        <v>398</v>
      </c>
    </row>
    <row r="69" spans="4:13">
      <c r="D69" s="216" t="s">
        <v>373</v>
      </c>
      <c r="E69" s="216" t="s">
        <v>337</v>
      </c>
      <c r="H69" t="s">
        <v>412</v>
      </c>
      <c r="L69" s="333" t="s">
        <v>337</v>
      </c>
      <c r="M69" s="333" t="s">
        <v>398</v>
      </c>
    </row>
    <row r="70" spans="4:13">
      <c r="D70" s="216" t="s">
        <v>381</v>
      </c>
      <c r="E70" s="211" t="s">
        <v>392</v>
      </c>
      <c r="H70" t="s">
        <v>402</v>
      </c>
      <c r="L70" s="333" t="s">
        <v>1620</v>
      </c>
      <c r="M70" s="333" t="s">
        <v>398</v>
      </c>
    </row>
    <row r="71" spans="4:13">
      <c r="D71" s="216" t="s">
        <v>104</v>
      </c>
      <c r="E71" s="216" t="s">
        <v>1620</v>
      </c>
      <c r="H71" t="s">
        <v>400</v>
      </c>
      <c r="L71" s="352" t="s">
        <v>1608</v>
      </c>
      <c r="M71" s="352" t="s">
        <v>442</v>
      </c>
    </row>
    <row r="72" spans="4:13">
      <c r="D72" s="216" t="s">
        <v>118</v>
      </c>
      <c r="E72" s="216" t="s">
        <v>337</v>
      </c>
      <c r="H72" t="s">
        <v>375</v>
      </c>
    </row>
    <row r="73" spans="4:13">
      <c r="D73" s="216" t="s">
        <v>384</v>
      </c>
      <c r="E73" s="216" t="s">
        <v>1619</v>
      </c>
    </row>
    <row r="74" spans="4:13">
      <c r="D74" s="216" t="s">
        <v>368</v>
      </c>
      <c r="E74" s="211" t="s">
        <v>109</v>
      </c>
      <c r="H74" t="s">
        <v>379</v>
      </c>
    </row>
    <row r="75" spans="4:13">
      <c r="D75" s="216" t="s">
        <v>367</v>
      </c>
      <c r="E75" s="216" t="s">
        <v>1623</v>
      </c>
      <c r="H75" t="s">
        <v>404</v>
      </c>
    </row>
    <row r="76" spans="4:13">
      <c r="D76" s="211" t="s">
        <v>1625</v>
      </c>
      <c r="E76" s="216" t="s">
        <v>337</v>
      </c>
      <c r="H76" t="s">
        <v>410</v>
      </c>
    </row>
    <row r="77" spans="4:13">
      <c r="E77" s="211" t="s">
        <v>395</v>
      </c>
      <c r="H77" t="s">
        <v>416</v>
      </c>
    </row>
    <row r="78" spans="4:13">
      <c r="E78" s="216" t="s">
        <v>1624</v>
      </c>
      <c r="H78" t="s">
        <v>377</v>
      </c>
    </row>
    <row r="79" spans="4:13">
      <c r="E79" s="216" t="s">
        <v>1619</v>
      </c>
      <c r="H79" t="s">
        <v>408</v>
      </c>
    </row>
    <row r="80" spans="4:13">
      <c r="E80" s="211" t="s">
        <v>368</v>
      </c>
      <c r="H80" t="s">
        <v>397</v>
      </c>
    </row>
    <row r="81" spans="5:8">
      <c r="E81" s="216" t="s">
        <v>1620</v>
      </c>
      <c r="H81" t="s">
        <v>399</v>
      </c>
    </row>
    <row r="82" spans="5:8">
      <c r="E82" s="216" t="s">
        <v>1622</v>
      </c>
      <c r="H82" t="s">
        <v>370</v>
      </c>
    </row>
    <row r="83" spans="5:8">
      <c r="E83" s="216" t="s">
        <v>340</v>
      </c>
      <c r="H83" t="s">
        <v>405</v>
      </c>
    </row>
    <row r="84" spans="5:8">
      <c r="E84" s="211" t="s">
        <v>386</v>
      </c>
      <c r="H84" t="s">
        <v>406</v>
      </c>
    </row>
    <row r="85" spans="5:8">
      <c r="E85" s="216" t="s">
        <v>1624</v>
      </c>
      <c r="H85" t="s">
        <v>369</v>
      </c>
    </row>
    <row r="86" spans="5:8">
      <c r="E86" s="216" t="s">
        <v>1620</v>
      </c>
      <c r="H86" t="s">
        <v>364</v>
      </c>
    </row>
    <row r="87" spans="5:8">
      <c r="E87" s="211" t="s">
        <v>369</v>
      </c>
      <c r="H87" t="s">
        <v>401</v>
      </c>
    </row>
    <row r="88" spans="5:8">
      <c r="E88" s="216" t="s">
        <v>1621</v>
      </c>
      <c r="H88" t="s">
        <v>365</v>
      </c>
    </row>
    <row r="89" spans="5:8">
      <c r="E89" s="211" t="s">
        <v>394</v>
      </c>
    </row>
    <row r="90" spans="5:8">
      <c r="E90" s="216" t="s">
        <v>1624</v>
      </c>
    </row>
    <row r="91" spans="5:8">
      <c r="E91" s="216" t="s">
        <v>1620</v>
      </c>
    </row>
    <row r="92" spans="5:8">
      <c r="E92" s="211" t="s">
        <v>388</v>
      </c>
    </row>
    <row r="93" spans="5:8">
      <c r="E93" s="216" t="s">
        <v>337</v>
      </c>
    </row>
    <row r="94" spans="5:8">
      <c r="E94" s="211" t="s">
        <v>403</v>
      </c>
    </row>
    <row r="95" spans="5:8">
      <c r="E95" s="216" t="s">
        <v>1620</v>
      </c>
    </row>
    <row r="96" spans="5:8">
      <c r="E96" s="216" t="s">
        <v>1623</v>
      </c>
    </row>
    <row r="97" spans="5:5">
      <c r="E97" s="211" t="s">
        <v>367</v>
      </c>
    </row>
    <row r="98" spans="5:5">
      <c r="E98" s="216" t="s">
        <v>1622</v>
      </c>
    </row>
    <row r="99" spans="5:5">
      <c r="E99" s="216" t="s">
        <v>340</v>
      </c>
    </row>
    <row r="100" spans="5:5">
      <c r="E100" s="211" t="s">
        <v>1625</v>
      </c>
    </row>
  </sheetData>
  <conditionalFormatting sqref="A4:B25">
    <cfRule type="expression" dxfId="54" priority="13">
      <formula>SEARCH($A$1,$A4)</formula>
    </cfRule>
  </conditionalFormatting>
  <pageMargins left="0.7" right="0.7" top="0.75" bottom="0.75" header="0.3" footer="0.3"/>
  <pageSetup paperSize="0" orientation="portrait" horizontalDpi="0" verticalDpi="0" copies="0"/>
  <tableParts count="5">
    <tablePart r:id="rId3"/>
    <tablePart r:id="rId4"/>
    <tablePart r:id="rId5"/>
    <tablePart r:id="rId6"/>
    <tablePart r:id="rId7"/>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48960-DCBC-49E5-ADCE-1AE55E1B6223}">
  <sheetPr>
    <tabColor rgb="FF0070C0"/>
  </sheetPr>
  <dimension ref="A1:G32"/>
  <sheetViews>
    <sheetView workbookViewId="0">
      <selection activeCell="F6" sqref="F6:G32"/>
    </sheetView>
  </sheetViews>
  <sheetFormatPr defaultRowHeight="14.25"/>
  <cols>
    <col min="1" max="3" width="9" style="82"/>
    <col min="4" max="4" width="54.375" style="82" customWidth="1"/>
    <col min="5" max="5" width="5.875" style="82" customWidth="1"/>
    <col min="6" max="6" width="3.875" style="82" bestFit="1" customWidth="1"/>
    <col min="7" max="7" width="16.375" style="82" bestFit="1" customWidth="1"/>
    <col min="8" max="16384" width="9" style="82"/>
  </cols>
  <sheetData>
    <row r="1" spans="1:7">
      <c r="A1" s="190" t="s">
        <v>1175</v>
      </c>
      <c r="B1" s="190" t="s">
        <v>1174</v>
      </c>
    </row>
    <row r="2" spans="1:7">
      <c r="D2" s="274" t="s">
        <v>2015</v>
      </c>
    </row>
    <row r="4" spans="1:7" ht="42.75">
      <c r="D4" s="138" t="s">
        <v>1203</v>
      </c>
    </row>
    <row r="5" spans="1:7" ht="17.25" thickBot="1">
      <c r="F5" s="410" t="s">
        <v>1500</v>
      </c>
      <c r="G5" s="410"/>
    </row>
    <row r="6" spans="1:7" ht="15" thickTop="1">
      <c r="F6" s="292" t="s">
        <v>349</v>
      </c>
      <c r="G6" s="293" t="s">
        <v>1501</v>
      </c>
    </row>
    <row r="7" spans="1:7">
      <c r="F7" s="288">
        <v>0</v>
      </c>
      <c r="G7" s="276" t="s">
        <v>2354</v>
      </c>
    </row>
    <row r="8" spans="1:7">
      <c r="F8" s="288">
        <v>1</v>
      </c>
      <c r="G8" s="276" t="s">
        <v>526</v>
      </c>
    </row>
    <row r="9" spans="1:7">
      <c r="F9" s="288">
        <v>2</v>
      </c>
      <c r="G9" s="276" t="s">
        <v>1515</v>
      </c>
    </row>
    <row r="10" spans="1:7">
      <c r="F10" s="288">
        <v>3</v>
      </c>
      <c r="G10" s="289" t="s">
        <v>1505</v>
      </c>
    </row>
    <row r="11" spans="1:7">
      <c r="F11" s="288">
        <v>4</v>
      </c>
      <c r="G11" s="289" t="s">
        <v>272</v>
      </c>
    </row>
    <row r="12" spans="1:7">
      <c r="F12" s="288">
        <v>5</v>
      </c>
      <c r="G12" s="289" t="s">
        <v>2033</v>
      </c>
    </row>
    <row r="13" spans="1:7">
      <c r="F13" s="288">
        <v>6</v>
      </c>
      <c r="G13" s="289" t="s">
        <v>203</v>
      </c>
    </row>
    <row r="14" spans="1:7">
      <c r="F14" s="288">
        <v>7</v>
      </c>
      <c r="G14" s="289" t="s">
        <v>2034</v>
      </c>
    </row>
    <row r="15" spans="1:7">
      <c r="F15" s="288">
        <v>9</v>
      </c>
      <c r="G15" s="276" t="s">
        <v>241</v>
      </c>
    </row>
    <row r="16" spans="1:7">
      <c r="F16" s="288">
        <v>10</v>
      </c>
      <c r="G16" s="276" t="s">
        <v>282</v>
      </c>
    </row>
    <row r="17" spans="2:7">
      <c r="F17" s="288">
        <v>11</v>
      </c>
      <c r="G17" s="276" t="s">
        <v>2035</v>
      </c>
    </row>
    <row r="18" spans="2:7">
      <c r="F18" s="290">
        <v>12</v>
      </c>
      <c r="G18" s="291" t="s">
        <v>2036</v>
      </c>
    </row>
    <row r="19" spans="2:7">
      <c r="F19" s="288">
        <v>13</v>
      </c>
      <c r="G19" s="289" t="s">
        <v>2355</v>
      </c>
    </row>
    <row r="20" spans="2:7">
      <c r="F20" s="290">
        <v>14</v>
      </c>
      <c r="G20" s="291" t="s">
        <v>122</v>
      </c>
    </row>
    <row r="21" spans="2:7">
      <c r="F21" s="288">
        <v>15</v>
      </c>
      <c r="G21" s="289" t="s">
        <v>2037</v>
      </c>
    </row>
    <row r="22" spans="2:7">
      <c r="F22" s="288">
        <v>16</v>
      </c>
      <c r="G22" s="289" t="s">
        <v>1502</v>
      </c>
    </row>
    <row r="23" spans="2:7">
      <c r="C23" s="217" t="s">
        <v>1658</v>
      </c>
      <c r="D23" s="82" t="s">
        <v>1661</v>
      </c>
      <c r="F23" s="288">
        <v>17</v>
      </c>
      <c r="G23" s="289" t="s">
        <v>1509</v>
      </c>
    </row>
    <row r="24" spans="2:7">
      <c r="C24" s="217" t="s">
        <v>1659</v>
      </c>
      <c r="D24" s="82" t="s">
        <v>1662</v>
      </c>
      <c r="F24" s="288">
        <v>18</v>
      </c>
      <c r="G24" s="289" t="s">
        <v>1510</v>
      </c>
    </row>
    <row r="25" spans="2:7">
      <c r="B25" s="82" t="s">
        <v>2824</v>
      </c>
      <c r="C25" s="217" t="s">
        <v>1660</v>
      </c>
      <c r="D25" s="82" t="s">
        <v>2536</v>
      </c>
      <c r="F25" s="288">
        <v>19</v>
      </c>
      <c r="G25" s="289" t="s">
        <v>1511</v>
      </c>
    </row>
    <row r="26" spans="2:7">
      <c r="F26" s="288">
        <v>20</v>
      </c>
      <c r="G26" s="289" t="s">
        <v>1512</v>
      </c>
    </row>
    <row r="27" spans="2:7">
      <c r="F27" s="288">
        <v>21</v>
      </c>
      <c r="G27" s="289" t="s">
        <v>1513</v>
      </c>
    </row>
    <row r="28" spans="2:7">
      <c r="F28" s="290">
        <v>22</v>
      </c>
      <c r="G28" s="291" t="s">
        <v>2357</v>
      </c>
    </row>
    <row r="29" spans="2:7">
      <c r="F29" s="290">
        <v>23</v>
      </c>
      <c r="G29" s="291" t="s">
        <v>1514</v>
      </c>
    </row>
    <row r="30" spans="2:7">
      <c r="F30" s="288">
        <v>24</v>
      </c>
      <c r="G30" s="289" t="s">
        <v>1504</v>
      </c>
    </row>
    <row r="31" spans="2:7">
      <c r="F31" s="288">
        <v>25</v>
      </c>
      <c r="G31" s="276" t="s">
        <v>1516</v>
      </c>
    </row>
    <row r="32" spans="2:7">
      <c r="F32" s="288">
        <v>26</v>
      </c>
      <c r="G32" s="276" t="s">
        <v>1517</v>
      </c>
    </row>
  </sheetData>
  <mergeCells count="1">
    <mergeCell ref="F5:G5"/>
  </mergeCells>
  <hyperlinks>
    <hyperlink ref="C23:C25" location="'Martial Arts'!E79" display="Sanyi" xr:uid="{8A0E2084-34EE-49AE-BCA9-E748582088CE}"/>
    <hyperlink ref="G8" location="Characters!A1" display="Characters!A1" xr:uid="{AF27EC05-327E-4A9D-9322-C2E61E22A122}"/>
    <hyperlink ref="G9" location="Calculator!A1" display="Calculator!A1" xr:uid="{69414A75-8078-4E37-AB9E-4A0606BFCFEA}"/>
    <hyperlink ref="G10:G16" location="Calculator!A1" display="Calculator!A1" xr:uid="{15F88489-230D-4D38-88D3-1000747DB2C9}"/>
    <hyperlink ref="G10" location="'FAQ Tips'!A1" display="FAQ and Tips" xr:uid="{55BA1FCF-0A29-487C-BA00-DFBD1B4A66A1}"/>
    <hyperlink ref="G11" location="General!A1" display="General Table" xr:uid="{D95BE811-00A3-460B-A002-B32E4C062441}"/>
    <hyperlink ref="G12" location="Arena!A1" display="Arena" xr:uid="{ACF317AF-20E2-4D1C-AA57-B65EFF30F18F}"/>
    <hyperlink ref="G14" location="Book!A1" display="Book" xr:uid="{AED89AEC-5279-4138-A1FA-72346BFEA30C}"/>
    <hyperlink ref="G13" location="Horse!A1" display="Horse &amp; Skill Table" xr:uid="{E393DCC4-C26C-450F-B6CD-C2D940CF6559}"/>
    <hyperlink ref="G19" location="'Martial Arts'!A1" display="Martial Art" xr:uid="{05E4FADD-4BDA-4AC7-8221-1C92EF9C78A1}"/>
    <hyperlink ref="G15" location="Craft!A1" display="Craft!A1" xr:uid="{0879E399-2BF7-40EA-8C8F-71B4BE9FA23F}"/>
    <hyperlink ref="G22" location="'Junshan Wine'!A1" display="'Junshan Wine'!A1" xr:uid="{C234DC32-147A-4933-B0C0-CBD07B1C1179}"/>
    <hyperlink ref="G23" location="'Junshan Poem'!A1" display="'Junshan Poem'!A1" xr:uid="{0D5F0BEA-9FB0-4A24-967A-314DC0DE09FF}"/>
    <hyperlink ref="G24" location="'Language Persian'!A1" display="'Language Persian'!A1" xr:uid="{B6CC2E5B-E63B-4316-AC32-57B13375A312}"/>
    <hyperlink ref="G25" location="'Language Korean'!A1" display="'Language Korean'!A1" xr:uid="{6B853EF3-E5F6-4626-8B44-9219C3E75C48}"/>
    <hyperlink ref="G26" location="'Scholar Paint'!A1" display="'Scholar Paint'!A1" xr:uid="{608262AE-BA95-4D04-9B7B-4B117D602964}"/>
    <hyperlink ref="G27" location="'Scholar Caligraphy'!A1" display="'Scholar Caligraphy'!A1" xr:uid="{A58421DB-B344-4AB6-BF1B-69283ABDFB93}"/>
    <hyperlink ref="G21" location="'Scholar Music'!A1" display="'Scholar Music'!A1" xr:uid="{75779C01-60C6-4B60-96C5-442B1EC1EF29}"/>
    <hyperlink ref="G30" location="'Sect Treasure Hall'!A1" display="Sect Treasure Hall" xr:uid="{7B50F5F5-4438-4D4D-87FF-CBF001EA7792}"/>
    <hyperlink ref="G31" location="Version!A1" display="Version!A1" xr:uid="{32A8C1A0-7356-4057-B21E-362704E86BF6}"/>
    <hyperlink ref="G32" location="Misc!A1" display="Misc!A1" xr:uid="{56A849B0-DF45-4305-81EF-18FCC2A1D4E6}"/>
    <hyperlink ref="G7" location="Introduction!A1" display="Introduction" xr:uid="{D30F75C3-A3CB-42DA-9031-01EEDD201A6E}"/>
    <hyperlink ref="G16" location="Equipment!A1" display="Equipment" xr:uid="{AB24348C-2012-4CC7-B743-4856D3DA63DD}"/>
    <hyperlink ref="G17" location="'Chest &amp; Item'!A1" display="Chest &amp; Item" xr:uid="{75DD1DED-362B-4F7B-BF50-69F789DCF7F7}"/>
    <hyperlink ref="G18" location="Martial!A1" display="Martial" xr:uid="{88AE4084-4BB4-4DF8-8941-FFC5FBD2CCEA}"/>
    <hyperlink ref="G20" location="Sect!A1" display="Sect" xr:uid="{69327DC0-299C-4C6A-8B67-0B5802083160}"/>
    <hyperlink ref="G28" location="'Scholar Go'!A1" display="Scholar Go" xr:uid="{8B479DF8-5922-4668-BDF9-D4121B560D5C}"/>
    <hyperlink ref="G29" location="'Scholar Music'!A1" display="Scholar Music" xr:uid="{EC6D7FBB-5D3D-4A2B-B9CC-D1936A4BFB2A}"/>
  </hyperlinks>
  <pageMargins left="0.7" right="0.7" top="0.75" bottom="0.75" header="0.3" footer="0.3"/>
  <pageSetup paperSize="0" orientation="portrait" horizontalDpi="0" verticalDpi="0" copies="0"/>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12ACA-47EC-4B19-A317-C04AFB7ECB91}">
  <sheetPr>
    <tabColor rgb="FFFF0000"/>
  </sheetPr>
  <dimension ref="A1:J30"/>
  <sheetViews>
    <sheetView workbookViewId="0">
      <selection activeCell="F11" sqref="F11"/>
    </sheetView>
  </sheetViews>
  <sheetFormatPr defaultRowHeight="14.25"/>
  <cols>
    <col min="1" max="1" width="81" bestFit="1" customWidth="1"/>
    <col min="2" max="2" width="30.75" customWidth="1"/>
    <col min="3" max="3" width="26.125" hidden="1" customWidth="1"/>
    <col min="4" max="4" width="15.875" customWidth="1"/>
  </cols>
  <sheetData>
    <row r="1" spans="1:10" ht="15.75" thickBot="1">
      <c r="A1" s="72" t="s">
        <v>130</v>
      </c>
      <c r="B1" s="72" t="s">
        <v>131</v>
      </c>
      <c r="C1" s="72" t="s">
        <v>139</v>
      </c>
      <c r="D1" s="72" t="s">
        <v>1707</v>
      </c>
    </row>
    <row r="2" spans="1:10" ht="29.25" thickTop="1">
      <c r="A2" s="184" t="s">
        <v>2238</v>
      </c>
      <c r="B2" s="274" t="s">
        <v>136</v>
      </c>
      <c r="C2" s="271" t="s">
        <v>1702</v>
      </c>
      <c r="D2" s="271" t="s">
        <v>1708</v>
      </c>
      <c r="F2" s="136" t="s">
        <v>928</v>
      </c>
      <c r="I2" t="str">
        <f>IFERROR(RANK(D4,$D$4:$D$23,1),"")</f>
        <v/>
      </c>
    </row>
    <row r="3" spans="1:10" ht="28.5">
      <c r="A3" s="184" t="s">
        <v>2239</v>
      </c>
      <c r="B3" s="274" t="s">
        <v>138</v>
      </c>
      <c r="C3" s="271" t="s">
        <v>1701</v>
      </c>
      <c r="D3" s="271" t="s">
        <v>1709</v>
      </c>
      <c r="J3" s="221"/>
    </row>
    <row r="4" spans="1:10" ht="28.5">
      <c r="A4" s="184" t="s">
        <v>2240</v>
      </c>
      <c r="B4" s="274" t="s">
        <v>925</v>
      </c>
      <c r="C4" s="271" t="s">
        <v>927</v>
      </c>
      <c r="D4" s="271" t="s">
        <v>1710</v>
      </c>
      <c r="F4" t="s">
        <v>1797</v>
      </c>
      <c r="I4" t="s">
        <v>1798</v>
      </c>
      <c r="J4" s="221"/>
    </row>
    <row r="5" spans="1:10" ht="43.5">
      <c r="A5" s="184" t="s">
        <v>2241</v>
      </c>
      <c r="B5" s="274" t="s">
        <v>1751</v>
      </c>
      <c r="C5" s="271" t="s">
        <v>140</v>
      </c>
      <c r="D5" s="271" t="s">
        <v>1711</v>
      </c>
      <c r="F5" s="220" t="s">
        <v>2356</v>
      </c>
      <c r="G5" s="220"/>
      <c r="H5" s="220"/>
      <c r="J5" s="221"/>
    </row>
    <row r="6" spans="1:10" ht="29.25">
      <c r="A6" s="184" t="s">
        <v>2242</v>
      </c>
      <c r="B6" s="274" t="s">
        <v>1752</v>
      </c>
      <c r="C6" s="271" t="s">
        <v>141</v>
      </c>
      <c r="D6" s="271" t="s">
        <v>1712</v>
      </c>
      <c r="J6" s="221"/>
    </row>
    <row r="7" spans="1:10" ht="28.5">
      <c r="A7" s="184" t="s">
        <v>2243</v>
      </c>
      <c r="B7" s="274" t="s">
        <v>1753</v>
      </c>
      <c r="C7" s="271" t="s">
        <v>947</v>
      </c>
      <c r="D7" s="271" t="s">
        <v>1713</v>
      </c>
      <c r="J7" s="221"/>
    </row>
    <row r="8" spans="1:10">
      <c r="A8" s="184" t="s">
        <v>2244</v>
      </c>
      <c r="B8" s="271" t="s">
        <v>957</v>
      </c>
      <c r="C8" s="271" t="s">
        <v>946</v>
      </c>
      <c r="D8" s="271" t="s">
        <v>1714</v>
      </c>
      <c r="J8" s="221"/>
    </row>
    <row r="9" spans="1:10" ht="29.25">
      <c r="A9" s="184" t="s">
        <v>2245</v>
      </c>
      <c r="B9" s="274" t="s">
        <v>1612</v>
      </c>
      <c r="C9" s="271" t="s">
        <v>142</v>
      </c>
      <c r="D9" s="271" t="s">
        <v>1715</v>
      </c>
      <c r="F9" t="s">
        <v>2921</v>
      </c>
      <c r="J9" s="221"/>
    </row>
    <row r="10" spans="1:10" ht="29.25">
      <c r="A10" s="184" t="s">
        <v>2246</v>
      </c>
      <c r="B10" s="274" t="s">
        <v>1754</v>
      </c>
      <c r="C10" s="271" t="s">
        <v>143</v>
      </c>
      <c r="D10" s="271" t="s">
        <v>1716</v>
      </c>
      <c r="J10" s="221"/>
    </row>
    <row r="11" spans="1:10" ht="15">
      <c r="A11" s="184" t="s">
        <v>2247</v>
      </c>
      <c r="B11" s="274" t="s">
        <v>954</v>
      </c>
      <c r="C11" s="271" t="s">
        <v>953</v>
      </c>
      <c r="D11" s="271" t="s">
        <v>1717</v>
      </c>
      <c r="J11" s="221"/>
    </row>
    <row r="12" spans="1:10" ht="28.5">
      <c r="A12" s="184" t="s">
        <v>2248</v>
      </c>
      <c r="B12" s="274" t="s">
        <v>1755</v>
      </c>
      <c r="C12" s="271" t="s">
        <v>144</v>
      </c>
      <c r="D12" s="271" t="s">
        <v>1718</v>
      </c>
      <c r="J12" s="221"/>
    </row>
    <row r="13" spans="1:10" ht="28.5">
      <c r="A13" s="184" t="s">
        <v>2249</v>
      </c>
      <c r="B13" s="274" t="s">
        <v>1756</v>
      </c>
      <c r="C13" s="271" t="s">
        <v>145</v>
      </c>
      <c r="D13" s="271" t="s">
        <v>1719</v>
      </c>
    </row>
    <row r="14" spans="1:10">
      <c r="A14" s="184" t="s">
        <v>2250</v>
      </c>
      <c r="B14" s="271" t="s">
        <v>1757</v>
      </c>
      <c r="C14" s="271" t="s">
        <v>945</v>
      </c>
      <c r="D14" s="271" t="s">
        <v>1720</v>
      </c>
    </row>
    <row r="15" spans="1:10" ht="29.25">
      <c r="A15" s="184" t="s">
        <v>2251</v>
      </c>
      <c r="B15" s="274" t="s">
        <v>886</v>
      </c>
      <c r="C15" s="271" t="s">
        <v>948</v>
      </c>
      <c r="D15" s="271" t="s">
        <v>1721</v>
      </c>
    </row>
    <row r="16" spans="1:10" ht="43.5">
      <c r="A16" s="184" t="s">
        <v>2252</v>
      </c>
      <c r="B16" s="274" t="s">
        <v>1758</v>
      </c>
      <c r="C16" s="271" t="s">
        <v>146</v>
      </c>
      <c r="D16" s="271" t="s">
        <v>1722</v>
      </c>
    </row>
    <row r="17" spans="1:4" ht="29.25">
      <c r="A17" s="184" t="s">
        <v>2253</v>
      </c>
      <c r="B17" s="274" t="s">
        <v>1759</v>
      </c>
      <c r="C17" s="271" t="s">
        <v>949</v>
      </c>
      <c r="D17" s="271" t="s">
        <v>1723</v>
      </c>
    </row>
    <row r="18" spans="1:4" ht="28.5">
      <c r="A18" s="184" t="s">
        <v>2254</v>
      </c>
      <c r="B18" s="274" t="s">
        <v>926</v>
      </c>
      <c r="C18" s="271" t="s">
        <v>147</v>
      </c>
      <c r="D18" s="271" t="s">
        <v>1724</v>
      </c>
    </row>
    <row r="19" spans="1:4" ht="28.5">
      <c r="A19" s="184" t="s">
        <v>2255</v>
      </c>
      <c r="B19" s="274" t="s">
        <v>137</v>
      </c>
      <c r="C19" s="271" t="s">
        <v>148</v>
      </c>
      <c r="D19" s="271" t="s">
        <v>1725</v>
      </c>
    </row>
    <row r="20" spans="1:4" ht="29.25">
      <c r="A20" s="184" t="s">
        <v>2256</v>
      </c>
      <c r="B20" s="274" t="s">
        <v>955</v>
      </c>
      <c r="C20" s="271" t="s">
        <v>956</v>
      </c>
      <c r="D20" s="271" t="s">
        <v>1726</v>
      </c>
    </row>
    <row r="21" spans="1:4" ht="29.25">
      <c r="A21" s="184" t="s">
        <v>2257</v>
      </c>
      <c r="B21" s="274" t="s">
        <v>1760</v>
      </c>
      <c r="C21" s="271" t="s">
        <v>950</v>
      </c>
      <c r="D21" s="271" t="s">
        <v>1727</v>
      </c>
    </row>
    <row r="22" spans="1:4" ht="28.5">
      <c r="A22" s="184" t="s">
        <v>2258</v>
      </c>
      <c r="B22" s="274" t="s">
        <v>1761</v>
      </c>
      <c r="C22" s="271" t="s">
        <v>149</v>
      </c>
      <c r="D22" s="271" t="s">
        <v>1728</v>
      </c>
    </row>
    <row r="23" spans="1:4" ht="29.25">
      <c r="A23" s="184" t="s">
        <v>2259</v>
      </c>
      <c r="B23" s="274" t="s">
        <v>1762</v>
      </c>
      <c r="C23" s="271" t="s">
        <v>951</v>
      </c>
      <c r="D23" s="271" t="s">
        <v>1729</v>
      </c>
    </row>
    <row r="24" spans="1:4" ht="28.5">
      <c r="A24" s="184" t="s">
        <v>2260</v>
      </c>
      <c r="B24" s="274" t="s">
        <v>135</v>
      </c>
      <c r="C24" s="271" t="s">
        <v>1703</v>
      </c>
      <c r="D24" s="271" t="s">
        <v>1703</v>
      </c>
    </row>
    <row r="25" spans="1:4" ht="28.5">
      <c r="A25" s="184" t="s">
        <v>2261</v>
      </c>
      <c r="B25" s="274" t="s">
        <v>1796</v>
      </c>
      <c r="C25" s="271" t="s">
        <v>1704</v>
      </c>
      <c r="D25" s="271" t="s">
        <v>1704</v>
      </c>
    </row>
    <row r="26" spans="1:4" ht="28.5">
      <c r="A26" s="184" t="s">
        <v>2262</v>
      </c>
      <c r="B26" s="274" t="s">
        <v>1763</v>
      </c>
      <c r="C26" s="271" t="s">
        <v>958</v>
      </c>
      <c r="D26" s="271" t="s">
        <v>1730</v>
      </c>
    </row>
    <row r="27" spans="1:4" ht="28.5">
      <c r="A27" s="184" t="s">
        <v>2263</v>
      </c>
      <c r="B27" s="274" t="s">
        <v>1764</v>
      </c>
      <c r="C27" s="271" t="s">
        <v>1705</v>
      </c>
      <c r="D27" s="271" t="s">
        <v>1705</v>
      </c>
    </row>
    <row r="28" spans="1:4" ht="28.5">
      <c r="A28" s="184" t="s">
        <v>2264</v>
      </c>
      <c r="B28" s="274" t="s">
        <v>1765</v>
      </c>
      <c r="C28" s="271" t="s">
        <v>952</v>
      </c>
      <c r="D28" s="271" t="s">
        <v>1731</v>
      </c>
    </row>
    <row r="29" spans="1:4" ht="28.5">
      <c r="A29" s="184" t="s">
        <v>133</v>
      </c>
      <c r="B29" s="274" t="s">
        <v>134</v>
      </c>
      <c r="C29" s="271" t="s">
        <v>1706</v>
      </c>
      <c r="D29" s="271" t="s">
        <v>1706</v>
      </c>
    </row>
    <row r="30" spans="1:4">
      <c r="A30" s="184" t="s">
        <v>2265</v>
      </c>
      <c r="B30" s="274" t="s">
        <v>1766</v>
      </c>
      <c r="C30" s="271" t="s">
        <v>150</v>
      </c>
      <c r="D30" s="271" t="s">
        <v>1732</v>
      </c>
    </row>
  </sheetData>
  <conditionalFormatting sqref="A2:D30">
    <cfRule type="expression" dxfId="41" priority="1">
      <formula>SEARCH($F$5,$D2)</formula>
    </cfRule>
  </conditionalFormatting>
  <pageMargins left="0.7" right="0.7" top="0.75" bottom="0.75" header="0.3" footer="0.3"/>
  <pageSetup paperSize="0" orientation="portrait" horizontalDpi="0" verticalDpi="0" copies="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DE83-340A-42C1-AE92-501D6F345072}">
  <sheetPr>
    <tabColor rgb="FFFF0000"/>
  </sheetPr>
  <dimension ref="A1:H30"/>
  <sheetViews>
    <sheetView topLeftCell="B1" workbookViewId="0">
      <selection activeCell="E5" sqref="E5"/>
    </sheetView>
  </sheetViews>
  <sheetFormatPr defaultRowHeight="14.25"/>
  <cols>
    <col min="1" max="1" width="6.625" style="272" hidden="1" customWidth="1"/>
    <col min="2" max="2" width="30.75" style="271" customWidth="1"/>
    <col min="3" max="3" width="25" style="271" customWidth="1"/>
    <col min="4" max="16384" width="9" style="271"/>
  </cols>
  <sheetData>
    <row r="1" spans="1:8" ht="15.75" thickBot="1">
      <c r="A1" s="72" t="s">
        <v>130</v>
      </c>
      <c r="B1" s="72" t="s">
        <v>131</v>
      </c>
      <c r="C1" s="72" t="s">
        <v>2332</v>
      </c>
    </row>
    <row r="2" spans="1:8" ht="15" thickTop="1">
      <c r="A2" s="272" t="s">
        <v>2238</v>
      </c>
      <c r="B2" s="274" t="s">
        <v>136</v>
      </c>
      <c r="C2" s="271" t="s">
        <v>2304</v>
      </c>
      <c r="E2" s="136" t="s">
        <v>928</v>
      </c>
      <c r="H2" s="271" t="str">
        <f>IFERROR(RANK(C4,$C$4:$C$23,1),"")</f>
        <v/>
      </c>
    </row>
    <row r="3" spans="1:8">
      <c r="A3" s="272" t="s">
        <v>2239</v>
      </c>
      <c r="B3" s="274" t="s">
        <v>138</v>
      </c>
      <c r="C3" s="271" t="s">
        <v>2305</v>
      </c>
    </row>
    <row r="4" spans="1:8">
      <c r="A4" s="272" t="s">
        <v>2240</v>
      </c>
      <c r="B4" s="274" t="s">
        <v>925</v>
      </c>
      <c r="C4" s="271" t="s">
        <v>2306</v>
      </c>
      <c r="E4" s="271" t="s">
        <v>1797</v>
      </c>
      <c r="H4" s="271" t="s">
        <v>1798</v>
      </c>
    </row>
    <row r="5" spans="1:8" ht="15">
      <c r="A5" s="272" t="s">
        <v>2241</v>
      </c>
      <c r="B5" s="274" t="s">
        <v>1751</v>
      </c>
      <c r="C5" s="271" t="s">
        <v>2307</v>
      </c>
      <c r="E5" s="220" t="s">
        <v>2333</v>
      </c>
      <c r="F5" s="220"/>
      <c r="G5" s="220"/>
    </row>
    <row r="6" spans="1:8" ht="15">
      <c r="A6" s="272" t="s">
        <v>2242</v>
      </c>
      <c r="B6" s="274" t="s">
        <v>1752</v>
      </c>
      <c r="C6" s="271" t="s">
        <v>2308</v>
      </c>
    </row>
    <row r="7" spans="1:8">
      <c r="A7" s="272" t="s">
        <v>2243</v>
      </c>
      <c r="B7" s="274" t="s">
        <v>1753</v>
      </c>
      <c r="C7" s="271" t="s">
        <v>2309</v>
      </c>
    </row>
    <row r="8" spans="1:8">
      <c r="A8" s="272" t="s">
        <v>2244</v>
      </c>
      <c r="B8" s="271" t="s">
        <v>957</v>
      </c>
      <c r="C8" s="271" t="s">
        <v>2310</v>
      </c>
    </row>
    <row r="9" spans="1:8" ht="15">
      <c r="A9" s="272" t="s">
        <v>2245</v>
      </c>
      <c r="B9" s="274" t="s">
        <v>1612</v>
      </c>
      <c r="C9" s="271" t="s">
        <v>2311</v>
      </c>
    </row>
    <row r="10" spans="1:8" ht="15">
      <c r="A10" s="272" t="s">
        <v>2246</v>
      </c>
      <c r="B10" s="274" t="s">
        <v>1754</v>
      </c>
      <c r="C10" s="271" t="s">
        <v>2312</v>
      </c>
    </row>
    <row r="11" spans="1:8" ht="15">
      <c r="A11" s="272" t="s">
        <v>2247</v>
      </c>
      <c r="B11" s="274" t="s">
        <v>954</v>
      </c>
      <c r="C11" s="271" t="s">
        <v>2313</v>
      </c>
    </row>
    <row r="12" spans="1:8">
      <c r="A12" s="272" t="s">
        <v>2248</v>
      </c>
      <c r="B12" s="274" t="s">
        <v>1755</v>
      </c>
      <c r="C12" s="271" t="s">
        <v>2314</v>
      </c>
    </row>
    <row r="13" spans="1:8">
      <c r="A13" s="272" t="s">
        <v>2249</v>
      </c>
      <c r="B13" s="274" t="s">
        <v>1756</v>
      </c>
      <c r="C13" s="271" t="s">
        <v>2315</v>
      </c>
    </row>
    <row r="14" spans="1:8">
      <c r="A14" s="272" t="s">
        <v>2250</v>
      </c>
      <c r="B14" s="271" t="s">
        <v>1757</v>
      </c>
      <c r="C14" s="271" t="s">
        <v>2316</v>
      </c>
    </row>
    <row r="15" spans="1:8" ht="15">
      <c r="A15" s="272" t="s">
        <v>2251</v>
      </c>
      <c r="B15" s="274" t="s">
        <v>886</v>
      </c>
      <c r="C15" s="271" t="s">
        <v>2317</v>
      </c>
    </row>
    <row r="16" spans="1:8" ht="15">
      <c r="A16" s="272" t="s">
        <v>2252</v>
      </c>
      <c r="B16" s="274" t="s">
        <v>1758</v>
      </c>
      <c r="C16" s="271" t="s">
        <v>2318</v>
      </c>
    </row>
    <row r="17" spans="1:3" ht="15">
      <c r="A17" s="272" t="s">
        <v>2253</v>
      </c>
      <c r="B17" s="274" t="s">
        <v>1759</v>
      </c>
      <c r="C17" s="271" t="s">
        <v>2319</v>
      </c>
    </row>
    <row r="18" spans="1:3">
      <c r="A18" s="272" t="s">
        <v>2254</v>
      </c>
      <c r="B18" s="274" t="s">
        <v>926</v>
      </c>
      <c r="C18" s="271" t="s">
        <v>2320</v>
      </c>
    </row>
    <row r="19" spans="1:3">
      <c r="A19" s="272" t="s">
        <v>2255</v>
      </c>
      <c r="B19" s="274" t="s">
        <v>137</v>
      </c>
      <c r="C19" s="271" t="s">
        <v>2321</v>
      </c>
    </row>
    <row r="20" spans="1:3" ht="15">
      <c r="A20" s="272" t="s">
        <v>2256</v>
      </c>
      <c r="B20" s="274" t="s">
        <v>955</v>
      </c>
      <c r="C20" s="271" t="s">
        <v>2322</v>
      </c>
    </row>
    <row r="21" spans="1:3" ht="15">
      <c r="A21" s="272" t="s">
        <v>2257</v>
      </c>
      <c r="B21" s="274" t="s">
        <v>1760</v>
      </c>
      <c r="C21" s="271" t="s">
        <v>2323</v>
      </c>
    </row>
    <row r="22" spans="1:3">
      <c r="A22" s="272" t="s">
        <v>2258</v>
      </c>
      <c r="B22" s="274" t="s">
        <v>1761</v>
      </c>
      <c r="C22" s="272" t="s">
        <v>2334</v>
      </c>
    </row>
    <row r="23" spans="1:3" ht="15">
      <c r="A23" s="272" t="s">
        <v>2259</v>
      </c>
      <c r="B23" s="274" t="s">
        <v>1762</v>
      </c>
      <c r="C23" s="271" t="s">
        <v>2324</v>
      </c>
    </row>
    <row r="24" spans="1:3">
      <c r="A24" s="272" t="s">
        <v>2260</v>
      </c>
      <c r="B24" s="274" t="s">
        <v>135</v>
      </c>
      <c r="C24" s="271" t="s">
        <v>2325</v>
      </c>
    </row>
    <row r="25" spans="1:3">
      <c r="A25" s="272" t="s">
        <v>2261</v>
      </c>
      <c r="B25" s="274" t="s">
        <v>1796</v>
      </c>
      <c r="C25" s="271" t="s">
        <v>2326</v>
      </c>
    </row>
    <row r="26" spans="1:3">
      <c r="A26" s="272" t="s">
        <v>2262</v>
      </c>
      <c r="B26" s="274" t="s">
        <v>1763</v>
      </c>
      <c r="C26" s="271" t="s">
        <v>2327</v>
      </c>
    </row>
    <row r="27" spans="1:3">
      <c r="A27" s="272" t="s">
        <v>2263</v>
      </c>
      <c r="B27" s="274" t="s">
        <v>1764</v>
      </c>
      <c r="C27" s="271" t="s">
        <v>2328</v>
      </c>
    </row>
    <row r="28" spans="1:3">
      <c r="A28" s="272" t="s">
        <v>2264</v>
      </c>
      <c r="B28" s="274" t="s">
        <v>1765</v>
      </c>
      <c r="C28" s="271" t="s">
        <v>2329</v>
      </c>
    </row>
    <row r="29" spans="1:3">
      <c r="A29" s="272" t="s">
        <v>133</v>
      </c>
      <c r="B29" s="274" t="s">
        <v>134</v>
      </c>
      <c r="C29" s="271" t="s">
        <v>2330</v>
      </c>
    </row>
    <row r="30" spans="1:3">
      <c r="A30" s="272" t="s">
        <v>2265</v>
      </c>
      <c r="B30" s="274" t="s">
        <v>1766</v>
      </c>
      <c r="C30" s="271" t="s">
        <v>2331</v>
      </c>
    </row>
  </sheetData>
  <conditionalFormatting sqref="A2:C30">
    <cfRule type="expression" dxfId="34" priority="14">
      <formula>SEARCH($E$5,$C2)</formula>
    </cfRule>
  </conditionalFormatting>
  <pageMargins left="0.7" right="0.7" top="0.75" bottom="0.75" header="0.3" footer="0.3"/>
  <pageSetup paperSize="0" orientation="portrait" horizontalDpi="0" verticalDpi="0" copies="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B5DFF-4A8D-4F39-A3F5-D11565B4DF9E}">
  <sheetPr>
    <tabColor rgb="FFFF0000"/>
  </sheetPr>
  <dimension ref="A1:D50"/>
  <sheetViews>
    <sheetView workbookViewId="0">
      <selection activeCell="A28" sqref="A28"/>
    </sheetView>
  </sheetViews>
  <sheetFormatPr defaultRowHeight="14.25"/>
  <cols>
    <col min="1" max="1" width="36.25" bestFit="1" customWidth="1"/>
    <col min="2" max="2" width="42.125" bestFit="1" customWidth="1"/>
    <col min="3" max="3" width="5" customWidth="1"/>
    <col min="4" max="4" width="23.625" customWidth="1"/>
    <col min="5" max="5" width="24.75" customWidth="1"/>
  </cols>
  <sheetData>
    <row r="1" spans="1:4" ht="15.75" thickBot="1">
      <c r="A1" s="72" t="s">
        <v>130</v>
      </c>
      <c r="B1" s="72" t="s">
        <v>131</v>
      </c>
      <c r="D1" s="220" t="s">
        <v>2226</v>
      </c>
    </row>
    <row r="2" spans="1:4" ht="15.75" thickTop="1">
      <c r="A2" s="77" t="s">
        <v>1027</v>
      </c>
      <c r="B2" s="77" t="s">
        <v>1028</v>
      </c>
    </row>
    <row r="3" spans="1:4" ht="15">
      <c r="A3" s="77" t="s">
        <v>1029</v>
      </c>
      <c r="B3" s="77" t="s">
        <v>1030</v>
      </c>
    </row>
    <row r="4" spans="1:4" ht="15">
      <c r="A4" s="77" t="s">
        <v>1031</v>
      </c>
      <c r="B4" s="77" t="s">
        <v>1032</v>
      </c>
    </row>
    <row r="5" spans="1:4" ht="15">
      <c r="A5" s="77" t="s">
        <v>1033</v>
      </c>
      <c r="B5" s="77" t="s">
        <v>1034</v>
      </c>
    </row>
    <row r="6" spans="1:4" ht="15">
      <c r="A6" s="77" t="s">
        <v>1035</v>
      </c>
      <c r="B6" s="77" t="s">
        <v>1036</v>
      </c>
    </row>
    <row r="7" spans="1:4" ht="15">
      <c r="A7" s="273" t="s">
        <v>1037</v>
      </c>
      <c r="B7" s="273" t="s">
        <v>1038</v>
      </c>
      <c r="D7" t="s">
        <v>2237</v>
      </c>
    </row>
    <row r="8" spans="1:4" ht="15">
      <c r="A8" s="273" t="s">
        <v>1039</v>
      </c>
      <c r="B8" s="273" t="s">
        <v>1040</v>
      </c>
    </row>
    <row r="9" spans="1:4" ht="15">
      <c r="A9" s="273" t="s">
        <v>1041</v>
      </c>
      <c r="B9" s="273" t="s">
        <v>1042</v>
      </c>
    </row>
    <row r="10" spans="1:4" ht="15">
      <c r="A10" s="273" t="s">
        <v>1735</v>
      </c>
      <c r="B10" s="273" t="s">
        <v>1736</v>
      </c>
    </row>
    <row r="11" spans="1:4" ht="15">
      <c r="A11" s="273" t="s">
        <v>1737</v>
      </c>
      <c r="B11" s="273" t="s">
        <v>1738</v>
      </c>
    </row>
    <row r="12" spans="1:4" ht="15">
      <c r="A12" s="273" t="s">
        <v>1739</v>
      </c>
      <c r="B12" s="273" t="s">
        <v>1740</v>
      </c>
    </row>
    <row r="13" spans="1:4" ht="15">
      <c r="A13" s="273" t="s">
        <v>1741</v>
      </c>
      <c r="B13" s="273" t="s">
        <v>1742</v>
      </c>
    </row>
    <row r="14" spans="1:4" ht="15">
      <c r="A14" s="273" t="s">
        <v>1743</v>
      </c>
      <c r="B14" s="273" t="s">
        <v>1744</v>
      </c>
    </row>
    <row r="15" spans="1:4" ht="15">
      <c r="A15" s="273" t="s">
        <v>1745</v>
      </c>
      <c r="B15" s="273" t="s">
        <v>1746</v>
      </c>
    </row>
    <row r="16" spans="1:4" ht="15">
      <c r="A16" s="273" t="s">
        <v>1747</v>
      </c>
      <c r="B16" s="273" t="s">
        <v>1748</v>
      </c>
    </row>
    <row r="17" spans="1:2" ht="15">
      <c r="A17" s="273" t="s">
        <v>1749</v>
      </c>
      <c r="B17" s="273" t="s">
        <v>1750</v>
      </c>
    </row>
    <row r="18" spans="1:2" ht="15">
      <c r="A18" s="273" t="s">
        <v>2214</v>
      </c>
      <c r="B18" s="273" t="s">
        <v>2215</v>
      </c>
    </row>
    <row r="19" spans="1:2" ht="15">
      <c r="A19" s="273" t="s">
        <v>2216</v>
      </c>
      <c r="B19" s="273" t="s">
        <v>2217</v>
      </c>
    </row>
    <row r="20" spans="1:2" ht="15">
      <c r="A20" s="273" t="s">
        <v>2218</v>
      </c>
      <c r="B20" s="273" t="s">
        <v>2219</v>
      </c>
    </row>
    <row r="21" spans="1:2" ht="15">
      <c r="A21" s="273" t="s">
        <v>2220</v>
      </c>
      <c r="B21" s="273" t="s">
        <v>2221</v>
      </c>
    </row>
    <row r="22" spans="1:2" ht="15">
      <c r="A22" s="273" t="s">
        <v>2222</v>
      </c>
      <c r="B22" s="273" t="s">
        <v>2223</v>
      </c>
    </row>
    <row r="23" spans="1:2" ht="15">
      <c r="A23" s="273" t="s">
        <v>2224</v>
      </c>
      <c r="B23" s="273" t="s">
        <v>2225</v>
      </c>
    </row>
    <row r="24" spans="1:2" ht="15">
      <c r="A24" s="273" t="s">
        <v>2227</v>
      </c>
      <c r="B24" s="273" t="s">
        <v>2228</v>
      </c>
    </row>
    <row r="25" spans="1:2" ht="15">
      <c r="A25" s="273" t="s">
        <v>2229</v>
      </c>
      <c r="B25" s="273" t="s">
        <v>2230</v>
      </c>
    </row>
    <row r="26" spans="1:2" ht="15">
      <c r="A26" s="273" t="s">
        <v>2231</v>
      </c>
      <c r="B26" s="273" t="s">
        <v>2232</v>
      </c>
    </row>
    <row r="27" spans="1:2" ht="15">
      <c r="A27" s="273" t="s">
        <v>2233</v>
      </c>
      <c r="B27" s="273" t="s">
        <v>2234</v>
      </c>
    </row>
    <row r="28" spans="1:2" ht="15">
      <c r="A28" s="273" t="s">
        <v>2235</v>
      </c>
      <c r="B28" s="273" t="s">
        <v>2236</v>
      </c>
    </row>
    <row r="29" spans="1:2" ht="18">
      <c r="A29" s="71"/>
      <c r="B29" s="71"/>
    </row>
    <row r="30" spans="1:2" ht="18">
      <c r="A30" s="71"/>
      <c r="B30" s="71"/>
    </row>
    <row r="31" spans="1:2" ht="18">
      <c r="A31" s="71"/>
      <c r="B31" s="71"/>
    </row>
    <row r="32" spans="1:2" ht="18">
      <c r="A32" s="71"/>
      <c r="B32" s="71"/>
    </row>
    <row r="33" spans="1:2" ht="18">
      <c r="A33" s="71"/>
      <c r="B33" s="71"/>
    </row>
    <row r="34" spans="1:2" ht="18">
      <c r="A34" s="71"/>
      <c r="B34" s="71"/>
    </row>
    <row r="35" spans="1:2" ht="18">
      <c r="A35" s="71"/>
      <c r="B35" s="71"/>
    </row>
    <row r="36" spans="1:2" ht="18">
      <c r="A36" s="71"/>
      <c r="B36" s="71"/>
    </row>
    <row r="37" spans="1:2" ht="18">
      <c r="A37" s="71"/>
      <c r="B37" s="71"/>
    </row>
    <row r="38" spans="1:2" ht="18">
      <c r="A38" s="71"/>
      <c r="B38" s="71"/>
    </row>
    <row r="39" spans="1:2" ht="18">
      <c r="A39" s="71"/>
      <c r="B39" s="71"/>
    </row>
    <row r="40" spans="1:2" ht="18">
      <c r="A40" s="71"/>
      <c r="B40" s="71"/>
    </row>
    <row r="41" spans="1:2" ht="18">
      <c r="A41" s="71"/>
      <c r="B41" s="71"/>
    </row>
    <row r="42" spans="1:2" ht="18">
      <c r="A42" s="71"/>
      <c r="B42" s="71"/>
    </row>
    <row r="43" spans="1:2" ht="18">
      <c r="A43" s="71"/>
      <c r="B43" s="71"/>
    </row>
    <row r="44" spans="1:2" ht="18">
      <c r="A44" s="71"/>
      <c r="B44" s="71"/>
    </row>
    <row r="45" spans="1:2" ht="18">
      <c r="A45" s="71"/>
      <c r="B45" s="71"/>
    </row>
    <row r="46" spans="1:2" ht="18">
      <c r="A46" s="71"/>
      <c r="B46" s="71"/>
    </row>
    <row r="47" spans="1:2" ht="18">
      <c r="A47" s="71"/>
      <c r="B47" s="71"/>
    </row>
    <row r="48" spans="1:2" ht="18">
      <c r="A48" s="71"/>
      <c r="B48" s="71"/>
    </row>
    <row r="49" spans="1:2" ht="18">
      <c r="A49" s="71"/>
      <c r="B49" s="71"/>
    </row>
    <row r="50" spans="1:2" ht="18">
      <c r="A50" s="71"/>
      <c r="B50" s="71"/>
    </row>
  </sheetData>
  <conditionalFormatting sqref="A2:A28">
    <cfRule type="duplicateValues" dxfId="28" priority="2"/>
  </conditionalFormatting>
  <conditionalFormatting sqref="A2:B28">
    <cfRule type="expression" dxfId="27" priority="1">
      <formula>SUMPRODUCT(--ISNUMBER(SEARCH(IF($D$1&lt;&gt;"",$D$1),$A2)))&gt;0</formula>
    </cfRule>
  </conditionalFormatting>
  <pageMargins left="0.7" right="0.7" top="0.75" bottom="0.75" header="0.3" footer="0.3"/>
  <pageSetup paperSize="0" orientation="portrait" horizontalDpi="0" verticalDpi="0" copies="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0186-D11D-47C4-B633-129F90384C10}">
  <sheetPr>
    <tabColor rgb="FF002060"/>
    <outlinePr summaryBelow="0" summaryRight="0"/>
  </sheetPr>
  <dimension ref="A1:Y1029"/>
  <sheetViews>
    <sheetView topLeftCell="A13" zoomScale="70" zoomScaleNormal="70" workbookViewId="0">
      <selection activeCell="C14" sqref="C14"/>
    </sheetView>
  </sheetViews>
  <sheetFormatPr defaultColWidth="14.375" defaultRowHeight="15.75" customHeight="1"/>
  <cols>
    <col min="1" max="1" width="4.75" style="144" customWidth="1"/>
    <col min="2" max="2" width="14.375" style="144"/>
    <col min="3" max="3" width="37" style="155" customWidth="1"/>
    <col min="4" max="4" width="11.375" style="144" customWidth="1"/>
    <col min="5" max="5" width="5.375" style="144" customWidth="1"/>
    <col min="6" max="6" width="14.375" style="144"/>
    <col min="7" max="7" width="39.5" style="155" customWidth="1"/>
    <col min="8" max="8" width="14.375" style="144"/>
    <col min="9" max="9" width="22" style="144" customWidth="1"/>
    <col min="10" max="10" width="23.625" style="144" customWidth="1"/>
    <col min="11" max="16384" width="14.375" style="144"/>
  </cols>
  <sheetData>
    <row r="1" spans="1:25" ht="33.75" customHeight="1">
      <c r="A1" s="140"/>
      <c r="B1" s="411" t="s">
        <v>959</v>
      </c>
      <c r="C1" s="412"/>
      <c r="D1" s="141"/>
      <c r="E1" s="140"/>
      <c r="F1" s="142" t="s">
        <v>960</v>
      </c>
      <c r="G1" s="143"/>
      <c r="H1" s="140"/>
      <c r="I1" s="140"/>
      <c r="J1" s="140"/>
      <c r="K1" s="140"/>
      <c r="L1" s="140"/>
      <c r="M1" s="140"/>
      <c r="N1" s="140"/>
      <c r="O1" s="140"/>
      <c r="P1" s="140"/>
      <c r="Q1" s="140"/>
      <c r="R1" s="140"/>
      <c r="S1" s="140"/>
      <c r="T1" s="140"/>
      <c r="U1" s="140"/>
      <c r="V1" s="140"/>
      <c r="W1" s="140"/>
      <c r="X1" s="140"/>
      <c r="Y1" s="140"/>
    </row>
    <row r="2" spans="1:25" ht="33.75" customHeight="1">
      <c r="A2" s="140">
        <v>4</v>
      </c>
      <c r="B2" s="145" t="s">
        <v>6</v>
      </c>
      <c r="C2" s="146" t="s">
        <v>961</v>
      </c>
      <c r="D2" s="140"/>
      <c r="E2" s="140">
        <v>9</v>
      </c>
      <c r="F2" s="145" t="s">
        <v>7</v>
      </c>
      <c r="G2" s="146" t="s">
        <v>962</v>
      </c>
      <c r="I2" s="147"/>
      <c r="J2" s="148"/>
      <c r="K2" s="140"/>
      <c r="L2" s="140"/>
      <c r="M2" s="140"/>
      <c r="N2" s="140"/>
      <c r="O2" s="140"/>
      <c r="P2" s="140"/>
      <c r="Q2" s="140"/>
      <c r="R2" s="140"/>
      <c r="S2" s="140"/>
      <c r="T2" s="140"/>
      <c r="U2" s="140"/>
      <c r="V2" s="140"/>
      <c r="W2" s="140"/>
      <c r="X2" s="140"/>
      <c r="Y2" s="140"/>
    </row>
    <row r="3" spans="1:25" ht="33.75" customHeight="1">
      <c r="A3" s="140"/>
      <c r="B3" s="149" t="s">
        <v>8</v>
      </c>
      <c r="C3" s="146" t="s">
        <v>963</v>
      </c>
      <c r="D3" s="140"/>
      <c r="F3" s="145" t="s">
        <v>9</v>
      </c>
      <c r="G3" s="146" t="s">
        <v>964</v>
      </c>
      <c r="I3" s="147"/>
      <c r="J3" s="150"/>
      <c r="K3" s="140"/>
      <c r="L3" s="140"/>
      <c r="M3" s="140"/>
      <c r="N3" s="140"/>
      <c r="O3" s="140"/>
      <c r="P3" s="140"/>
      <c r="Q3" s="140"/>
      <c r="R3" s="140"/>
      <c r="S3" s="140"/>
      <c r="T3" s="140"/>
      <c r="U3" s="140"/>
      <c r="V3" s="140"/>
      <c r="W3" s="140"/>
      <c r="X3" s="140"/>
      <c r="Y3" s="140"/>
    </row>
    <row r="4" spans="1:25" ht="33.75" customHeight="1">
      <c r="A4" s="140"/>
      <c r="B4" s="145" t="s">
        <v>10</v>
      </c>
      <c r="C4" s="146" t="s">
        <v>965</v>
      </c>
      <c r="D4" s="140"/>
      <c r="F4" s="145" t="s">
        <v>11</v>
      </c>
      <c r="G4" s="146" t="s">
        <v>966</v>
      </c>
      <c r="I4" s="147"/>
      <c r="J4" s="150"/>
      <c r="K4" s="140"/>
      <c r="L4" s="140"/>
      <c r="M4" s="140"/>
      <c r="N4" s="140"/>
      <c r="O4" s="140"/>
      <c r="P4" s="140"/>
      <c r="Q4" s="140"/>
      <c r="R4" s="140"/>
      <c r="S4" s="140"/>
      <c r="T4" s="140"/>
      <c r="U4" s="140"/>
      <c r="V4" s="140"/>
      <c r="W4" s="140"/>
      <c r="X4" s="140"/>
      <c r="Y4" s="140"/>
    </row>
    <row r="5" spans="1:25" ht="33.75" customHeight="1">
      <c r="A5" s="140"/>
      <c r="B5" s="145" t="s">
        <v>12</v>
      </c>
      <c r="C5" s="146" t="s">
        <v>967</v>
      </c>
      <c r="D5" s="140"/>
      <c r="F5" s="145" t="s">
        <v>13</v>
      </c>
      <c r="G5" s="146" t="s">
        <v>968</v>
      </c>
      <c r="I5" s="147"/>
      <c r="J5" s="151"/>
      <c r="K5" s="140"/>
      <c r="L5" s="140"/>
      <c r="M5" s="140"/>
      <c r="N5" s="140"/>
      <c r="O5" s="140"/>
      <c r="P5" s="140"/>
      <c r="Q5" s="140"/>
      <c r="R5" s="140"/>
      <c r="S5" s="140"/>
      <c r="T5" s="140"/>
      <c r="U5" s="140"/>
      <c r="V5" s="140"/>
      <c r="W5" s="140"/>
      <c r="X5" s="140"/>
      <c r="Y5" s="140"/>
    </row>
    <row r="6" spans="1:25" ht="33.75" customHeight="1">
      <c r="A6" s="140"/>
      <c r="B6" s="145" t="s">
        <v>14</v>
      </c>
      <c r="C6" s="146" t="s">
        <v>969</v>
      </c>
      <c r="D6" s="140"/>
      <c r="E6" s="140"/>
      <c r="F6" s="145" t="s">
        <v>15</v>
      </c>
      <c r="G6" s="146" t="s">
        <v>970</v>
      </c>
      <c r="I6" s="147"/>
      <c r="J6" s="151"/>
      <c r="K6" s="140"/>
      <c r="L6" s="140"/>
      <c r="M6" s="140"/>
      <c r="N6" s="140"/>
      <c r="O6" s="140"/>
      <c r="P6" s="140"/>
      <c r="Q6" s="140"/>
      <c r="R6" s="140"/>
      <c r="S6" s="140"/>
      <c r="T6" s="140"/>
      <c r="U6" s="140"/>
      <c r="V6" s="140"/>
      <c r="W6" s="140"/>
      <c r="X6" s="140"/>
      <c r="Y6" s="140"/>
    </row>
    <row r="7" spans="1:25" ht="33.75" customHeight="1">
      <c r="A7" s="140"/>
      <c r="B7" s="145" t="s">
        <v>16</v>
      </c>
      <c r="C7" s="152" t="s">
        <v>971</v>
      </c>
      <c r="D7" s="140"/>
      <c r="E7" s="140">
        <v>10</v>
      </c>
      <c r="F7" s="145" t="s">
        <v>17</v>
      </c>
      <c r="G7" s="146" t="s">
        <v>972</v>
      </c>
      <c r="I7" s="147"/>
      <c r="J7" s="151"/>
      <c r="K7" s="140"/>
      <c r="L7" s="140"/>
      <c r="M7" s="140"/>
      <c r="N7" s="140"/>
      <c r="O7" s="140"/>
      <c r="P7" s="140"/>
      <c r="Q7" s="140"/>
      <c r="R7" s="140"/>
      <c r="S7" s="140"/>
      <c r="T7" s="140"/>
      <c r="U7" s="140"/>
      <c r="V7" s="140"/>
      <c r="W7" s="140"/>
      <c r="X7" s="140"/>
      <c r="Y7" s="140"/>
    </row>
    <row r="8" spans="1:25" ht="33.75" customHeight="1">
      <c r="A8" s="140">
        <v>5</v>
      </c>
      <c r="B8" s="145" t="s">
        <v>18</v>
      </c>
      <c r="C8" s="146" t="s">
        <v>973</v>
      </c>
      <c r="D8" s="140"/>
      <c r="E8" s="140"/>
      <c r="F8" s="149" t="s">
        <v>19</v>
      </c>
      <c r="G8" s="153" t="s">
        <v>974</v>
      </c>
      <c r="I8" s="147"/>
      <c r="J8" s="151"/>
      <c r="K8" s="140"/>
      <c r="L8" s="140"/>
      <c r="M8" s="140"/>
      <c r="N8" s="140"/>
      <c r="O8" s="140"/>
      <c r="P8" s="140"/>
      <c r="Q8" s="140"/>
      <c r="R8" s="140"/>
      <c r="S8" s="140"/>
      <c r="T8" s="140"/>
      <c r="U8" s="140"/>
      <c r="V8" s="140"/>
      <c r="W8" s="140"/>
      <c r="X8" s="140"/>
      <c r="Y8" s="140"/>
    </row>
    <row r="9" spans="1:25" ht="33.75" customHeight="1">
      <c r="A9" s="140">
        <v>6</v>
      </c>
      <c r="B9" s="145" t="s">
        <v>20</v>
      </c>
      <c r="C9" s="146" t="s">
        <v>975</v>
      </c>
      <c r="D9" s="140"/>
      <c r="F9" s="149" t="s">
        <v>21</v>
      </c>
      <c r="G9" s="153" t="s">
        <v>976</v>
      </c>
      <c r="I9" s="147"/>
      <c r="J9" s="151"/>
      <c r="K9" s="140"/>
      <c r="L9" s="140"/>
      <c r="M9" s="140"/>
      <c r="N9" s="140"/>
      <c r="O9" s="140"/>
      <c r="P9" s="140"/>
      <c r="Q9" s="140"/>
      <c r="R9" s="140"/>
      <c r="S9" s="140"/>
      <c r="T9" s="140"/>
      <c r="U9" s="140"/>
      <c r="V9" s="140"/>
      <c r="W9" s="140"/>
      <c r="X9" s="140"/>
      <c r="Y9" s="140"/>
    </row>
    <row r="10" spans="1:25" ht="33.75" customHeight="1">
      <c r="A10" s="140"/>
      <c r="B10" s="145" t="s">
        <v>22</v>
      </c>
      <c r="C10" s="146" t="s">
        <v>977</v>
      </c>
      <c r="D10" s="140"/>
      <c r="F10" s="145" t="s">
        <v>23</v>
      </c>
      <c r="G10" s="146" t="s">
        <v>978</v>
      </c>
      <c r="I10" s="147"/>
      <c r="J10" s="151"/>
      <c r="K10" s="140"/>
      <c r="L10" s="140"/>
      <c r="M10" s="140"/>
      <c r="N10" s="140"/>
      <c r="O10" s="140"/>
      <c r="P10" s="140"/>
      <c r="Q10" s="140"/>
      <c r="R10" s="140"/>
      <c r="S10" s="140"/>
      <c r="T10" s="140"/>
      <c r="U10" s="140"/>
      <c r="V10" s="140"/>
      <c r="W10" s="140"/>
      <c r="X10" s="140"/>
      <c r="Y10" s="140"/>
    </row>
    <row r="11" spans="1:25" ht="33.75" customHeight="1">
      <c r="A11" s="140"/>
      <c r="B11" s="145" t="s">
        <v>24</v>
      </c>
      <c r="C11" s="146" t="s">
        <v>979</v>
      </c>
      <c r="D11" s="140"/>
      <c r="E11" s="140">
        <v>11</v>
      </c>
      <c r="F11" s="145" t="s">
        <v>25</v>
      </c>
      <c r="G11" s="153" t="s">
        <v>980</v>
      </c>
      <c r="I11" s="147"/>
      <c r="J11" s="151"/>
      <c r="K11" s="140"/>
      <c r="L11" s="140"/>
      <c r="M11" s="140"/>
      <c r="N11" s="140"/>
      <c r="O11" s="140"/>
      <c r="P11" s="140"/>
      <c r="Q11" s="140"/>
      <c r="R11" s="140"/>
      <c r="S11" s="140"/>
      <c r="T11" s="140"/>
      <c r="U11" s="140"/>
      <c r="V11" s="140"/>
      <c r="W11" s="140"/>
      <c r="X11" s="140"/>
      <c r="Y11" s="140"/>
    </row>
    <row r="12" spans="1:25" ht="33.75" customHeight="1">
      <c r="A12" s="140"/>
      <c r="B12" s="145" t="s">
        <v>26</v>
      </c>
      <c r="C12" s="146" t="s">
        <v>981</v>
      </c>
      <c r="D12" s="140"/>
      <c r="F12" s="145" t="s">
        <v>27</v>
      </c>
      <c r="G12" s="153" t="s">
        <v>982</v>
      </c>
      <c r="I12" s="147"/>
      <c r="J12" s="151"/>
      <c r="K12" s="140"/>
      <c r="L12" s="140"/>
      <c r="M12" s="140"/>
      <c r="N12" s="140"/>
      <c r="O12" s="140"/>
      <c r="P12" s="140"/>
      <c r="Q12" s="140"/>
      <c r="R12" s="140"/>
      <c r="S12" s="140"/>
      <c r="T12" s="140"/>
      <c r="U12" s="140"/>
      <c r="V12" s="140"/>
      <c r="W12" s="140"/>
      <c r="X12" s="140"/>
      <c r="Y12" s="140"/>
    </row>
    <row r="13" spans="1:25" ht="33.75" customHeight="1">
      <c r="A13" s="140"/>
      <c r="B13" s="145" t="s">
        <v>28</v>
      </c>
      <c r="C13" s="146" t="s">
        <v>983</v>
      </c>
      <c r="D13" s="140"/>
      <c r="F13" s="145" t="s">
        <v>29</v>
      </c>
      <c r="G13" s="153" t="s">
        <v>984</v>
      </c>
      <c r="I13" s="147"/>
      <c r="J13" s="151"/>
      <c r="K13" s="140"/>
      <c r="L13" s="140"/>
      <c r="M13" s="140"/>
      <c r="N13" s="140"/>
      <c r="O13" s="140"/>
      <c r="P13" s="140"/>
      <c r="Q13" s="140"/>
      <c r="R13" s="140"/>
      <c r="S13" s="140"/>
      <c r="T13" s="140"/>
      <c r="U13" s="140"/>
      <c r="V13" s="140"/>
      <c r="W13" s="140"/>
      <c r="X13" s="140"/>
      <c r="Y13" s="140"/>
    </row>
    <row r="14" spans="1:25" ht="33.75" customHeight="1">
      <c r="A14" s="140"/>
      <c r="B14" s="145" t="s">
        <v>30</v>
      </c>
      <c r="C14" s="154" t="s">
        <v>985</v>
      </c>
      <c r="D14" s="140"/>
      <c r="F14" s="145" t="s">
        <v>31</v>
      </c>
      <c r="G14" s="146" t="s">
        <v>986</v>
      </c>
      <c r="I14" s="147"/>
      <c r="J14" s="151"/>
      <c r="K14" s="140"/>
      <c r="L14" s="140"/>
      <c r="M14" s="140"/>
      <c r="N14" s="140"/>
      <c r="O14" s="140"/>
      <c r="P14" s="140"/>
      <c r="Q14" s="140"/>
      <c r="R14" s="140"/>
      <c r="S14" s="140"/>
      <c r="T14" s="140"/>
      <c r="U14" s="140"/>
      <c r="V14" s="140"/>
      <c r="W14" s="140"/>
      <c r="X14" s="140"/>
      <c r="Y14" s="140"/>
    </row>
    <row r="15" spans="1:25" ht="33.75" customHeight="1">
      <c r="A15" s="140">
        <v>7</v>
      </c>
      <c r="B15" s="145" t="s">
        <v>32</v>
      </c>
      <c r="C15" s="146" t="s">
        <v>987</v>
      </c>
      <c r="D15" s="140"/>
      <c r="E15" s="140"/>
      <c r="F15" s="145" t="s">
        <v>33</v>
      </c>
      <c r="G15" s="146" t="s">
        <v>3118</v>
      </c>
      <c r="I15" s="147"/>
      <c r="J15" s="151"/>
      <c r="K15" s="140"/>
      <c r="L15" s="140"/>
      <c r="M15" s="140"/>
      <c r="N15" s="140"/>
      <c r="O15" s="140"/>
      <c r="P15" s="140"/>
      <c r="Q15" s="140"/>
      <c r="R15" s="140"/>
      <c r="S15" s="140"/>
      <c r="T15" s="140"/>
      <c r="U15" s="140"/>
      <c r="V15" s="140"/>
      <c r="W15" s="140"/>
      <c r="X15" s="140"/>
      <c r="Y15" s="140"/>
    </row>
    <row r="16" spans="1:25" ht="33.75" customHeight="1">
      <c r="A16" s="140"/>
      <c r="B16" s="145" t="s">
        <v>34</v>
      </c>
      <c r="C16" s="146" t="s">
        <v>989</v>
      </c>
      <c r="D16" s="140"/>
      <c r="E16" s="140">
        <v>12</v>
      </c>
      <c r="F16" s="145" t="s">
        <v>35</v>
      </c>
      <c r="G16" s="153" t="s">
        <v>990</v>
      </c>
      <c r="I16" s="147"/>
      <c r="J16" s="151"/>
      <c r="K16" s="140"/>
      <c r="L16" s="140"/>
      <c r="M16" s="140"/>
      <c r="N16" s="140"/>
      <c r="O16" s="140"/>
      <c r="P16" s="140"/>
      <c r="Q16" s="140"/>
      <c r="R16" s="140"/>
      <c r="S16" s="140"/>
      <c r="T16" s="140"/>
      <c r="U16" s="140"/>
      <c r="V16" s="140"/>
      <c r="W16" s="140"/>
      <c r="X16" s="140"/>
      <c r="Y16" s="140"/>
    </row>
    <row r="17" spans="1:25" ht="33.75" customHeight="1">
      <c r="A17" s="140">
        <v>8</v>
      </c>
      <c r="B17" s="145" t="s">
        <v>36</v>
      </c>
      <c r="C17" s="146" t="s">
        <v>991</v>
      </c>
      <c r="D17" s="140"/>
      <c r="F17" s="145" t="s">
        <v>37</v>
      </c>
      <c r="G17" s="146" t="s">
        <v>992</v>
      </c>
      <c r="I17" s="147"/>
      <c r="J17" s="151"/>
      <c r="K17" s="140"/>
      <c r="L17" s="140"/>
      <c r="M17" s="140"/>
      <c r="N17" s="140"/>
      <c r="O17" s="140"/>
      <c r="P17" s="140"/>
      <c r="Q17" s="140"/>
      <c r="R17" s="140"/>
      <c r="S17" s="140"/>
      <c r="T17" s="140"/>
      <c r="U17" s="140"/>
      <c r="V17" s="140"/>
      <c r="W17" s="140"/>
      <c r="X17" s="140"/>
      <c r="Y17" s="140"/>
    </row>
    <row r="18" spans="1:25" ht="33.75" customHeight="1">
      <c r="A18" s="140"/>
      <c r="B18" s="145" t="s">
        <v>0</v>
      </c>
      <c r="C18" s="146" t="s">
        <v>993</v>
      </c>
      <c r="D18" s="140"/>
      <c r="F18" s="145" t="s">
        <v>38</v>
      </c>
      <c r="G18" s="146" t="s">
        <v>994</v>
      </c>
      <c r="I18" s="147"/>
      <c r="J18" s="151"/>
      <c r="K18" s="140"/>
      <c r="L18" s="140"/>
      <c r="M18" s="140"/>
      <c r="N18" s="140"/>
      <c r="O18" s="140"/>
      <c r="P18" s="140"/>
      <c r="Q18" s="140"/>
      <c r="R18" s="140"/>
      <c r="S18" s="140"/>
      <c r="T18" s="140"/>
      <c r="U18" s="140"/>
      <c r="V18" s="140"/>
      <c r="W18" s="140"/>
      <c r="X18" s="140"/>
      <c r="Y18" s="140"/>
    </row>
    <row r="19" spans="1:25" ht="33.75" customHeight="1">
      <c r="A19" s="140"/>
      <c r="B19" s="145" t="s">
        <v>39</v>
      </c>
      <c r="C19" s="146" t="s">
        <v>995</v>
      </c>
      <c r="D19" s="140"/>
      <c r="E19" s="140"/>
      <c r="F19" s="145" t="s">
        <v>40</v>
      </c>
      <c r="G19" s="146" t="s">
        <v>3120</v>
      </c>
      <c r="I19" s="147"/>
      <c r="J19" s="151"/>
      <c r="K19" s="140"/>
      <c r="L19" s="140"/>
      <c r="M19" s="140"/>
      <c r="N19" s="140"/>
      <c r="O19" s="140"/>
      <c r="P19" s="140"/>
      <c r="Q19" s="140"/>
      <c r="R19" s="140"/>
      <c r="S19" s="140"/>
      <c r="T19" s="140"/>
      <c r="U19" s="140"/>
      <c r="V19" s="140"/>
      <c r="W19" s="140"/>
      <c r="X19" s="140"/>
      <c r="Y19" s="140"/>
    </row>
    <row r="20" spans="1:25" ht="33.75" customHeight="1">
      <c r="B20" s="145" t="s">
        <v>41</v>
      </c>
      <c r="C20" s="146" t="s">
        <v>997</v>
      </c>
      <c r="D20" s="140"/>
      <c r="E20" s="140"/>
      <c r="F20" s="145" t="s">
        <v>42</v>
      </c>
      <c r="G20" s="146" t="s">
        <v>3119</v>
      </c>
      <c r="I20" s="147"/>
      <c r="J20" s="151"/>
      <c r="K20" s="140"/>
      <c r="L20" s="140"/>
      <c r="M20" s="140"/>
      <c r="N20" s="140"/>
      <c r="O20" s="140"/>
      <c r="P20" s="140"/>
      <c r="Q20" s="140"/>
      <c r="R20" s="140"/>
      <c r="S20" s="140"/>
      <c r="T20" s="140"/>
      <c r="U20" s="140"/>
      <c r="V20" s="140"/>
      <c r="W20" s="140"/>
      <c r="X20" s="140"/>
      <c r="Y20" s="140"/>
    </row>
    <row r="21" spans="1:25" ht="33.75" customHeight="1">
      <c r="A21" s="140">
        <v>9</v>
      </c>
      <c r="B21" s="145" t="s">
        <v>43</v>
      </c>
      <c r="C21" s="146" t="s">
        <v>999</v>
      </c>
      <c r="D21" s="140"/>
      <c r="E21" s="140">
        <v>13</v>
      </c>
      <c r="F21" s="145" t="s">
        <v>44</v>
      </c>
      <c r="G21" s="146" t="s">
        <v>1000</v>
      </c>
      <c r="I21" s="147"/>
      <c r="J21" s="151"/>
      <c r="K21" s="140"/>
      <c r="L21" s="140"/>
      <c r="M21" s="140"/>
      <c r="N21" s="140"/>
      <c r="O21" s="140"/>
      <c r="P21" s="140"/>
      <c r="Q21" s="140"/>
      <c r="R21" s="140"/>
      <c r="S21" s="140"/>
      <c r="T21" s="140"/>
      <c r="U21" s="140"/>
      <c r="V21" s="140"/>
      <c r="W21" s="140"/>
      <c r="X21" s="140"/>
      <c r="Y21" s="140"/>
    </row>
    <row r="22" spans="1:25" ht="33.75" customHeight="1">
      <c r="A22" s="140"/>
      <c r="B22" s="145" t="s">
        <v>45</v>
      </c>
      <c r="C22" s="146" t="s">
        <v>1001</v>
      </c>
      <c r="D22" s="140"/>
      <c r="E22" s="140">
        <v>15</v>
      </c>
      <c r="F22" s="145" t="s">
        <v>46</v>
      </c>
      <c r="G22" s="153" t="s">
        <v>1002</v>
      </c>
      <c r="H22" s="140"/>
      <c r="I22" s="147"/>
      <c r="J22" s="151"/>
      <c r="K22" s="140"/>
      <c r="L22" s="140"/>
      <c r="M22" s="140"/>
      <c r="N22" s="140"/>
      <c r="O22" s="140"/>
      <c r="P22" s="140"/>
      <c r="Q22" s="140"/>
      <c r="R22" s="140"/>
      <c r="S22" s="140"/>
      <c r="T22" s="140"/>
      <c r="U22" s="140"/>
      <c r="V22" s="140"/>
      <c r="W22" s="140"/>
      <c r="X22" s="140"/>
      <c r="Y22" s="140"/>
    </row>
    <row r="23" spans="1:25" ht="33.75" customHeight="1">
      <c r="A23" s="140"/>
      <c r="B23" s="145" t="s">
        <v>47</v>
      </c>
      <c r="C23" s="146" t="s">
        <v>1003</v>
      </c>
      <c r="D23" s="140"/>
      <c r="F23" s="145" t="s">
        <v>48</v>
      </c>
      <c r="G23" s="153" t="s">
        <v>1004</v>
      </c>
      <c r="H23" s="140"/>
      <c r="I23" s="147"/>
      <c r="J23" s="151"/>
      <c r="K23" s="140"/>
      <c r="L23" s="140"/>
      <c r="M23" s="140"/>
      <c r="N23" s="140"/>
      <c r="O23" s="140"/>
      <c r="P23" s="140"/>
      <c r="Q23" s="140"/>
      <c r="R23" s="140"/>
      <c r="S23" s="140"/>
      <c r="T23" s="140"/>
      <c r="U23" s="140"/>
      <c r="V23" s="140"/>
      <c r="W23" s="140"/>
      <c r="X23" s="140"/>
      <c r="Y23" s="140"/>
    </row>
    <row r="24" spans="1:25" ht="33.75" customHeight="1">
      <c r="A24" s="140"/>
      <c r="B24" s="145" t="s">
        <v>49</v>
      </c>
      <c r="C24" s="146" t="s">
        <v>1005</v>
      </c>
      <c r="D24" s="140"/>
      <c r="F24" s="145" t="s">
        <v>50</v>
      </c>
      <c r="G24" s="153" t="s">
        <v>1006</v>
      </c>
      <c r="H24" s="140"/>
      <c r="I24" s="140"/>
      <c r="J24" s="140"/>
      <c r="K24" s="140"/>
      <c r="L24" s="140"/>
      <c r="M24" s="140"/>
      <c r="N24" s="140"/>
      <c r="O24" s="140"/>
      <c r="P24" s="140"/>
      <c r="Q24" s="140"/>
      <c r="R24" s="140"/>
      <c r="S24" s="140"/>
      <c r="T24" s="140"/>
      <c r="U24" s="140"/>
      <c r="V24" s="140"/>
      <c r="W24" s="140"/>
      <c r="X24" s="140"/>
      <c r="Y24" s="140"/>
    </row>
    <row r="25" spans="1:25" ht="33.75" customHeight="1">
      <c r="A25" s="140"/>
      <c r="B25" s="145" t="s">
        <v>51</v>
      </c>
      <c r="C25" s="146" t="s">
        <v>1007</v>
      </c>
      <c r="D25" s="140"/>
      <c r="E25" s="140">
        <v>20</v>
      </c>
      <c r="F25" s="145" t="s">
        <v>52</v>
      </c>
      <c r="G25" s="153" t="s">
        <v>1008</v>
      </c>
      <c r="H25" s="140"/>
      <c r="I25" s="140"/>
      <c r="J25" s="140"/>
      <c r="K25" s="140"/>
      <c r="L25" s="140"/>
      <c r="M25" s="140"/>
      <c r="N25" s="140"/>
      <c r="O25" s="140"/>
      <c r="P25" s="140"/>
      <c r="Q25" s="140"/>
      <c r="R25" s="140"/>
      <c r="S25" s="140"/>
      <c r="T25" s="140"/>
      <c r="U25" s="140"/>
      <c r="V25" s="140"/>
      <c r="W25" s="140"/>
      <c r="X25" s="140"/>
      <c r="Y25" s="140"/>
    </row>
    <row r="26" spans="1:25" ht="33.75" customHeight="1">
      <c r="A26" s="140"/>
      <c r="B26" s="145" t="s">
        <v>53</v>
      </c>
      <c r="C26" s="146" t="s">
        <v>3117</v>
      </c>
      <c r="D26" s="140"/>
      <c r="E26" s="140"/>
      <c r="F26" s="145" t="s">
        <v>54</v>
      </c>
      <c r="G26" s="384" t="s">
        <v>3115</v>
      </c>
      <c r="H26" s="140"/>
      <c r="I26" s="140"/>
      <c r="J26" s="140"/>
      <c r="K26" s="140"/>
      <c r="L26" s="140"/>
      <c r="M26" s="140"/>
      <c r="N26" s="140"/>
      <c r="O26" s="140"/>
      <c r="P26" s="140"/>
      <c r="Q26" s="140"/>
      <c r="R26" s="140"/>
      <c r="S26" s="140"/>
      <c r="T26" s="140"/>
      <c r="U26" s="140"/>
      <c r="V26" s="140"/>
      <c r="W26" s="140"/>
      <c r="X26" s="140"/>
      <c r="Y26" s="140"/>
    </row>
    <row r="27" spans="1:25" ht="33.75" customHeight="1">
      <c r="A27" s="140"/>
      <c r="B27" s="145"/>
      <c r="C27" s="146"/>
      <c r="D27" s="140"/>
      <c r="E27" s="140"/>
      <c r="F27" s="145" t="s">
        <v>55</v>
      </c>
      <c r="G27" s="153" t="s">
        <v>3116</v>
      </c>
      <c r="H27" s="140"/>
      <c r="I27" s="140"/>
      <c r="J27" s="140"/>
      <c r="K27" s="140"/>
      <c r="L27" s="140"/>
      <c r="M27" s="140"/>
      <c r="N27" s="140"/>
      <c r="O27" s="140"/>
      <c r="P27" s="140"/>
      <c r="Q27" s="140"/>
      <c r="R27" s="140"/>
      <c r="S27" s="140"/>
      <c r="T27" s="140"/>
      <c r="U27" s="140"/>
      <c r="V27" s="140"/>
      <c r="W27" s="140"/>
      <c r="X27" s="140"/>
      <c r="Y27" s="140"/>
    </row>
    <row r="28" spans="1:25" ht="20.25">
      <c r="A28" s="140"/>
      <c r="D28" s="156"/>
      <c r="E28" s="140"/>
      <c r="F28" s="140"/>
      <c r="G28" s="143"/>
      <c r="H28" s="156"/>
      <c r="I28" s="156"/>
      <c r="J28" s="156"/>
      <c r="K28" s="140"/>
      <c r="L28" s="140"/>
      <c r="M28" s="140"/>
      <c r="N28" s="140"/>
      <c r="O28" s="140"/>
      <c r="P28" s="140"/>
      <c r="Q28" s="140"/>
      <c r="R28" s="140"/>
      <c r="S28" s="140"/>
      <c r="T28" s="140"/>
      <c r="U28" s="140"/>
      <c r="V28" s="140"/>
      <c r="W28" s="140"/>
      <c r="X28" s="140"/>
      <c r="Y28" s="140"/>
    </row>
    <row r="29" spans="1:25" ht="20.25">
      <c r="A29" s="156"/>
      <c r="B29" s="140"/>
      <c r="C29" s="143"/>
      <c r="D29" s="156"/>
      <c r="E29" s="156"/>
      <c r="F29" s="156"/>
      <c r="G29" s="157"/>
      <c r="H29" s="156"/>
      <c r="I29" s="156"/>
      <c r="J29" s="156"/>
      <c r="K29" s="140"/>
      <c r="L29" s="140"/>
      <c r="M29" s="140"/>
      <c r="N29" s="140"/>
      <c r="O29" s="140"/>
      <c r="P29" s="140"/>
      <c r="Q29" s="140"/>
      <c r="R29" s="140"/>
      <c r="S29" s="140"/>
      <c r="T29" s="140"/>
      <c r="U29" s="140"/>
      <c r="V29" s="140"/>
      <c r="W29" s="140"/>
      <c r="X29" s="140"/>
      <c r="Y29" s="140"/>
    </row>
    <row r="30" spans="1:25" ht="19.5">
      <c r="A30" s="156"/>
      <c r="B30" s="156"/>
      <c r="C30" s="157"/>
      <c r="D30" s="156"/>
      <c r="E30" s="156"/>
      <c r="F30" s="156"/>
      <c r="G30" s="157"/>
      <c r="H30" s="156"/>
      <c r="I30" s="156"/>
      <c r="J30" s="156"/>
      <c r="K30" s="140"/>
      <c r="L30" s="140"/>
      <c r="M30" s="140"/>
      <c r="N30" s="140"/>
      <c r="O30" s="140"/>
      <c r="P30" s="140"/>
      <c r="Q30" s="140"/>
      <c r="R30" s="140"/>
      <c r="S30" s="140"/>
      <c r="T30" s="140"/>
      <c r="U30" s="140"/>
      <c r="V30" s="140"/>
      <c r="W30" s="140"/>
      <c r="X30" s="140"/>
      <c r="Y30" s="140"/>
    </row>
    <row r="31" spans="1:25" ht="19.5">
      <c r="A31" s="156"/>
      <c r="B31" s="156"/>
      <c r="C31" s="157"/>
      <c r="D31" s="156"/>
      <c r="E31" s="156"/>
      <c r="F31" s="156"/>
      <c r="G31" s="157"/>
      <c r="H31" s="156"/>
      <c r="I31" s="156"/>
      <c r="J31" s="156"/>
      <c r="K31" s="140"/>
      <c r="L31" s="140"/>
      <c r="M31" s="140"/>
      <c r="N31" s="140"/>
      <c r="O31" s="140"/>
      <c r="P31" s="140"/>
      <c r="Q31" s="140"/>
      <c r="R31" s="140"/>
      <c r="S31" s="140"/>
      <c r="T31" s="140"/>
      <c r="U31" s="140"/>
      <c r="V31" s="140"/>
      <c r="W31" s="140"/>
      <c r="X31" s="140"/>
      <c r="Y31" s="140"/>
    </row>
    <row r="32" spans="1:25" ht="19.5">
      <c r="A32" s="156"/>
      <c r="B32" s="156"/>
      <c r="C32" s="157"/>
      <c r="D32" s="156"/>
      <c r="E32" s="156"/>
      <c r="F32" s="156"/>
      <c r="G32" s="157"/>
      <c r="H32" s="156"/>
      <c r="I32" s="156"/>
      <c r="J32" s="156"/>
      <c r="K32" s="140"/>
      <c r="L32" s="140"/>
      <c r="M32" s="140"/>
      <c r="N32" s="140"/>
      <c r="O32" s="140"/>
      <c r="P32" s="140"/>
      <c r="Q32" s="140"/>
      <c r="R32" s="140"/>
      <c r="S32" s="140"/>
      <c r="T32" s="140"/>
      <c r="U32" s="140"/>
      <c r="V32" s="140"/>
      <c r="W32" s="140"/>
      <c r="X32" s="140"/>
      <c r="Y32" s="140"/>
    </row>
    <row r="33" spans="1:25" ht="19.5">
      <c r="A33" s="156"/>
      <c r="B33" s="156"/>
      <c r="C33" s="157"/>
      <c r="D33" s="156"/>
      <c r="E33" s="156"/>
      <c r="F33" s="156"/>
      <c r="G33" s="157"/>
      <c r="H33" s="156"/>
      <c r="I33" s="156"/>
      <c r="J33" s="156"/>
      <c r="K33" s="140"/>
      <c r="L33" s="140"/>
      <c r="M33" s="140"/>
      <c r="N33" s="140"/>
      <c r="O33" s="140"/>
      <c r="P33" s="140"/>
      <c r="Q33" s="140"/>
      <c r="R33" s="140"/>
      <c r="S33" s="140"/>
      <c r="T33" s="140"/>
      <c r="U33" s="140"/>
      <c r="V33" s="140"/>
      <c r="W33" s="140"/>
      <c r="X33" s="140"/>
      <c r="Y33" s="140"/>
    </row>
    <row r="34" spans="1:25" ht="19.5">
      <c r="A34" s="156"/>
      <c r="B34" s="156"/>
      <c r="C34" s="157"/>
      <c r="D34" s="156"/>
      <c r="E34" s="156"/>
      <c r="F34" s="156"/>
      <c r="G34" s="157"/>
      <c r="H34" s="156"/>
      <c r="I34" s="156"/>
      <c r="J34" s="156"/>
      <c r="K34" s="140"/>
      <c r="L34" s="140"/>
      <c r="M34" s="140"/>
      <c r="N34" s="140"/>
      <c r="O34" s="140"/>
      <c r="P34" s="140"/>
      <c r="Q34" s="140"/>
      <c r="R34" s="140"/>
      <c r="S34" s="140"/>
      <c r="T34" s="140"/>
      <c r="U34" s="140"/>
      <c r="V34" s="140"/>
      <c r="W34" s="140"/>
      <c r="X34" s="140"/>
      <c r="Y34" s="140"/>
    </row>
    <row r="35" spans="1:25" ht="19.5">
      <c r="A35" s="156"/>
      <c r="B35" s="156"/>
      <c r="C35" s="157"/>
      <c r="D35" s="156"/>
      <c r="E35" s="156"/>
      <c r="F35" s="156"/>
      <c r="G35" s="157"/>
      <c r="H35" s="156"/>
      <c r="I35" s="156"/>
      <c r="J35" s="156"/>
      <c r="K35" s="140"/>
      <c r="L35" s="140"/>
      <c r="M35" s="140"/>
      <c r="N35" s="140"/>
      <c r="O35" s="140"/>
      <c r="P35" s="140"/>
      <c r="Q35" s="140"/>
      <c r="R35" s="140"/>
      <c r="S35" s="140"/>
      <c r="T35" s="140"/>
      <c r="U35" s="140"/>
      <c r="V35" s="140"/>
      <c r="W35" s="140"/>
      <c r="X35" s="140"/>
      <c r="Y35" s="140"/>
    </row>
    <row r="36" spans="1:25" ht="19.5">
      <c r="A36" s="156"/>
      <c r="B36" s="156"/>
      <c r="C36" s="157"/>
      <c r="D36" s="156"/>
      <c r="E36" s="156"/>
      <c r="F36" s="156"/>
      <c r="G36" s="157"/>
      <c r="H36" s="156"/>
      <c r="I36" s="156"/>
      <c r="J36" s="156"/>
      <c r="K36" s="140"/>
      <c r="L36" s="140"/>
      <c r="M36" s="140"/>
      <c r="N36" s="140"/>
      <c r="O36" s="140"/>
      <c r="P36" s="140"/>
      <c r="Q36" s="140"/>
      <c r="R36" s="140"/>
      <c r="S36" s="140"/>
      <c r="T36" s="140"/>
      <c r="U36" s="140"/>
      <c r="V36" s="140"/>
      <c r="W36" s="140"/>
      <c r="X36" s="140"/>
      <c r="Y36" s="140"/>
    </row>
    <row r="37" spans="1:25" ht="19.5">
      <c r="A37" s="156"/>
      <c r="B37" s="156"/>
      <c r="C37" s="157"/>
      <c r="D37" s="156"/>
      <c r="E37" s="156"/>
      <c r="F37" s="156"/>
      <c r="G37" s="157"/>
      <c r="H37" s="156"/>
      <c r="I37" s="156"/>
      <c r="J37" s="156"/>
      <c r="K37" s="140"/>
      <c r="L37" s="140"/>
      <c r="M37" s="140"/>
      <c r="N37" s="140"/>
      <c r="O37" s="140"/>
      <c r="P37" s="140"/>
      <c r="Q37" s="140"/>
      <c r="R37" s="140"/>
      <c r="S37" s="140"/>
      <c r="T37" s="140"/>
      <c r="U37" s="140"/>
      <c r="V37" s="140"/>
      <c r="W37" s="140"/>
      <c r="X37" s="140"/>
      <c r="Y37" s="140"/>
    </row>
    <row r="38" spans="1:25" ht="19.5">
      <c r="A38" s="156"/>
      <c r="B38" s="156"/>
      <c r="C38" s="157"/>
      <c r="D38" s="156"/>
      <c r="E38" s="156"/>
      <c r="F38" s="156"/>
      <c r="G38" s="157"/>
    </row>
    <row r="39" spans="1:25" ht="19.5">
      <c r="A39" s="156"/>
      <c r="B39" s="156"/>
      <c r="C39" s="157"/>
      <c r="E39" s="156"/>
      <c r="F39" s="156"/>
      <c r="G39" s="157"/>
      <c r="H39" s="156"/>
      <c r="I39" s="156"/>
      <c r="J39" s="156"/>
      <c r="K39" s="158"/>
      <c r="L39" s="158"/>
      <c r="M39" s="158"/>
      <c r="N39" s="158"/>
      <c r="O39" s="158"/>
      <c r="P39" s="140"/>
      <c r="Q39" s="140"/>
      <c r="R39" s="140"/>
      <c r="S39" s="140"/>
      <c r="T39" s="140"/>
      <c r="U39" s="140"/>
      <c r="V39" s="140"/>
      <c r="W39" s="140"/>
      <c r="X39" s="140"/>
      <c r="Y39" s="140"/>
    </row>
    <row r="40" spans="1:25" ht="20.25">
      <c r="B40" s="156"/>
      <c r="C40" s="157"/>
      <c r="D40" s="156"/>
      <c r="H40" s="156"/>
      <c r="I40" s="156"/>
      <c r="J40" s="156"/>
      <c r="K40" s="158"/>
      <c r="L40" s="158"/>
      <c r="M40" s="158"/>
      <c r="N40" s="158"/>
      <c r="O40" s="158"/>
      <c r="P40" s="140"/>
      <c r="Q40" s="140"/>
      <c r="R40" s="140"/>
      <c r="S40" s="140"/>
      <c r="T40" s="140"/>
      <c r="U40" s="140"/>
      <c r="V40" s="140"/>
      <c r="W40" s="140"/>
      <c r="X40" s="140"/>
      <c r="Y40" s="140"/>
    </row>
    <row r="41" spans="1:25" ht="20.25">
      <c r="A41" s="156"/>
      <c r="C41" s="159"/>
      <c r="D41" s="156"/>
      <c r="E41" s="156"/>
      <c r="F41" s="156"/>
      <c r="G41" s="157"/>
      <c r="H41" s="156"/>
      <c r="I41" s="156"/>
      <c r="J41" s="156"/>
      <c r="K41" s="158"/>
      <c r="L41" s="158"/>
      <c r="M41" s="158"/>
      <c r="N41" s="158"/>
      <c r="O41" s="158"/>
      <c r="P41" s="140"/>
      <c r="Q41" s="140"/>
      <c r="R41" s="140"/>
      <c r="S41" s="140"/>
      <c r="T41" s="140"/>
      <c r="U41" s="140"/>
      <c r="V41" s="140"/>
      <c r="W41" s="140"/>
      <c r="X41" s="140"/>
      <c r="Y41" s="140"/>
    </row>
    <row r="42" spans="1:25" ht="19.5">
      <c r="A42" s="156"/>
      <c r="B42" s="156"/>
      <c r="C42" s="157"/>
      <c r="D42" s="156"/>
      <c r="E42" s="156"/>
      <c r="F42" s="156"/>
      <c r="G42" s="157"/>
      <c r="H42" s="156"/>
      <c r="I42" s="156"/>
      <c r="J42" s="156"/>
      <c r="K42" s="158"/>
      <c r="L42" s="158"/>
      <c r="M42" s="158"/>
      <c r="N42" s="158"/>
      <c r="O42" s="158"/>
      <c r="P42" s="140"/>
      <c r="Q42" s="140"/>
      <c r="R42" s="140"/>
      <c r="S42" s="140"/>
      <c r="T42" s="140"/>
      <c r="U42" s="140"/>
      <c r="V42" s="140"/>
      <c r="W42" s="140"/>
      <c r="X42" s="140"/>
      <c r="Y42" s="140"/>
    </row>
    <row r="43" spans="1:25" ht="19.5">
      <c r="A43" s="156"/>
      <c r="B43" s="156"/>
      <c r="C43" s="157"/>
      <c r="D43" s="156"/>
      <c r="E43" s="156"/>
      <c r="F43" s="156"/>
      <c r="G43" s="157"/>
      <c r="H43" s="156"/>
      <c r="I43" s="156"/>
      <c r="J43" s="156"/>
      <c r="K43" s="158"/>
      <c r="L43" s="158"/>
      <c r="M43" s="158"/>
      <c r="N43" s="158"/>
      <c r="O43" s="158"/>
      <c r="P43" s="140"/>
      <c r="Q43" s="140"/>
      <c r="R43" s="140"/>
      <c r="S43" s="140"/>
      <c r="T43" s="140"/>
      <c r="U43" s="140"/>
      <c r="V43" s="140"/>
      <c r="W43" s="140"/>
      <c r="X43" s="140"/>
      <c r="Y43" s="140"/>
    </row>
    <row r="44" spans="1:25" ht="19.5">
      <c r="A44" s="156"/>
      <c r="B44" s="156"/>
      <c r="C44" s="157"/>
      <c r="D44" s="156"/>
      <c r="E44" s="156"/>
      <c r="F44" s="156"/>
      <c r="G44" s="157"/>
      <c r="H44" s="156"/>
      <c r="I44" s="156"/>
      <c r="J44" s="156"/>
      <c r="K44" s="158"/>
      <c r="L44" s="158"/>
      <c r="M44" s="158"/>
      <c r="N44" s="158"/>
      <c r="O44" s="158"/>
      <c r="P44" s="140"/>
      <c r="Q44" s="140"/>
      <c r="R44" s="140"/>
      <c r="S44" s="140"/>
      <c r="T44" s="140"/>
      <c r="U44" s="140"/>
      <c r="V44" s="140"/>
      <c r="W44" s="140"/>
      <c r="X44" s="140"/>
      <c r="Y44" s="140"/>
    </row>
    <row r="45" spans="1:25" ht="19.5">
      <c r="A45" s="156"/>
      <c r="B45" s="156"/>
      <c r="C45" s="157"/>
      <c r="D45" s="156"/>
      <c r="E45" s="156"/>
      <c r="F45" s="156"/>
      <c r="G45" s="157"/>
      <c r="H45" s="156"/>
      <c r="I45" s="156"/>
      <c r="J45" s="156"/>
      <c r="K45" s="158"/>
      <c r="L45" s="158"/>
      <c r="M45" s="158"/>
      <c r="N45" s="158"/>
      <c r="O45" s="158"/>
      <c r="P45" s="140"/>
      <c r="Q45" s="140"/>
      <c r="R45" s="140"/>
      <c r="S45" s="140"/>
      <c r="T45" s="140"/>
      <c r="U45" s="140"/>
      <c r="V45" s="140"/>
      <c r="W45" s="140"/>
      <c r="X45" s="140"/>
      <c r="Y45" s="140"/>
    </row>
    <row r="46" spans="1:25" ht="19.5">
      <c r="A46" s="156"/>
      <c r="B46" s="156"/>
      <c r="C46" s="157"/>
      <c r="D46" s="156"/>
      <c r="E46" s="156"/>
      <c r="F46" s="156"/>
      <c r="G46" s="157"/>
      <c r="H46" s="156"/>
      <c r="I46" s="156"/>
      <c r="J46" s="156"/>
      <c r="K46" s="158"/>
      <c r="L46" s="158"/>
      <c r="M46" s="158"/>
      <c r="N46" s="158"/>
      <c r="O46" s="158"/>
      <c r="P46" s="140"/>
      <c r="Q46" s="140"/>
      <c r="R46" s="140"/>
      <c r="S46" s="140"/>
      <c r="T46" s="140"/>
      <c r="U46" s="140"/>
      <c r="V46" s="140"/>
      <c r="W46" s="140"/>
      <c r="X46" s="140"/>
      <c r="Y46" s="140"/>
    </row>
    <row r="47" spans="1:25" ht="19.5">
      <c r="A47" s="156"/>
      <c r="B47" s="156"/>
      <c r="C47" s="157"/>
      <c r="D47" s="156"/>
      <c r="E47" s="156"/>
      <c r="F47" s="156"/>
      <c r="G47" s="157"/>
      <c r="H47" s="156"/>
      <c r="I47" s="156"/>
      <c r="J47" s="156"/>
      <c r="K47" s="158"/>
      <c r="L47" s="158"/>
      <c r="M47" s="158"/>
      <c r="N47" s="158"/>
      <c r="O47" s="158"/>
      <c r="P47" s="140"/>
      <c r="Q47" s="140"/>
      <c r="R47" s="140"/>
      <c r="S47" s="140"/>
      <c r="T47" s="140"/>
      <c r="U47" s="140"/>
      <c r="V47" s="140"/>
      <c r="W47" s="140"/>
      <c r="X47" s="140"/>
      <c r="Y47" s="140"/>
    </row>
    <row r="48" spans="1:25" ht="19.5">
      <c r="A48" s="156"/>
      <c r="B48" s="156"/>
      <c r="C48" s="157"/>
      <c r="D48" s="156"/>
      <c r="E48" s="156"/>
      <c r="F48" s="156"/>
      <c r="G48" s="157"/>
      <c r="H48" s="156"/>
      <c r="I48" s="156"/>
      <c r="J48" s="156"/>
      <c r="K48" s="158"/>
      <c r="L48" s="158"/>
      <c r="M48" s="158"/>
      <c r="N48" s="158"/>
      <c r="O48" s="158"/>
      <c r="P48" s="140"/>
      <c r="Q48" s="140"/>
      <c r="R48" s="140"/>
      <c r="S48" s="140"/>
      <c r="T48" s="140"/>
      <c r="U48" s="140"/>
      <c r="V48" s="140"/>
      <c r="W48" s="140"/>
      <c r="X48" s="140"/>
      <c r="Y48" s="140"/>
    </row>
    <row r="49" spans="1:25" ht="19.5">
      <c r="A49" s="156"/>
      <c r="B49" s="156"/>
      <c r="C49" s="157"/>
      <c r="D49" s="156"/>
      <c r="E49" s="156"/>
      <c r="F49" s="156"/>
      <c r="G49" s="157"/>
      <c r="H49" s="156"/>
      <c r="I49" s="156"/>
      <c r="J49" s="156"/>
      <c r="K49" s="158"/>
      <c r="L49" s="158"/>
      <c r="M49" s="158"/>
      <c r="N49" s="158"/>
      <c r="O49" s="158"/>
      <c r="P49" s="140"/>
      <c r="Q49" s="140"/>
      <c r="R49" s="140"/>
      <c r="S49" s="140"/>
      <c r="T49" s="140"/>
      <c r="U49" s="140"/>
      <c r="V49" s="140"/>
      <c r="W49" s="140"/>
      <c r="X49" s="140"/>
      <c r="Y49" s="140"/>
    </row>
    <row r="50" spans="1:25" ht="19.5">
      <c r="A50" s="156"/>
      <c r="B50" s="156"/>
      <c r="C50" s="157"/>
      <c r="D50" s="156"/>
      <c r="E50" s="156"/>
      <c r="F50" s="156"/>
      <c r="G50" s="157"/>
    </row>
    <row r="51" spans="1:25" ht="19.5">
      <c r="A51" s="156"/>
      <c r="B51" s="156"/>
      <c r="C51" s="157"/>
      <c r="E51" s="156"/>
      <c r="F51" s="156"/>
      <c r="G51" s="157"/>
      <c r="H51" s="140"/>
      <c r="I51" s="140"/>
      <c r="J51" s="140"/>
      <c r="K51" s="140"/>
      <c r="L51" s="140"/>
      <c r="M51" s="140"/>
      <c r="N51" s="140"/>
      <c r="O51" s="140"/>
      <c r="P51" s="140"/>
      <c r="Q51" s="140"/>
      <c r="R51" s="140"/>
      <c r="S51" s="140"/>
      <c r="T51" s="140"/>
      <c r="U51" s="140"/>
      <c r="V51" s="140"/>
      <c r="W51" s="140"/>
      <c r="X51" s="140"/>
      <c r="Y51" s="140"/>
    </row>
    <row r="52" spans="1:25" ht="20.25">
      <c r="B52" s="156"/>
      <c r="C52" s="157"/>
      <c r="D52" s="140"/>
      <c r="H52" s="140"/>
      <c r="I52" s="140"/>
      <c r="J52" s="140"/>
      <c r="K52" s="140"/>
      <c r="L52" s="140"/>
      <c r="M52" s="140"/>
      <c r="N52" s="140"/>
      <c r="O52" s="140"/>
      <c r="P52" s="140"/>
      <c r="Q52" s="140"/>
      <c r="R52" s="140"/>
      <c r="S52" s="140"/>
      <c r="T52" s="140"/>
      <c r="U52" s="140"/>
      <c r="V52" s="140"/>
      <c r="W52" s="140"/>
      <c r="X52" s="140"/>
      <c r="Y52" s="140"/>
    </row>
    <row r="53" spans="1:25" ht="20.25">
      <c r="A53" s="140"/>
      <c r="C53" s="159"/>
      <c r="D53" s="140"/>
      <c r="E53" s="140"/>
      <c r="F53" s="140"/>
      <c r="G53" s="143"/>
      <c r="H53" s="140"/>
      <c r="I53" s="140"/>
      <c r="J53" s="140"/>
      <c r="K53" s="140"/>
      <c r="L53" s="140"/>
      <c r="M53" s="140"/>
      <c r="N53" s="140"/>
      <c r="O53" s="140"/>
      <c r="P53" s="140"/>
      <c r="Q53" s="140"/>
      <c r="R53" s="140"/>
      <c r="S53" s="140"/>
      <c r="T53" s="140"/>
      <c r="U53" s="140"/>
      <c r="V53" s="140"/>
      <c r="W53" s="140"/>
      <c r="X53" s="140"/>
      <c r="Y53" s="140"/>
    </row>
    <row r="54" spans="1:25" ht="20.25">
      <c r="A54" s="140"/>
      <c r="B54" s="140"/>
      <c r="C54" s="143"/>
      <c r="D54" s="140"/>
      <c r="E54" s="140"/>
      <c r="F54" s="140"/>
      <c r="G54" s="143"/>
      <c r="H54" s="140"/>
      <c r="I54" s="140"/>
      <c r="J54" s="140"/>
      <c r="K54" s="140"/>
      <c r="L54" s="140"/>
      <c r="M54" s="140"/>
      <c r="N54" s="140"/>
      <c r="O54" s="140"/>
      <c r="P54" s="140"/>
      <c r="Q54" s="140"/>
      <c r="R54" s="140"/>
      <c r="S54" s="140"/>
      <c r="T54" s="140"/>
      <c r="U54" s="140"/>
      <c r="V54" s="140"/>
      <c r="W54" s="140"/>
      <c r="X54" s="140"/>
      <c r="Y54" s="140"/>
    </row>
    <row r="55" spans="1:25" ht="20.25">
      <c r="A55" s="140"/>
      <c r="B55" s="140"/>
      <c r="C55" s="143"/>
      <c r="D55" s="140"/>
      <c r="E55" s="140"/>
      <c r="F55" s="140"/>
      <c r="G55" s="143"/>
      <c r="H55" s="140"/>
      <c r="I55" s="140"/>
      <c r="J55" s="140"/>
      <c r="K55" s="140"/>
      <c r="L55" s="140"/>
      <c r="M55" s="140"/>
      <c r="N55" s="140"/>
      <c r="O55" s="140"/>
      <c r="P55" s="140"/>
      <c r="Q55" s="140"/>
      <c r="R55" s="140"/>
      <c r="S55" s="140"/>
      <c r="T55" s="140"/>
      <c r="U55" s="140"/>
      <c r="V55" s="140"/>
      <c r="W55" s="140"/>
      <c r="X55" s="140"/>
      <c r="Y55" s="140"/>
    </row>
    <row r="56" spans="1:25" ht="20.25">
      <c r="A56" s="140"/>
      <c r="B56" s="140"/>
      <c r="C56" s="143"/>
      <c r="D56" s="140"/>
      <c r="E56" s="140"/>
      <c r="F56" s="140"/>
      <c r="G56" s="143"/>
      <c r="H56" s="140"/>
      <c r="I56" s="140"/>
      <c r="J56" s="140"/>
      <c r="K56" s="140"/>
      <c r="L56" s="140"/>
      <c r="M56" s="140"/>
      <c r="N56" s="140"/>
      <c r="O56" s="140"/>
      <c r="P56" s="140"/>
      <c r="Q56" s="140"/>
      <c r="R56" s="140"/>
      <c r="S56" s="140"/>
      <c r="T56" s="140"/>
      <c r="U56" s="140"/>
      <c r="V56" s="140"/>
      <c r="W56" s="140"/>
      <c r="X56" s="140"/>
      <c r="Y56" s="140"/>
    </row>
    <row r="57" spans="1:25" ht="20.25">
      <c r="A57" s="140"/>
      <c r="B57" s="140"/>
      <c r="C57" s="143"/>
      <c r="D57" s="140"/>
      <c r="E57" s="140"/>
      <c r="F57" s="140"/>
      <c r="G57" s="143"/>
      <c r="H57" s="140"/>
      <c r="I57" s="140"/>
      <c r="J57" s="140"/>
      <c r="K57" s="140"/>
      <c r="L57" s="140"/>
      <c r="M57" s="140"/>
      <c r="N57" s="140"/>
      <c r="O57" s="140"/>
      <c r="P57" s="140"/>
      <c r="Q57" s="140"/>
      <c r="R57" s="140"/>
      <c r="S57" s="140"/>
      <c r="T57" s="140"/>
      <c r="U57" s="140"/>
      <c r="V57" s="140"/>
      <c r="W57" s="140"/>
      <c r="X57" s="140"/>
      <c r="Y57" s="140"/>
    </row>
    <row r="58" spans="1:25" ht="20.25">
      <c r="A58" s="140"/>
      <c r="B58" s="140"/>
      <c r="C58" s="143"/>
      <c r="D58" s="140"/>
      <c r="E58" s="140"/>
      <c r="F58" s="140"/>
      <c r="G58" s="143"/>
      <c r="H58" s="140"/>
      <c r="I58" s="140"/>
      <c r="J58" s="140"/>
      <c r="K58" s="140"/>
      <c r="L58" s="140"/>
      <c r="M58" s="140"/>
      <c r="N58" s="140"/>
      <c r="O58" s="140"/>
      <c r="P58" s="140"/>
      <c r="Q58" s="140"/>
      <c r="R58" s="140"/>
      <c r="S58" s="140"/>
      <c r="T58" s="140"/>
      <c r="U58" s="140"/>
      <c r="V58" s="140"/>
      <c r="W58" s="140"/>
      <c r="X58" s="140"/>
      <c r="Y58" s="140"/>
    </row>
    <row r="59" spans="1:25" ht="20.25">
      <c r="A59" s="140"/>
      <c r="B59" s="140"/>
      <c r="C59" s="143"/>
      <c r="D59" s="140"/>
      <c r="E59" s="140"/>
      <c r="F59" s="140"/>
      <c r="G59" s="143"/>
      <c r="H59" s="140"/>
      <c r="I59" s="140"/>
      <c r="J59" s="140"/>
      <c r="K59" s="140"/>
      <c r="L59" s="140"/>
      <c r="M59" s="140"/>
      <c r="N59" s="140"/>
      <c r="O59" s="140"/>
      <c r="P59" s="140"/>
      <c r="Q59" s="140"/>
      <c r="R59" s="140"/>
      <c r="S59" s="140"/>
      <c r="T59" s="140"/>
      <c r="U59" s="140"/>
      <c r="V59" s="140"/>
      <c r="W59" s="140"/>
      <c r="X59" s="140"/>
      <c r="Y59" s="140"/>
    </row>
    <row r="60" spans="1:25" ht="20.25">
      <c r="A60" s="140"/>
      <c r="B60" s="140"/>
      <c r="C60" s="143"/>
      <c r="D60" s="140"/>
      <c r="E60" s="140"/>
      <c r="F60" s="140"/>
      <c r="G60" s="143"/>
      <c r="H60" s="140"/>
      <c r="I60" s="140"/>
      <c r="J60" s="140"/>
      <c r="K60" s="140"/>
      <c r="L60" s="140"/>
      <c r="M60" s="140"/>
      <c r="N60" s="140"/>
      <c r="O60" s="140"/>
      <c r="P60" s="140"/>
      <c r="Q60" s="140"/>
      <c r="R60" s="140"/>
      <c r="S60" s="140"/>
      <c r="T60" s="140"/>
      <c r="U60" s="140"/>
      <c r="V60" s="140"/>
      <c r="W60" s="140"/>
      <c r="X60" s="140"/>
      <c r="Y60" s="140"/>
    </row>
    <row r="61" spans="1:25" ht="20.25">
      <c r="A61" s="140"/>
      <c r="B61" s="140"/>
      <c r="C61" s="143"/>
      <c r="D61" s="140"/>
      <c r="E61" s="140"/>
      <c r="F61" s="140"/>
      <c r="G61" s="143"/>
      <c r="H61" s="140"/>
      <c r="I61" s="140"/>
      <c r="J61" s="140"/>
      <c r="K61" s="140"/>
      <c r="L61" s="140"/>
      <c r="M61" s="140"/>
      <c r="N61" s="140"/>
      <c r="O61" s="140"/>
      <c r="P61" s="140"/>
      <c r="Q61" s="140"/>
      <c r="R61" s="140"/>
      <c r="S61" s="140"/>
      <c r="T61" s="140"/>
      <c r="U61" s="140"/>
      <c r="V61" s="140"/>
      <c r="W61" s="140"/>
      <c r="X61" s="140"/>
      <c r="Y61" s="140"/>
    </row>
    <row r="62" spans="1:25" ht="20.25">
      <c r="A62" s="140"/>
      <c r="B62" s="140"/>
      <c r="C62" s="143"/>
      <c r="D62" s="140"/>
      <c r="E62" s="140"/>
      <c r="F62" s="140"/>
      <c r="G62" s="143"/>
    </row>
    <row r="63" spans="1:25" ht="20.25">
      <c r="A63" s="140"/>
      <c r="B63" s="140"/>
      <c r="C63" s="143"/>
      <c r="E63" s="140"/>
      <c r="F63" s="140"/>
      <c r="G63" s="143"/>
      <c r="H63" s="140"/>
      <c r="I63" s="140"/>
      <c r="J63" s="140"/>
      <c r="K63" s="140"/>
      <c r="L63" s="140"/>
      <c r="M63" s="140"/>
      <c r="N63" s="140"/>
      <c r="O63" s="140"/>
      <c r="P63" s="140"/>
      <c r="Q63" s="140"/>
      <c r="R63" s="140"/>
      <c r="S63" s="140"/>
      <c r="T63" s="140"/>
    </row>
    <row r="64" spans="1:25" ht="20.25">
      <c r="B64" s="140"/>
      <c r="C64" s="143"/>
      <c r="D64" s="158"/>
      <c r="H64" s="140"/>
      <c r="I64" s="140"/>
      <c r="J64" s="140"/>
      <c r="K64" s="140"/>
      <c r="L64" s="140"/>
      <c r="M64" s="140"/>
      <c r="N64" s="140"/>
      <c r="O64" s="140"/>
      <c r="P64" s="140"/>
      <c r="Q64" s="140"/>
      <c r="R64" s="140"/>
      <c r="S64" s="140"/>
      <c r="T64" s="140"/>
    </row>
    <row r="65" spans="1:20" ht="20.25">
      <c r="A65" s="158"/>
      <c r="C65" s="159"/>
      <c r="D65" s="158"/>
      <c r="E65" s="158"/>
      <c r="F65" s="140"/>
      <c r="G65" s="143"/>
      <c r="H65" s="140"/>
      <c r="I65" s="140"/>
      <c r="J65" s="140"/>
      <c r="K65" s="140"/>
      <c r="L65" s="140"/>
      <c r="M65" s="140"/>
      <c r="N65" s="140"/>
      <c r="O65" s="140"/>
      <c r="P65" s="140"/>
      <c r="Q65" s="140"/>
      <c r="R65" s="140"/>
      <c r="S65" s="140"/>
      <c r="T65" s="140"/>
    </row>
    <row r="66" spans="1:20" ht="20.25">
      <c r="A66" s="158"/>
      <c r="B66" s="158"/>
      <c r="C66" s="159"/>
      <c r="D66" s="158"/>
      <c r="E66" s="158"/>
      <c r="F66" s="140"/>
      <c r="G66" s="143"/>
      <c r="H66" s="140"/>
      <c r="I66" s="140"/>
      <c r="J66" s="140"/>
      <c r="K66" s="140"/>
      <c r="L66" s="140"/>
      <c r="M66" s="140"/>
      <c r="N66" s="140"/>
      <c r="O66" s="140"/>
      <c r="P66" s="140"/>
      <c r="Q66" s="140"/>
      <c r="R66" s="140"/>
      <c r="S66" s="140"/>
      <c r="T66" s="140"/>
    </row>
    <row r="67" spans="1:20" ht="20.25">
      <c r="A67" s="158"/>
      <c r="B67" s="158"/>
      <c r="C67" s="159"/>
      <c r="D67" s="158"/>
      <c r="E67" s="158"/>
      <c r="F67" s="140"/>
      <c r="G67" s="143"/>
      <c r="H67" s="140"/>
      <c r="I67" s="140"/>
      <c r="J67" s="140"/>
      <c r="K67" s="140"/>
      <c r="L67" s="140"/>
      <c r="M67" s="140"/>
      <c r="N67" s="140"/>
      <c r="O67" s="140"/>
      <c r="P67" s="140"/>
      <c r="Q67" s="140"/>
      <c r="R67" s="140"/>
      <c r="S67" s="140"/>
      <c r="T67" s="140"/>
    </row>
    <row r="68" spans="1:20" ht="20.25">
      <c r="A68" s="158"/>
      <c r="B68" s="158"/>
      <c r="C68" s="159"/>
      <c r="D68" s="158"/>
      <c r="E68" s="158"/>
      <c r="F68" s="140"/>
      <c r="G68" s="143"/>
      <c r="H68" s="140"/>
      <c r="I68" s="140"/>
      <c r="J68" s="140"/>
      <c r="K68" s="140"/>
      <c r="L68" s="140"/>
      <c r="M68" s="140"/>
      <c r="N68" s="140"/>
      <c r="O68" s="140"/>
      <c r="P68" s="140"/>
      <c r="Q68" s="140"/>
      <c r="R68" s="140"/>
      <c r="S68" s="140"/>
      <c r="T68" s="140"/>
    </row>
    <row r="69" spans="1:20" ht="20.25">
      <c r="A69" s="158"/>
      <c r="B69" s="158"/>
      <c r="C69" s="159"/>
      <c r="D69" s="158"/>
      <c r="E69" s="158"/>
      <c r="F69" s="140"/>
      <c r="G69" s="143"/>
      <c r="H69" s="140"/>
      <c r="I69" s="140"/>
      <c r="J69" s="140"/>
      <c r="K69" s="140"/>
      <c r="L69" s="140"/>
      <c r="M69" s="140"/>
      <c r="N69" s="140"/>
      <c r="O69" s="140"/>
      <c r="P69" s="140"/>
      <c r="Q69" s="140"/>
      <c r="R69" s="140"/>
      <c r="S69" s="140"/>
      <c r="T69" s="140"/>
    </row>
    <row r="70" spans="1:20" ht="20.25">
      <c r="A70" s="158"/>
      <c r="B70" s="158"/>
      <c r="C70" s="159"/>
      <c r="D70" s="158"/>
      <c r="E70" s="158"/>
      <c r="F70" s="140"/>
      <c r="G70" s="143"/>
      <c r="H70" s="140"/>
      <c r="I70" s="140"/>
      <c r="J70" s="140"/>
      <c r="K70" s="140"/>
      <c r="L70" s="140"/>
      <c r="M70" s="140"/>
      <c r="N70" s="140"/>
      <c r="O70" s="140"/>
      <c r="P70" s="140"/>
      <c r="Q70" s="140"/>
      <c r="R70" s="140"/>
      <c r="S70" s="140"/>
      <c r="T70" s="140"/>
    </row>
    <row r="71" spans="1:20" ht="20.25">
      <c r="A71" s="158"/>
      <c r="B71" s="158"/>
      <c r="C71" s="159"/>
      <c r="D71" s="158"/>
      <c r="E71" s="158"/>
      <c r="F71" s="140"/>
      <c r="G71" s="143"/>
      <c r="H71" s="140"/>
      <c r="I71" s="140"/>
      <c r="J71" s="140"/>
      <c r="K71" s="140"/>
      <c r="L71" s="140"/>
      <c r="M71" s="140"/>
      <c r="N71" s="140"/>
      <c r="O71" s="140"/>
      <c r="P71" s="140"/>
      <c r="Q71" s="140"/>
      <c r="R71" s="140"/>
      <c r="S71" s="140"/>
      <c r="T71" s="140"/>
    </row>
    <row r="72" spans="1:20" ht="20.25">
      <c r="A72" s="158"/>
      <c r="B72" s="158"/>
      <c r="C72" s="159"/>
      <c r="D72" s="158"/>
      <c r="E72" s="158"/>
      <c r="F72" s="140"/>
      <c r="G72" s="143"/>
      <c r="H72" s="140"/>
      <c r="I72" s="140"/>
      <c r="J72" s="140"/>
      <c r="K72" s="140"/>
      <c r="L72" s="140"/>
      <c r="M72" s="140"/>
      <c r="N72" s="140"/>
      <c r="O72" s="140"/>
      <c r="P72" s="140"/>
      <c r="Q72" s="140"/>
      <c r="R72" s="140"/>
      <c r="S72" s="140"/>
      <c r="T72" s="140"/>
    </row>
    <row r="73" spans="1:20" ht="20.25">
      <c r="A73" s="158"/>
      <c r="B73" s="158"/>
      <c r="C73" s="159"/>
      <c r="D73" s="158"/>
      <c r="E73" s="158"/>
      <c r="F73" s="140"/>
      <c r="G73" s="143"/>
      <c r="H73" s="140"/>
      <c r="I73" s="140"/>
      <c r="J73" s="140"/>
      <c r="K73" s="140"/>
      <c r="L73" s="140"/>
      <c r="M73" s="140"/>
      <c r="N73" s="140"/>
      <c r="O73" s="140"/>
      <c r="P73" s="140"/>
      <c r="Q73" s="140"/>
      <c r="R73" s="140"/>
      <c r="S73" s="140"/>
      <c r="T73" s="140"/>
    </row>
    <row r="74" spans="1:20" ht="20.25">
      <c r="A74" s="158"/>
      <c r="B74" s="158"/>
      <c r="C74" s="159"/>
      <c r="D74" s="158"/>
      <c r="E74" s="158"/>
      <c r="F74" s="140"/>
      <c r="G74" s="143"/>
    </row>
    <row r="75" spans="1:20" ht="20.25">
      <c r="A75" s="158"/>
      <c r="B75" s="158"/>
      <c r="C75" s="159"/>
      <c r="E75" s="158"/>
      <c r="F75" s="140"/>
      <c r="G75" s="143"/>
    </row>
    <row r="76" spans="1:20" ht="20.25">
      <c r="B76" s="158"/>
      <c r="C76" s="159"/>
    </row>
    <row r="77" spans="1:20" ht="20.25">
      <c r="C77" s="159"/>
    </row>
    <row r="89" spans="3:3" ht="20.25">
      <c r="C89" s="159"/>
    </row>
    <row r="90" spans="3:3" ht="20.25">
      <c r="C90" s="159"/>
    </row>
    <row r="91" spans="3:3" ht="20.25">
      <c r="C91" s="159"/>
    </row>
    <row r="92" spans="3:3" ht="20.25">
      <c r="C92" s="159"/>
    </row>
    <row r="93" spans="3:3" ht="20.25">
      <c r="C93" s="159"/>
    </row>
    <row r="94" spans="3:3" ht="20.25">
      <c r="C94" s="159"/>
    </row>
    <row r="95" spans="3:3" ht="20.25">
      <c r="C95" s="159"/>
    </row>
    <row r="96" spans="3:3" ht="20.25">
      <c r="C96" s="159"/>
    </row>
    <row r="97" spans="3:3" ht="20.25">
      <c r="C97" s="159"/>
    </row>
    <row r="98" spans="3:3" ht="20.25">
      <c r="C98" s="159"/>
    </row>
    <row r="99" spans="3:3" ht="20.25">
      <c r="C99" s="159"/>
    </row>
    <row r="100" spans="3:3" ht="20.25">
      <c r="C100" s="159"/>
    </row>
    <row r="101" spans="3:3" ht="20.25">
      <c r="C101" s="159"/>
    </row>
    <row r="102" spans="3:3" ht="20.25">
      <c r="C102" s="159"/>
    </row>
    <row r="103" spans="3:3" ht="20.25">
      <c r="C103" s="159"/>
    </row>
    <row r="104" spans="3:3" ht="20.25">
      <c r="C104" s="159"/>
    </row>
    <row r="105" spans="3:3" ht="20.25">
      <c r="C105" s="159"/>
    </row>
    <row r="106" spans="3:3" ht="20.25">
      <c r="C106" s="159"/>
    </row>
    <row r="107" spans="3:3" ht="20.25">
      <c r="C107" s="159"/>
    </row>
    <row r="108" spans="3:3" ht="20.25">
      <c r="C108" s="159"/>
    </row>
    <row r="109" spans="3:3" ht="20.25">
      <c r="C109" s="159"/>
    </row>
    <row r="110" spans="3:3" ht="20.25">
      <c r="C110" s="159"/>
    </row>
    <row r="111" spans="3:3" ht="20.25">
      <c r="C111" s="159"/>
    </row>
    <row r="112" spans="3:3" ht="20.25">
      <c r="C112" s="159"/>
    </row>
    <row r="113" spans="3:3" ht="20.25">
      <c r="C113" s="159"/>
    </row>
    <row r="114" spans="3:3" ht="20.25">
      <c r="C114" s="159"/>
    </row>
    <row r="115" spans="3:3" ht="20.25">
      <c r="C115" s="159"/>
    </row>
    <row r="116" spans="3:3" ht="20.25">
      <c r="C116" s="159"/>
    </row>
    <row r="117" spans="3:3" ht="20.25">
      <c r="C117" s="159"/>
    </row>
    <row r="118" spans="3:3" ht="20.25">
      <c r="C118" s="159"/>
    </row>
    <row r="119" spans="3:3" ht="20.25">
      <c r="C119" s="159"/>
    </row>
    <row r="120" spans="3:3" ht="20.25">
      <c r="C120" s="159"/>
    </row>
    <row r="121" spans="3:3" ht="20.25">
      <c r="C121" s="159"/>
    </row>
    <row r="122" spans="3:3" ht="20.25">
      <c r="C122" s="159"/>
    </row>
    <row r="123" spans="3:3" ht="20.25">
      <c r="C123" s="159"/>
    </row>
    <row r="124" spans="3:3" ht="20.25">
      <c r="C124" s="159"/>
    </row>
    <row r="125" spans="3:3" ht="20.25">
      <c r="C125" s="159"/>
    </row>
    <row r="126" spans="3:3" ht="20.25">
      <c r="C126" s="159"/>
    </row>
    <row r="127" spans="3:3" ht="20.25">
      <c r="C127" s="159"/>
    </row>
    <row r="128" spans="3:3" ht="20.25">
      <c r="C128" s="159"/>
    </row>
    <row r="129" spans="3:3" ht="20.25">
      <c r="C129" s="159"/>
    </row>
    <row r="130" spans="3:3" ht="20.25">
      <c r="C130" s="159"/>
    </row>
    <row r="131" spans="3:3" ht="20.25">
      <c r="C131" s="159"/>
    </row>
    <row r="132" spans="3:3" ht="20.25">
      <c r="C132" s="159"/>
    </row>
    <row r="133" spans="3:3" ht="20.25">
      <c r="C133" s="159"/>
    </row>
    <row r="134" spans="3:3" ht="20.25">
      <c r="C134" s="159"/>
    </row>
    <row r="135" spans="3:3" ht="20.25">
      <c r="C135" s="159"/>
    </row>
    <row r="136" spans="3:3" ht="20.25">
      <c r="C136" s="159"/>
    </row>
    <row r="137" spans="3:3" ht="20.25">
      <c r="C137" s="159"/>
    </row>
    <row r="138" spans="3:3" ht="20.25">
      <c r="C138" s="159"/>
    </row>
    <row r="139" spans="3:3" ht="20.25">
      <c r="C139" s="159"/>
    </row>
    <row r="140" spans="3:3" ht="20.25">
      <c r="C140" s="159"/>
    </row>
    <row r="141" spans="3:3" ht="20.25">
      <c r="C141" s="159"/>
    </row>
    <row r="142" spans="3:3" ht="20.25">
      <c r="C142" s="159"/>
    </row>
    <row r="143" spans="3:3" ht="20.25">
      <c r="C143" s="159"/>
    </row>
    <row r="144" spans="3:3" ht="20.25">
      <c r="C144" s="159"/>
    </row>
    <row r="145" spans="3:3" ht="20.25">
      <c r="C145" s="159"/>
    </row>
    <row r="146" spans="3:3" ht="20.25">
      <c r="C146" s="159"/>
    </row>
    <row r="147" spans="3:3" ht="20.25">
      <c r="C147" s="159"/>
    </row>
    <row r="148" spans="3:3" ht="20.25">
      <c r="C148" s="159"/>
    </row>
    <row r="149" spans="3:3" ht="20.25">
      <c r="C149" s="159"/>
    </row>
    <row r="150" spans="3:3" ht="20.25">
      <c r="C150" s="159"/>
    </row>
    <row r="151" spans="3:3" ht="20.25">
      <c r="C151" s="159"/>
    </row>
    <row r="152" spans="3:3" ht="20.25">
      <c r="C152" s="159"/>
    </row>
    <row r="153" spans="3:3" ht="20.25">
      <c r="C153" s="159"/>
    </row>
    <row r="154" spans="3:3" ht="20.25">
      <c r="C154" s="159"/>
    </row>
    <row r="155" spans="3:3" ht="20.25">
      <c r="C155" s="159"/>
    </row>
    <row r="156" spans="3:3" ht="20.25">
      <c r="C156" s="159"/>
    </row>
    <row r="157" spans="3:3" ht="20.25">
      <c r="C157" s="159"/>
    </row>
    <row r="158" spans="3:3" ht="20.25">
      <c r="C158" s="159"/>
    </row>
    <row r="159" spans="3:3" ht="20.25">
      <c r="C159" s="159"/>
    </row>
    <row r="160" spans="3:3" ht="20.25">
      <c r="C160" s="159"/>
    </row>
    <row r="161" spans="3:3" ht="20.25">
      <c r="C161" s="159"/>
    </row>
    <row r="162" spans="3:3" ht="20.25">
      <c r="C162" s="159"/>
    </row>
    <row r="163" spans="3:3" ht="20.25">
      <c r="C163" s="159"/>
    </row>
    <row r="164" spans="3:3" ht="20.25">
      <c r="C164" s="159"/>
    </row>
    <row r="165" spans="3:3" ht="20.25">
      <c r="C165" s="159"/>
    </row>
    <row r="166" spans="3:3" ht="20.25">
      <c r="C166" s="159"/>
    </row>
    <row r="167" spans="3:3" ht="20.25">
      <c r="C167" s="159"/>
    </row>
    <row r="168" spans="3:3" ht="20.25">
      <c r="C168" s="159"/>
    </row>
    <row r="169" spans="3:3" ht="20.25">
      <c r="C169" s="159"/>
    </row>
    <row r="170" spans="3:3" ht="20.25">
      <c r="C170" s="159"/>
    </row>
    <row r="171" spans="3:3" ht="20.25">
      <c r="C171" s="159"/>
    </row>
    <row r="172" spans="3:3" ht="20.25">
      <c r="C172" s="159"/>
    </row>
    <row r="173" spans="3:3" ht="20.25">
      <c r="C173" s="159"/>
    </row>
    <row r="174" spans="3:3" ht="20.25">
      <c r="C174" s="159"/>
    </row>
    <row r="175" spans="3:3" ht="20.25">
      <c r="C175" s="159"/>
    </row>
    <row r="176" spans="3:3" ht="20.25">
      <c r="C176" s="159"/>
    </row>
    <row r="177" spans="3:3" ht="20.25">
      <c r="C177" s="159"/>
    </row>
    <row r="178" spans="3:3" ht="20.25">
      <c r="C178" s="159"/>
    </row>
    <row r="179" spans="3:3" ht="20.25">
      <c r="C179" s="159"/>
    </row>
    <row r="180" spans="3:3" ht="20.25">
      <c r="C180" s="159"/>
    </row>
    <row r="181" spans="3:3" ht="20.25">
      <c r="C181" s="159"/>
    </row>
    <row r="182" spans="3:3" ht="20.25">
      <c r="C182" s="159"/>
    </row>
    <row r="183" spans="3:3" ht="20.25">
      <c r="C183" s="159"/>
    </row>
    <row r="184" spans="3:3" ht="20.25">
      <c r="C184" s="159"/>
    </row>
    <row r="185" spans="3:3" ht="20.25">
      <c r="C185" s="159"/>
    </row>
    <row r="186" spans="3:3" ht="20.25">
      <c r="C186" s="159"/>
    </row>
    <row r="187" spans="3:3" ht="20.25">
      <c r="C187" s="159"/>
    </row>
    <row r="188" spans="3:3" ht="20.25">
      <c r="C188" s="159"/>
    </row>
    <row r="189" spans="3:3" ht="20.25">
      <c r="C189" s="159"/>
    </row>
    <row r="190" spans="3:3" ht="20.25">
      <c r="C190" s="159"/>
    </row>
    <row r="191" spans="3:3" ht="20.25">
      <c r="C191" s="159"/>
    </row>
    <row r="192" spans="3:3" ht="20.25">
      <c r="C192" s="159"/>
    </row>
    <row r="193" spans="3:3" ht="20.25">
      <c r="C193" s="159"/>
    </row>
    <row r="194" spans="3:3" ht="20.25">
      <c r="C194" s="159"/>
    </row>
    <row r="195" spans="3:3" ht="20.25">
      <c r="C195" s="159"/>
    </row>
    <row r="196" spans="3:3" ht="20.25">
      <c r="C196" s="159"/>
    </row>
    <row r="197" spans="3:3" ht="20.25">
      <c r="C197" s="159"/>
    </row>
    <row r="198" spans="3:3" ht="20.25">
      <c r="C198" s="159"/>
    </row>
    <row r="199" spans="3:3" ht="20.25">
      <c r="C199" s="159"/>
    </row>
    <row r="200" spans="3:3" ht="20.25">
      <c r="C200" s="159"/>
    </row>
    <row r="201" spans="3:3" ht="20.25">
      <c r="C201" s="159"/>
    </row>
    <row r="202" spans="3:3" ht="20.25">
      <c r="C202" s="159"/>
    </row>
    <row r="203" spans="3:3" ht="20.25">
      <c r="C203" s="159"/>
    </row>
    <row r="204" spans="3:3" ht="20.25">
      <c r="C204" s="159"/>
    </row>
    <row r="205" spans="3:3" ht="20.25">
      <c r="C205" s="159"/>
    </row>
    <row r="206" spans="3:3" ht="20.25">
      <c r="C206" s="159"/>
    </row>
    <row r="207" spans="3:3" ht="20.25">
      <c r="C207" s="159"/>
    </row>
    <row r="208" spans="3:3" ht="20.25">
      <c r="C208" s="159"/>
    </row>
    <row r="209" spans="3:3" ht="20.25">
      <c r="C209" s="159"/>
    </row>
    <row r="210" spans="3:3" ht="20.25">
      <c r="C210" s="159"/>
    </row>
    <row r="211" spans="3:3" ht="20.25">
      <c r="C211" s="159"/>
    </row>
    <row r="212" spans="3:3" ht="20.25">
      <c r="C212" s="159"/>
    </row>
    <row r="213" spans="3:3" ht="20.25">
      <c r="C213" s="159"/>
    </row>
    <row r="214" spans="3:3" ht="20.25">
      <c r="C214" s="159"/>
    </row>
    <row r="215" spans="3:3" ht="20.25">
      <c r="C215" s="159"/>
    </row>
    <row r="216" spans="3:3" ht="20.25">
      <c r="C216" s="159"/>
    </row>
    <row r="217" spans="3:3" ht="20.25">
      <c r="C217" s="159"/>
    </row>
    <row r="218" spans="3:3" ht="20.25">
      <c r="C218" s="159"/>
    </row>
    <row r="219" spans="3:3" ht="20.25">
      <c r="C219" s="159"/>
    </row>
    <row r="220" spans="3:3" ht="20.25">
      <c r="C220" s="159"/>
    </row>
    <row r="221" spans="3:3" ht="20.25">
      <c r="C221" s="159"/>
    </row>
    <row r="222" spans="3:3" ht="20.25">
      <c r="C222" s="159"/>
    </row>
    <row r="223" spans="3:3" ht="20.25">
      <c r="C223" s="159"/>
    </row>
    <row r="224" spans="3:3" ht="20.25">
      <c r="C224" s="159"/>
    </row>
    <row r="225" spans="3:3" ht="20.25">
      <c r="C225" s="159"/>
    </row>
    <row r="226" spans="3:3" ht="20.25">
      <c r="C226" s="159"/>
    </row>
    <row r="227" spans="3:3" ht="20.25">
      <c r="C227" s="159"/>
    </row>
    <row r="228" spans="3:3" ht="20.25">
      <c r="C228" s="159"/>
    </row>
    <row r="229" spans="3:3" ht="20.25">
      <c r="C229" s="159"/>
    </row>
    <row r="230" spans="3:3" ht="20.25">
      <c r="C230" s="159"/>
    </row>
    <row r="231" spans="3:3" ht="20.25">
      <c r="C231" s="159"/>
    </row>
    <row r="232" spans="3:3" ht="20.25">
      <c r="C232" s="159"/>
    </row>
    <row r="233" spans="3:3" ht="20.25">
      <c r="C233" s="159"/>
    </row>
    <row r="234" spans="3:3" ht="20.25">
      <c r="C234" s="159"/>
    </row>
    <row r="235" spans="3:3" ht="20.25">
      <c r="C235" s="159"/>
    </row>
    <row r="236" spans="3:3" ht="20.25">
      <c r="C236" s="159"/>
    </row>
    <row r="237" spans="3:3" ht="20.25">
      <c r="C237" s="159"/>
    </row>
    <row r="238" spans="3:3" ht="20.25">
      <c r="C238" s="159"/>
    </row>
    <row r="239" spans="3:3" ht="20.25">
      <c r="C239" s="159"/>
    </row>
    <row r="240" spans="3:3" ht="20.25">
      <c r="C240" s="159"/>
    </row>
    <row r="241" spans="3:3" ht="20.25">
      <c r="C241" s="159"/>
    </row>
    <row r="242" spans="3:3" ht="20.25">
      <c r="C242" s="159"/>
    </row>
    <row r="243" spans="3:3" ht="20.25">
      <c r="C243" s="159"/>
    </row>
    <row r="244" spans="3:3" ht="20.25">
      <c r="C244" s="159"/>
    </row>
    <row r="245" spans="3:3" ht="20.25">
      <c r="C245" s="159"/>
    </row>
    <row r="246" spans="3:3" ht="20.25">
      <c r="C246" s="159"/>
    </row>
    <row r="247" spans="3:3" ht="20.25">
      <c r="C247" s="159"/>
    </row>
    <row r="248" spans="3:3" ht="20.25">
      <c r="C248" s="159"/>
    </row>
    <row r="249" spans="3:3" ht="20.25">
      <c r="C249" s="159"/>
    </row>
    <row r="250" spans="3:3" ht="20.25">
      <c r="C250" s="159"/>
    </row>
    <row r="251" spans="3:3" ht="20.25">
      <c r="C251" s="159"/>
    </row>
    <row r="252" spans="3:3" ht="20.25">
      <c r="C252" s="159"/>
    </row>
    <row r="253" spans="3:3" ht="20.25">
      <c r="C253" s="159"/>
    </row>
    <row r="254" spans="3:3" ht="20.25">
      <c r="C254" s="159"/>
    </row>
    <row r="255" spans="3:3" ht="20.25">
      <c r="C255" s="159"/>
    </row>
    <row r="256" spans="3:3" ht="20.25">
      <c r="C256" s="159"/>
    </row>
    <row r="257" spans="3:3" ht="20.25">
      <c r="C257" s="159"/>
    </row>
    <row r="258" spans="3:3" ht="20.25">
      <c r="C258" s="159"/>
    </row>
    <row r="259" spans="3:3" ht="20.25">
      <c r="C259" s="159"/>
    </row>
    <row r="260" spans="3:3" ht="20.25">
      <c r="C260" s="159"/>
    </row>
    <row r="261" spans="3:3" ht="20.25">
      <c r="C261" s="159"/>
    </row>
    <row r="262" spans="3:3" ht="20.25">
      <c r="C262" s="159"/>
    </row>
    <row r="263" spans="3:3" ht="20.25">
      <c r="C263" s="159"/>
    </row>
    <row r="264" spans="3:3" ht="20.25">
      <c r="C264" s="159"/>
    </row>
    <row r="265" spans="3:3" ht="20.25">
      <c r="C265" s="159"/>
    </row>
    <row r="266" spans="3:3" ht="20.25">
      <c r="C266" s="159"/>
    </row>
    <row r="267" spans="3:3" ht="20.25">
      <c r="C267" s="159"/>
    </row>
    <row r="268" spans="3:3" ht="20.25">
      <c r="C268" s="159"/>
    </row>
    <row r="269" spans="3:3" ht="20.25">
      <c r="C269" s="159"/>
    </row>
    <row r="270" spans="3:3" ht="20.25">
      <c r="C270" s="159"/>
    </row>
    <row r="271" spans="3:3" ht="20.25">
      <c r="C271" s="159"/>
    </row>
    <row r="272" spans="3:3" ht="20.25">
      <c r="C272" s="159"/>
    </row>
    <row r="273" spans="3:3" ht="20.25">
      <c r="C273" s="159"/>
    </row>
    <row r="274" spans="3:3" ht="20.25">
      <c r="C274" s="159"/>
    </row>
    <row r="275" spans="3:3" ht="20.25">
      <c r="C275" s="159"/>
    </row>
    <row r="276" spans="3:3" ht="20.25">
      <c r="C276" s="159"/>
    </row>
    <row r="277" spans="3:3" ht="20.25">
      <c r="C277" s="159"/>
    </row>
    <row r="278" spans="3:3" ht="20.25">
      <c r="C278" s="159"/>
    </row>
    <row r="279" spans="3:3" ht="20.25">
      <c r="C279" s="159"/>
    </row>
    <row r="280" spans="3:3" ht="20.25">
      <c r="C280" s="159"/>
    </row>
    <row r="281" spans="3:3" ht="20.25">
      <c r="C281" s="159"/>
    </row>
    <row r="282" spans="3:3" ht="20.25">
      <c r="C282" s="159"/>
    </row>
    <row r="283" spans="3:3" ht="20.25">
      <c r="C283" s="159"/>
    </row>
    <row r="284" spans="3:3" ht="20.25">
      <c r="C284" s="159"/>
    </row>
    <row r="285" spans="3:3" ht="20.25">
      <c r="C285" s="159"/>
    </row>
    <row r="286" spans="3:3" ht="20.25">
      <c r="C286" s="159"/>
    </row>
    <row r="287" spans="3:3" ht="20.25">
      <c r="C287" s="159"/>
    </row>
    <row r="288" spans="3:3" ht="20.25">
      <c r="C288" s="159"/>
    </row>
    <row r="289" spans="3:3" ht="20.25">
      <c r="C289" s="159"/>
    </row>
    <row r="290" spans="3:3" ht="20.25">
      <c r="C290" s="159"/>
    </row>
    <row r="291" spans="3:3" ht="20.25">
      <c r="C291" s="159"/>
    </row>
    <row r="292" spans="3:3" ht="20.25">
      <c r="C292" s="159"/>
    </row>
    <row r="293" spans="3:3" ht="20.25">
      <c r="C293" s="159"/>
    </row>
    <row r="294" spans="3:3" ht="20.25">
      <c r="C294" s="159"/>
    </row>
    <row r="295" spans="3:3" ht="20.25">
      <c r="C295" s="159"/>
    </row>
    <row r="296" spans="3:3" ht="20.25">
      <c r="C296" s="159"/>
    </row>
    <row r="297" spans="3:3" ht="20.25">
      <c r="C297" s="159"/>
    </row>
    <row r="298" spans="3:3" ht="20.25">
      <c r="C298" s="159"/>
    </row>
    <row r="299" spans="3:3" ht="20.25">
      <c r="C299" s="159"/>
    </row>
    <row r="300" spans="3:3" ht="20.25">
      <c r="C300" s="159"/>
    </row>
    <row r="301" spans="3:3" ht="20.25">
      <c r="C301" s="159"/>
    </row>
    <row r="302" spans="3:3" ht="20.25">
      <c r="C302" s="159"/>
    </row>
    <row r="303" spans="3:3" ht="20.25">
      <c r="C303" s="159"/>
    </row>
    <row r="304" spans="3:3" ht="20.25">
      <c r="C304" s="159"/>
    </row>
    <row r="305" spans="3:3" ht="20.25">
      <c r="C305" s="159"/>
    </row>
    <row r="306" spans="3:3" ht="20.25">
      <c r="C306" s="159"/>
    </row>
    <row r="307" spans="3:3" ht="20.25">
      <c r="C307" s="159"/>
    </row>
    <row r="308" spans="3:3" ht="20.25">
      <c r="C308" s="159"/>
    </row>
    <row r="309" spans="3:3" ht="20.25">
      <c r="C309" s="159"/>
    </row>
    <row r="310" spans="3:3" ht="20.25">
      <c r="C310" s="159"/>
    </row>
    <row r="311" spans="3:3" ht="20.25">
      <c r="C311" s="159"/>
    </row>
    <row r="312" spans="3:3" ht="20.25">
      <c r="C312" s="159"/>
    </row>
    <row r="313" spans="3:3" ht="20.25">
      <c r="C313" s="159"/>
    </row>
    <row r="314" spans="3:3" ht="20.25">
      <c r="C314" s="159"/>
    </row>
    <row r="315" spans="3:3" ht="20.25">
      <c r="C315" s="159"/>
    </row>
    <row r="316" spans="3:3" ht="20.25">
      <c r="C316" s="159"/>
    </row>
    <row r="317" spans="3:3" ht="20.25">
      <c r="C317" s="159"/>
    </row>
    <row r="318" spans="3:3" ht="20.25">
      <c r="C318" s="159"/>
    </row>
    <row r="319" spans="3:3" ht="20.25">
      <c r="C319" s="159"/>
    </row>
    <row r="320" spans="3:3" ht="20.25">
      <c r="C320" s="159"/>
    </row>
    <row r="321" spans="3:3" ht="20.25">
      <c r="C321" s="159"/>
    </row>
    <row r="322" spans="3:3" ht="20.25">
      <c r="C322" s="159"/>
    </row>
    <row r="323" spans="3:3" ht="20.25">
      <c r="C323" s="159"/>
    </row>
    <row r="324" spans="3:3" ht="20.25">
      <c r="C324" s="159"/>
    </row>
    <row r="325" spans="3:3" ht="20.25">
      <c r="C325" s="159"/>
    </row>
    <row r="326" spans="3:3" ht="20.25">
      <c r="C326" s="159"/>
    </row>
    <row r="327" spans="3:3" ht="20.25">
      <c r="C327" s="159"/>
    </row>
    <row r="328" spans="3:3" ht="20.25">
      <c r="C328" s="159"/>
    </row>
    <row r="329" spans="3:3" ht="20.25">
      <c r="C329" s="159"/>
    </row>
    <row r="330" spans="3:3" ht="20.25">
      <c r="C330" s="159"/>
    </row>
    <row r="331" spans="3:3" ht="20.25">
      <c r="C331" s="159"/>
    </row>
    <row r="332" spans="3:3" ht="20.25">
      <c r="C332" s="159"/>
    </row>
    <row r="333" spans="3:3" ht="20.25">
      <c r="C333" s="159"/>
    </row>
    <row r="334" spans="3:3" ht="20.25">
      <c r="C334" s="159"/>
    </row>
    <row r="335" spans="3:3" ht="20.25">
      <c r="C335" s="159"/>
    </row>
    <row r="336" spans="3:3" ht="20.25">
      <c r="C336" s="159"/>
    </row>
    <row r="337" spans="3:3" ht="20.25">
      <c r="C337" s="159"/>
    </row>
    <row r="338" spans="3:3" ht="20.25">
      <c r="C338" s="159"/>
    </row>
    <row r="339" spans="3:3" ht="20.25">
      <c r="C339" s="159"/>
    </row>
    <row r="340" spans="3:3" ht="20.25">
      <c r="C340" s="159"/>
    </row>
    <row r="341" spans="3:3" ht="20.25">
      <c r="C341" s="159"/>
    </row>
    <row r="342" spans="3:3" ht="20.25">
      <c r="C342" s="159"/>
    </row>
    <row r="343" spans="3:3" ht="20.25">
      <c r="C343" s="159"/>
    </row>
    <row r="344" spans="3:3" ht="20.25">
      <c r="C344" s="159"/>
    </row>
    <row r="345" spans="3:3" ht="20.25">
      <c r="C345" s="159"/>
    </row>
    <row r="346" spans="3:3" ht="20.25">
      <c r="C346" s="159"/>
    </row>
    <row r="347" spans="3:3" ht="20.25">
      <c r="C347" s="159"/>
    </row>
    <row r="348" spans="3:3" ht="20.25">
      <c r="C348" s="159"/>
    </row>
    <row r="349" spans="3:3" ht="20.25">
      <c r="C349" s="159"/>
    </row>
    <row r="350" spans="3:3" ht="20.25">
      <c r="C350" s="159"/>
    </row>
    <row r="351" spans="3:3" ht="20.25">
      <c r="C351" s="159"/>
    </row>
    <row r="352" spans="3:3" ht="20.25">
      <c r="C352" s="159"/>
    </row>
    <row r="353" spans="3:3" ht="20.25">
      <c r="C353" s="159"/>
    </row>
    <row r="354" spans="3:3" ht="20.25">
      <c r="C354" s="159"/>
    </row>
    <row r="355" spans="3:3" ht="20.25">
      <c r="C355" s="159"/>
    </row>
    <row r="356" spans="3:3" ht="20.25">
      <c r="C356" s="159"/>
    </row>
    <row r="357" spans="3:3" ht="20.25">
      <c r="C357" s="159"/>
    </row>
    <row r="358" spans="3:3" ht="20.25">
      <c r="C358" s="159"/>
    </row>
    <row r="359" spans="3:3" ht="20.25">
      <c r="C359" s="159"/>
    </row>
    <row r="360" spans="3:3" ht="20.25">
      <c r="C360" s="159"/>
    </row>
    <row r="361" spans="3:3" ht="20.25">
      <c r="C361" s="159"/>
    </row>
    <row r="362" spans="3:3" ht="20.25">
      <c r="C362" s="159"/>
    </row>
    <row r="363" spans="3:3" ht="20.25">
      <c r="C363" s="159"/>
    </row>
    <row r="364" spans="3:3" ht="20.25">
      <c r="C364" s="159"/>
    </row>
    <row r="365" spans="3:3" ht="20.25">
      <c r="C365" s="159"/>
    </row>
    <row r="366" spans="3:3" ht="20.25">
      <c r="C366" s="159"/>
    </row>
    <row r="367" spans="3:3" ht="20.25">
      <c r="C367" s="159"/>
    </row>
    <row r="368" spans="3:3" ht="20.25">
      <c r="C368" s="159"/>
    </row>
    <row r="369" spans="3:3" ht="20.25">
      <c r="C369" s="159"/>
    </row>
    <row r="370" spans="3:3" ht="20.25">
      <c r="C370" s="159"/>
    </row>
    <row r="371" spans="3:3" ht="20.25">
      <c r="C371" s="159"/>
    </row>
    <row r="372" spans="3:3" ht="20.25">
      <c r="C372" s="159"/>
    </row>
    <row r="373" spans="3:3" ht="20.25">
      <c r="C373" s="159"/>
    </row>
    <row r="374" spans="3:3" ht="20.25">
      <c r="C374" s="159"/>
    </row>
    <row r="375" spans="3:3" ht="20.25">
      <c r="C375" s="159"/>
    </row>
    <row r="376" spans="3:3" ht="20.25">
      <c r="C376" s="159"/>
    </row>
    <row r="377" spans="3:3" ht="20.25">
      <c r="C377" s="159"/>
    </row>
    <row r="378" spans="3:3" ht="20.25">
      <c r="C378" s="159"/>
    </row>
    <row r="379" spans="3:3" ht="20.25">
      <c r="C379" s="159"/>
    </row>
    <row r="380" spans="3:3" ht="20.25">
      <c r="C380" s="159"/>
    </row>
    <row r="381" spans="3:3" ht="20.25">
      <c r="C381" s="159"/>
    </row>
    <row r="382" spans="3:3" ht="20.25">
      <c r="C382" s="159"/>
    </row>
    <row r="383" spans="3:3" ht="20.25">
      <c r="C383" s="159"/>
    </row>
    <row r="384" spans="3:3" ht="20.25">
      <c r="C384" s="159"/>
    </row>
    <row r="385" spans="3:3" ht="20.25">
      <c r="C385" s="159"/>
    </row>
    <row r="386" spans="3:3" ht="20.25">
      <c r="C386" s="159"/>
    </row>
    <row r="387" spans="3:3" ht="20.25">
      <c r="C387" s="159"/>
    </row>
    <row r="388" spans="3:3" ht="20.25">
      <c r="C388" s="159"/>
    </row>
    <row r="389" spans="3:3" ht="20.25">
      <c r="C389" s="159"/>
    </row>
    <row r="390" spans="3:3" ht="20.25">
      <c r="C390" s="159"/>
    </row>
    <row r="391" spans="3:3" ht="20.25">
      <c r="C391" s="159"/>
    </row>
    <row r="392" spans="3:3" ht="20.25">
      <c r="C392" s="159"/>
    </row>
    <row r="393" spans="3:3" ht="20.25">
      <c r="C393" s="159"/>
    </row>
    <row r="394" spans="3:3" ht="20.25">
      <c r="C394" s="159"/>
    </row>
    <row r="395" spans="3:3" ht="20.25">
      <c r="C395" s="159"/>
    </row>
    <row r="396" spans="3:3" ht="20.25">
      <c r="C396" s="159"/>
    </row>
    <row r="397" spans="3:3" ht="20.25">
      <c r="C397" s="159"/>
    </row>
    <row r="398" spans="3:3" ht="20.25">
      <c r="C398" s="159"/>
    </row>
    <row r="399" spans="3:3" ht="20.25">
      <c r="C399" s="159"/>
    </row>
    <row r="400" spans="3:3" ht="20.25">
      <c r="C400" s="159"/>
    </row>
    <row r="401" spans="3:3" ht="20.25">
      <c r="C401" s="159"/>
    </row>
    <row r="402" spans="3:3" ht="20.25">
      <c r="C402" s="159"/>
    </row>
    <row r="403" spans="3:3" ht="20.25">
      <c r="C403" s="159"/>
    </row>
    <row r="404" spans="3:3" ht="20.25">
      <c r="C404" s="159"/>
    </row>
    <row r="405" spans="3:3" ht="20.25">
      <c r="C405" s="159"/>
    </row>
    <row r="406" spans="3:3" ht="20.25">
      <c r="C406" s="159"/>
    </row>
    <row r="407" spans="3:3" ht="20.25">
      <c r="C407" s="159"/>
    </row>
    <row r="408" spans="3:3" ht="20.25">
      <c r="C408" s="159"/>
    </row>
    <row r="409" spans="3:3" ht="20.25">
      <c r="C409" s="159"/>
    </row>
    <row r="410" spans="3:3" ht="20.25">
      <c r="C410" s="159"/>
    </row>
    <row r="411" spans="3:3" ht="20.25">
      <c r="C411" s="159"/>
    </row>
    <row r="412" spans="3:3" ht="20.25">
      <c r="C412" s="159"/>
    </row>
    <row r="413" spans="3:3" ht="20.25">
      <c r="C413" s="159"/>
    </row>
    <row r="414" spans="3:3" ht="20.25">
      <c r="C414" s="159"/>
    </row>
    <row r="415" spans="3:3" ht="20.25">
      <c r="C415" s="159"/>
    </row>
    <row r="416" spans="3:3" ht="20.25">
      <c r="C416" s="159"/>
    </row>
    <row r="417" spans="3:3" ht="20.25">
      <c r="C417" s="159"/>
    </row>
    <row r="418" spans="3:3" ht="20.25">
      <c r="C418" s="159"/>
    </row>
    <row r="419" spans="3:3" ht="20.25">
      <c r="C419" s="159"/>
    </row>
    <row r="420" spans="3:3" ht="20.25">
      <c r="C420" s="159"/>
    </row>
    <row r="421" spans="3:3" ht="20.25">
      <c r="C421" s="159"/>
    </row>
    <row r="422" spans="3:3" ht="20.25">
      <c r="C422" s="159"/>
    </row>
    <row r="423" spans="3:3" ht="20.25">
      <c r="C423" s="159"/>
    </row>
    <row r="424" spans="3:3" ht="20.25">
      <c r="C424" s="159"/>
    </row>
    <row r="425" spans="3:3" ht="20.25">
      <c r="C425" s="159"/>
    </row>
    <row r="426" spans="3:3" ht="20.25">
      <c r="C426" s="159"/>
    </row>
    <row r="427" spans="3:3" ht="20.25">
      <c r="C427" s="159"/>
    </row>
    <row r="428" spans="3:3" ht="20.25">
      <c r="C428" s="159"/>
    </row>
    <row r="429" spans="3:3" ht="20.25">
      <c r="C429" s="159"/>
    </row>
    <row r="430" spans="3:3" ht="20.25">
      <c r="C430" s="159"/>
    </row>
    <row r="431" spans="3:3" ht="20.25">
      <c r="C431" s="159"/>
    </row>
    <row r="432" spans="3:3" ht="20.25">
      <c r="C432" s="159"/>
    </row>
    <row r="433" spans="3:3" ht="20.25">
      <c r="C433" s="159"/>
    </row>
    <row r="434" spans="3:3" ht="20.25">
      <c r="C434" s="159"/>
    </row>
    <row r="435" spans="3:3" ht="20.25">
      <c r="C435" s="159"/>
    </row>
    <row r="436" spans="3:3" ht="20.25">
      <c r="C436" s="159"/>
    </row>
    <row r="437" spans="3:3" ht="20.25">
      <c r="C437" s="159"/>
    </row>
    <row r="438" spans="3:3" ht="20.25">
      <c r="C438" s="159"/>
    </row>
    <row r="439" spans="3:3" ht="20.25">
      <c r="C439" s="159"/>
    </row>
    <row r="440" spans="3:3" ht="20.25">
      <c r="C440" s="159"/>
    </row>
    <row r="441" spans="3:3" ht="20.25">
      <c r="C441" s="159"/>
    </row>
    <row r="442" spans="3:3" ht="20.25">
      <c r="C442" s="159"/>
    </row>
    <row r="443" spans="3:3" ht="20.25">
      <c r="C443" s="159"/>
    </row>
    <row r="444" spans="3:3" ht="20.25">
      <c r="C444" s="159"/>
    </row>
    <row r="445" spans="3:3" ht="20.25">
      <c r="C445" s="159"/>
    </row>
    <row r="446" spans="3:3" ht="20.25">
      <c r="C446" s="159"/>
    </row>
    <row r="447" spans="3:3" ht="20.25">
      <c r="C447" s="159"/>
    </row>
    <row r="448" spans="3:3" ht="20.25">
      <c r="C448" s="159"/>
    </row>
    <row r="449" spans="3:3" ht="20.25">
      <c r="C449" s="159"/>
    </row>
    <row r="450" spans="3:3" ht="20.25">
      <c r="C450" s="159"/>
    </row>
    <row r="451" spans="3:3" ht="20.25">
      <c r="C451" s="159"/>
    </row>
    <row r="452" spans="3:3" ht="20.25">
      <c r="C452" s="159"/>
    </row>
    <row r="453" spans="3:3" ht="20.25">
      <c r="C453" s="159"/>
    </row>
    <row r="454" spans="3:3" ht="20.25">
      <c r="C454" s="159"/>
    </row>
    <row r="455" spans="3:3" ht="20.25">
      <c r="C455" s="159"/>
    </row>
    <row r="456" spans="3:3" ht="20.25">
      <c r="C456" s="159"/>
    </row>
    <row r="457" spans="3:3" ht="20.25">
      <c r="C457" s="159"/>
    </row>
    <row r="458" spans="3:3" ht="20.25">
      <c r="C458" s="159"/>
    </row>
    <row r="459" spans="3:3" ht="20.25">
      <c r="C459" s="159"/>
    </row>
    <row r="460" spans="3:3" ht="20.25">
      <c r="C460" s="159"/>
    </row>
    <row r="461" spans="3:3" ht="20.25">
      <c r="C461" s="159"/>
    </row>
    <row r="462" spans="3:3" ht="20.25">
      <c r="C462" s="159"/>
    </row>
    <row r="463" spans="3:3" ht="20.25">
      <c r="C463" s="159"/>
    </row>
    <row r="464" spans="3:3" ht="20.25">
      <c r="C464" s="159"/>
    </row>
    <row r="465" spans="3:3" ht="20.25">
      <c r="C465" s="159"/>
    </row>
    <row r="466" spans="3:3" ht="20.25">
      <c r="C466" s="159"/>
    </row>
    <row r="467" spans="3:3" ht="20.25">
      <c r="C467" s="159"/>
    </row>
    <row r="468" spans="3:3" ht="20.25">
      <c r="C468" s="159"/>
    </row>
    <row r="469" spans="3:3" ht="20.25">
      <c r="C469" s="159"/>
    </row>
    <row r="470" spans="3:3" ht="20.25">
      <c r="C470" s="159"/>
    </row>
    <row r="471" spans="3:3" ht="20.25">
      <c r="C471" s="159"/>
    </row>
    <row r="472" spans="3:3" ht="20.25">
      <c r="C472" s="159"/>
    </row>
    <row r="473" spans="3:3" ht="20.25">
      <c r="C473" s="159"/>
    </row>
    <row r="474" spans="3:3" ht="20.25">
      <c r="C474" s="159"/>
    </row>
    <row r="475" spans="3:3" ht="20.25">
      <c r="C475" s="159"/>
    </row>
    <row r="476" spans="3:3" ht="20.25">
      <c r="C476" s="159"/>
    </row>
    <row r="477" spans="3:3" ht="20.25">
      <c r="C477" s="159"/>
    </row>
    <row r="478" spans="3:3" ht="20.25">
      <c r="C478" s="159"/>
    </row>
    <row r="479" spans="3:3" ht="20.25">
      <c r="C479" s="159"/>
    </row>
    <row r="480" spans="3:3" ht="20.25">
      <c r="C480" s="159"/>
    </row>
    <row r="481" spans="3:3" ht="20.25">
      <c r="C481" s="159"/>
    </row>
    <row r="482" spans="3:3" ht="20.25">
      <c r="C482" s="159"/>
    </row>
    <row r="483" spans="3:3" ht="20.25">
      <c r="C483" s="159"/>
    </row>
    <row r="484" spans="3:3" ht="20.25">
      <c r="C484" s="159"/>
    </row>
    <row r="485" spans="3:3" ht="20.25">
      <c r="C485" s="159"/>
    </row>
    <row r="486" spans="3:3" ht="20.25">
      <c r="C486" s="159"/>
    </row>
    <row r="487" spans="3:3" ht="20.25">
      <c r="C487" s="159"/>
    </row>
    <row r="488" spans="3:3" ht="20.25">
      <c r="C488" s="159"/>
    </row>
    <row r="489" spans="3:3" ht="20.25">
      <c r="C489" s="159"/>
    </row>
    <row r="490" spans="3:3" ht="20.25">
      <c r="C490" s="159"/>
    </row>
    <row r="491" spans="3:3" ht="20.25">
      <c r="C491" s="159"/>
    </row>
    <row r="492" spans="3:3" ht="20.25">
      <c r="C492" s="159"/>
    </row>
    <row r="493" spans="3:3" ht="20.25">
      <c r="C493" s="159"/>
    </row>
    <row r="494" spans="3:3" ht="20.25">
      <c r="C494" s="159"/>
    </row>
    <row r="495" spans="3:3" ht="20.25">
      <c r="C495" s="159"/>
    </row>
    <row r="496" spans="3:3" ht="20.25">
      <c r="C496" s="159"/>
    </row>
    <row r="497" spans="3:3" ht="20.25">
      <c r="C497" s="159"/>
    </row>
    <row r="498" spans="3:3" ht="20.25">
      <c r="C498" s="159"/>
    </row>
    <row r="499" spans="3:3" ht="20.25">
      <c r="C499" s="159"/>
    </row>
    <row r="500" spans="3:3" ht="20.25">
      <c r="C500" s="159"/>
    </row>
    <row r="501" spans="3:3" ht="20.25">
      <c r="C501" s="159"/>
    </row>
    <row r="502" spans="3:3" ht="20.25">
      <c r="C502" s="159"/>
    </row>
    <row r="503" spans="3:3" ht="20.25">
      <c r="C503" s="159"/>
    </row>
    <row r="504" spans="3:3" ht="20.25">
      <c r="C504" s="159"/>
    </row>
    <row r="505" spans="3:3" ht="20.25">
      <c r="C505" s="159"/>
    </row>
    <row r="506" spans="3:3" ht="20.25">
      <c r="C506" s="159"/>
    </row>
    <row r="507" spans="3:3" ht="20.25">
      <c r="C507" s="159"/>
    </row>
    <row r="508" spans="3:3" ht="20.25">
      <c r="C508" s="159"/>
    </row>
    <row r="509" spans="3:3" ht="20.25">
      <c r="C509" s="159"/>
    </row>
    <row r="510" spans="3:3" ht="20.25">
      <c r="C510" s="159"/>
    </row>
    <row r="511" spans="3:3" ht="20.25">
      <c r="C511" s="159"/>
    </row>
    <row r="512" spans="3:3" ht="20.25">
      <c r="C512" s="159"/>
    </row>
    <row r="513" spans="3:3" ht="20.25">
      <c r="C513" s="159"/>
    </row>
    <row r="514" spans="3:3" ht="20.25">
      <c r="C514" s="159"/>
    </row>
    <row r="515" spans="3:3" ht="20.25">
      <c r="C515" s="159"/>
    </row>
    <row r="516" spans="3:3" ht="20.25">
      <c r="C516" s="159"/>
    </row>
    <row r="517" spans="3:3" ht="20.25">
      <c r="C517" s="159"/>
    </row>
    <row r="518" spans="3:3" ht="20.25">
      <c r="C518" s="159"/>
    </row>
    <row r="519" spans="3:3" ht="20.25">
      <c r="C519" s="159"/>
    </row>
    <row r="520" spans="3:3" ht="20.25">
      <c r="C520" s="159"/>
    </row>
    <row r="521" spans="3:3" ht="20.25">
      <c r="C521" s="159"/>
    </row>
    <row r="522" spans="3:3" ht="20.25">
      <c r="C522" s="159"/>
    </row>
    <row r="523" spans="3:3" ht="20.25">
      <c r="C523" s="159"/>
    </row>
    <row r="524" spans="3:3" ht="20.25">
      <c r="C524" s="159"/>
    </row>
    <row r="525" spans="3:3" ht="20.25">
      <c r="C525" s="159"/>
    </row>
    <row r="526" spans="3:3" ht="20.25">
      <c r="C526" s="159"/>
    </row>
    <row r="527" spans="3:3" ht="20.25">
      <c r="C527" s="159"/>
    </row>
    <row r="528" spans="3:3" ht="20.25">
      <c r="C528" s="159"/>
    </row>
    <row r="529" spans="3:3" ht="20.25">
      <c r="C529" s="159"/>
    </row>
    <row r="530" spans="3:3" ht="20.25">
      <c r="C530" s="159"/>
    </row>
    <row r="531" spans="3:3" ht="20.25">
      <c r="C531" s="159"/>
    </row>
    <row r="532" spans="3:3" ht="20.25">
      <c r="C532" s="159"/>
    </row>
    <row r="533" spans="3:3" ht="20.25">
      <c r="C533" s="159"/>
    </row>
    <row r="534" spans="3:3" ht="20.25">
      <c r="C534" s="159"/>
    </row>
    <row r="535" spans="3:3" ht="20.25">
      <c r="C535" s="159"/>
    </row>
    <row r="536" spans="3:3" ht="20.25">
      <c r="C536" s="159"/>
    </row>
    <row r="537" spans="3:3" ht="20.25">
      <c r="C537" s="159"/>
    </row>
    <row r="538" spans="3:3" ht="20.25">
      <c r="C538" s="159"/>
    </row>
    <row r="539" spans="3:3" ht="20.25">
      <c r="C539" s="159"/>
    </row>
    <row r="540" spans="3:3" ht="20.25">
      <c r="C540" s="159"/>
    </row>
    <row r="541" spans="3:3" ht="20.25">
      <c r="C541" s="159"/>
    </row>
    <row r="542" spans="3:3" ht="20.25">
      <c r="C542" s="159"/>
    </row>
    <row r="543" spans="3:3" ht="20.25">
      <c r="C543" s="159"/>
    </row>
    <row r="544" spans="3:3" ht="20.25">
      <c r="C544" s="159"/>
    </row>
    <row r="545" spans="3:3" ht="20.25">
      <c r="C545" s="159"/>
    </row>
    <row r="546" spans="3:3" ht="20.25">
      <c r="C546" s="159"/>
    </row>
    <row r="547" spans="3:3" ht="20.25">
      <c r="C547" s="159"/>
    </row>
    <row r="548" spans="3:3" ht="20.25">
      <c r="C548" s="159"/>
    </row>
    <row r="549" spans="3:3" ht="20.25">
      <c r="C549" s="159"/>
    </row>
    <row r="550" spans="3:3" ht="20.25">
      <c r="C550" s="159"/>
    </row>
    <row r="551" spans="3:3" ht="20.25">
      <c r="C551" s="159"/>
    </row>
    <row r="552" spans="3:3" ht="20.25">
      <c r="C552" s="159"/>
    </row>
    <row r="553" spans="3:3" ht="20.25">
      <c r="C553" s="159"/>
    </row>
    <row r="554" spans="3:3" ht="20.25">
      <c r="C554" s="159"/>
    </row>
    <row r="555" spans="3:3" ht="20.25">
      <c r="C555" s="159"/>
    </row>
    <row r="556" spans="3:3" ht="20.25">
      <c r="C556" s="159"/>
    </row>
    <row r="557" spans="3:3" ht="20.25">
      <c r="C557" s="159"/>
    </row>
    <row r="558" spans="3:3" ht="20.25">
      <c r="C558" s="159"/>
    </row>
    <row r="559" spans="3:3" ht="20.25">
      <c r="C559" s="159"/>
    </row>
    <row r="560" spans="3:3" ht="20.25">
      <c r="C560" s="159"/>
    </row>
    <row r="561" spans="3:3" ht="20.25">
      <c r="C561" s="159"/>
    </row>
    <row r="562" spans="3:3" ht="20.25">
      <c r="C562" s="159"/>
    </row>
    <row r="563" spans="3:3" ht="20.25">
      <c r="C563" s="159"/>
    </row>
    <row r="564" spans="3:3" ht="20.25">
      <c r="C564" s="159"/>
    </row>
    <row r="565" spans="3:3" ht="20.25">
      <c r="C565" s="159"/>
    </row>
    <row r="566" spans="3:3" ht="20.25">
      <c r="C566" s="159"/>
    </row>
    <row r="567" spans="3:3" ht="20.25">
      <c r="C567" s="159"/>
    </row>
    <row r="568" spans="3:3" ht="20.25">
      <c r="C568" s="159"/>
    </row>
    <row r="569" spans="3:3" ht="20.25">
      <c r="C569" s="159"/>
    </row>
    <row r="570" spans="3:3" ht="20.25">
      <c r="C570" s="159"/>
    </row>
    <row r="571" spans="3:3" ht="20.25">
      <c r="C571" s="159"/>
    </row>
    <row r="572" spans="3:3" ht="20.25">
      <c r="C572" s="159"/>
    </row>
    <row r="573" spans="3:3" ht="20.25">
      <c r="C573" s="159"/>
    </row>
    <row r="574" spans="3:3" ht="20.25">
      <c r="C574" s="159"/>
    </row>
    <row r="575" spans="3:3" ht="20.25">
      <c r="C575" s="159"/>
    </row>
    <row r="576" spans="3:3" ht="20.25">
      <c r="C576" s="159"/>
    </row>
    <row r="577" spans="3:3" ht="20.25">
      <c r="C577" s="159"/>
    </row>
    <row r="578" spans="3:3" ht="20.25">
      <c r="C578" s="159"/>
    </row>
    <row r="579" spans="3:3" ht="20.25">
      <c r="C579" s="159"/>
    </row>
    <row r="580" spans="3:3" ht="20.25">
      <c r="C580" s="159"/>
    </row>
    <row r="581" spans="3:3" ht="20.25">
      <c r="C581" s="159"/>
    </row>
    <row r="582" spans="3:3" ht="20.25">
      <c r="C582" s="159"/>
    </row>
    <row r="583" spans="3:3" ht="20.25">
      <c r="C583" s="159"/>
    </row>
    <row r="584" spans="3:3" ht="20.25">
      <c r="C584" s="159"/>
    </row>
    <row r="585" spans="3:3" ht="20.25">
      <c r="C585" s="159"/>
    </row>
    <row r="586" spans="3:3" ht="20.25">
      <c r="C586" s="159"/>
    </row>
    <row r="587" spans="3:3" ht="20.25">
      <c r="C587" s="159"/>
    </row>
    <row r="588" spans="3:3" ht="20.25">
      <c r="C588" s="159"/>
    </row>
    <row r="589" spans="3:3" ht="20.25">
      <c r="C589" s="159"/>
    </row>
    <row r="590" spans="3:3" ht="20.25">
      <c r="C590" s="159"/>
    </row>
    <row r="591" spans="3:3" ht="20.25">
      <c r="C591" s="159"/>
    </row>
    <row r="592" spans="3:3" ht="20.25">
      <c r="C592" s="159"/>
    </row>
    <row r="593" spans="3:3" ht="20.25">
      <c r="C593" s="159"/>
    </row>
    <row r="594" spans="3:3" ht="20.25">
      <c r="C594" s="159"/>
    </row>
    <row r="595" spans="3:3" ht="20.25">
      <c r="C595" s="159"/>
    </row>
    <row r="596" spans="3:3" ht="20.25">
      <c r="C596" s="159"/>
    </row>
    <row r="597" spans="3:3" ht="20.25">
      <c r="C597" s="159"/>
    </row>
    <row r="598" spans="3:3" ht="20.25">
      <c r="C598" s="159"/>
    </row>
    <row r="599" spans="3:3" ht="20.25">
      <c r="C599" s="159"/>
    </row>
    <row r="600" spans="3:3" ht="20.25">
      <c r="C600" s="159"/>
    </row>
    <row r="601" spans="3:3" ht="20.25">
      <c r="C601" s="159"/>
    </row>
    <row r="602" spans="3:3" ht="20.25">
      <c r="C602" s="159"/>
    </row>
    <row r="603" spans="3:3" ht="20.25">
      <c r="C603" s="159"/>
    </row>
    <row r="604" spans="3:3" ht="20.25">
      <c r="C604" s="159"/>
    </row>
    <row r="605" spans="3:3" ht="20.25">
      <c r="C605" s="159"/>
    </row>
    <row r="606" spans="3:3" ht="20.25">
      <c r="C606" s="159"/>
    </row>
    <row r="607" spans="3:3" ht="20.25">
      <c r="C607" s="159"/>
    </row>
    <row r="608" spans="3:3" ht="20.25">
      <c r="C608" s="159"/>
    </row>
    <row r="609" spans="3:3" ht="20.25">
      <c r="C609" s="159"/>
    </row>
    <row r="610" spans="3:3" ht="20.25">
      <c r="C610" s="159"/>
    </row>
    <row r="611" spans="3:3" ht="20.25">
      <c r="C611" s="159"/>
    </row>
    <row r="612" spans="3:3" ht="20.25">
      <c r="C612" s="159"/>
    </row>
    <row r="613" spans="3:3" ht="20.25">
      <c r="C613" s="159"/>
    </row>
    <row r="614" spans="3:3" ht="20.25">
      <c r="C614" s="159"/>
    </row>
    <row r="615" spans="3:3" ht="20.25">
      <c r="C615" s="159"/>
    </row>
    <row r="616" spans="3:3" ht="20.25">
      <c r="C616" s="159"/>
    </row>
    <row r="617" spans="3:3" ht="20.25">
      <c r="C617" s="159"/>
    </row>
    <row r="618" spans="3:3" ht="20.25">
      <c r="C618" s="159"/>
    </row>
    <row r="619" spans="3:3" ht="20.25">
      <c r="C619" s="159"/>
    </row>
    <row r="620" spans="3:3" ht="20.25">
      <c r="C620" s="159"/>
    </row>
    <row r="621" spans="3:3" ht="20.25">
      <c r="C621" s="159"/>
    </row>
    <row r="622" spans="3:3" ht="20.25">
      <c r="C622" s="159"/>
    </row>
    <row r="623" spans="3:3" ht="20.25">
      <c r="C623" s="159"/>
    </row>
    <row r="624" spans="3:3" ht="20.25">
      <c r="C624" s="159"/>
    </row>
    <row r="625" spans="3:3" ht="20.25">
      <c r="C625" s="159"/>
    </row>
    <row r="626" spans="3:3" ht="20.25">
      <c r="C626" s="159"/>
    </row>
    <row r="627" spans="3:3" ht="20.25">
      <c r="C627" s="159"/>
    </row>
    <row r="628" spans="3:3" ht="20.25">
      <c r="C628" s="159"/>
    </row>
    <row r="629" spans="3:3" ht="20.25">
      <c r="C629" s="159"/>
    </row>
    <row r="630" spans="3:3" ht="20.25">
      <c r="C630" s="159"/>
    </row>
    <row r="631" spans="3:3" ht="20.25">
      <c r="C631" s="159"/>
    </row>
    <row r="632" spans="3:3" ht="20.25">
      <c r="C632" s="159"/>
    </row>
    <row r="633" spans="3:3" ht="20.25">
      <c r="C633" s="159"/>
    </row>
    <row r="634" spans="3:3" ht="20.25">
      <c r="C634" s="159"/>
    </row>
    <row r="635" spans="3:3" ht="20.25">
      <c r="C635" s="159"/>
    </row>
    <row r="636" spans="3:3" ht="20.25">
      <c r="C636" s="159"/>
    </row>
    <row r="637" spans="3:3" ht="20.25">
      <c r="C637" s="159"/>
    </row>
    <row r="638" spans="3:3" ht="20.25">
      <c r="C638" s="159"/>
    </row>
    <row r="639" spans="3:3" ht="20.25">
      <c r="C639" s="159"/>
    </row>
    <row r="640" spans="3:3" ht="20.25">
      <c r="C640" s="159"/>
    </row>
    <row r="641" spans="3:3" ht="20.25">
      <c r="C641" s="159"/>
    </row>
    <row r="642" spans="3:3" ht="20.25">
      <c r="C642" s="159"/>
    </row>
    <row r="643" spans="3:3" ht="20.25">
      <c r="C643" s="159"/>
    </row>
    <row r="644" spans="3:3" ht="20.25">
      <c r="C644" s="159"/>
    </row>
    <row r="645" spans="3:3" ht="20.25">
      <c r="C645" s="159"/>
    </row>
    <row r="646" spans="3:3" ht="20.25">
      <c r="C646" s="159"/>
    </row>
    <row r="647" spans="3:3" ht="20.25">
      <c r="C647" s="159"/>
    </row>
    <row r="648" spans="3:3" ht="20.25">
      <c r="C648" s="159"/>
    </row>
    <row r="649" spans="3:3" ht="20.25">
      <c r="C649" s="159"/>
    </row>
    <row r="650" spans="3:3" ht="20.25">
      <c r="C650" s="159"/>
    </row>
    <row r="651" spans="3:3" ht="20.25">
      <c r="C651" s="159"/>
    </row>
    <row r="652" spans="3:3" ht="20.25">
      <c r="C652" s="159"/>
    </row>
    <row r="653" spans="3:3" ht="20.25">
      <c r="C653" s="159"/>
    </row>
    <row r="654" spans="3:3" ht="20.25">
      <c r="C654" s="159"/>
    </row>
    <row r="655" spans="3:3" ht="20.25">
      <c r="C655" s="159"/>
    </row>
    <row r="656" spans="3:3" ht="20.25">
      <c r="C656" s="159"/>
    </row>
    <row r="657" spans="3:3" ht="20.25">
      <c r="C657" s="159"/>
    </row>
    <row r="658" spans="3:3" ht="20.25">
      <c r="C658" s="159"/>
    </row>
    <row r="659" spans="3:3" ht="20.25">
      <c r="C659" s="159"/>
    </row>
    <row r="660" spans="3:3" ht="20.25">
      <c r="C660" s="159"/>
    </row>
    <row r="661" spans="3:3" ht="20.25">
      <c r="C661" s="159"/>
    </row>
    <row r="662" spans="3:3" ht="20.25">
      <c r="C662" s="159"/>
    </row>
    <row r="663" spans="3:3" ht="20.25">
      <c r="C663" s="159"/>
    </row>
    <row r="664" spans="3:3" ht="20.25">
      <c r="C664" s="159"/>
    </row>
    <row r="665" spans="3:3" ht="20.25">
      <c r="C665" s="159"/>
    </row>
    <row r="666" spans="3:3" ht="20.25">
      <c r="C666" s="159"/>
    </row>
    <row r="667" spans="3:3" ht="20.25">
      <c r="C667" s="159"/>
    </row>
    <row r="668" spans="3:3" ht="20.25">
      <c r="C668" s="159"/>
    </row>
    <row r="669" spans="3:3" ht="20.25">
      <c r="C669" s="159"/>
    </row>
    <row r="670" spans="3:3" ht="20.25">
      <c r="C670" s="159"/>
    </row>
    <row r="671" spans="3:3" ht="20.25">
      <c r="C671" s="159"/>
    </row>
    <row r="672" spans="3:3" ht="20.25">
      <c r="C672" s="159"/>
    </row>
    <row r="673" spans="3:3" ht="20.25">
      <c r="C673" s="159"/>
    </row>
    <row r="674" spans="3:3" ht="20.25">
      <c r="C674" s="159"/>
    </row>
    <row r="675" spans="3:3" ht="20.25">
      <c r="C675" s="159"/>
    </row>
    <row r="676" spans="3:3" ht="20.25">
      <c r="C676" s="159"/>
    </row>
    <row r="677" spans="3:3" ht="20.25">
      <c r="C677" s="159"/>
    </row>
    <row r="678" spans="3:3" ht="20.25">
      <c r="C678" s="159"/>
    </row>
    <row r="679" spans="3:3" ht="20.25">
      <c r="C679" s="159"/>
    </row>
    <row r="680" spans="3:3" ht="20.25">
      <c r="C680" s="159"/>
    </row>
    <row r="681" spans="3:3" ht="20.25">
      <c r="C681" s="159"/>
    </row>
    <row r="682" spans="3:3" ht="20.25">
      <c r="C682" s="159"/>
    </row>
    <row r="683" spans="3:3" ht="20.25">
      <c r="C683" s="159"/>
    </row>
    <row r="684" spans="3:3" ht="20.25">
      <c r="C684" s="159"/>
    </row>
    <row r="685" spans="3:3" ht="20.25">
      <c r="C685" s="159"/>
    </row>
    <row r="686" spans="3:3" ht="20.25">
      <c r="C686" s="159"/>
    </row>
    <row r="687" spans="3:3" ht="20.25">
      <c r="C687" s="159"/>
    </row>
    <row r="688" spans="3:3" ht="20.25">
      <c r="C688" s="159"/>
    </row>
    <row r="689" spans="3:3" ht="20.25">
      <c r="C689" s="159"/>
    </row>
    <row r="690" spans="3:3" ht="20.25">
      <c r="C690" s="159"/>
    </row>
    <row r="691" spans="3:3" ht="20.25">
      <c r="C691" s="159"/>
    </row>
    <row r="692" spans="3:3" ht="20.25">
      <c r="C692" s="159"/>
    </row>
    <row r="693" spans="3:3" ht="20.25">
      <c r="C693" s="159"/>
    </row>
    <row r="694" spans="3:3" ht="20.25">
      <c r="C694" s="159"/>
    </row>
    <row r="695" spans="3:3" ht="20.25">
      <c r="C695" s="159"/>
    </row>
    <row r="696" spans="3:3" ht="20.25">
      <c r="C696" s="159"/>
    </row>
    <row r="697" spans="3:3" ht="20.25">
      <c r="C697" s="159"/>
    </row>
    <row r="698" spans="3:3" ht="20.25">
      <c r="C698" s="159"/>
    </row>
    <row r="699" spans="3:3" ht="20.25">
      <c r="C699" s="159"/>
    </row>
    <row r="700" spans="3:3" ht="20.25">
      <c r="C700" s="159"/>
    </row>
    <row r="701" spans="3:3" ht="20.25">
      <c r="C701" s="159"/>
    </row>
    <row r="702" spans="3:3" ht="20.25">
      <c r="C702" s="159"/>
    </row>
    <row r="703" spans="3:3" ht="20.25">
      <c r="C703" s="159"/>
    </row>
    <row r="704" spans="3:3" ht="20.25">
      <c r="C704" s="159"/>
    </row>
    <row r="705" spans="3:3" ht="20.25">
      <c r="C705" s="159"/>
    </row>
    <row r="706" spans="3:3" ht="20.25">
      <c r="C706" s="159"/>
    </row>
    <row r="707" spans="3:3" ht="20.25">
      <c r="C707" s="159"/>
    </row>
    <row r="708" spans="3:3" ht="20.25">
      <c r="C708" s="159"/>
    </row>
    <row r="709" spans="3:3" ht="20.25">
      <c r="C709" s="159"/>
    </row>
    <row r="710" spans="3:3" ht="20.25">
      <c r="C710" s="159"/>
    </row>
    <row r="711" spans="3:3" ht="20.25">
      <c r="C711" s="159"/>
    </row>
    <row r="712" spans="3:3" ht="20.25">
      <c r="C712" s="159"/>
    </row>
    <row r="713" spans="3:3" ht="20.25">
      <c r="C713" s="159"/>
    </row>
    <row r="714" spans="3:3" ht="20.25">
      <c r="C714" s="159"/>
    </row>
    <row r="715" spans="3:3" ht="20.25">
      <c r="C715" s="159"/>
    </row>
    <row r="716" spans="3:3" ht="20.25">
      <c r="C716" s="159"/>
    </row>
    <row r="717" spans="3:3" ht="20.25">
      <c r="C717" s="159"/>
    </row>
    <row r="718" spans="3:3" ht="20.25">
      <c r="C718" s="159"/>
    </row>
    <row r="719" spans="3:3" ht="20.25">
      <c r="C719" s="159"/>
    </row>
    <row r="720" spans="3:3" ht="20.25">
      <c r="C720" s="159"/>
    </row>
    <row r="721" spans="3:3" ht="20.25">
      <c r="C721" s="159"/>
    </row>
    <row r="722" spans="3:3" ht="20.25">
      <c r="C722" s="159"/>
    </row>
    <row r="723" spans="3:3" ht="20.25">
      <c r="C723" s="159"/>
    </row>
    <row r="724" spans="3:3" ht="20.25">
      <c r="C724" s="159"/>
    </row>
    <row r="725" spans="3:3" ht="20.25">
      <c r="C725" s="159"/>
    </row>
    <row r="726" spans="3:3" ht="20.25">
      <c r="C726" s="159"/>
    </row>
    <row r="727" spans="3:3" ht="20.25">
      <c r="C727" s="159"/>
    </row>
    <row r="728" spans="3:3" ht="20.25">
      <c r="C728" s="159"/>
    </row>
    <row r="729" spans="3:3" ht="20.25">
      <c r="C729" s="159"/>
    </row>
    <row r="730" spans="3:3" ht="20.25">
      <c r="C730" s="159"/>
    </row>
    <row r="731" spans="3:3" ht="20.25">
      <c r="C731" s="159"/>
    </row>
    <row r="732" spans="3:3" ht="20.25">
      <c r="C732" s="159"/>
    </row>
    <row r="733" spans="3:3" ht="20.25">
      <c r="C733" s="159"/>
    </row>
    <row r="734" spans="3:3" ht="20.25">
      <c r="C734" s="159"/>
    </row>
    <row r="735" spans="3:3" ht="20.25">
      <c r="C735" s="159"/>
    </row>
    <row r="736" spans="3:3" ht="20.25">
      <c r="C736" s="159"/>
    </row>
    <row r="737" spans="3:3" ht="20.25">
      <c r="C737" s="159"/>
    </row>
    <row r="738" spans="3:3" ht="20.25">
      <c r="C738" s="159"/>
    </row>
    <row r="739" spans="3:3" ht="20.25">
      <c r="C739" s="159"/>
    </row>
    <row r="740" spans="3:3" ht="20.25">
      <c r="C740" s="159"/>
    </row>
    <row r="741" spans="3:3" ht="20.25">
      <c r="C741" s="159"/>
    </row>
    <row r="742" spans="3:3" ht="20.25">
      <c r="C742" s="159"/>
    </row>
    <row r="743" spans="3:3" ht="20.25">
      <c r="C743" s="159"/>
    </row>
    <row r="744" spans="3:3" ht="20.25">
      <c r="C744" s="159"/>
    </row>
    <row r="745" spans="3:3" ht="20.25">
      <c r="C745" s="159"/>
    </row>
    <row r="746" spans="3:3" ht="20.25">
      <c r="C746" s="159"/>
    </row>
    <row r="747" spans="3:3" ht="20.25">
      <c r="C747" s="159"/>
    </row>
    <row r="748" spans="3:3" ht="20.25">
      <c r="C748" s="159"/>
    </row>
    <row r="749" spans="3:3" ht="20.25">
      <c r="C749" s="159"/>
    </row>
    <row r="750" spans="3:3" ht="20.25">
      <c r="C750" s="159"/>
    </row>
    <row r="751" spans="3:3" ht="20.25">
      <c r="C751" s="159"/>
    </row>
    <row r="752" spans="3:3" ht="20.25">
      <c r="C752" s="159"/>
    </row>
    <row r="753" spans="3:3" ht="20.25">
      <c r="C753" s="159"/>
    </row>
    <row r="754" spans="3:3" ht="20.25">
      <c r="C754" s="159"/>
    </row>
    <row r="755" spans="3:3" ht="20.25">
      <c r="C755" s="159"/>
    </row>
    <row r="756" spans="3:3" ht="20.25">
      <c r="C756" s="159"/>
    </row>
    <row r="757" spans="3:3" ht="20.25">
      <c r="C757" s="159"/>
    </row>
    <row r="758" spans="3:3" ht="20.25">
      <c r="C758" s="159"/>
    </row>
    <row r="759" spans="3:3" ht="20.25">
      <c r="C759" s="159"/>
    </row>
    <row r="760" spans="3:3" ht="20.25">
      <c r="C760" s="159"/>
    </row>
    <row r="761" spans="3:3" ht="20.25">
      <c r="C761" s="159"/>
    </row>
    <row r="762" spans="3:3" ht="20.25">
      <c r="C762" s="159"/>
    </row>
    <row r="763" spans="3:3" ht="20.25">
      <c r="C763" s="159"/>
    </row>
    <row r="764" spans="3:3" ht="20.25">
      <c r="C764" s="159"/>
    </row>
    <row r="765" spans="3:3" ht="20.25">
      <c r="C765" s="159"/>
    </row>
    <row r="766" spans="3:3" ht="20.25">
      <c r="C766" s="159"/>
    </row>
    <row r="767" spans="3:3" ht="20.25">
      <c r="C767" s="159"/>
    </row>
    <row r="768" spans="3:3" ht="20.25">
      <c r="C768" s="159"/>
    </row>
    <row r="769" spans="3:3" ht="20.25">
      <c r="C769" s="159"/>
    </row>
    <row r="770" spans="3:3" ht="20.25">
      <c r="C770" s="159"/>
    </row>
    <row r="771" spans="3:3" ht="20.25">
      <c r="C771" s="159"/>
    </row>
    <row r="772" spans="3:3" ht="20.25">
      <c r="C772" s="159"/>
    </row>
    <row r="773" spans="3:3" ht="20.25">
      <c r="C773" s="159"/>
    </row>
    <row r="774" spans="3:3" ht="20.25">
      <c r="C774" s="159"/>
    </row>
    <row r="775" spans="3:3" ht="20.25">
      <c r="C775" s="159"/>
    </row>
    <row r="776" spans="3:3" ht="20.25">
      <c r="C776" s="159"/>
    </row>
    <row r="777" spans="3:3" ht="20.25">
      <c r="C777" s="159"/>
    </row>
    <row r="778" spans="3:3" ht="20.25">
      <c r="C778" s="159"/>
    </row>
    <row r="779" spans="3:3" ht="20.25">
      <c r="C779" s="159"/>
    </row>
    <row r="780" spans="3:3" ht="20.25">
      <c r="C780" s="159"/>
    </row>
    <row r="781" spans="3:3" ht="20.25">
      <c r="C781" s="159"/>
    </row>
    <row r="782" spans="3:3" ht="20.25">
      <c r="C782" s="159"/>
    </row>
    <row r="783" spans="3:3" ht="20.25">
      <c r="C783" s="159"/>
    </row>
    <row r="784" spans="3:3" ht="20.25">
      <c r="C784" s="159"/>
    </row>
    <row r="785" spans="3:3" ht="20.25">
      <c r="C785" s="159"/>
    </row>
    <row r="786" spans="3:3" ht="20.25">
      <c r="C786" s="159"/>
    </row>
    <row r="787" spans="3:3" ht="20.25">
      <c r="C787" s="159"/>
    </row>
    <row r="788" spans="3:3" ht="20.25">
      <c r="C788" s="159"/>
    </row>
    <row r="789" spans="3:3" ht="20.25">
      <c r="C789" s="159"/>
    </row>
    <row r="790" spans="3:3" ht="20.25">
      <c r="C790" s="159"/>
    </row>
    <row r="791" spans="3:3" ht="20.25">
      <c r="C791" s="159"/>
    </row>
    <row r="792" spans="3:3" ht="20.25">
      <c r="C792" s="159"/>
    </row>
    <row r="793" spans="3:3" ht="20.25">
      <c r="C793" s="159"/>
    </row>
    <row r="794" spans="3:3" ht="20.25">
      <c r="C794" s="159"/>
    </row>
    <row r="795" spans="3:3" ht="20.25">
      <c r="C795" s="159"/>
    </row>
    <row r="796" spans="3:3" ht="20.25">
      <c r="C796" s="159"/>
    </row>
    <row r="797" spans="3:3" ht="20.25">
      <c r="C797" s="159"/>
    </row>
    <row r="798" spans="3:3" ht="20.25">
      <c r="C798" s="159"/>
    </row>
    <row r="799" spans="3:3" ht="20.25">
      <c r="C799" s="159"/>
    </row>
    <row r="800" spans="3:3" ht="20.25">
      <c r="C800" s="159"/>
    </row>
    <row r="801" spans="3:3" ht="20.25">
      <c r="C801" s="159"/>
    </row>
    <row r="802" spans="3:3" ht="20.25">
      <c r="C802" s="159"/>
    </row>
    <row r="803" spans="3:3" ht="20.25">
      <c r="C803" s="159"/>
    </row>
    <row r="804" spans="3:3" ht="20.25">
      <c r="C804" s="159"/>
    </row>
    <row r="805" spans="3:3" ht="20.25">
      <c r="C805" s="159"/>
    </row>
    <row r="806" spans="3:3" ht="20.25">
      <c r="C806" s="159"/>
    </row>
    <row r="807" spans="3:3" ht="20.25">
      <c r="C807" s="159"/>
    </row>
    <row r="808" spans="3:3" ht="20.25">
      <c r="C808" s="159"/>
    </row>
    <row r="809" spans="3:3" ht="20.25">
      <c r="C809" s="159"/>
    </row>
    <row r="810" spans="3:3" ht="20.25">
      <c r="C810" s="159"/>
    </row>
    <row r="811" spans="3:3" ht="20.25">
      <c r="C811" s="159"/>
    </row>
    <row r="812" spans="3:3" ht="20.25">
      <c r="C812" s="159"/>
    </row>
    <row r="813" spans="3:3" ht="20.25">
      <c r="C813" s="159"/>
    </row>
    <row r="814" spans="3:3" ht="20.25">
      <c r="C814" s="159"/>
    </row>
    <row r="815" spans="3:3" ht="20.25">
      <c r="C815" s="159"/>
    </row>
    <row r="816" spans="3:3" ht="20.25">
      <c r="C816" s="159"/>
    </row>
    <row r="817" spans="3:3" ht="20.25">
      <c r="C817" s="159"/>
    </row>
    <row r="818" spans="3:3" ht="20.25">
      <c r="C818" s="159"/>
    </row>
    <row r="819" spans="3:3" ht="20.25">
      <c r="C819" s="159"/>
    </row>
    <row r="820" spans="3:3" ht="20.25">
      <c r="C820" s="159"/>
    </row>
    <row r="821" spans="3:3" ht="20.25">
      <c r="C821" s="159"/>
    </row>
    <row r="822" spans="3:3" ht="20.25">
      <c r="C822" s="159"/>
    </row>
    <row r="823" spans="3:3" ht="20.25">
      <c r="C823" s="159"/>
    </row>
    <row r="824" spans="3:3" ht="20.25">
      <c r="C824" s="159"/>
    </row>
    <row r="825" spans="3:3" ht="20.25">
      <c r="C825" s="159"/>
    </row>
    <row r="826" spans="3:3" ht="20.25">
      <c r="C826" s="159"/>
    </row>
    <row r="827" spans="3:3" ht="20.25">
      <c r="C827" s="159"/>
    </row>
    <row r="828" spans="3:3" ht="20.25">
      <c r="C828" s="159"/>
    </row>
    <row r="829" spans="3:3" ht="20.25">
      <c r="C829" s="159"/>
    </row>
    <row r="830" spans="3:3" ht="20.25">
      <c r="C830" s="159"/>
    </row>
    <row r="831" spans="3:3" ht="20.25">
      <c r="C831" s="159"/>
    </row>
    <row r="832" spans="3:3" ht="20.25">
      <c r="C832" s="159"/>
    </row>
    <row r="833" spans="3:3" ht="20.25">
      <c r="C833" s="159"/>
    </row>
    <row r="834" spans="3:3" ht="20.25">
      <c r="C834" s="159"/>
    </row>
    <row r="835" spans="3:3" ht="20.25">
      <c r="C835" s="159"/>
    </row>
    <row r="836" spans="3:3" ht="20.25">
      <c r="C836" s="159"/>
    </row>
    <row r="837" spans="3:3" ht="20.25">
      <c r="C837" s="159"/>
    </row>
    <row r="838" spans="3:3" ht="20.25">
      <c r="C838" s="159"/>
    </row>
    <row r="839" spans="3:3" ht="20.25">
      <c r="C839" s="159"/>
    </row>
    <row r="840" spans="3:3" ht="20.25">
      <c r="C840" s="159"/>
    </row>
    <row r="841" spans="3:3" ht="20.25">
      <c r="C841" s="159"/>
    </row>
    <row r="842" spans="3:3" ht="20.25">
      <c r="C842" s="159"/>
    </row>
    <row r="843" spans="3:3" ht="20.25">
      <c r="C843" s="159"/>
    </row>
    <row r="844" spans="3:3" ht="20.25">
      <c r="C844" s="159"/>
    </row>
    <row r="845" spans="3:3" ht="20.25">
      <c r="C845" s="159"/>
    </row>
    <row r="846" spans="3:3" ht="20.25">
      <c r="C846" s="159"/>
    </row>
    <row r="847" spans="3:3" ht="20.25">
      <c r="C847" s="159"/>
    </row>
    <row r="848" spans="3:3" ht="20.25">
      <c r="C848" s="159"/>
    </row>
    <row r="849" spans="3:3" ht="20.25">
      <c r="C849" s="159"/>
    </row>
    <row r="850" spans="3:3" ht="20.25">
      <c r="C850" s="159"/>
    </row>
    <row r="851" spans="3:3" ht="20.25">
      <c r="C851" s="159"/>
    </row>
    <row r="852" spans="3:3" ht="20.25">
      <c r="C852" s="159"/>
    </row>
    <row r="853" spans="3:3" ht="20.25">
      <c r="C853" s="159"/>
    </row>
    <row r="854" spans="3:3" ht="20.25">
      <c r="C854" s="159"/>
    </row>
    <row r="855" spans="3:3" ht="20.25">
      <c r="C855" s="159"/>
    </row>
    <row r="856" spans="3:3" ht="20.25">
      <c r="C856" s="159"/>
    </row>
    <row r="857" spans="3:3" ht="20.25">
      <c r="C857" s="159"/>
    </row>
    <row r="858" spans="3:3" ht="20.25">
      <c r="C858" s="159"/>
    </row>
    <row r="859" spans="3:3" ht="20.25">
      <c r="C859" s="159"/>
    </row>
    <row r="860" spans="3:3" ht="20.25">
      <c r="C860" s="159"/>
    </row>
    <row r="861" spans="3:3" ht="20.25">
      <c r="C861" s="159"/>
    </row>
    <row r="862" spans="3:3" ht="20.25">
      <c r="C862" s="159"/>
    </row>
    <row r="863" spans="3:3" ht="20.25">
      <c r="C863" s="159"/>
    </row>
    <row r="864" spans="3:3" ht="20.25">
      <c r="C864" s="159"/>
    </row>
    <row r="865" spans="3:3" ht="20.25">
      <c r="C865" s="159"/>
    </row>
    <row r="866" spans="3:3" ht="20.25">
      <c r="C866" s="159"/>
    </row>
    <row r="867" spans="3:3" ht="20.25">
      <c r="C867" s="159"/>
    </row>
    <row r="868" spans="3:3" ht="20.25">
      <c r="C868" s="159"/>
    </row>
    <row r="869" spans="3:3" ht="20.25">
      <c r="C869" s="159"/>
    </row>
    <row r="870" spans="3:3" ht="20.25">
      <c r="C870" s="159"/>
    </row>
    <row r="871" spans="3:3" ht="20.25">
      <c r="C871" s="159"/>
    </row>
    <row r="872" spans="3:3" ht="20.25">
      <c r="C872" s="159"/>
    </row>
    <row r="873" spans="3:3" ht="20.25">
      <c r="C873" s="159"/>
    </row>
    <row r="874" spans="3:3" ht="20.25">
      <c r="C874" s="159"/>
    </row>
    <row r="875" spans="3:3" ht="20.25">
      <c r="C875" s="159"/>
    </row>
    <row r="876" spans="3:3" ht="20.25">
      <c r="C876" s="159"/>
    </row>
    <row r="877" spans="3:3" ht="20.25">
      <c r="C877" s="159"/>
    </row>
    <row r="878" spans="3:3" ht="20.25">
      <c r="C878" s="159"/>
    </row>
    <row r="879" spans="3:3" ht="20.25">
      <c r="C879" s="159"/>
    </row>
    <row r="880" spans="3:3" ht="20.25">
      <c r="C880" s="159"/>
    </row>
    <row r="881" spans="3:3" ht="20.25">
      <c r="C881" s="159"/>
    </row>
    <row r="882" spans="3:3" ht="20.25">
      <c r="C882" s="159"/>
    </row>
    <row r="883" spans="3:3" ht="20.25">
      <c r="C883" s="159"/>
    </row>
    <row r="884" spans="3:3" ht="20.25">
      <c r="C884" s="159"/>
    </row>
    <row r="885" spans="3:3" ht="20.25">
      <c r="C885" s="159"/>
    </row>
    <row r="886" spans="3:3" ht="20.25">
      <c r="C886" s="159"/>
    </row>
    <row r="887" spans="3:3" ht="20.25">
      <c r="C887" s="159"/>
    </row>
    <row r="888" spans="3:3" ht="20.25">
      <c r="C888" s="159"/>
    </row>
    <row r="889" spans="3:3" ht="20.25">
      <c r="C889" s="159"/>
    </row>
    <row r="890" spans="3:3" ht="20.25">
      <c r="C890" s="159"/>
    </row>
    <row r="891" spans="3:3" ht="20.25">
      <c r="C891" s="159"/>
    </row>
    <row r="892" spans="3:3" ht="20.25">
      <c r="C892" s="159"/>
    </row>
    <row r="893" spans="3:3" ht="20.25">
      <c r="C893" s="159"/>
    </row>
    <row r="894" spans="3:3" ht="20.25">
      <c r="C894" s="159"/>
    </row>
    <row r="895" spans="3:3" ht="20.25">
      <c r="C895" s="159"/>
    </row>
    <row r="896" spans="3:3" ht="20.25">
      <c r="C896" s="159"/>
    </row>
    <row r="897" spans="3:3" ht="20.25">
      <c r="C897" s="159"/>
    </row>
    <row r="898" spans="3:3" ht="20.25">
      <c r="C898" s="159"/>
    </row>
    <row r="899" spans="3:3" ht="20.25">
      <c r="C899" s="159"/>
    </row>
    <row r="900" spans="3:3" ht="20.25">
      <c r="C900" s="159"/>
    </row>
    <row r="901" spans="3:3" ht="20.25">
      <c r="C901" s="159"/>
    </row>
    <row r="902" spans="3:3" ht="20.25">
      <c r="C902" s="159"/>
    </row>
    <row r="903" spans="3:3" ht="20.25">
      <c r="C903" s="159"/>
    </row>
    <row r="904" spans="3:3" ht="20.25">
      <c r="C904" s="159"/>
    </row>
    <row r="905" spans="3:3" ht="20.25">
      <c r="C905" s="159"/>
    </row>
    <row r="906" spans="3:3" ht="20.25">
      <c r="C906" s="159"/>
    </row>
    <row r="907" spans="3:3" ht="20.25">
      <c r="C907" s="159"/>
    </row>
    <row r="908" spans="3:3" ht="20.25">
      <c r="C908" s="159"/>
    </row>
    <row r="909" spans="3:3" ht="20.25">
      <c r="C909" s="159"/>
    </row>
    <row r="910" spans="3:3" ht="20.25">
      <c r="C910" s="159"/>
    </row>
    <row r="911" spans="3:3" ht="20.25">
      <c r="C911" s="159"/>
    </row>
    <row r="912" spans="3:3" ht="20.25">
      <c r="C912" s="159"/>
    </row>
    <row r="913" spans="3:3" ht="20.25">
      <c r="C913" s="159"/>
    </row>
    <row r="914" spans="3:3" ht="20.25">
      <c r="C914" s="159"/>
    </row>
    <row r="915" spans="3:3" ht="20.25">
      <c r="C915" s="159"/>
    </row>
    <row r="916" spans="3:3" ht="20.25">
      <c r="C916" s="159"/>
    </row>
    <row r="917" spans="3:3" ht="20.25">
      <c r="C917" s="159"/>
    </row>
    <row r="918" spans="3:3" ht="20.25">
      <c r="C918" s="159"/>
    </row>
    <row r="919" spans="3:3" ht="20.25">
      <c r="C919" s="159"/>
    </row>
    <row r="920" spans="3:3" ht="20.25">
      <c r="C920" s="159"/>
    </row>
    <row r="921" spans="3:3" ht="20.25">
      <c r="C921" s="159"/>
    </row>
    <row r="922" spans="3:3" ht="20.25">
      <c r="C922" s="159"/>
    </row>
    <row r="923" spans="3:3" ht="20.25">
      <c r="C923" s="159"/>
    </row>
    <row r="924" spans="3:3" ht="20.25">
      <c r="C924" s="159"/>
    </row>
    <row r="925" spans="3:3" ht="20.25">
      <c r="C925" s="159"/>
    </row>
    <row r="926" spans="3:3" ht="20.25">
      <c r="C926" s="159"/>
    </row>
    <row r="927" spans="3:3" ht="20.25">
      <c r="C927" s="159"/>
    </row>
    <row r="928" spans="3:3" ht="20.25">
      <c r="C928" s="159"/>
    </row>
    <row r="929" spans="3:3" ht="20.25">
      <c r="C929" s="159"/>
    </row>
    <row r="930" spans="3:3" ht="20.25">
      <c r="C930" s="159"/>
    </row>
    <row r="931" spans="3:3" ht="20.25">
      <c r="C931" s="159"/>
    </row>
    <row r="932" spans="3:3" ht="20.25">
      <c r="C932" s="159"/>
    </row>
    <row r="933" spans="3:3" ht="20.25">
      <c r="C933" s="159"/>
    </row>
    <row r="934" spans="3:3" ht="20.25">
      <c r="C934" s="159"/>
    </row>
    <row r="935" spans="3:3" ht="20.25">
      <c r="C935" s="159"/>
    </row>
    <row r="936" spans="3:3" ht="20.25">
      <c r="C936" s="159"/>
    </row>
    <row r="937" spans="3:3" ht="20.25">
      <c r="C937" s="159"/>
    </row>
    <row r="938" spans="3:3" ht="20.25">
      <c r="C938" s="159"/>
    </row>
    <row r="939" spans="3:3" ht="20.25">
      <c r="C939" s="159"/>
    </row>
    <row r="940" spans="3:3" ht="20.25">
      <c r="C940" s="159"/>
    </row>
    <row r="941" spans="3:3" ht="20.25">
      <c r="C941" s="159"/>
    </row>
    <row r="942" spans="3:3" ht="20.25">
      <c r="C942" s="159"/>
    </row>
    <row r="943" spans="3:3" ht="20.25">
      <c r="C943" s="159"/>
    </row>
    <row r="944" spans="3:3" ht="20.25">
      <c r="C944" s="159"/>
    </row>
    <row r="945" spans="3:3" ht="20.25">
      <c r="C945" s="159"/>
    </row>
    <row r="946" spans="3:3" ht="20.25">
      <c r="C946" s="159"/>
    </row>
    <row r="947" spans="3:3" ht="20.25">
      <c r="C947" s="159"/>
    </row>
    <row r="948" spans="3:3" ht="20.25">
      <c r="C948" s="159"/>
    </row>
    <row r="949" spans="3:3" ht="20.25">
      <c r="C949" s="159"/>
    </row>
    <row r="950" spans="3:3" ht="20.25">
      <c r="C950" s="159"/>
    </row>
    <row r="951" spans="3:3" ht="20.25">
      <c r="C951" s="159"/>
    </row>
    <row r="952" spans="3:3" ht="20.25">
      <c r="C952" s="159"/>
    </row>
    <row r="953" spans="3:3" ht="20.25">
      <c r="C953" s="159"/>
    </row>
    <row r="954" spans="3:3" ht="20.25">
      <c r="C954" s="159"/>
    </row>
    <row r="955" spans="3:3" ht="20.25">
      <c r="C955" s="159"/>
    </row>
    <row r="956" spans="3:3" ht="20.25">
      <c r="C956" s="159"/>
    </row>
    <row r="957" spans="3:3" ht="20.25">
      <c r="C957" s="159"/>
    </row>
    <row r="958" spans="3:3" ht="20.25">
      <c r="C958" s="159"/>
    </row>
    <row r="959" spans="3:3" ht="20.25">
      <c r="C959" s="159"/>
    </row>
    <row r="960" spans="3:3" ht="20.25">
      <c r="C960" s="159"/>
    </row>
    <row r="961" spans="3:3" ht="20.25">
      <c r="C961" s="159"/>
    </row>
    <row r="962" spans="3:3" ht="20.25">
      <c r="C962" s="159"/>
    </row>
    <row r="963" spans="3:3" ht="20.25">
      <c r="C963" s="159"/>
    </row>
    <row r="964" spans="3:3" ht="20.25">
      <c r="C964" s="159"/>
    </row>
    <row r="965" spans="3:3" ht="20.25">
      <c r="C965" s="159"/>
    </row>
    <row r="966" spans="3:3" ht="20.25">
      <c r="C966" s="159"/>
    </row>
    <row r="967" spans="3:3" ht="20.25">
      <c r="C967" s="159"/>
    </row>
    <row r="968" spans="3:3" ht="20.25">
      <c r="C968" s="159"/>
    </row>
    <row r="969" spans="3:3" ht="20.25">
      <c r="C969" s="159"/>
    </row>
    <row r="970" spans="3:3" ht="20.25">
      <c r="C970" s="159"/>
    </row>
    <row r="971" spans="3:3" ht="20.25">
      <c r="C971" s="159"/>
    </row>
    <row r="972" spans="3:3" ht="20.25">
      <c r="C972" s="159"/>
    </row>
    <row r="973" spans="3:3" ht="20.25">
      <c r="C973" s="159"/>
    </row>
    <row r="974" spans="3:3" ht="20.25">
      <c r="C974" s="159"/>
    </row>
    <row r="975" spans="3:3" ht="20.25">
      <c r="C975" s="159"/>
    </row>
    <row r="976" spans="3:3" ht="20.25">
      <c r="C976" s="159"/>
    </row>
    <row r="977" spans="3:3" ht="20.25">
      <c r="C977" s="159"/>
    </row>
    <row r="978" spans="3:3" ht="20.25">
      <c r="C978" s="159"/>
    </row>
    <row r="979" spans="3:3" ht="20.25">
      <c r="C979" s="159"/>
    </row>
    <row r="980" spans="3:3" ht="20.25">
      <c r="C980" s="159"/>
    </row>
    <row r="981" spans="3:3" ht="20.25">
      <c r="C981" s="159"/>
    </row>
    <row r="982" spans="3:3" ht="20.25">
      <c r="C982" s="159"/>
    </row>
    <row r="983" spans="3:3" ht="20.25">
      <c r="C983" s="159"/>
    </row>
    <row r="984" spans="3:3" ht="20.25">
      <c r="C984" s="159"/>
    </row>
    <row r="985" spans="3:3" ht="20.25">
      <c r="C985" s="159"/>
    </row>
    <row r="986" spans="3:3" ht="20.25">
      <c r="C986" s="159"/>
    </row>
    <row r="987" spans="3:3" ht="20.25">
      <c r="C987" s="159"/>
    </row>
    <row r="988" spans="3:3" ht="20.25">
      <c r="C988" s="159"/>
    </row>
    <row r="989" spans="3:3" ht="20.25">
      <c r="C989" s="159"/>
    </row>
    <row r="990" spans="3:3" ht="20.25">
      <c r="C990" s="159"/>
    </row>
    <row r="991" spans="3:3" ht="20.25">
      <c r="C991" s="159"/>
    </row>
    <row r="992" spans="3:3" ht="20.25">
      <c r="C992" s="159"/>
    </row>
    <row r="993" spans="3:3" ht="20.25">
      <c r="C993" s="159"/>
    </row>
    <row r="994" spans="3:3" ht="20.25">
      <c r="C994" s="159"/>
    </row>
    <row r="995" spans="3:3" ht="20.25">
      <c r="C995" s="159"/>
    </row>
    <row r="996" spans="3:3" ht="20.25">
      <c r="C996" s="159"/>
    </row>
    <row r="997" spans="3:3" ht="20.25">
      <c r="C997" s="159"/>
    </row>
    <row r="998" spans="3:3" ht="20.25">
      <c r="C998" s="159"/>
    </row>
    <row r="999" spans="3:3" ht="20.25">
      <c r="C999" s="159"/>
    </row>
    <row r="1000" spans="3:3" ht="20.25">
      <c r="C1000" s="159"/>
    </row>
    <row r="1001" spans="3:3" ht="20.25">
      <c r="C1001" s="159"/>
    </row>
    <row r="1002" spans="3:3" ht="20.25">
      <c r="C1002" s="159"/>
    </row>
    <row r="1003" spans="3:3" ht="20.25">
      <c r="C1003" s="159"/>
    </row>
    <row r="1004" spans="3:3" ht="20.25">
      <c r="C1004" s="159"/>
    </row>
    <row r="1005" spans="3:3" ht="20.25">
      <c r="C1005" s="159"/>
    </row>
    <row r="1006" spans="3:3" ht="20.25">
      <c r="C1006" s="159"/>
    </row>
    <row r="1007" spans="3:3" ht="20.25">
      <c r="C1007" s="159"/>
    </row>
    <row r="1008" spans="3:3" ht="20.25">
      <c r="C1008" s="159"/>
    </row>
    <row r="1009" spans="3:3" ht="20.25">
      <c r="C1009" s="159"/>
    </row>
    <row r="1010" spans="3:3" ht="20.25">
      <c r="C1010" s="159"/>
    </row>
    <row r="1011" spans="3:3" ht="20.25">
      <c r="C1011" s="159"/>
    </row>
    <row r="1012" spans="3:3" ht="20.25">
      <c r="C1012" s="159"/>
    </row>
    <row r="1013" spans="3:3" ht="20.25">
      <c r="C1013" s="159"/>
    </row>
    <row r="1014" spans="3:3" ht="20.25">
      <c r="C1014" s="159"/>
    </row>
    <row r="1015" spans="3:3" ht="20.25">
      <c r="C1015" s="159"/>
    </row>
    <row r="1016" spans="3:3" ht="20.25">
      <c r="C1016" s="159"/>
    </row>
    <row r="1017" spans="3:3" ht="20.25">
      <c r="C1017" s="159"/>
    </row>
    <row r="1018" spans="3:3" ht="20.25">
      <c r="C1018" s="159"/>
    </row>
    <row r="1019" spans="3:3" ht="20.25">
      <c r="C1019" s="159"/>
    </row>
    <row r="1020" spans="3:3" ht="20.25">
      <c r="C1020" s="159"/>
    </row>
    <row r="1021" spans="3:3" ht="20.25">
      <c r="C1021" s="159"/>
    </row>
    <row r="1022" spans="3:3" ht="20.25">
      <c r="C1022" s="159"/>
    </row>
    <row r="1023" spans="3:3" ht="20.25">
      <c r="C1023" s="159"/>
    </row>
    <row r="1024" spans="3:3" ht="20.25">
      <c r="C1024" s="159"/>
    </row>
    <row r="1025" spans="3:3" ht="20.25">
      <c r="C1025" s="159"/>
    </row>
    <row r="1026" spans="3:3" ht="20.25">
      <c r="C1026" s="159"/>
    </row>
    <row r="1027" spans="3:3" ht="20.25">
      <c r="C1027" s="159"/>
    </row>
    <row r="1028" spans="3:3" ht="20.25">
      <c r="C1028" s="159"/>
    </row>
    <row r="1029" spans="3:3" ht="20.25">
      <c r="C1029" s="159"/>
    </row>
  </sheetData>
  <mergeCells count="1">
    <mergeCell ref="B1:C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1F9F1-505E-4855-8D4D-A3FF6B5CB0D3}">
  <sheetPr>
    <tabColor rgb="FFFFFF00"/>
  </sheetPr>
  <dimension ref="A1:U243"/>
  <sheetViews>
    <sheetView zoomScaleNormal="100" workbookViewId="0">
      <selection activeCell="I36" sqref="I36"/>
    </sheetView>
  </sheetViews>
  <sheetFormatPr defaultRowHeight="14.25"/>
  <cols>
    <col min="1" max="1" width="4.25" customWidth="1"/>
    <col min="2" max="2" width="2.5" customWidth="1"/>
    <col min="3" max="3" width="2.875" customWidth="1"/>
    <col min="4" max="4" width="16" customWidth="1"/>
    <col min="6" max="6" width="7.5" customWidth="1"/>
    <col min="8" max="8" width="7.375" customWidth="1"/>
    <col min="9" max="9" width="16.125" customWidth="1"/>
    <col min="10" max="10" width="15.25" bestFit="1" customWidth="1"/>
    <col min="11" max="11" width="5.875" customWidth="1"/>
    <col min="12" max="12" width="13" style="363" customWidth="1"/>
    <col min="13" max="13" width="8.25" style="363" customWidth="1"/>
    <col min="14" max="14" width="8.625" style="363" customWidth="1"/>
    <col min="15" max="15" width="8.375" style="363" bestFit="1" customWidth="1"/>
    <col min="16" max="16" width="17.875" style="363" bestFit="1" customWidth="1"/>
    <col min="18" max="18" width="4.375" customWidth="1"/>
    <col min="19" max="19" width="3.875" bestFit="1" customWidth="1"/>
    <col min="20" max="20" width="16.375" bestFit="1" customWidth="1"/>
    <col min="21" max="21" width="3.875" bestFit="1" customWidth="1"/>
    <col min="22" max="22" width="16.375" bestFit="1" customWidth="1"/>
  </cols>
  <sheetData>
    <row r="1" spans="1:21" ht="18">
      <c r="B1" s="73"/>
      <c r="C1" s="73"/>
      <c r="D1" s="73" t="s">
        <v>3114</v>
      </c>
      <c r="F1" s="73"/>
      <c r="G1" s="73"/>
      <c r="H1" s="73"/>
      <c r="I1" s="363" t="s">
        <v>3064</v>
      </c>
    </row>
    <row r="2" spans="1:21" ht="18.75" thickBot="1">
      <c r="B2" s="73"/>
      <c r="C2" s="233" t="s">
        <v>1467</v>
      </c>
      <c r="D2" s="73"/>
      <c r="E2" s="73"/>
      <c r="F2" s="73"/>
      <c r="G2" s="73"/>
      <c r="H2" s="73"/>
      <c r="I2" s="399" t="s">
        <v>2878</v>
      </c>
      <c r="J2" s="399"/>
      <c r="K2" s="399"/>
      <c r="L2" s="399"/>
      <c r="M2" s="399"/>
      <c r="N2" s="399"/>
      <c r="O2" s="390"/>
      <c r="R2" s="126"/>
      <c r="S2" s="402" t="s">
        <v>1500</v>
      </c>
      <c r="T2" s="402"/>
      <c r="U2" s="126"/>
    </row>
    <row r="3" spans="1:21" s="194" customFormat="1" ht="19.5" thickTop="1" thickBot="1">
      <c r="B3" s="73"/>
      <c r="C3" s="233"/>
      <c r="D3" s="73"/>
      <c r="E3" s="73"/>
      <c r="F3" s="73"/>
      <c r="G3" s="73"/>
      <c r="H3" s="73"/>
      <c r="I3" s="215" t="s">
        <v>850</v>
      </c>
      <c r="J3" s="368" t="s">
        <v>2875</v>
      </c>
      <c r="K3" s="363"/>
      <c r="L3" s="363"/>
      <c r="M3" s="363"/>
      <c r="N3" s="363"/>
      <c r="O3" s="126"/>
      <c r="P3" s="363"/>
      <c r="S3" s="292" t="s">
        <v>349</v>
      </c>
      <c r="T3" s="293" t="s">
        <v>1501</v>
      </c>
    </row>
    <row r="4" spans="1:21" ht="18.75" thickTop="1">
      <c r="B4" s="234"/>
      <c r="C4" s="235"/>
      <c r="D4" s="235" t="s">
        <v>151</v>
      </c>
      <c r="E4" s="381"/>
      <c r="F4" s="236"/>
      <c r="G4" s="73"/>
      <c r="I4" s="363"/>
      <c r="J4" s="363"/>
      <c r="K4" s="363"/>
      <c r="S4" s="288">
        <v>0</v>
      </c>
      <c r="T4" s="276" t="s">
        <v>2354</v>
      </c>
    </row>
    <row r="5" spans="1:21" ht="18">
      <c r="B5" s="237"/>
      <c r="C5" s="238" t="s">
        <v>1496</v>
      </c>
      <c r="D5" s="239" t="s">
        <v>98</v>
      </c>
      <c r="E5" s="312">
        <v>205</v>
      </c>
      <c r="F5" s="240"/>
      <c r="G5" s="73"/>
      <c r="I5" s="386"/>
      <c r="J5" s="386"/>
      <c r="K5" s="386" t="s">
        <v>349</v>
      </c>
      <c r="L5" s="386" t="s">
        <v>2873</v>
      </c>
      <c r="M5" s="386" t="s">
        <v>2872</v>
      </c>
      <c r="N5" s="386" t="s">
        <v>3066</v>
      </c>
      <c r="O5"/>
      <c r="P5"/>
      <c r="S5" s="288">
        <v>1</v>
      </c>
      <c r="T5" s="276" t="s">
        <v>526</v>
      </c>
    </row>
    <row r="6" spans="1:21" ht="18">
      <c r="A6" s="194"/>
      <c r="B6" s="237"/>
      <c r="C6" s="238" t="s">
        <v>1499</v>
      </c>
      <c r="D6" s="241" t="s">
        <v>339</v>
      </c>
      <c r="E6" s="242">
        <v>25</v>
      </c>
      <c r="F6" s="240"/>
      <c r="G6" s="73"/>
      <c r="I6" s="385" t="s">
        <v>698</v>
      </c>
      <c r="J6" s="385" t="s">
        <v>536</v>
      </c>
      <c r="K6" s="112">
        <v>4</v>
      </c>
      <c r="L6" s="112">
        <v>1584</v>
      </c>
      <c r="M6" s="112"/>
      <c r="N6" s="309"/>
      <c r="O6"/>
      <c r="P6"/>
      <c r="S6" s="288">
        <v>2</v>
      </c>
      <c r="T6" s="276" t="s">
        <v>1515</v>
      </c>
    </row>
    <row r="7" spans="1:21" ht="18">
      <c r="A7" s="194"/>
      <c r="B7" s="237"/>
      <c r="C7" s="238" t="s">
        <v>1495</v>
      </c>
      <c r="D7" s="241" t="s">
        <v>338</v>
      </c>
      <c r="E7" s="242">
        <v>44</v>
      </c>
      <c r="F7" s="240"/>
      <c r="G7" s="73"/>
      <c r="I7" s="385" t="s">
        <v>740</v>
      </c>
      <c r="J7" s="385" t="s">
        <v>426</v>
      </c>
      <c r="K7" s="112">
        <v>2</v>
      </c>
      <c r="L7" s="112">
        <v>48</v>
      </c>
      <c r="M7" s="112"/>
      <c r="N7" s="309"/>
      <c r="O7"/>
      <c r="P7"/>
      <c r="S7" s="288">
        <v>3</v>
      </c>
      <c r="T7" s="289" t="s">
        <v>1505</v>
      </c>
    </row>
    <row r="8" spans="1:21" ht="18">
      <c r="A8" s="194"/>
      <c r="B8" s="237"/>
      <c r="C8" s="238" t="s">
        <v>1498</v>
      </c>
      <c r="D8" s="241" t="s">
        <v>341</v>
      </c>
      <c r="E8" s="242">
        <v>34</v>
      </c>
      <c r="F8" s="240"/>
      <c r="G8" s="73"/>
      <c r="I8" s="400" t="s">
        <v>239</v>
      </c>
      <c r="J8" s="385" t="s">
        <v>341</v>
      </c>
      <c r="K8" s="112">
        <v>5</v>
      </c>
      <c r="L8" s="112">
        <v>178</v>
      </c>
      <c r="M8" s="112"/>
      <c r="N8" s="309"/>
      <c r="O8"/>
      <c r="P8"/>
      <c r="S8" s="288">
        <v>4</v>
      </c>
      <c r="T8" s="289" t="s">
        <v>272</v>
      </c>
    </row>
    <row r="9" spans="1:21" ht="18">
      <c r="A9" s="194"/>
      <c r="B9" s="237"/>
      <c r="C9" s="238" t="s">
        <v>1494</v>
      </c>
      <c r="D9" s="241" t="s">
        <v>342</v>
      </c>
      <c r="E9" s="242">
        <v>228</v>
      </c>
      <c r="F9" s="240"/>
      <c r="G9" s="73"/>
      <c r="I9" s="401"/>
      <c r="J9" s="385" t="s">
        <v>1345</v>
      </c>
      <c r="K9" s="112">
        <v>2</v>
      </c>
      <c r="L9" s="112">
        <v>70</v>
      </c>
      <c r="M9" s="112">
        <v>55</v>
      </c>
      <c r="N9" s="309"/>
      <c r="O9"/>
      <c r="P9"/>
      <c r="S9" s="288">
        <v>5</v>
      </c>
      <c r="T9" s="289" t="s">
        <v>2033</v>
      </c>
    </row>
    <row r="10" spans="1:21" ht="18.75" thickBot="1">
      <c r="A10" s="194"/>
      <c r="B10" s="243"/>
      <c r="C10" s="244"/>
      <c r="D10" s="244"/>
      <c r="E10" s="244"/>
      <c r="F10" s="245"/>
      <c r="G10" s="73"/>
      <c r="I10" s="401"/>
      <c r="J10" s="385" t="s">
        <v>193</v>
      </c>
      <c r="K10" s="112">
        <v>5</v>
      </c>
      <c r="L10" s="112">
        <v>2280</v>
      </c>
      <c r="M10" s="112"/>
      <c r="N10" s="309"/>
      <c r="O10"/>
      <c r="P10"/>
      <c r="S10" s="288">
        <v>6</v>
      </c>
      <c r="T10" s="289" t="s">
        <v>203</v>
      </c>
    </row>
    <row r="11" spans="1:21" ht="19.5" thickTop="1" thickBot="1">
      <c r="A11" s="194"/>
      <c r="B11" s="246"/>
      <c r="C11" s="246"/>
      <c r="D11" s="246"/>
      <c r="E11" s="246"/>
      <c r="F11" s="246"/>
      <c r="G11" s="73"/>
      <c r="I11" s="401"/>
      <c r="J11" s="385" t="s">
        <v>531</v>
      </c>
      <c r="K11" s="112">
        <v>3</v>
      </c>
      <c r="L11" s="112">
        <v>864</v>
      </c>
      <c r="M11" s="112"/>
      <c r="N11" s="309"/>
      <c r="O11"/>
      <c r="P11"/>
      <c r="S11" s="288">
        <v>7</v>
      </c>
      <c r="T11" s="289" t="s">
        <v>2034</v>
      </c>
    </row>
    <row r="12" spans="1:21" ht="18.75" thickTop="1">
      <c r="A12" s="194"/>
      <c r="B12" s="234"/>
      <c r="C12" s="247"/>
      <c r="D12" s="235"/>
      <c r="E12" s="235"/>
      <c r="F12" s="236"/>
      <c r="G12" s="73"/>
      <c r="I12" s="401"/>
      <c r="J12" s="385" t="s">
        <v>342</v>
      </c>
      <c r="K12" s="112">
        <v>1</v>
      </c>
      <c r="L12" s="112">
        <v>72</v>
      </c>
      <c r="M12" s="112"/>
      <c r="N12" s="309"/>
      <c r="O12"/>
      <c r="P12"/>
      <c r="S12" s="288">
        <v>9</v>
      </c>
      <c r="T12" s="276" t="s">
        <v>241</v>
      </c>
    </row>
    <row r="13" spans="1:21" ht="18">
      <c r="A13" s="194"/>
      <c r="B13" s="237"/>
      <c r="C13" s="238" t="s">
        <v>1488</v>
      </c>
      <c r="D13" s="241" t="s">
        <v>193</v>
      </c>
      <c r="E13" s="248">
        <f>(E7*4)+E6</f>
        <v>201</v>
      </c>
      <c r="F13" s="240"/>
      <c r="G13" s="73"/>
      <c r="I13" s="401"/>
      <c r="J13" s="385" t="s">
        <v>98</v>
      </c>
      <c r="K13" s="112">
        <v>2</v>
      </c>
      <c r="L13" s="112">
        <v>2160</v>
      </c>
      <c r="M13" s="112"/>
      <c r="N13" s="309"/>
      <c r="O13"/>
      <c r="P13"/>
      <c r="S13" s="288">
        <v>10</v>
      </c>
      <c r="T13" s="276" t="s">
        <v>282</v>
      </c>
    </row>
    <row r="14" spans="1:21" ht="18">
      <c r="A14" s="194"/>
      <c r="B14" s="237"/>
      <c r="C14" s="238" t="s">
        <v>1489</v>
      </c>
      <c r="D14" s="241" t="s">
        <v>531</v>
      </c>
      <c r="E14" s="248">
        <f>E6*4</f>
        <v>100</v>
      </c>
      <c r="F14" s="240"/>
      <c r="G14" s="73"/>
      <c r="I14" s="401"/>
      <c r="J14" s="385" t="s">
        <v>338</v>
      </c>
      <c r="K14" s="112">
        <v>3</v>
      </c>
      <c r="L14" s="112">
        <v>152</v>
      </c>
      <c r="M14" s="112"/>
      <c r="N14" s="309"/>
      <c r="O14"/>
      <c r="P14"/>
      <c r="S14" s="288">
        <v>11</v>
      </c>
      <c r="T14" s="276" t="s">
        <v>2035</v>
      </c>
    </row>
    <row r="15" spans="1:21" ht="18">
      <c r="A15" s="194"/>
      <c r="B15" s="237"/>
      <c r="C15" s="238" t="s">
        <v>1493</v>
      </c>
      <c r="D15" s="241" t="s">
        <v>539</v>
      </c>
      <c r="E15" s="248">
        <f>E8*2</f>
        <v>68</v>
      </c>
      <c r="F15" s="240"/>
      <c r="G15" s="73"/>
      <c r="I15" s="400" t="s">
        <v>307</v>
      </c>
      <c r="J15" s="385" t="s">
        <v>183</v>
      </c>
      <c r="K15" s="112">
        <v>14</v>
      </c>
      <c r="L15" s="112">
        <v>4224</v>
      </c>
      <c r="M15" s="112"/>
      <c r="N15" s="309">
        <v>0.7</v>
      </c>
      <c r="O15"/>
      <c r="P15"/>
      <c r="S15" s="290">
        <v>12</v>
      </c>
      <c r="T15" s="291" t="s">
        <v>2036</v>
      </c>
    </row>
    <row r="16" spans="1:21" ht="18">
      <c r="A16" s="194"/>
      <c r="B16" s="237"/>
      <c r="C16" s="238" t="s">
        <v>1492</v>
      </c>
      <c r="D16" s="241" t="s">
        <v>1463</v>
      </c>
      <c r="E16" s="248">
        <f>(E8*3)+E9</f>
        <v>330</v>
      </c>
      <c r="F16" s="240"/>
      <c r="G16" s="73"/>
      <c r="I16" s="401"/>
      <c r="J16" s="385" t="s">
        <v>426</v>
      </c>
      <c r="K16" s="112">
        <v>1</v>
      </c>
      <c r="L16" s="112">
        <v>20</v>
      </c>
      <c r="M16" s="112"/>
      <c r="N16" s="309"/>
      <c r="O16"/>
      <c r="P16"/>
      <c r="S16" s="288">
        <v>13</v>
      </c>
      <c r="T16" s="289" t="s">
        <v>2355</v>
      </c>
    </row>
    <row r="17" spans="1:20" ht="18">
      <c r="A17" s="194"/>
      <c r="B17" s="237"/>
      <c r="C17" s="238" t="s">
        <v>1490</v>
      </c>
      <c r="D17" s="241" t="s">
        <v>1464</v>
      </c>
      <c r="E17" s="248">
        <f>E8+E9</f>
        <v>262</v>
      </c>
      <c r="F17" s="240"/>
      <c r="G17" s="73"/>
      <c r="I17" s="400" t="s">
        <v>241</v>
      </c>
      <c r="J17" s="385" t="s">
        <v>244</v>
      </c>
      <c r="K17" s="112">
        <v>3</v>
      </c>
      <c r="L17" s="112"/>
      <c r="M17" s="112"/>
      <c r="N17" s="309"/>
      <c r="O17"/>
      <c r="P17"/>
      <c r="S17" s="290">
        <v>14</v>
      </c>
      <c r="T17" s="291" t="s">
        <v>122</v>
      </c>
    </row>
    <row r="18" spans="1:20" ht="18">
      <c r="A18" s="194"/>
      <c r="B18" s="237"/>
      <c r="C18" s="238" t="s">
        <v>1491</v>
      </c>
      <c r="D18" s="241" t="s">
        <v>1465</v>
      </c>
      <c r="E18" s="342">
        <f>(1/18)%*E9</f>
        <v>0.12666666666666668</v>
      </c>
      <c r="F18" s="240"/>
      <c r="G18" s="73"/>
      <c r="I18" s="401"/>
      <c r="J18" s="385" t="s">
        <v>556</v>
      </c>
      <c r="K18" s="112">
        <v>3</v>
      </c>
      <c r="L18" s="112"/>
      <c r="M18" s="112"/>
      <c r="N18" s="309"/>
      <c r="O18"/>
      <c r="P18"/>
      <c r="S18" s="288">
        <v>15</v>
      </c>
      <c r="T18" s="289" t="s">
        <v>2037</v>
      </c>
    </row>
    <row r="19" spans="1:20" ht="18.75" thickBot="1">
      <c r="A19" s="194"/>
      <c r="B19" s="243"/>
      <c r="C19" s="244"/>
      <c r="D19" s="244"/>
      <c r="E19" s="249"/>
      <c r="F19" s="250"/>
      <c r="G19" s="73"/>
      <c r="H19" s="73"/>
      <c r="I19" s="401"/>
      <c r="J19" s="385" t="s">
        <v>203</v>
      </c>
      <c r="K19" s="112">
        <v>1</v>
      </c>
      <c r="L19" s="112"/>
      <c r="M19" s="112"/>
      <c r="N19" s="309"/>
      <c r="O19"/>
      <c r="P19"/>
      <c r="S19" s="288">
        <v>16</v>
      </c>
      <c r="T19" s="289" t="s">
        <v>1502</v>
      </c>
    </row>
    <row r="20" spans="1:20" ht="18.75" thickTop="1">
      <c r="A20" s="194"/>
      <c r="H20" s="73"/>
      <c r="N20"/>
      <c r="O20"/>
      <c r="P20"/>
      <c r="S20" s="288">
        <v>17</v>
      </c>
      <c r="T20" s="289" t="s">
        <v>1509</v>
      </c>
    </row>
    <row r="21" spans="1:20" ht="18.75" thickBot="1">
      <c r="A21" s="194"/>
      <c r="D21" s="349" t="s">
        <v>2733</v>
      </c>
      <c r="E21" s="349"/>
      <c r="F21" s="349"/>
      <c r="H21" s="73"/>
      <c r="I21" s="399" t="s">
        <v>3149</v>
      </c>
      <c r="J21" s="399"/>
      <c r="K21" s="399"/>
      <c r="L21" s="399"/>
      <c r="M21" s="399"/>
      <c r="N21" s="399"/>
      <c r="O21"/>
      <c r="P21"/>
      <c r="S21" s="288">
        <v>18</v>
      </c>
      <c r="T21" s="289" t="s">
        <v>1510</v>
      </c>
    </row>
    <row r="22" spans="1:20" ht="15" thickTop="1">
      <c r="A22" s="194"/>
      <c r="I22" s="215" t="s">
        <v>850</v>
      </c>
      <c r="J22" s="368" t="s">
        <v>851</v>
      </c>
      <c r="L22"/>
      <c r="M22"/>
      <c r="N22"/>
      <c r="O22"/>
      <c r="P22"/>
      <c r="R22" s="215"/>
      <c r="S22" s="288">
        <v>19</v>
      </c>
      <c r="T22" s="289" t="s">
        <v>1511</v>
      </c>
    </row>
    <row r="23" spans="1:20">
      <c r="A23" s="194"/>
      <c r="L23"/>
      <c r="M23"/>
      <c r="N23"/>
      <c r="O23"/>
      <c r="P23"/>
      <c r="S23" s="288">
        <v>20</v>
      </c>
      <c r="T23" s="289" t="s">
        <v>1512</v>
      </c>
    </row>
    <row r="24" spans="1:20">
      <c r="A24" s="194"/>
      <c r="D24" t="s">
        <v>3060</v>
      </c>
      <c r="E24" s="110"/>
      <c r="G24" t="s">
        <v>3062</v>
      </c>
      <c r="I24" s="215" t="s">
        <v>3070</v>
      </c>
      <c r="J24" s="386" t="s">
        <v>3069</v>
      </c>
      <c r="K24" s="386" t="s">
        <v>3133</v>
      </c>
      <c r="L24" s="386" t="s">
        <v>3097</v>
      </c>
      <c r="M24" s="386" t="s">
        <v>2900</v>
      </c>
      <c r="N24" s="386" t="s">
        <v>3134</v>
      </c>
      <c r="O24"/>
      <c r="P24"/>
      <c r="Q24" s="215"/>
      <c r="R24" s="215"/>
      <c r="S24" s="288">
        <v>21</v>
      </c>
      <c r="T24" s="289" t="s">
        <v>1513</v>
      </c>
    </row>
    <row r="25" spans="1:20">
      <c r="A25" s="194"/>
      <c r="D25" t="s">
        <v>151</v>
      </c>
      <c r="E25" s="110" t="s">
        <v>342</v>
      </c>
      <c r="F25" t="s">
        <v>3061</v>
      </c>
      <c r="H25" t="s">
        <v>3063</v>
      </c>
      <c r="I25" s="211" t="s">
        <v>690</v>
      </c>
      <c r="J25" s="388">
        <v>11.379999999999999</v>
      </c>
      <c r="K25" s="388">
        <v>1.5899999999999999</v>
      </c>
      <c r="L25" s="387">
        <v>0.74299999999999999</v>
      </c>
      <c r="M25" s="287">
        <v>17</v>
      </c>
      <c r="N25" s="287">
        <v>8</v>
      </c>
      <c r="O25"/>
      <c r="P25"/>
      <c r="S25" s="290">
        <v>22</v>
      </c>
      <c r="T25" s="291" t="s">
        <v>2357</v>
      </c>
    </row>
    <row r="26" spans="1:20">
      <c r="A26" s="194"/>
      <c r="D26">
        <v>13.9</v>
      </c>
      <c r="E26" s="112">
        <v>306</v>
      </c>
      <c r="F26">
        <v>12.24</v>
      </c>
      <c r="G26" s="334">
        <f>(1/25)*E26</f>
        <v>12.24</v>
      </c>
      <c r="H26">
        <v>25</v>
      </c>
      <c r="I26" s="216" t="s">
        <v>3160</v>
      </c>
      <c r="J26" s="388">
        <v>1.62</v>
      </c>
      <c r="K26" s="388"/>
      <c r="L26" s="387">
        <v>7.4999999999999997E-2</v>
      </c>
      <c r="M26" s="287"/>
      <c r="N26" s="287">
        <v>1</v>
      </c>
      <c r="O26"/>
      <c r="P26"/>
      <c r="S26" s="290">
        <v>23</v>
      </c>
      <c r="T26" s="291" t="s">
        <v>1514</v>
      </c>
    </row>
    <row r="27" spans="1:20">
      <c r="D27">
        <v>10.7</v>
      </c>
      <c r="E27" s="112">
        <v>299</v>
      </c>
      <c r="F27">
        <v>14.95</v>
      </c>
      <c r="G27" s="334">
        <f>(1/20)*E27</f>
        <v>14.950000000000001</v>
      </c>
      <c r="H27" s="368">
        <v>20</v>
      </c>
      <c r="I27" s="365">
        <v>4</v>
      </c>
      <c r="J27" s="388">
        <v>1.62</v>
      </c>
      <c r="K27" s="388"/>
      <c r="L27" s="387">
        <v>7.4999999999999997E-2</v>
      </c>
      <c r="M27" s="287"/>
      <c r="N27" s="287">
        <v>1</v>
      </c>
      <c r="O27"/>
      <c r="P27"/>
      <c r="S27" s="288">
        <v>24</v>
      </c>
      <c r="T27" s="289" t="s">
        <v>1504</v>
      </c>
    </row>
    <row r="28" spans="1:20">
      <c r="D28">
        <v>11.7</v>
      </c>
      <c r="E28" s="112">
        <v>297</v>
      </c>
      <c r="F28">
        <v>14.14</v>
      </c>
      <c r="G28" s="334">
        <f>(1/21)*E28</f>
        <v>14.142857142857142</v>
      </c>
      <c r="H28" s="368">
        <v>21</v>
      </c>
      <c r="I28" s="216" t="s">
        <v>2865</v>
      </c>
      <c r="J28" s="388">
        <v>3.96</v>
      </c>
      <c r="K28" s="388">
        <v>0.99</v>
      </c>
      <c r="L28" s="387">
        <v>0.32</v>
      </c>
      <c r="M28" s="287">
        <v>8</v>
      </c>
      <c r="N28" s="287">
        <v>3</v>
      </c>
      <c r="O28"/>
      <c r="P28"/>
      <c r="S28" s="288">
        <v>25</v>
      </c>
      <c r="T28" s="276" t="s">
        <v>1516</v>
      </c>
    </row>
    <row r="29" spans="1:20">
      <c r="D29" s="368">
        <v>10.7</v>
      </c>
      <c r="E29" s="112">
        <v>302</v>
      </c>
      <c r="F29">
        <v>15.1</v>
      </c>
      <c r="G29" s="334">
        <f>(1/20)*E29</f>
        <v>15.100000000000001</v>
      </c>
      <c r="H29" s="368">
        <v>20</v>
      </c>
      <c r="I29" s="365">
        <v>4</v>
      </c>
      <c r="J29" s="388">
        <v>1.2</v>
      </c>
      <c r="K29" s="388">
        <v>0.33</v>
      </c>
      <c r="L29" s="387">
        <v>0.12</v>
      </c>
      <c r="M29" s="287">
        <v>2</v>
      </c>
      <c r="N29" s="287">
        <v>1</v>
      </c>
      <c r="O29"/>
      <c r="P29"/>
      <c r="S29" s="288">
        <v>26</v>
      </c>
      <c r="T29" s="276" t="s">
        <v>1517</v>
      </c>
    </row>
    <row r="30" spans="1:20">
      <c r="D30" s="368">
        <v>14.3</v>
      </c>
      <c r="E30" s="112">
        <v>703</v>
      </c>
      <c r="F30">
        <v>25.1</v>
      </c>
      <c r="G30" s="334">
        <f>(1/28)*E30</f>
        <v>25.107142857142854</v>
      </c>
      <c r="H30" s="368">
        <v>28</v>
      </c>
      <c r="I30" s="365">
        <v>7</v>
      </c>
      <c r="J30" s="388">
        <v>2.76</v>
      </c>
      <c r="K30" s="388">
        <v>0.66</v>
      </c>
      <c r="L30" s="387">
        <v>0.2</v>
      </c>
      <c r="M30" s="287">
        <v>6</v>
      </c>
      <c r="N30" s="287">
        <v>2</v>
      </c>
      <c r="O30"/>
      <c r="P30"/>
      <c r="S30" s="287"/>
      <c r="T30" s="112"/>
    </row>
    <row r="31" spans="1:20">
      <c r="D31" s="368">
        <v>10.7</v>
      </c>
      <c r="E31" s="112">
        <v>303</v>
      </c>
      <c r="F31">
        <v>15.15</v>
      </c>
      <c r="G31" s="334">
        <f>(1/20)*E31</f>
        <v>15.15</v>
      </c>
      <c r="H31" s="368">
        <v>28</v>
      </c>
      <c r="I31" s="216" t="s">
        <v>2876</v>
      </c>
      <c r="J31" s="388">
        <v>1.54</v>
      </c>
      <c r="K31" s="388">
        <v>0.15</v>
      </c>
      <c r="L31" s="387">
        <v>8.4000000000000005E-2</v>
      </c>
      <c r="M31" s="287">
        <v>2</v>
      </c>
      <c r="N31" s="287">
        <v>1</v>
      </c>
      <c r="O31"/>
      <c r="P31"/>
      <c r="S31" s="287"/>
      <c r="T31" s="112"/>
    </row>
    <row r="32" spans="1:20">
      <c r="D32" s="368">
        <v>8.8000000000000007</v>
      </c>
      <c r="E32" s="112">
        <v>250</v>
      </c>
      <c r="F32">
        <v>14.7</v>
      </c>
      <c r="G32" s="334">
        <f>(1/17)*E32</f>
        <v>14.705882352941176</v>
      </c>
      <c r="H32" s="368">
        <v>17</v>
      </c>
      <c r="I32" s="365">
        <v>6</v>
      </c>
      <c r="J32" s="388">
        <v>1.54</v>
      </c>
      <c r="K32" s="388">
        <v>0.15</v>
      </c>
      <c r="L32" s="387">
        <v>8.4000000000000005E-2</v>
      </c>
      <c r="M32" s="287">
        <v>2</v>
      </c>
      <c r="N32" s="287">
        <v>1</v>
      </c>
      <c r="O32"/>
      <c r="P32"/>
      <c r="S32" s="112"/>
      <c r="T32" s="112"/>
    </row>
    <row r="33" spans="5:20">
      <c r="E33" s="112">
        <v>207</v>
      </c>
      <c r="F33">
        <v>12.17</v>
      </c>
      <c r="G33" s="334">
        <f>(1/17)*E33</f>
        <v>12.176470588235293</v>
      </c>
      <c r="H33" t="s">
        <v>3139</v>
      </c>
      <c r="I33" s="216" t="s">
        <v>2871</v>
      </c>
      <c r="J33" s="388">
        <v>1.44</v>
      </c>
      <c r="K33" s="388">
        <v>0.15</v>
      </c>
      <c r="L33" s="387">
        <v>8.4000000000000005E-2</v>
      </c>
      <c r="M33" s="287">
        <v>2</v>
      </c>
      <c r="N33" s="287">
        <v>1</v>
      </c>
      <c r="O33"/>
      <c r="P33"/>
      <c r="S33" s="112"/>
      <c r="T33" s="112"/>
    </row>
    <row r="34" spans="5:20">
      <c r="I34" s="365">
        <v>6</v>
      </c>
      <c r="J34" s="388">
        <v>1.44</v>
      </c>
      <c r="K34" s="388">
        <v>0.15</v>
      </c>
      <c r="L34" s="387">
        <v>8.4000000000000005E-2</v>
      </c>
      <c r="M34" s="287">
        <v>2</v>
      </c>
      <c r="N34" s="287">
        <v>1</v>
      </c>
      <c r="O34"/>
      <c r="P34"/>
      <c r="S34" s="112"/>
      <c r="T34" s="112"/>
    </row>
    <row r="35" spans="5:20">
      <c r="I35" s="216" t="s">
        <v>2874</v>
      </c>
      <c r="J35" s="388">
        <v>2.82</v>
      </c>
      <c r="K35" s="388">
        <v>0.3</v>
      </c>
      <c r="L35" s="387">
        <v>0.18</v>
      </c>
      <c r="M35" s="287">
        <v>5</v>
      </c>
      <c r="N35" s="287">
        <v>2</v>
      </c>
      <c r="O35"/>
      <c r="P35"/>
      <c r="S35" s="112"/>
      <c r="T35" s="112"/>
    </row>
    <row r="36" spans="5:20">
      <c r="I36" s="365">
        <v>5</v>
      </c>
      <c r="J36" s="388">
        <v>1.44</v>
      </c>
      <c r="K36" s="388">
        <v>0.3</v>
      </c>
      <c r="L36" s="387">
        <v>0.09</v>
      </c>
      <c r="M36" s="287">
        <v>3</v>
      </c>
      <c r="N36" s="287">
        <v>1</v>
      </c>
      <c r="O36"/>
      <c r="P36"/>
      <c r="S36" s="112"/>
      <c r="T36" s="112"/>
    </row>
    <row r="37" spans="5:20">
      <c r="I37" s="365">
        <v>6</v>
      </c>
      <c r="J37" s="388">
        <v>1.38</v>
      </c>
      <c r="K37" s="388"/>
      <c r="L37" s="387">
        <v>0.09</v>
      </c>
      <c r="M37" s="287">
        <v>2</v>
      </c>
      <c r="N37" s="287">
        <v>1</v>
      </c>
      <c r="O37"/>
      <c r="P37"/>
      <c r="S37" s="112"/>
      <c r="T37" s="112"/>
    </row>
    <row r="38" spans="5:20">
      <c r="L38"/>
      <c r="M38"/>
      <c r="N38"/>
      <c r="O38"/>
      <c r="P38"/>
      <c r="S38" s="112"/>
      <c r="T38" s="112"/>
    </row>
    <row r="39" spans="5:20">
      <c r="L39"/>
      <c r="M39"/>
      <c r="N39"/>
      <c r="O39"/>
      <c r="P39"/>
      <c r="S39" s="112"/>
      <c r="T39" s="112"/>
    </row>
    <row r="40" spans="5:20">
      <c r="L40"/>
      <c r="M40"/>
      <c r="N40"/>
      <c r="O40"/>
      <c r="P40"/>
      <c r="S40" s="112"/>
      <c r="T40" s="112"/>
    </row>
    <row r="41" spans="5:20">
      <c r="L41"/>
      <c r="M41"/>
      <c r="N41"/>
      <c r="O41"/>
      <c r="P41"/>
      <c r="S41" s="112"/>
      <c r="T41" s="112"/>
    </row>
    <row r="42" spans="5:20">
      <c r="L42"/>
      <c r="M42"/>
      <c r="N42"/>
      <c r="O42"/>
      <c r="P42"/>
      <c r="S42" s="112"/>
      <c r="T42" s="112"/>
    </row>
    <row r="43" spans="5:20">
      <c r="L43"/>
      <c r="M43"/>
      <c r="N43"/>
      <c r="O43"/>
      <c r="P43"/>
      <c r="S43" s="112"/>
      <c r="T43" s="112"/>
    </row>
    <row r="44" spans="5:20">
      <c r="L44"/>
      <c r="M44"/>
      <c r="N44"/>
      <c r="O44"/>
      <c r="P44"/>
      <c r="S44" s="112"/>
      <c r="T44" s="112"/>
    </row>
    <row r="45" spans="5:20">
      <c r="L45"/>
      <c r="M45"/>
      <c r="N45"/>
      <c r="O45"/>
      <c r="P45"/>
      <c r="S45" s="112"/>
      <c r="T45" s="112"/>
    </row>
    <row r="46" spans="5:20">
      <c r="L46"/>
      <c r="M46"/>
      <c r="N46"/>
      <c r="O46"/>
      <c r="P46"/>
      <c r="S46" s="112"/>
      <c r="T46" s="112"/>
    </row>
    <row r="47" spans="5:20">
      <c r="L47"/>
      <c r="M47"/>
      <c r="N47"/>
      <c r="O47"/>
      <c r="P47"/>
      <c r="S47" s="112"/>
      <c r="T47" s="112"/>
    </row>
    <row r="48" spans="5:20">
      <c r="L48"/>
      <c r="M48"/>
      <c r="N48"/>
      <c r="O48"/>
      <c r="P48"/>
      <c r="S48" s="112"/>
      <c r="T48" s="112"/>
    </row>
    <row r="49" spans="12:20">
      <c r="L49"/>
      <c r="M49"/>
      <c r="N49"/>
      <c r="O49"/>
      <c r="P49"/>
      <c r="S49" s="112"/>
      <c r="T49" s="112"/>
    </row>
    <row r="50" spans="12:20">
      <c r="L50"/>
      <c r="M50"/>
      <c r="N50"/>
      <c r="O50"/>
      <c r="P50"/>
      <c r="S50" s="112"/>
      <c r="T50" s="112"/>
    </row>
    <row r="51" spans="12:20">
      <c r="L51"/>
      <c r="M51"/>
      <c r="N51"/>
      <c r="O51"/>
      <c r="P51"/>
      <c r="S51" s="112"/>
      <c r="T51" s="112"/>
    </row>
    <row r="52" spans="12:20">
      <c r="L52"/>
      <c r="M52"/>
      <c r="N52"/>
      <c r="O52"/>
      <c r="P52"/>
      <c r="S52" s="112"/>
      <c r="T52" s="112"/>
    </row>
    <row r="53" spans="12:20">
      <c r="L53"/>
      <c r="M53"/>
      <c r="N53"/>
      <c r="O53"/>
      <c r="P53"/>
      <c r="S53" s="112"/>
      <c r="T53" s="112"/>
    </row>
    <row r="54" spans="12:20">
      <c r="L54"/>
      <c r="M54"/>
      <c r="N54"/>
      <c r="O54"/>
      <c r="P54"/>
      <c r="S54" s="112"/>
      <c r="T54" s="112"/>
    </row>
    <row r="55" spans="12:20">
      <c r="L55"/>
      <c r="M55"/>
      <c r="N55"/>
      <c r="O55"/>
      <c r="P55"/>
      <c r="S55" s="112"/>
      <c r="T55" s="112"/>
    </row>
    <row r="56" spans="12:20">
      <c r="L56"/>
      <c r="M56"/>
      <c r="N56"/>
      <c r="O56"/>
      <c r="P56"/>
      <c r="S56" s="112"/>
      <c r="T56" s="112"/>
    </row>
    <row r="57" spans="12:20">
      <c r="L57"/>
      <c r="M57"/>
      <c r="N57"/>
      <c r="O57"/>
      <c r="P57"/>
      <c r="S57" s="112"/>
      <c r="T57" s="112"/>
    </row>
    <row r="58" spans="12:20">
      <c r="L58"/>
      <c r="M58"/>
      <c r="N58"/>
      <c r="O58"/>
      <c r="P58"/>
      <c r="S58" s="112"/>
      <c r="T58" s="112"/>
    </row>
    <row r="59" spans="12:20">
      <c r="L59"/>
      <c r="M59"/>
      <c r="N59"/>
      <c r="O59"/>
      <c r="P59"/>
      <c r="S59" s="112"/>
      <c r="T59" s="112"/>
    </row>
    <row r="60" spans="12:20">
      <c r="L60"/>
      <c r="M60"/>
      <c r="N60"/>
      <c r="O60"/>
      <c r="P60"/>
      <c r="S60" s="112"/>
      <c r="T60" s="112"/>
    </row>
    <row r="61" spans="12:20">
      <c r="L61"/>
      <c r="M61"/>
      <c r="N61"/>
      <c r="O61"/>
      <c r="P61"/>
      <c r="S61" s="112"/>
      <c r="T61" s="112"/>
    </row>
    <row r="62" spans="12:20">
      <c r="L62"/>
      <c r="M62"/>
      <c r="N62"/>
      <c r="O62"/>
      <c r="P62"/>
      <c r="S62" s="112"/>
      <c r="T62" s="112"/>
    </row>
    <row r="63" spans="12:20">
      <c r="L63"/>
      <c r="M63"/>
      <c r="N63"/>
      <c r="O63"/>
      <c r="P63"/>
      <c r="S63" s="112"/>
      <c r="T63" s="112"/>
    </row>
    <row r="64" spans="12:20">
      <c r="L64"/>
      <c r="M64"/>
      <c r="N64"/>
      <c r="O64"/>
      <c r="P64"/>
      <c r="S64" s="112"/>
      <c r="T64" s="112"/>
    </row>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sheetData>
  <mergeCells count="6">
    <mergeCell ref="S2:T2"/>
    <mergeCell ref="I8:I14"/>
    <mergeCell ref="I15:I16"/>
    <mergeCell ref="I17:I19"/>
    <mergeCell ref="I21:N21"/>
    <mergeCell ref="I2:N2"/>
  </mergeCells>
  <phoneticPr fontId="22" type="noConversion"/>
  <hyperlinks>
    <hyperlink ref="T5" location="Characters!A1" display="Characters!A1" xr:uid="{02304E1D-75D0-4875-B8BD-E01A0CA68465}"/>
    <hyperlink ref="T6" location="Calculator!A1" display="Calculator!A1" xr:uid="{CDF0A3AC-54CB-4A73-BF3A-F38077695184}"/>
    <hyperlink ref="T7:T13" location="Calculator!A1" display="Calculator!A1" xr:uid="{8E764B29-241B-4A69-A3FF-10A20C1508DD}"/>
    <hyperlink ref="T7" location="'FAQ Tips'!A1" display="FAQ and Tips" xr:uid="{B047A5DE-4F5D-480F-8D5E-50C6C321E274}"/>
    <hyperlink ref="T8" location="General!A1" display="General Table" xr:uid="{238F7CED-A113-41A4-B0B8-110955096C7B}"/>
    <hyperlink ref="T9" location="Arena!A1" display="Arena" xr:uid="{3F157C87-7D42-4FE2-9B2C-7FDC4086AF9A}"/>
    <hyperlink ref="T11" location="Book!A1" display="Book" xr:uid="{AEA29656-9CEB-4196-8B3C-E82CCFDC5D21}"/>
    <hyperlink ref="T10" location="Horse!A1" display="Horse &amp; Skill Table" xr:uid="{D781DC5A-6BC1-4512-B6C9-E269DB4FD51A}"/>
    <hyperlink ref="T16" location="'Martial Arts'!A1" display="Martial Art" xr:uid="{7FF1028E-C2AB-4201-972A-AB45058650CE}"/>
    <hyperlink ref="T12" location="Craft!A1" display="Craft!A1" xr:uid="{2B586F8D-D667-477F-87E6-D0377D2FA363}"/>
    <hyperlink ref="T19" location="'Junshan Wine'!A1" display="'Junshan Wine'!A1" xr:uid="{6BED74F6-3AC2-4386-BA7E-8418C2DAB3C3}"/>
    <hyperlink ref="T20" location="'Junshan Poem'!A1" display="'Junshan Poem'!A1" xr:uid="{E7EE27C4-E656-45A3-9209-054C0814924E}"/>
    <hyperlink ref="T21" location="'Language Persian'!A1" display="'Language Persian'!A1" xr:uid="{8C4B4F3C-0F53-49FA-A684-9541E1A23CE0}"/>
    <hyperlink ref="T22" location="'Language Korean'!A1" display="'Language Korean'!A1" xr:uid="{DB989CF5-00D4-42B8-8059-5D3664089944}"/>
    <hyperlink ref="T23" location="'Scholar Paint'!A1" display="'Scholar Paint'!A1" xr:uid="{DE6578A7-3BBE-45C6-893F-44EF41BE5A14}"/>
    <hyperlink ref="T24" location="'Scholar Caligraphy'!A1" display="'Scholar Caligraphy'!A1" xr:uid="{4E425033-8EEA-4531-B269-DE737095377D}"/>
    <hyperlink ref="T18" location="'Scholar Music'!A1" display="'Scholar Music'!A1" xr:uid="{2C0ECFD2-7422-40C7-91D1-9CE6770B0143}"/>
    <hyperlink ref="T27" location="'Sect Treasure Hall'!A1" display="Sect Treasure Hall" xr:uid="{31132E7B-F382-4413-96CD-F5E479D99EC7}"/>
    <hyperlink ref="T28" location="Version!A1" display="Version!A1" xr:uid="{35663E03-98E6-45CC-9949-34095D3CA5B1}"/>
    <hyperlink ref="T29" location="Misc!A1" display="Misc!A1" xr:uid="{77B2F8C9-C073-43E5-8871-BEECDBADD042}"/>
    <hyperlink ref="T4" location="Introduction!A1" display="Introduction" xr:uid="{951EEA9D-3C1D-4FD3-846D-BA633480F9EE}"/>
    <hyperlink ref="T13" location="Equipment!A1" display="Equipment" xr:uid="{9E338035-A577-45DD-9F70-A377E0FA6634}"/>
    <hyperlink ref="T14" location="'Chest &amp; Item'!A1" display="Chest &amp; Item" xr:uid="{104401C8-372B-4FCF-AE1F-9DFFC7E8A2E7}"/>
    <hyperlink ref="T15" location="Martial!A1" display="Martial" xr:uid="{E8013DAE-279E-4BA3-86DE-B76DECFC9038}"/>
    <hyperlink ref="T17" location="Sect!A1" display="Sect" xr:uid="{8A26F5F1-CD27-4C51-8736-DEEA3DBF7403}"/>
    <hyperlink ref="T25" location="'Scholar Go'!A1" display="Scholar Go" xr:uid="{8F7335E0-0F00-497C-80AE-751565186CE9}"/>
    <hyperlink ref="T26" location="'Scholar Music'!A1" display="Scholar Music" xr:uid="{343CF28E-2754-4BE6-BCFB-7F32F8320469}"/>
  </hyperlinks>
  <pageMargins left="0.7" right="0.7" top="0.75" bottom="0.75" header="0.3" footer="0.3"/>
  <pageSetup paperSize="0" orientation="portrait" horizontalDpi="0" verticalDpi="0" copies="0"/>
  <ignoredErrors>
    <ignoredError sqref="G28" formula="1"/>
  </ignoredErrors>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AE366-879E-4DC1-9570-F651D4F3A310}">
  <sheetPr>
    <tabColor rgb="FF002060"/>
    <outlinePr summaryBelow="0" summaryRight="0"/>
  </sheetPr>
  <dimension ref="A1:Y1028"/>
  <sheetViews>
    <sheetView zoomScale="70" zoomScaleNormal="70" workbookViewId="0">
      <selection activeCell="D1" sqref="D1"/>
    </sheetView>
  </sheetViews>
  <sheetFormatPr defaultColWidth="14.375" defaultRowHeight="15.75" customHeight="1"/>
  <cols>
    <col min="1" max="1" width="4.75" style="82" customWidth="1"/>
    <col min="2" max="2" width="14.375" style="82"/>
    <col min="3" max="3" width="27" style="82" customWidth="1"/>
    <col min="4" max="4" width="31" style="177" customWidth="1"/>
    <col min="5" max="5" width="5.375" style="82" customWidth="1"/>
    <col min="6" max="6" width="14.375" style="82"/>
    <col min="7" max="7" width="27.875" style="82" customWidth="1"/>
    <col min="8" max="8" width="32.25" style="177" customWidth="1"/>
    <col min="9" max="9" width="22" style="82" customWidth="1"/>
    <col min="10" max="10" width="23.625" style="82" customWidth="1"/>
    <col min="11" max="16384" width="14.375" style="82"/>
  </cols>
  <sheetData>
    <row r="1" spans="1:25" ht="33.75" customHeight="1">
      <c r="A1" s="160"/>
      <c r="B1" s="413" t="s">
        <v>959</v>
      </c>
      <c r="C1" s="414"/>
      <c r="D1" s="161" t="s">
        <v>1010</v>
      </c>
      <c r="E1" s="160"/>
      <c r="F1" s="160"/>
      <c r="G1" s="162"/>
      <c r="H1" s="163"/>
      <c r="I1" s="160"/>
      <c r="J1" s="160"/>
      <c r="K1" s="160"/>
      <c r="L1" s="160"/>
      <c r="M1" s="160"/>
      <c r="N1" s="160"/>
      <c r="O1" s="160"/>
      <c r="P1" s="160"/>
      <c r="Q1" s="160"/>
      <c r="R1" s="160"/>
      <c r="S1" s="160"/>
      <c r="T1" s="160"/>
      <c r="U1" s="160"/>
      <c r="V1" s="160"/>
      <c r="W1" s="160"/>
      <c r="X1" s="160"/>
      <c r="Y1" s="160"/>
    </row>
    <row r="2" spans="1:25" ht="33.75" customHeight="1">
      <c r="A2" s="164">
        <v>4</v>
      </c>
      <c r="B2" s="1" t="s">
        <v>10</v>
      </c>
      <c r="C2" s="165"/>
      <c r="D2" s="166" t="s">
        <v>1011</v>
      </c>
      <c r="E2" s="160">
        <v>9</v>
      </c>
      <c r="F2" s="1" t="s">
        <v>51</v>
      </c>
      <c r="G2" s="165"/>
      <c r="H2" s="167" t="s">
        <v>1007</v>
      </c>
      <c r="I2" s="168"/>
      <c r="J2" s="169"/>
      <c r="K2" s="160"/>
      <c r="L2" s="160"/>
      <c r="M2" s="160"/>
      <c r="N2" s="160"/>
      <c r="O2" s="160"/>
      <c r="P2" s="160"/>
      <c r="Q2" s="160"/>
      <c r="R2" s="160"/>
      <c r="S2" s="160"/>
      <c r="T2" s="160"/>
      <c r="U2" s="160"/>
      <c r="V2" s="160"/>
      <c r="W2" s="160"/>
      <c r="X2" s="160"/>
      <c r="Y2" s="160"/>
    </row>
    <row r="3" spans="1:25" ht="33.75" customHeight="1">
      <c r="B3" s="1" t="s">
        <v>6</v>
      </c>
      <c r="C3" s="165"/>
      <c r="D3" s="166" t="s">
        <v>2806</v>
      </c>
      <c r="F3" s="1" t="s">
        <v>49</v>
      </c>
      <c r="G3" s="165"/>
      <c r="H3" s="167" t="s">
        <v>1005</v>
      </c>
      <c r="I3" s="168"/>
      <c r="J3" s="170"/>
      <c r="K3" s="160"/>
      <c r="L3" s="160"/>
      <c r="M3" s="160"/>
      <c r="N3" s="160"/>
      <c r="O3" s="160"/>
      <c r="P3" s="160"/>
      <c r="Q3" s="160"/>
      <c r="R3" s="160"/>
      <c r="S3" s="160"/>
      <c r="T3" s="160"/>
      <c r="U3" s="160"/>
      <c r="V3" s="160"/>
      <c r="W3" s="160"/>
      <c r="X3" s="160"/>
      <c r="Y3" s="160"/>
    </row>
    <row r="4" spans="1:25" ht="33.75" customHeight="1">
      <c r="A4" s="160"/>
      <c r="B4" s="1" t="s">
        <v>14</v>
      </c>
      <c r="C4" s="171"/>
      <c r="D4" s="166" t="s">
        <v>1012</v>
      </c>
      <c r="E4" s="160">
        <v>10</v>
      </c>
      <c r="F4" s="1" t="s">
        <v>17</v>
      </c>
      <c r="G4" s="171"/>
      <c r="H4" s="167" t="s">
        <v>972</v>
      </c>
      <c r="I4" s="168"/>
      <c r="J4" s="170"/>
      <c r="K4" s="160"/>
      <c r="L4" s="160"/>
      <c r="M4" s="160"/>
      <c r="N4" s="160"/>
      <c r="O4" s="160"/>
      <c r="P4" s="160"/>
      <c r="Q4" s="160"/>
      <c r="R4" s="160"/>
      <c r="S4" s="160"/>
      <c r="T4" s="160"/>
      <c r="U4" s="160"/>
      <c r="V4" s="160"/>
      <c r="W4" s="160"/>
      <c r="X4" s="160"/>
      <c r="Y4" s="160"/>
    </row>
    <row r="5" spans="1:25" ht="33.75" customHeight="1">
      <c r="A5" s="160"/>
      <c r="B5" s="1" t="s">
        <v>12</v>
      </c>
      <c r="C5" s="165" t="s">
        <v>56</v>
      </c>
      <c r="D5" s="166" t="s">
        <v>1013</v>
      </c>
      <c r="E5" s="160"/>
      <c r="F5" s="1" t="s">
        <v>21</v>
      </c>
      <c r="G5" s="165" t="s">
        <v>57</v>
      </c>
      <c r="H5" s="167" t="s">
        <v>1014</v>
      </c>
      <c r="I5" s="168"/>
      <c r="J5" s="172"/>
      <c r="K5" s="160"/>
      <c r="L5" s="160"/>
      <c r="M5" s="160"/>
      <c r="N5" s="160"/>
      <c r="O5" s="160"/>
      <c r="P5" s="160"/>
      <c r="Q5" s="160"/>
      <c r="R5" s="160"/>
      <c r="S5" s="160"/>
      <c r="T5" s="160"/>
      <c r="U5" s="160"/>
      <c r="V5" s="160"/>
      <c r="W5" s="160"/>
      <c r="X5" s="160"/>
      <c r="Y5" s="160"/>
    </row>
    <row r="6" spans="1:25" ht="33.75" customHeight="1">
      <c r="A6" s="160">
        <v>5</v>
      </c>
      <c r="B6" s="1" t="s">
        <v>18</v>
      </c>
      <c r="C6" s="171"/>
      <c r="D6" s="166" t="s">
        <v>973</v>
      </c>
      <c r="E6" s="160">
        <v>11</v>
      </c>
      <c r="F6" s="1" t="s">
        <v>23</v>
      </c>
      <c r="G6" s="171"/>
      <c r="H6" s="167" t="s">
        <v>978</v>
      </c>
      <c r="L6" s="160"/>
      <c r="M6" s="160"/>
      <c r="N6" s="160"/>
      <c r="O6" s="160"/>
      <c r="P6" s="160"/>
      <c r="Q6" s="160"/>
      <c r="R6" s="160"/>
      <c r="S6" s="160"/>
      <c r="T6" s="160"/>
      <c r="U6" s="160"/>
      <c r="V6" s="160"/>
      <c r="W6" s="160"/>
      <c r="X6" s="160"/>
      <c r="Y6" s="160"/>
    </row>
    <row r="7" spans="1:25" ht="33.75" customHeight="1">
      <c r="A7" s="160">
        <v>6</v>
      </c>
      <c r="B7" s="1" t="s">
        <v>30</v>
      </c>
      <c r="C7" s="165"/>
      <c r="D7" s="166" t="s">
        <v>985</v>
      </c>
      <c r="F7" s="1" t="s">
        <v>33</v>
      </c>
      <c r="G7" s="171"/>
      <c r="H7" s="167" t="s">
        <v>988</v>
      </c>
      <c r="L7" s="160"/>
      <c r="M7" s="160"/>
      <c r="N7" s="160"/>
      <c r="O7" s="160"/>
      <c r="P7" s="160"/>
      <c r="Q7" s="160"/>
      <c r="R7" s="160"/>
      <c r="S7" s="160"/>
      <c r="T7" s="160"/>
      <c r="U7" s="160"/>
      <c r="V7" s="160"/>
      <c r="W7" s="160"/>
      <c r="X7" s="160"/>
      <c r="Y7" s="160"/>
    </row>
    <row r="8" spans="1:25" ht="33.75" customHeight="1">
      <c r="A8" s="160"/>
      <c r="B8" s="1" t="s">
        <v>24</v>
      </c>
      <c r="C8" s="171"/>
      <c r="D8" s="166" t="s">
        <v>979</v>
      </c>
      <c r="F8" s="1" t="s">
        <v>29</v>
      </c>
      <c r="G8" s="171"/>
      <c r="H8" s="167" t="s">
        <v>984</v>
      </c>
      <c r="L8" s="160"/>
      <c r="M8" s="160"/>
      <c r="N8" s="160"/>
      <c r="O8" s="160"/>
      <c r="P8" s="160"/>
      <c r="Q8" s="160"/>
      <c r="R8" s="160"/>
      <c r="S8" s="160"/>
      <c r="T8" s="160"/>
      <c r="U8" s="160"/>
      <c r="V8" s="160"/>
      <c r="W8" s="160"/>
      <c r="X8" s="160"/>
      <c r="Y8" s="160"/>
    </row>
    <row r="9" spans="1:25" ht="33.75" customHeight="1">
      <c r="A9" s="160"/>
      <c r="B9" s="1" t="s">
        <v>20</v>
      </c>
      <c r="C9" s="171"/>
      <c r="D9" s="166" t="s">
        <v>975</v>
      </c>
      <c r="F9" s="1" t="s">
        <v>31</v>
      </c>
      <c r="G9" s="171"/>
      <c r="H9" s="167" t="s">
        <v>986</v>
      </c>
      <c r="L9" s="160"/>
      <c r="M9" s="160"/>
      <c r="N9" s="160"/>
      <c r="O9" s="160"/>
      <c r="P9" s="160"/>
      <c r="Q9" s="160"/>
      <c r="R9" s="160"/>
      <c r="S9" s="160"/>
      <c r="T9" s="160"/>
      <c r="U9" s="160"/>
      <c r="V9" s="160"/>
      <c r="W9" s="160"/>
      <c r="X9" s="160"/>
      <c r="Y9" s="160"/>
    </row>
    <row r="10" spans="1:25" ht="33.75" customHeight="1">
      <c r="A10" s="160"/>
      <c r="B10" s="1" t="s">
        <v>58</v>
      </c>
      <c r="C10" s="171"/>
      <c r="D10" s="166" t="s">
        <v>1015</v>
      </c>
      <c r="E10" s="160"/>
      <c r="F10" s="1" t="s">
        <v>27</v>
      </c>
      <c r="G10" s="171"/>
      <c r="H10" s="167" t="s">
        <v>982</v>
      </c>
      <c r="L10" s="160"/>
      <c r="M10" s="160"/>
      <c r="N10" s="160"/>
      <c r="O10" s="160"/>
      <c r="P10" s="160"/>
      <c r="Q10" s="160"/>
      <c r="R10" s="160"/>
      <c r="S10" s="160"/>
      <c r="T10" s="160"/>
      <c r="U10" s="160"/>
      <c r="V10" s="160"/>
      <c r="W10" s="160"/>
      <c r="X10" s="160"/>
      <c r="Y10" s="160"/>
    </row>
    <row r="11" spans="1:25" ht="33.75" customHeight="1">
      <c r="A11" s="160"/>
      <c r="B11" s="1" t="s">
        <v>26</v>
      </c>
      <c r="C11" s="173"/>
      <c r="D11" s="166" t="s">
        <v>981</v>
      </c>
      <c r="E11" s="160">
        <v>12</v>
      </c>
      <c r="F11" s="1" t="s">
        <v>38</v>
      </c>
      <c r="G11" s="171"/>
      <c r="H11" s="167" t="s">
        <v>994</v>
      </c>
      <c r="L11" s="160"/>
      <c r="M11" s="160"/>
      <c r="N11" s="160"/>
      <c r="O11" s="160"/>
      <c r="P11" s="160"/>
      <c r="Q11" s="160"/>
      <c r="R11" s="160"/>
      <c r="S11" s="160"/>
      <c r="T11" s="160"/>
      <c r="U11" s="160"/>
      <c r="V11" s="160"/>
      <c r="W11" s="160"/>
      <c r="X11" s="160"/>
      <c r="Y11" s="160"/>
    </row>
    <row r="12" spans="1:25" ht="33.75" customHeight="1">
      <c r="A12" s="160">
        <v>7</v>
      </c>
      <c r="B12" s="1" t="s">
        <v>59</v>
      </c>
      <c r="C12" s="171"/>
      <c r="D12" s="166" t="s">
        <v>964</v>
      </c>
      <c r="E12" s="160"/>
      <c r="F12" s="1" t="s">
        <v>37</v>
      </c>
      <c r="G12" s="173"/>
      <c r="H12" s="167" t="s">
        <v>992</v>
      </c>
      <c r="L12" s="160"/>
      <c r="M12" s="160"/>
      <c r="N12" s="160"/>
      <c r="O12" s="160"/>
      <c r="P12" s="160"/>
      <c r="Q12" s="160"/>
      <c r="R12" s="160"/>
      <c r="S12" s="160"/>
      <c r="T12" s="160"/>
      <c r="U12" s="160"/>
      <c r="V12" s="160"/>
      <c r="W12" s="160"/>
      <c r="X12" s="160"/>
      <c r="Y12" s="160"/>
    </row>
    <row r="13" spans="1:25" ht="33.75" customHeight="1">
      <c r="B13" s="1" t="s">
        <v>32</v>
      </c>
      <c r="C13" s="165"/>
      <c r="D13" s="166" t="s">
        <v>987</v>
      </c>
      <c r="F13" s="1" t="s">
        <v>60</v>
      </c>
      <c r="G13" s="173"/>
      <c r="H13" s="167" t="s">
        <v>1016</v>
      </c>
      <c r="L13" s="160"/>
      <c r="M13" s="160"/>
      <c r="N13" s="160"/>
      <c r="O13" s="160"/>
      <c r="P13" s="160"/>
      <c r="Q13" s="160"/>
      <c r="R13" s="160"/>
      <c r="S13" s="160"/>
      <c r="T13" s="160"/>
      <c r="U13" s="160"/>
      <c r="V13" s="160"/>
      <c r="W13" s="160"/>
      <c r="X13" s="160"/>
      <c r="Y13" s="160"/>
    </row>
    <row r="14" spans="1:25" ht="33.75" customHeight="1">
      <c r="B14" s="1" t="s">
        <v>34</v>
      </c>
      <c r="C14" s="165"/>
      <c r="D14" s="166" t="s">
        <v>989</v>
      </c>
      <c r="F14" s="1" t="s">
        <v>42</v>
      </c>
      <c r="G14" s="171"/>
      <c r="H14" s="167" t="s">
        <v>998</v>
      </c>
      <c r="L14" s="160"/>
      <c r="M14" s="160"/>
      <c r="N14" s="160"/>
      <c r="O14" s="160"/>
      <c r="P14" s="160"/>
      <c r="Q14" s="160"/>
      <c r="R14" s="160"/>
      <c r="S14" s="160"/>
      <c r="T14" s="160"/>
      <c r="U14" s="160"/>
      <c r="V14" s="160"/>
      <c r="W14" s="160"/>
      <c r="X14" s="160"/>
      <c r="Y14" s="160"/>
    </row>
    <row r="15" spans="1:25" ht="33.75" customHeight="1">
      <c r="A15" s="160">
        <v>8</v>
      </c>
      <c r="B15" s="1" t="s">
        <v>36</v>
      </c>
      <c r="C15" s="165"/>
      <c r="D15" s="166" t="s">
        <v>991</v>
      </c>
      <c r="E15" s="160"/>
      <c r="F15" s="1" t="s">
        <v>35</v>
      </c>
      <c r="G15" s="173"/>
      <c r="H15" s="167" t="s">
        <v>990</v>
      </c>
      <c r="L15" s="160"/>
      <c r="M15" s="160"/>
      <c r="N15" s="160"/>
      <c r="O15" s="160"/>
      <c r="P15" s="160"/>
      <c r="Q15" s="160"/>
      <c r="R15" s="160"/>
      <c r="S15" s="160"/>
      <c r="T15" s="160"/>
      <c r="U15" s="160"/>
      <c r="V15" s="160"/>
      <c r="W15" s="160"/>
      <c r="X15" s="160"/>
      <c r="Y15" s="160"/>
    </row>
    <row r="16" spans="1:25" ht="33.75" customHeight="1">
      <c r="B16" s="1" t="s">
        <v>39</v>
      </c>
      <c r="C16" s="165"/>
      <c r="D16" s="166" t="s">
        <v>1017</v>
      </c>
      <c r="E16" s="160"/>
      <c r="F16" s="1" t="s">
        <v>40</v>
      </c>
      <c r="G16" s="165"/>
      <c r="H16" s="167" t="s">
        <v>996</v>
      </c>
      <c r="L16" s="160"/>
      <c r="M16" s="160"/>
      <c r="N16" s="160"/>
      <c r="O16" s="160"/>
      <c r="P16" s="160"/>
      <c r="Q16" s="160"/>
      <c r="R16" s="160"/>
      <c r="S16" s="160"/>
      <c r="T16" s="160"/>
      <c r="U16" s="160"/>
      <c r="V16" s="160"/>
      <c r="W16" s="160"/>
      <c r="X16" s="160"/>
      <c r="Y16" s="160"/>
    </row>
    <row r="17" spans="1:25" ht="33.75" customHeight="1">
      <c r="B17" s="1" t="s">
        <v>0</v>
      </c>
      <c r="C17" s="165"/>
      <c r="D17" s="166" t="s">
        <v>993</v>
      </c>
      <c r="E17" s="160">
        <v>13</v>
      </c>
      <c r="F17" s="174" t="s">
        <v>61</v>
      </c>
      <c r="G17" s="171"/>
      <c r="H17" s="167" t="s">
        <v>977</v>
      </c>
      <c r="L17" s="160"/>
      <c r="M17" s="160"/>
      <c r="N17" s="160"/>
      <c r="O17" s="160"/>
      <c r="P17" s="160"/>
      <c r="Q17" s="160"/>
      <c r="R17" s="160"/>
      <c r="S17" s="160"/>
      <c r="T17" s="160"/>
      <c r="U17" s="160"/>
      <c r="V17" s="160"/>
      <c r="W17" s="160"/>
      <c r="X17" s="160"/>
      <c r="Y17" s="160"/>
    </row>
    <row r="18" spans="1:25" ht="33.75" customHeight="1">
      <c r="A18" s="160"/>
      <c r="B18" s="1" t="s">
        <v>41</v>
      </c>
      <c r="C18" s="165"/>
      <c r="D18" s="166" t="s">
        <v>997</v>
      </c>
      <c r="E18" s="160"/>
      <c r="F18" s="1" t="s">
        <v>44</v>
      </c>
      <c r="G18" s="165" t="s">
        <v>62</v>
      </c>
      <c r="H18" s="167" t="s">
        <v>1018</v>
      </c>
      <c r="L18" s="160"/>
      <c r="M18" s="160"/>
      <c r="N18" s="160"/>
      <c r="O18" s="160"/>
      <c r="P18" s="160"/>
      <c r="Q18" s="160"/>
      <c r="R18" s="160"/>
      <c r="S18" s="160"/>
      <c r="T18" s="160"/>
      <c r="U18" s="160"/>
      <c r="V18" s="160"/>
      <c r="W18" s="160"/>
      <c r="X18" s="160"/>
      <c r="Y18" s="160"/>
    </row>
    <row r="19" spans="1:25" ht="33.75" customHeight="1">
      <c r="A19" s="160">
        <v>9</v>
      </c>
      <c r="B19" s="1" t="s">
        <v>15</v>
      </c>
      <c r="C19" s="165"/>
      <c r="D19" s="175" t="s">
        <v>970</v>
      </c>
      <c r="E19" s="160">
        <v>14</v>
      </c>
      <c r="F19" s="1" t="s">
        <v>63</v>
      </c>
      <c r="G19" s="165" t="s">
        <v>64</v>
      </c>
      <c r="H19" s="167" t="s">
        <v>1019</v>
      </c>
      <c r="L19" s="160"/>
      <c r="M19" s="160"/>
      <c r="N19" s="160"/>
      <c r="O19" s="160"/>
      <c r="P19" s="160"/>
      <c r="Q19" s="160"/>
      <c r="R19" s="160"/>
      <c r="S19" s="160"/>
      <c r="T19" s="160"/>
      <c r="U19" s="160"/>
      <c r="V19" s="160"/>
      <c r="W19" s="160"/>
      <c r="X19" s="160"/>
      <c r="Y19" s="160"/>
    </row>
    <row r="20" spans="1:25" ht="33.75" customHeight="1">
      <c r="A20" s="160"/>
      <c r="B20" s="1" t="s">
        <v>47</v>
      </c>
      <c r="C20" s="171"/>
      <c r="D20" s="175" t="s">
        <v>1003</v>
      </c>
      <c r="E20" s="164">
        <v>15</v>
      </c>
      <c r="F20" s="1" t="s">
        <v>48</v>
      </c>
      <c r="G20" s="171"/>
      <c r="H20" s="167" t="s">
        <v>1020</v>
      </c>
      <c r="L20" s="160"/>
      <c r="M20" s="160"/>
      <c r="N20" s="160"/>
      <c r="O20" s="160"/>
      <c r="P20" s="160"/>
      <c r="Q20" s="160"/>
      <c r="R20" s="160"/>
      <c r="S20" s="160"/>
      <c r="T20" s="160"/>
      <c r="U20" s="160"/>
      <c r="V20" s="160"/>
      <c r="W20" s="160"/>
      <c r="X20" s="160"/>
      <c r="Y20" s="160"/>
    </row>
    <row r="21" spans="1:25" ht="33.75" customHeight="1">
      <c r="A21" s="160"/>
      <c r="B21" s="1" t="s">
        <v>7</v>
      </c>
      <c r="C21" s="171"/>
      <c r="D21" s="166" t="s">
        <v>962</v>
      </c>
      <c r="E21" s="160"/>
      <c r="F21" s="1" t="s">
        <v>65</v>
      </c>
      <c r="G21" s="171"/>
      <c r="H21" s="167" t="s">
        <v>1021</v>
      </c>
      <c r="L21" s="160"/>
      <c r="M21" s="160"/>
      <c r="N21" s="160"/>
      <c r="O21" s="160"/>
      <c r="P21" s="160"/>
      <c r="Q21" s="160"/>
      <c r="R21" s="160"/>
      <c r="S21" s="160"/>
      <c r="T21" s="160"/>
      <c r="U21" s="160"/>
      <c r="V21" s="160"/>
      <c r="W21" s="160"/>
      <c r="X21" s="160"/>
      <c r="Y21" s="160"/>
    </row>
    <row r="22" spans="1:25" ht="33.75" customHeight="1">
      <c r="A22" s="160"/>
      <c r="B22" s="1" t="s">
        <v>43</v>
      </c>
      <c r="C22" s="171"/>
      <c r="D22" s="166" t="s">
        <v>999</v>
      </c>
      <c r="E22" s="160"/>
      <c r="F22" s="1" t="s">
        <v>46</v>
      </c>
      <c r="G22" s="165" t="s">
        <v>66</v>
      </c>
      <c r="H22" s="167" t="s">
        <v>1002</v>
      </c>
      <c r="L22" s="160"/>
      <c r="M22" s="160"/>
      <c r="N22" s="160"/>
      <c r="O22" s="160"/>
      <c r="P22" s="160"/>
      <c r="Q22" s="160"/>
      <c r="R22" s="160"/>
      <c r="S22" s="160"/>
      <c r="T22" s="160"/>
      <c r="U22" s="160"/>
      <c r="V22" s="160"/>
      <c r="W22" s="160"/>
      <c r="X22" s="160"/>
      <c r="Y22" s="160"/>
    </row>
    <row r="23" spans="1:25" ht="33.75" customHeight="1">
      <c r="A23" s="160"/>
      <c r="B23" s="1" t="s">
        <v>54</v>
      </c>
      <c r="C23" s="171"/>
      <c r="D23" s="166" t="s">
        <v>1009</v>
      </c>
      <c r="E23" s="160">
        <v>20</v>
      </c>
      <c r="F23" s="1" t="s">
        <v>52</v>
      </c>
      <c r="G23" s="173"/>
      <c r="H23" s="167" t="s">
        <v>1008</v>
      </c>
      <c r="L23" s="160"/>
      <c r="M23" s="160"/>
      <c r="N23" s="160"/>
      <c r="O23" s="160"/>
      <c r="P23" s="160"/>
      <c r="Q23" s="160"/>
      <c r="R23" s="160"/>
      <c r="S23" s="160"/>
      <c r="T23" s="160"/>
      <c r="U23" s="160"/>
      <c r="V23" s="160"/>
      <c r="W23" s="160"/>
      <c r="X23" s="160"/>
      <c r="Y23" s="160"/>
    </row>
    <row r="24" spans="1:25" ht="33.75" customHeight="1">
      <c r="A24" s="160"/>
      <c r="B24" s="1" t="s">
        <v>45</v>
      </c>
      <c r="C24" s="171"/>
      <c r="D24" s="166" t="s">
        <v>1001</v>
      </c>
      <c r="E24" s="160"/>
      <c r="F24" s="1"/>
      <c r="G24" s="165"/>
      <c r="H24" s="166"/>
      <c r="I24" s="168"/>
      <c r="J24" s="172"/>
      <c r="K24" s="160"/>
      <c r="L24" s="160"/>
      <c r="M24" s="160"/>
      <c r="N24" s="160"/>
      <c r="O24" s="160"/>
      <c r="P24" s="160"/>
      <c r="Q24" s="160"/>
      <c r="R24" s="160"/>
      <c r="S24" s="160"/>
      <c r="T24" s="160"/>
      <c r="U24" s="160"/>
      <c r="V24" s="160"/>
      <c r="W24" s="160"/>
      <c r="X24" s="160"/>
      <c r="Y24" s="160"/>
    </row>
    <row r="25" spans="1:25" ht="33.75" customHeight="1">
      <c r="B25" s="1"/>
      <c r="C25" s="165"/>
      <c r="D25" s="166"/>
      <c r="E25" s="160"/>
      <c r="F25" s="1"/>
      <c r="G25" s="165"/>
      <c r="H25" s="166"/>
      <c r="I25" s="168"/>
      <c r="J25" s="172"/>
      <c r="K25" s="160"/>
      <c r="L25" s="160"/>
      <c r="M25" s="160"/>
      <c r="N25" s="160"/>
      <c r="O25" s="160"/>
      <c r="P25" s="160"/>
      <c r="Q25" s="160"/>
      <c r="R25" s="160"/>
      <c r="S25" s="160"/>
      <c r="T25" s="160"/>
      <c r="U25" s="160"/>
      <c r="V25" s="160"/>
      <c r="W25" s="160"/>
      <c r="X25" s="160"/>
      <c r="Y25" s="160"/>
    </row>
    <row r="26" spans="1:25" ht="33.75" customHeight="1">
      <c r="B26" s="1"/>
      <c r="C26" s="165"/>
      <c r="D26" s="166"/>
      <c r="E26" s="160"/>
      <c r="F26" s="1"/>
      <c r="G26" s="165"/>
      <c r="H26" s="166"/>
      <c r="I26" s="160"/>
      <c r="J26" s="160"/>
      <c r="K26" s="160"/>
      <c r="L26" s="160"/>
      <c r="M26" s="160"/>
      <c r="N26" s="160"/>
      <c r="O26" s="160"/>
      <c r="P26" s="160"/>
      <c r="Q26" s="160"/>
      <c r="R26" s="160"/>
      <c r="S26" s="160"/>
      <c r="T26" s="160"/>
      <c r="U26" s="160"/>
      <c r="V26" s="160"/>
      <c r="W26" s="160"/>
      <c r="X26" s="160"/>
      <c r="Y26" s="160"/>
    </row>
    <row r="27" spans="1:25" ht="33.75" customHeight="1">
      <c r="A27" s="160"/>
      <c r="D27" s="163"/>
      <c r="E27" s="134"/>
      <c r="F27" s="134"/>
      <c r="G27" s="134"/>
      <c r="H27" s="163"/>
      <c r="I27" s="160"/>
      <c r="J27" s="160"/>
      <c r="K27" s="160"/>
      <c r="L27" s="160"/>
      <c r="M27" s="160"/>
      <c r="N27" s="160"/>
      <c r="O27" s="160"/>
      <c r="P27" s="160"/>
      <c r="Q27" s="160"/>
      <c r="R27" s="160"/>
      <c r="S27" s="160"/>
      <c r="T27" s="160"/>
      <c r="U27" s="160"/>
      <c r="V27" s="160"/>
      <c r="W27" s="160"/>
      <c r="X27" s="160"/>
      <c r="Y27" s="160"/>
    </row>
    <row r="28" spans="1:25" ht="20.25">
      <c r="A28" s="134"/>
      <c r="B28" s="160"/>
      <c r="C28" s="162"/>
      <c r="D28" s="163"/>
      <c r="E28" s="134"/>
      <c r="F28" s="134"/>
      <c r="G28" s="134"/>
      <c r="H28" s="176"/>
      <c r="I28" s="134"/>
      <c r="J28" s="134"/>
      <c r="K28" s="160"/>
      <c r="L28" s="160"/>
      <c r="M28" s="160"/>
      <c r="N28" s="160"/>
      <c r="O28" s="160"/>
      <c r="P28" s="160"/>
      <c r="Q28" s="160"/>
      <c r="R28" s="160"/>
      <c r="S28" s="160"/>
      <c r="T28" s="160"/>
      <c r="U28" s="160"/>
      <c r="V28" s="160"/>
      <c r="W28" s="160"/>
      <c r="X28" s="160"/>
      <c r="Y28" s="160"/>
    </row>
    <row r="29" spans="1:25" ht="19.5">
      <c r="A29" s="134"/>
      <c r="B29" s="134"/>
      <c r="C29" s="134"/>
      <c r="D29" s="176"/>
      <c r="E29" s="134"/>
      <c r="F29" s="134"/>
      <c r="G29" s="134"/>
      <c r="H29" s="176"/>
      <c r="I29" s="134"/>
      <c r="J29" s="134"/>
      <c r="K29" s="160"/>
      <c r="L29" s="160"/>
      <c r="M29" s="160"/>
      <c r="N29" s="160"/>
      <c r="O29" s="160"/>
      <c r="P29" s="160"/>
      <c r="Q29" s="160"/>
      <c r="R29" s="160"/>
      <c r="S29" s="160"/>
      <c r="T29" s="160"/>
      <c r="U29" s="160"/>
      <c r="V29" s="160"/>
      <c r="W29" s="160"/>
      <c r="X29" s="160"/>
      <c r="Y29" s="160"/>
    </row>
    <row r="30" spans="1:25" ht="19.5">
      <c r="A30" s="134"/>
      <c r="B30" s="134"/>
      <c r="C30" s="134"/>
      <c r="D30" s="176"/>
      <c r="E30" s="134"/>
      <c r="F30" s="134"/>
      <c r="G30" s="134"/>
      <c r="H30" s="176"/>
      <c r="I30" s="134"/>
      <c r="J30" s="134"/>
      <c r="K30" s="160"/>
      <c r="L30" s="160"/>
      <c r="M30" s="160"/>
      <c r="N30" s="160"/>
      <c r="O30" s="160"/>
      <c r="P30" s="160"/>
      <c r="Q30" s="160"/>
      <c r="R30" s="160"/>
      <c r="S30" s="160"/>
      <c r="T30" s="160"/>
      <c r="U30" s="160"/>
      <c r="V30" s="160"/>
      <c r="W30" s="160"/>
      <c r="X30" s="160"/>
      <c r="Y30" s="160"/>
    </row>
    <row r="31" spans="1:25" ht="19.5">
      <c r="A31" s="134"/>
      <c r="B31" s="134"/>
      <c r="C31" s="134"/>
      <c r="D31" s="176"/>
      <c r="H31" s="176"/>
      <c r="I31" s="134"/>
      <c r="J31" s="134"/>
      <c r="K31" s="160"/>
      <c r="L31" s="160"/>
      <c r="M31" s="160"/>
      <c r="N31" s="160"/>
      <c r="O31" s="160"/>
      <c r="P31" s="160"/>
      <c r="Q31" s="160"/>
      <c r="R31" s="160"/>
      <c r="S31" s="160"/>
      <c r="T31" s="160"/>
      <c r="U31" s="160"/>
      <c r="V31" s="160"/>
      <c r="W31" s="160"/>
      <c r="X31" s="160"/>
      <c r="Y31" s="160"/>
    </row>
    <row r="32" spans="1:25" ht="19.5">
      <c r="A32" s="134"/>
      <c r="B32" s="134"/>
      <c r="C32" s="134"/>
      <c r="D32" s="176"/>
      <c r="E32" s="134"/>
      <c r="F32" s="134"/>
      <c r="G32" s="134"/>
      <c r="H32" s="176"/>
      <c r="I32" s="134"/>
      <c r="J32" s="134"/>
      <c r="K32" s="160"/>
      <c r="L32" s="160"/>
      <c r="M32" s="160"/>
      <c r="N32" s="160"/>
      <c r="O32" s="160"/>
      <c r="P32" s="160"/>
      <c r="Q32" s="160"/>
      <c r="R32" s="160"/>
      <c r="S32" s="160"/>
      <c r="T32" s="160"/>
      <c r="U32" s="160"/>
      <c r="V32" s="160"/>
      <c r="W32" s="160"/>
      <c r="X32" s="160"/>
      <c r="Y32" s="160"/>
    </row>
    <row r="33" spans="1:25" ht="19.5">
      <c r="A33" s="134"/>
      <c r="B33" s="134"/>
      <c r="C33" s="134"/>
      <c r="D33" s="176"/>
      <c r="E33" s="134"/>
      <c r="F33" s="134"/>
      <c r="G33" s="134"/>
      <c r="H33" s="176"/>
      <c r="I33" s="134"/>
      <c r="J33" s="134"/>
      <c r="K33" s="160"/>
      <c r="L33" s="160"/>
      <c r="M33" s="160"/>
      <c r="N33" s="160"/>
      <c r="O33" s="160"/>
      <c r="P33" s="160"/>
      <c r="Q33" s="160"/>
      <c r="R33" s="160"/>
      <c r="S33" s="160"/>
      <c r="T33" s="160"/>
      <c r="U33" s="160"/>
      <c r="V33" s="160"/>
      <c r="W33" s="160"/>
      <c r="X33" s="160"/>
      <c r="Y33" s="160"/>
    </row>
    <row r="34" spans="1:25" ht="19.5">
      <c r="A34" s="134"/>
      <c r="B34" s="134"/>
      <c r="C34" s="134"/>
      <c r="D34" s="176"/>
      <c r="E34" s="134"/>
      <c r="F34" s="134"/>
      <c r="G34" s="134"/>
      <c r="H34" s="176"/>
      <c r="I34" s="134"/>
      <c r="J34" s="134"/>
      <c r="K34" s="160"/>
      <c r="L34" s="160"/>
      <c r="M34" s="160"/>
      <c r="N34" s="160"/>
      <c r="O34" s="160"/>
      <c r="P34" s="160"/>
      <c r="Q34" s="160"/>
      <c r="R34" s="160"/>
      <c r="S34" s="160"/>
      <c r="T34" s="160"/>
      <c r="U34" s="160"/>
      <c r="V34" s="160"/>
      <c r="W34" s="160"/>
      <c r="X34" s="160"/>
      <c r="Y34" s="160"/>
    </row>
    <row r="35" spans="1:25" ht="19.5">
      <c r="A35" s="134"/>
      <c r="B35" s="134"/>
      <c r="C35" s="134"/>
      <c r="D35" s="176"/>
      <c r="E35" s="134"/>
      <c r="F35" s="134"/>
      <c r="G35" s="134"/>
      <c r="H35" s="176"/>
      <c r="I35" s="134"/>
      <c r="J35" s="134"/>
      <c r="K35" s="160"/>
      <c r="L35" s="160"/>
      <c r="M35" s="160"/>
      <c r="N35" s="160"/>
      <c r="O35" s="160"/>
      <c r="P35" s="160"/>
      <c r="Q35" s="160"/>
      <c r="R35" s="160"/>
      <c r="S35" s="160"/>
      <c r="T35" s="160"/>
      <c r="U35" s="160"/>
      <c r="V35" s="160"/>
      <c r="W35" s="160"/>
      <c r="X35" s="160"/>
      <c r="Y35" s="160"/>
    </row>
    <row r="36" spans="1:25" ht="19.5">
      <c r="A36" s="134"/>
      <c r="B36" s="134"/>
      <c r="C36" s="134"/>
      <c r="D36" s="176"/>
      <c r="E36" s="134"/>
      <c r="F36" s="134"/>
      <c r="G36" s="134"/>
      <c r="H36" s="176"/>
      <c r="I36" s="134"/>
      <c r="J36" s="134"/>
      <c r="K36" s="160"/>
      <c r="L36" s="160"/>
      <c r="M36" s="160"/>
      <c r="N36" s="160"/>
      <c r="O36" s="160"/>
      <c r="P36" s="160"/>
      <c r="Q36" s="160"/>
      <c r="R36" s="160"/>
      <c r="S36" s="160"/>
      <c r="T36" s="160"/>
      <c r="U36" s="160"/>
      <c r="V36" s="160"/>
      <c r="W36" s="160"/>
      <c r="X36" s="160"/>
      <c r="Y36" s="160"/>
    </row>
    <row r="37" spans="1:25" ht="19.5">
      <c r="A37" s="134"/>
      <c r="B37" s="134"/>
      <c r="C37" s="134"/>
      <c r="D37" s="176"/>
      <c r="E37" s="134"/>
      <c r="F37" s="134"/>
      <c r="G37" s="134"/>
      <c r="H37" s="176"/>
      <c r="I37" s="134"/>
      <c r="J37" s="134"/>
      <c r="K37" s="160"/>
      <c r="L37" s="160"/>
      <c r="M37" s="160"/>
      <c r="N37" s="160"/>
      <c r="O37" s="160"/>
      <c r="P37" s="160"/>
      <c r="Q37" s="160"/>
      <c r="R37" s="160"/>
      <c r="S37" s="160"/>
      <c r="T37" s="160"/>
      <c r="U37" s="160"/>
      <c r="V37" s="160"/>
      <c r="W37" s="160"/>
      <c r="X37" s="160"/>
      <c r="Y37" s="160"/>
    </row>
    <row r="38" spans="1:25" ht="20.25">
      <c r="A38" s="134"/>
      <c r="B38" s="134"/>
      <c r="C38" s="134"/>
      <c r="D38" s="176"/>
      <c r="E38" s="134"/>
      <c r="F38" s="134"/>
      <c r="G38" s="134"/>
    </row>
    <row r="39" spans="1:25" ht="19.5">
      <c r="B39" s="134"/>
      <c r="C39" s="134"/>
      <c r="D39" s="176"/>
      <c r="E39" s="134"/>
      <c r="F39" s="134"/>
      <c r="G39" s="134"/>
      <c r="H39" s="176"/>
      <c r="I39" s="134"/>
      <c r="J39" s="134"/>
      <c r="K39" s="178"/>
      <c r="L39" s="178"/>
      <c r="M39" s="178"/>
      <c r="N39" s="178"/>
      <c r="O39" s="178"/>
      <c r="P39" s="160"/>
      <c r="Q39" s="160"/>
      <c r="R39" s="160"/>
      <c r="S39" s="160"/>
      <c r="T39" s="160"/>
      <c r="U39" s="160"/>
      <c r="V39" s="160"/>
      <c r="W39" s="160"/>
      <c r="X39" s="160"/>
      <c r="Y39" s="160"/>
    </row>
    <row r="40" spans="1:25" ht="20.25">
      <c r="A40" s="134"/>
      <c r="C40" s="178"/>
      <c r="E40" s="134"/>
      <c r="F40" s="134"/>
      <c r="G40" s="134"/>
      <c r="H40" s="176"/>
      <c r="I40" s="134"/>
      <c r="J40" s="134"/>
      <c r="K40" s="178"/>
      <c r="L40" s="178"/>
      <c r="M40" s="178"/>
      <c r="N40" s="178"/>
      <c r="O40" s="178"/>
      <c r="P40" s="160"/>
      <c r="Q40" s="160"/>
      <c r="R40" s="160"/>
      <c r="S40" s="160"/>
      <c r="T40" s="160"/>
      <c r="U40" s="160"/>
      <c r="V40" s="160"/>
      <c r="W40" s="160"/>
      <c r="X40" s="160"/>
      <c r="Y40" s="160"/>
    </row>
    <row r="41" spans="1:25" ht="19.5">
      <c r="A41" s="134"/>
      <c r="B41" s="134"/>
      <c r="C41" s="134"/>
      <c r="D41" s="176"/>
      <c r="E41" s="134"/>
      <c r="F41" s="134"/>
      <c r="G41" s="134"/>
      <c r="H41" s="176"/>
      <c r="I41" s="134"/>
      <c r="J41" s="134"/>
      <c r="K41" s="178"/>
      <c r="L41" s="178"/>
      <c r="M41" s="178"/>
      <c r="N41" s="178"/>
      <c r="O41" s="178"/>
      <c r="P41" s="160"/>
      <c r="Q41" s="160"/>
      <c r="R41" s="160"/>
      <c r="S41" s="160"/>
      <c r="T41" s="160"/>
      <c r="U41" s="160"/>
      <c r="V41" s="160"/>
      <c r="W41" s="160"/>
      <c r="X41" s="160"/>
      <c r="Y41" s="160"/>
    </row>
    <row r="42" spans="1:25" ht="19.5">
      <c r="A42" s="134"/>
      <c r="B42" s="134"/>
      <c r="C42" s="134"/>
      <c r="D42" s="176"/>
      <c r="E42" s="134"/>
      <c r="F42" s="134"/>
      <c r="G42" s="134"/>
      <c r="H42" s="176"/>
      <c r="I42" s="134"/>
      <c r="J42" s="134"/>
      <c r="K42" s="178"/>
      <c r="L42" s="178"/>
      <c r="M42" s="178"/>
      <c r="N42" s="178"/>
      <c r="O42" s="178"/>
      <c r="P42" s="160"/>
      <c r="Q42" s="160"/>
      <c r="R42" s="160"/>
      <c r="S42" s="160"/>
      <c r="T42" s="160"/>
      <c r="U42" s="160"/>
      <c r="V42" s="160"/>
      <c r="W42" s="160"/>
      <c r="X42" s="160"/>
      <c r="Y42" s="160"/>
    </row>
    <row r="43" spans="1:25" ht="19.5">
      <c r="A43" s="134"/>
      <c r="B43" s="134"/>
      <c r="C43" s="134"/>
      <c r="D43" s="176"/>
      <c r="H43" s="176"/>
      <c r="I43" s="134"/>
      <c r="J43" s="134"/>
      <c r="K43" s="178"/>
      <c r="L43" s="178"/>
      <c r="M43" s="178"/>
      <c r="N43" s="178"/>
      <c r="O43" s="178"/>
      <c r="P43" s="160"/>
      <c r="Q43" s="160"/>
      <c r="R43" s="160"/>
      <c r="S43" s="160"/>
      <c r="T43" s="160"/>
      <c r="U43" s="160"/>
      <c r="V43" s="160"/>
      <c r="W43" s="160"/>
      <c r="X43" s="160"/>
      <c r="Y43" s="160"/>
    </row>
    <row r="44" spans="1:25" ht="19.5">
      <c r="A44" s="134"/>
      <c r="B44" s="134"/>
      <c r="C44" s="134"/>
      <c r="D44" s="176"/>
      <c r="E44" s="160"/>
      <c r="F44" s="160"/>
      <c r="G44" s="160"/>
      <c r="H44" s="176"/>
      <c r="I44" s="134"/>
      <c r="J44" s="134"/>
      <c r="K44" s="178"/>
      <c r="L44" s="178"/>
      <c r="M44" s="178"/>
      <c r="N44" s="178"/>
      <c r="O44" s="178"/>
      <c r="P44" s="160"/>
      <c r="Q44" s="160"/>
      <c r="R44" s="160"/>
      <c r="S44" s="160"/>
      <c r="T44" s="160"/>
      <c r="U44" s="160"/>
      <c r="V44" s="160"/>
      <c r="W44" s="160"/>
      <c r="X44" s="160"/>
      <c r="Y44" s="160"/>
    </row>
    <row r="45" spans="1:25" ht="19.5">
      <c r="A45" s="134"/>
      <c r="B45" s="134"/>
      <c r="C45" s="134"/>
      <c r="D45" s="176"/>
      <c r="E45" s="160"/>
      <c r="F45" s="160"/>
      <c r="G45" s="160"/>
      <c r="H45" s="176"/>
      <c r="I45" s="134"/>
      <c r="J45" s="134"/>
      <c r="K45" s="178"/>
      <c r="L45" s="178"/>
      <c r="M45" s="178"/>
      <c r="N45" s="178"/>
      <c r="O45" s="178"/>
      <c r="P45" s="160"/>
      <c r="Q45" s="160"/>
      <c r="R45" s="160"/>
      <c r="S45" s="160"/>
      <c r="T45" s="160"/>
      <c r="U45" s="160"/>
      <c r="V45" s="160"/>
      <c r="W45" s="160"/>
      <c r="X45" s="160"/>
      <c r="Y45" s="160"/>
    </row>
    <row r="46" spans="1:25" ht="19.5">
      <c r="A46" s="134"/>
      <c r="B46" s="134"/>
      <c r="C46" s="134"/>
      <c r="D46" s="176"/>
      <c r="E46" s="160"/>
      <c r="F46" s="160"/>
      <c r="G46" s="160"/>
      <c r="H46" s="176"/>
      <c r="I46" s="134"/>
      <c r="J46" s="134"/>
      <c r="K46" s="178"/>
      <c r="L46" s="178"/>
      <c r="M46" s="178"/>
      <c r="N46" s="178"/>
      <c r="O46" s="178"/>
      <c r="P46" s="160"/>
      <c r="Q46" s="160"/>
      <c r="R46" s="160"/>
      <c r="S46" s="160"/>
      <c r="T46" s="160"/>
      <c r="U46" s="160"/>
      <c r="V46" s="160"/>
      <c r="W46" s="160"/>
      <c r="X46" s="160"/>
      <c r="Y46" s="160"/>
    </row>
    <row r="47" spans="1:25" ht="19.5">
      <c r="A47" s="134"/>
      <c r="B47" s="134"/>
      <c r="C47" s="134"/>
      <c r="D47" s="176"/>
      <c r="E47" s="160"/>
      <c r="F47" s="160"/>
      <c r="G47" s="160"/>
      <c r="H47" s="176"/>
      <c r="I47" s="134"/>
      <c r="J47" s="134"/>
      <c r="K47" s="178"/>
      <c r="L47" s="178"/>
      <c r="M47" s="178"/>
      <c r="N47" s="178"/>
      <c r="O47" s="178"/>
      <c r="P47" s="160"/>
      <c r="Q47" s="160"/>
      <c r="R47" s="160"/>
      <c r="S47" s="160"/>
      <c r="T47" s="160"/>
      <c r="U47" s="160"/>
      <c r="V47" s="160"/>
      <c r="W47" s="160"/>
      <c r="X47" s="160"/>
      <c r="Y47" s="160"/>
    </row>
    <row r="48" spans="1:25" ht="19.5">
      <c r="A48" s="134"/>
      <c r="B48" s="134"/>
      <c r="C48" s="134"/>
      <c r="D48" s="176"/>
      <c r="E48" s="160"/>
      <c r="F48" s="160"/>
      <c r="G48" s="160"/>
      <c r="H48" s="176"/>
      <c r="I48" s="134"/>
      <c r="J48" s="134"/>
      <c r="K48" s="178"/>
      <c r="L48" s="178"/>
      <c r="M48" s="178"/>
      <c r="N48" s="178"/>
      <c r="O48" s="178"/>
      <c r="P48" s="160"/>
      <c r="Q48" s="160"/>
      <c r="R48" s="160"/>
      <c r="S48" s="160"/>
      <c r="T48" s="160"/>
      <c r="U48" s="160"/>
      <c r="V48" s="160"/>
      <c r="W48" s="160"/>
      <c r="X48" s="160"/>
      <c r="Y48" s="160"/>
    </row>
    <row r="49" spans="1:25" ht="19.5">
      <c r="A49" s="134"/>
      <c r="B49" s="134"/>
      <c r="C49" s="134"/>
      <c r="D49" s="176"/>
      <c r="E49" s="160"/>
      <c r="F49" s="160"/>
      <c r="G49" s="160"/>
      <c r="H49" s="176"/>
      <c r="I49" s="134"/>
      <c r="J49" s="134"/>
      <c r="K49" s="178"/>
      <c r="L49" s="178"/>
      <c r="M49" s="178"/>
      <c r="N49" s="178"/>
      <c r="O49" s="178"/>
      <c r="P49" s="160"/>
      <c r="Q49" s="160"/>
      <c r="R49" s="160"/>
      <c r="S49" s="160"/>
      <c r="T49" s="160"/>
      <c r="U49" s="160"/>
      <c r="V49" s="160"/>
      <c r="W49" s="160"/>
      <c r="X49" s="160"/>
      <c r="Y49" s="160"/>
    </row>
    <row r="50" spans="1:25" ht="20.25">
      <c r="A50" s="134"/>
      <c r="B50" s="134"/>
      <c r="C50" s="134"/>
      <c r="D50" s="176"/>
      <c r="E50" s="160"/>
      <c r="F50" s="160"/>
      <c r="G50" s="160"/>
    </row>
    <row r="51" spans="1:25" ht="20.25">
      <c r="B51" s="134"/>
      <c r="C51" s="134"/>
      <c r="D51" s="176"/>
      <c r="E51" s="160"/>
      <c r="F51" s="160"/>
      <c r="G51" s="160"/>
      <c r="H51" s="163"/>
      <c r="I51" s="160"/>
      <c r="J51" s="160"/>
      <c r="K51" s="160"/>
      <c r="L51" s="160"/>
      <c r="M51" s="160"/>
      <c r="N51" s="160"/>
      <c r="O51" s="160"/>
      <c r="P51" s="160"/>
      <c r="Q51" s="160"/>
      <c r="R51" s="160"/>
      <c r="S51" s="160"/>
      <c r="T51" s="160"/>
      <c r="U51" s="162"/>
      <c r="V51" s="162"/>
      <c r="W51" s="162"/>
      <c r="X51" s="162"/>
      <c r="Y51" s="162"/>
    </row>
    <row r="52" spans="1:25" ht="20.25">
      <c r="A52" s="160"/>
      <c r="C52" s="178"/>
      <c r="E52" s="160"/>
      <c r="F52" s="160"/>
      <c r="G52" s="160"/>
      <c r="H52" s="163"/>
      <c r="I52" s="160"/>
      <c r="J52" s="160"/>
      <c r="K52" s="160"/>
      <c r="L52" s="160"/>
      <c r="M52" s="160"/>
      <c r="N52" s="160"/>
      <c r="O52" s="160"/>
      <c r="P52" s="160"/>
      <c r="Q52" s="160"/>
      <c r="R52" s="160"/>
      <c r="S52" s="160"/>
      <c r="T52" s="160"/>
      <c r="U52" s="162"/>
      <c r="V52" s="162"/>
      <c r="W52" s="162"/>
      <c r="X52" s="162"/>
      <c r="Y52" s="162"/>
    </row>
    <row r="53" spans="1:25" ht="20.25">
      <c r="A53" s="160"/>
      <c r="B53" s="160"/>
      <c r="C53" s="160"/>
      <c r="D53" s="163"/>
      <c r="E53" s="160"/>
      <c r="F53" s="160"/>
      <c r="G53" s="160"/>
      <c r="H53" s="163"/>
      <c r="I53" s="160"/>
      <c r="J53" s="160"/>
      <c r="K53" s="160"/>
      <c r="L53" s="160"/>
      <c r="M53" s="160"/>
      <c r="N53" s="160"/>
      <c r="O53" s="160"/>
      <c r="P53" s="160"/>
      <c r="Q53" s="160"/>
      <c r="R53" s="160"/>
      <c r="S53" s="160"/>
      <c r="T53" s="160"/>
      <c r="U53" s="162"/>
      <c r="V53" s="162"/>
      <c r="W53" s="162"/>
      <c r="X53" s="162"/>
      <c r="Y53" s="162"/>
    </row>
    <row r="54" spans="1:25" ht="20.25">
      <c r="A54" s="160"/>
      <c r="B54" s="160"/>
      <c r="C54" s="160"/>
      <c r="D54" s="163"/>
      <c r="E54" s="160"/>
      <c r="F54" s="160"/>
      <c r="G54" s="160"/>
      <c r="H54" s="163"/>
      <c r="I54" s="160"/>
      <c r="J54" s="160"/>
      <c r="K54" s="160"/>
      <c r="L54" s="160"/>
      <c r="M54" s="160"/>
      <c r="N54" s="160"/>
      <c r="O54" s="160"/>
      <c r="P54" s="160"/>
      <c r="Q54" s="160"/>
      <c r="R54" s="160"/>
      <c r="S54" s="160"/>
      <c r="T54" s="160"/>
      <c r="U54" s="162"/>
      <c r="V54" s="162"/>
      <c r="W54" s="162"/>
      <c r="X54" s="162"/>
      <c r="Y54" s="162"/>
    </row>
    <row r="55" spans="1:25" ht="20.25">
      <c r="A55" s="160"/>
      <c r="B55" s="160"/>
      <c r="C55" s="160"/>
      <c r="D55" s="163"/>
      <c r="H55" s="163"/>
      <c r="I55" s="160"/>
      <c r="J55" s="160"/>
      <c r="K55" s="160"/>
      <c r="L55" s="160"/>
      <c r="M55" s="160"/>
      <c r="N55" s="160"/>
      <c r="O55" s="160"/>
      <c r="P55" s="160"/>
      <c r="Q55" s="160"/>
      <c r="R55" s="160"/>
      <c r="S55" s="160"/>
      <c r="T55" s="160"/>
      <c r="U55" s="162"/>
      <c r="V55" s="162"/>
      <c r="W55" s="162"/>
      <c r="X55" s="162"/>
      <c r="Y55" s="162"/>
    </row>
    <row r="56" spans="1:25" ht="20.25">
      <c r="A56" s="160"/>
      <c r="B56" s="160"/>
      <c r="C56" s="160"/>
      <c r="D56" s="163"/>
      <c r="E56" s="178"/>
      <c r="F56" s="160"/>
      <c r="G56" s="160"/>
      <c r="H56" s="163"/>
      <c r="I56" s="160"/>
      <c r="J56" s="160"/>
      <c r="K56" s="160"/>
      <c r="L56" s="160"/>
      <c r="M56" s="160"/>
      <c r="N56" s="160"/>
      <c r="O56" s="160"/>
      <c r="P56" s="160"/>
      <c r="Q56" s="160"/>
      <c r="R56" s="160"/>
      <c r="S56" s="160"/>
      <c r="T56" s="160"/>
      <c r="U56" s="162"/>
      <c r="V56" s="162"/>
      <c r="W56" s="162"/>
      <c r="X56" s="162"/>
      <c r="Y56" s="162"/>
    </row>
    <row r="57" spans="1:25" ht="20.25">
      <c r="A57" s="160"/>
      <c r="B57" s="160"/>
      <c r="C57" s="160"/>
      <c r="D57" s="163"/>
      <c r="E57" s="178"/>
      <c r="F57" s="160"/>
      <c r="G57" s="160"/>
      <c r="H57" s="163"/>
      <c r="I57" s="160"/>
      <c r="J57" s="160"/>
      <c r="K57" s="160"/>
      <c r="L57" s="160"/>
      <c r="M57" s="160"/>
      <c r="N57" s="160"/>
      <c r="O57" s="160"/>
      <c r="P57" s="160"/>
      <c r="Q57" s="160"/>
      <c r="R57" s="160"/>
      <c r="S57" s="160"/>
      <c r="T57" s="160"/>
      <c r="U57" s="162"/>
      <c r="V57" s="162"/>
      <c r="W57" s="162"/>
      <c r="X57" s="162"/>
      <c r="Y57" s="162"/>
    </row>
    <row r="58" spans="1:25" ht="20.25">
      <c r="A58" s="160"/>
      <c r="B58" s="160"/>
      <c r="C58" s="160"/>
      <c r="D58" s="163"/>
      <c r="E58" s="178"/>
      <c r="F58" s="160"/>
      <c r="G58" s="160"/>
      <c r="H58" s="163"/>
      <c r="I58" s="160"/>
      <c r="J58" s="160"/>
      <c r="K58" s="160"/>
      <c r="L58" s="160"/>
      <c r="M58" s="160"/>
      <c r="N58" s="160"/>
      <c r="O58" s="160"/>
      <c r="P58" s="160"/>
      <c r="Q58" s="160"/>
      <c r="R58" s="160"/>
      <c r="S58" s="160"/>
      <c r="T58" s="160"/>
      <c r="U58" s="162"/>
      <c r="V58" s="162"/>
      <c r="W58" s="162"/>
      <c r="X58" s="162"/>
      <c r="Y58" s="162"/>
    </row>
    <row r="59" spans="1:25" ht="20.25">
      <c r="A59" s="160"/>
      <c r="B59" s="160"/>
      <c r="C59" s="160"/>
      <c r="D59" s="163"/>
      <c r="E59" s="178"/>
      <c r="F59" s="160"/>
      <c r="G59" s="160"/>
      <c r="H59" s="163"/>
      <c r="I59" s="160"/>
      <c r="J59" s="160"/>
      <c r="K59" s="160"/>
      <c r="L59" s="160"/>
      <c r="M59" s="160"/>
      <c r="N59" s="160"/>
      <c r="O59" s="160"/>
      <c r="P59" s="160"/>
      <c r="Q59" s="160"/>
      <c r="R59" s="160"/>
      <c r="S59" s="160"/>
      <c r="T59" s="160"/>
      <c r="U59" s="162"/>
      <c r="V59" s="162"/>
      <c r="W59" s="162"/>
      <c r="X59" s="162"/>
      <c r="Y59" s="162"/>
    </row>
    <row r="60" spans="1:25" ht="20.25">
      <c r="A60" s="160"/>
      <c r="B60" s="160"/>
      <c r="C60" s="160"/>
      <c r="D60" s="163"/>
      <c r="E60" s="178"/>
      <c r="F60" s="160"/>
      <c r="G60" s="160"/>
      <c r="H60" s="163"/>
      <c r="I60" s="160"/>
      <c r="J60" s="160"/>
      <c r="K60" s="160"/>
      <c r="L60" s="160"/>
      <c r="M60" s="160"/>
      <c r="N60" s="160"/>
      <c r="O60" s="160"/>
      <c r="P60" s="160"/>
      <c r="Q60" s="160"/>
      <c r="R60" s="160"/>
      <c r="S60" s="160"/>
      <c r="T60" s="160"/>
      <c r="U60" s="162"/>
      <c r="V60" s="162"/>
      <c r="W60" s="162"/>
      <c r="X60" s="162"/>
      <c r="Y60" s="162"/>
    </row>
    <row r="61" spans="1:25" ht="20.25">
      <c r="A61" s="160"/>
      <c r="B61" s="160"/>
      <c r="C61" s="160"/>
      <c r="D61" s="163"/>
      <c r="E61" s="178"/>
      <c r="F61" s="160"/>
      <c r="G61" s="160"/>
      <c r="H61" s="163"/>
      <c r="I61" s="160"/>
      <c r="J61" s="160"/>
      <c r="K61" s="160"/>
      <c r="L61" s="160"/>
      <c r="M61" s="160"/>
      <c r="N61" s="160"/>
      <c r="O61" s="160"/>
      <c r="P61" s="160"/>
      <c r="Q61" s="160"/>
      <c r="R61" s="160"/>
      <c r="S61" s="160"/>
      <c r="T61" s="160"/>
      <c r="U61" s="162"/>
      <c r="V61" s="162"/>
      <c r="W61" s="162"/>
      <c r="X61" s="162"/>
      <c r="Y61" s="162"/>
    </row>
    <row r="62" spans="1:25" ht="20.25">
      <c r="A62" s="160"/>
      <c r="B62" s="160"/>
      <c r="C62" s="160"/>
      <c r="D62" s="163"/>
      <c r="E62" s="178"/>
      <c r="F62" s="160"/>
      <c r="G62" s="160"/>
    </row>
    <row r="63" spans="1:25" ht="20.25">
      <c r="B63" s="160"/>
      <c r="C63" s="160"/>
      <c r="D63" s="163"/>
      <c r="E63" s="178"/>
      <c r="F63" s="160"/>
      <c r="G63" s="160"/>
      <c r="H63" s="163"/>
      <c r="I63" s="160"/>
      <c r="J63" s="160"/>
      <c r="K63" s="160"/>
      <c r="L63" s="160"/>
      <c r="M63" s="160"/>
      <c r="N63" s="160"/>
      <c r="O63" s="160"/>
      <c r="P63" s="160"/>
      <c r="Q63" s="160"/>
      <c r="R63" s="160"/>
      <c r="S63" s="160"/>
      <c r="T63" s="160"/>
    </row>
    <row r="64" spans="1:25" ht="20.25">
      <c r="A64" s="178"/>
      <c r="C64" s="178"/>
      <c r="E64" s="178"/>
      <c r="F64" s="160"/>
      <c r="G64" s="160"/>
      <c r="H64" s="163"/>
      <c r="I64" s="160"/>
      <c r="J64" s="160"/>
      <c r="K64" s="160"/>
      <c r="L64" s="160"/>
      <c r="M64" s="160"/>
      <c r="N64" s="160"/>
      <c r="O64" s="160"/>
      <c r="P64" s="160"/>
      <c r="Q64" s="160"/>
      <c r="R64" s="160"/>
      <c r="S64" s="160"/>
      <c r="T64" s="160"/>
    </row>
    <row r="65" spans="1:20" ht="20.25">
      <c r="A65" s="178"/>
      <c r="B65" s="178"/>
      <c r="C65" s="178"/>
      <c r="D65" s="179"/>
      <c r="E65" s="178"/>
      <c r="F65" s="160"/>
      <c r="G65" s="160"/>
      <c r="H65" s="163"/>
      <c r="I65" s="160"/>
      <c r="J65" s="160"/>
      <c r="K65" s="160"/>
      <c r="L65" s="160"/>
      <c r="M65" s="160"/>
      <c r="N65" s="160"/>
      <c r="O65" s="160"/>
      <c r="P65" s="160"/>
      <c r="Q65" s="160"/>
      <c r="R65" s="160"/>
      <c r="S65" s="160"/>
      <c r="T65" s="160"/>
    </row>
    <row r="66" spans="1:20" ht="20.25">
      <c r="A66" s="178"/>
      <c r="B66" s="178"/>
      <c r="C66" s="178"/>
      <c r="D66" s="179"/>
      <c r="E66" s="178"/>
      <c r="F66" s="160"/>
      <c r="G66" s="160"/>
      <c r="H66" s="163"/>
      <c r="I66" s="160"/>
      <c r="J66" s="160"/>
      <c r="K66" s="160"/>
      <c r="L66" s="160"/>
      <c r="M66" s="160"/>
      <c r="N66" s="160"/>
      <c r="O66" s="160"/>
      <c r="P66" s="160"/>
      <c r="Q66" s="160"/>
      <c r="R66" s="160"/>
      <c r="S66" s="160"/>
      <c r="T66" s="160"/>
    </row>
    <row r="67" spans="1:20" ht="20.25">
      <c r="A67" s="178"/>
      <c r="B67" s="178"/>
      <c r="C67" s="178"/>
      <c r="D67" s="179"/>
      <c r="H67" s="163"/>
      <c r="I67" s="160"/>
      <c r="J67" s="160"/>
      <c r="K67" s="160"/>
      <c r="L67" s="160"/>
      <c r="M67" s="160"/>
      <c r="N67" s="160"/>
      <c r="O67" s="160"/>
      <c r="P67" s="160"/>
      <c r="Q67" s="160"/>
      <c r="R67" s="160"/>
      <c r="S67" s="160"/>
      <c r="T67" s="160"/>
    </row>
    <row r="68" spans="1:20" ht="20.25">
      <c r="A68" s="178"/>
      <c r="B68" s="178"/>
      <c r="C68" s="178"/>
      <c r="D68" s="179"/>
      <c r="H68" s="163"/>
      <c r="I68" s="160"/>
      <c r="J68" s="160"/>
      <c r="K68" s="160"/>
      <c r="L68" s="160"/>
      <c r="M68" s="160"/>
      <c r="N68" s="160"/>
      <c r="O68" s="160"/>
      <c r="P68" s="160"/>
      <c r="Q68" s="160"/>
      <c r="R68" s="160"/>
      <c r="S68" s="160"/>
      <c r="T68" s="160"/>
    </row>
    <row r="69" spans="1:20" ht="20.25">
      <c r="A69" s="178"/>
      <c r="B69" s="178"/>
      <c r="C69" s="178"/>
      <c r="D69" s="179"/>
      <c r="H69" s="163"/>
      <c r="I69" s="160"/>
      <c r="J69" s="160"/>
      <c r="K69" s="160"/>
      <c r="L69" s="160"/>
      <c r="M69" s="160"/>
      <c r="N69" s="160"/>
      <c r="O69" s="160"/>
      <c r="P69" s="160"/>
      <c r="Q69" s="160"/>
      <c r="R69" s="160"/>
      <c r="S69" s="160"/>
      <c r="T69" s="160"/>
    </row>
    <row r="70" spans="1:20" ht="20.25">
      <c r="A70" s="178"/>
      <c r="B70" s="178"/>
      <c r="C70" s="178"/>
      <c r="D70" s="179"/>
      <c r="H70" s="163"/>
      <c r="I70" s="160"/>
      <c r="J70" s="160"/>
      <c r="K70" s="160"/>
      <c r="L70" s="160"/>
      <c r="M70" s="160"/>
      <c r="N70" s="160"/>
      <c r="O70" s="160"/>
      <c r="P70" s="160"/>
      <c r="Q70" s="160"/>
      <c r="R70" s="160"/>
      <c r="S70" s="160"/>
      <c r="T70" s="160"/>
    </row>
    <row r="71" spans="1:20" ht="20.25">
      <c r="A71" s="178"/>
      <c r="B71" s="178"/>
      <c r="C71" s="178"/>
      <c r="D71" s="179"/>
      <c r="H71" s="163"/>
      <c r="I71" s="160"/>
      <c r="J71" s="160"/>
      <c r="K71" s="160"/>
      <c r="L71" s="160"/>
      <c r="M71" s="160"/>
      <c r="N71" s="160"/>
      <c r="O71" s="160"/>
      <c r="P71" s="160"/>
      <c r="Q71" s="160"/>
      <c r="R71" s="160"/>
      <c r="S71" s="160"/>
      <c r="T71" s="160"/>
    </row>
    <row r="72" spans="1:20" ht="20.25">
      <c r="A72" s="178"/>
      <c r="B72" s="178"/>
      <c r="C72" s="178"/>
      <c r="D72" s="179"/>
      <c r="H72" s="163"/>
      <c r="I72" s="160"/>
      <c r="J72" s="160"/>
      <c r="K72" s="160"/>
      <c r="L72" s="160"/>
      <c r="M72" s="160"/>
      <c r="N72" s="160"/>
      <c r="O72" s="160"/>
      <c r="P72" s="160"/>
      <c r="Q72" s="160"/>
      <c r="R72" s="160"/>
      <c r="S72" s="160"/>
      <c r="T72" s="160"/>
    </row>
    <row r="73" spans="1:20" ht="20.25">
      <c r="A73" s="178"/>
      <c r="B73" s="178"/>
      <c r="C73" s="178"/>
      <c r="D73" s="179"/>
      <c r="H73" s="163"/>
      <c r="I73" s="160"/>
      <c r="J73" s="160"/>
      <c r="K73" s="160"/>
      <c r="L73" s="160"/>
      <c r="M73" s="160"/>
      <c r="N73" s="160"/>
      <c r="O73" s="160"/>
      <c r="P73" s="160"/>
      <c r="Q73" s="160"/>
      <c r="R73" s="160"/>
      <c r="S73" s="160"/>
      <c r="T73" s="160"/>
    </row>
    <row r="74" spans="1:20" ht="20.25">
      <c r="A74" s="178"/>
      <c r="B74" s="178"/>
      <c r="C74" s="178"/>
      <c r="D74" s="179"/>
    </row>
    <row r="75" spans="1:20" ht="20.25">
      <c r="B75" s="178"/>
      <c r="C75" s="178"/>
      <c r="D75" s="179"/>
    </row>
    <row r="76" spans="1:20" ht="20.25">
      <c r="C76" s="178"/>
    </row>
    <row r="88" spans="3:3" ht="20.25">
      <c r="C88" s="178"/>
    </row>
    <row r="89" spans="3:3" ht="20.25">
      <c r="C89" s="178"/>
    </row>
    <row r="90" spans="3:3" ht="20.25">
      <c r="C90" s="178"/>
    </row>
    <row r="91" spans="3:3" ht="20.25">
      <c r="C91" s="178"/>
    </row>
    <row r="92" spans="3:3" ht="20.25">
      <c r="C92" s="178"/>
    </row>
    <row r="93" spans="3:3" ht="20.25">
      <c r="C93" s="178"/>
    </row>
    <row r="94" spans="3:3" ht="20.25">
      <c r="C94" s="178"/>
    </row>
    <row r="95" spans="3:3" ht="20.25">
      <c r="C95" s="178"/>
    </row>
    <row r="96" spans="3:3" ht="20.25">
      <c r="C96" s="178"/>
    </row>
    <row r="97" spans="3:3" ht="20.25">
      <c r="C97" s="178"/>
    </row>
    <row r="98" spans="3:3" ht="20.25">
      <c r="C98" s="178"/>
    </row>
    <row r="99" spans="3:3" ht="20.25">
      <c r="C99" s="178"/>
    </row>
    <row r="100" spans="3:3" ht="20.25">
      <c r="C100" s="178"/>
    </row>
    <row r="101" spans="3:3" ht="20.25">
      <c r="C101" s="178"/>
    </row>
    <row r="102" spans="3:3" ht="20.25">
      <c r="C102" s="178"/>
    </row>
    <row r="103" spans="3:3" ht="20.25">
      <c r="C103" s="178"/>
    </row>
    <row r="104" spans="3:3" ht="20.25">
      <c r="C104" s="178"/>
    </row>
    <row r="105" spans="3:3" ht="20.25">
      <c r="C105" s="178"/>
    </row>
    <row r="106" spans="3:3" ht="20.25">
      <c r="C106" s="178"/>
    </row>
    <row r="107" spans="3:3" ht="20.25">
      <c r="C107" s="178"/>
    </row>
    <row r="108" spans="3:3" ht="20.25">
      <c r="C108" s="178"/>
    </row>
    <row r="109" spans="3:3" ht="20.25">
      <c r="C109" s="178"/>
    </row>
    <row r="110" spans="3:3" ht="20.25">
      <c r="C110" s="178"/>
    </row>
    <row r="111" spans="3:3" ht="20.25">
      <c r="C111" s="178"/>
    </row>
    <row r="112" spans="3:3" ht="20.25">
      <c r="C112" s="178"/>
    </row>
    <row r="113" spans="3:3" ht="20.25">
      <c r="C113" s="178"/>
    </row>
    <row r="114" spans="3:3" ht="20.25">
      <c r="C114" s="178"/>
    </row>
    <row r="115" spans="3:3" ht="20.25">
      <c r="C115" s="178"/>
    </row>
    <row r="116" spans="3:3" ht="20.25">
      <c r="C116" s="178"/>
    </row>
    <row r="117" spans="3:3" ht="20.25">
      <c r="C117" s="178"/>
    </row>
    <row r="118" spans="3:3" ht="20.25">
      <c r="C118" s="178"/>
    </row>
    <row r="119" spans="3:3" ht="20.25">
      <c r="C119" s="178"/>
    </row>
    <row r="120" spans="3:3" ht="20.25">
      <c r="C120" s="178"/>
    </row>
    <row r="121" spans="3:3" ht="20.25">
      <c r="C121" s="178"/>
    </row>
    <row r="122" spans="3:3" ht="20.25">
      <c r="C122" s="178"/>
    </row>
    <row r="123" spans="3:3" ht="20.25">
      <c r="C123" s="178"/>
    </row>
    <row r="124" spans="3:3" ht="20.25">
      <c r="C124" s="178"/>
    </row>
    <row r="125" spans="3:3" ht="20.25">
      <c r="C125" s="178"/>
    </row>
    <row r="126" spans="3:3" ht="20.25">
      <c r="C126" s="178"/>
    </row>
    <row r="127" spans="3:3" ht="20.25">
      <c r="C127" s="178"/>
    </row>
    <row r="128" spans="3:3" ht="20.25">
      <c r="C128" s="178"/>
    </row>
    <row r="129" spans="3:3" ht="20.25">
      <c r="C129" s="178"/>
    </row>
    <row r="130" spans="3:3" ht="20.25">
      <c r="C130" s="178"/>
    </row>
    <row r="131" spans="3:3" ht="20.25">
      <c r="C131" s="178"/>
    </row>
    <row r="132" spans="3:3" ht="20.25">
      <c r="C132" s="178"/>
    </row>
    <row r="133" spans="3:3" ht="20.25">
      <c r="C133" s="178"/>
    </row>
    <row r="134" spans="3:3" ht="20.25">
      <c r="C134" s="178"/>
    </row>
    <row r="135" spans="3:3" ht="20.25">
      <c r="C135" s="178"/>
    </row>
    <row r="136" spans="3:3" ht="20.25">
      <c r="C136" s="178"/>
    </row>
    <row r="137" spans="3:3" ht="20.25">
      <c r="C137" s="178"/>
    </row>
    <row r="138" spans="3:3" ht="20.25">
      <c r="C138" s="178"/>
    </row>
    <row r="139" spans="3:3" ht="20.25">
      <c r="C139" s="178"/>
    </row>
    <row r="140" spans="3:3" ht="20.25">
      <c r="C140" s="178"/>
    </row>
    <row r="141" spans="3:3" ht="20.25">
      <c r="C141" s="178"/>
    </row>
    <row r="142" spans="3:3" ht="20.25">
      <c r="C142" s="178"/>
    </row>
    <row r="143" spans="3:3" ht="20.25">
      <c r="C143" s="178"/>
    </row>
    <row r="144" spans="3:3" ht="20.25">
      <c r="C144" s="178"/>
    </row>
    <row r="145" spans="3:3" ht="20.25">
      <c r="C145" s="178"/>
    </row>
    <row r="146" spans="3:3" ht="20.25">
      <c r="C146" s="178"/>
    </row>
    <row r="147" spans="3:3" ht="20.25">
      <c r="C147" s="178"/>
    </row>
    <row r="148" spans="3:3" ht="20.25">
      <c r="C148" s="178"/>
    </row>
    <row r="149" spans="3:3" ht="20.25">
      <c r="C149" s="178"/>
    </row>
    <row r="150" spans="3:3" ht="20.25">
      <c r="C150" s="178"/>
    </row>
    <row r="151" spans="3:3" ht="20.25">
      <c r="C151" s="178"/>
    </row>
    <row r="152" spans="3:3" ht="20.25">
      <c r="C152" s="178"/>
    </row>
    <row r="153" spans="3:3" ht="20.25">
      <c r="C153" s="178"/>
    </row>
    <row r="154" spans="3:3" ht="20.25">
      <c r="C154" s="178"/>
    </row>
    <row r="155" spans="3:3" ht="20.25">
      <c r="C155" s="178"/>
    </row>
    <row r="156" spans="3:3" ht="20.25">
      <c r="C156" s="178"/>
    </row>
    <row r="157" spans="3:3" ht="20.25">
      <c r="C157" s="178"/>
    </row>
    <row r="158" spans="3:3" ht="20.25">
      <c r="C158" s="178"/>
    </row>
    <row r="159" spans="3:3" ht="20.25">
      <c r="C159" s="178"/>
    </row>
    <row r="160" spans="3:3" ht="20.25">
      <c r="C160" s="178"/>
    </row>
    <row r="161" spans="3:3" ht="20.25">
      <c r="C161" s="178"/>
    </row>
    <row r="162" spans="3:3" ht="20.25">
      <c r="C162" s="178"/>
    </row>
    <row r="163" spans="3:3" ht="20.25">
      <c r="C163" s="178"/>
    </row>
    <row r="164" spans="3:3" ht="20.25">
      <c r="C164" s="178"/>
    </row>
    <row r="165" spans="3:3" ht="20.25">
      <c r="C165" s="178"/>
    </row>
    <row r="166" spans="3:3" ht="20.25">
      <c r="C166" s="178"/>
    </row>
    <row r="167" spans="3:3" ht="20.25">
      <c r="C167" s="178"/>
    </row>
    <row r="168" spans="3:3" ht="20.25">
      <c r="C168" s="178"/>
    </row>
    <row r="169" spans="3:3" ht="20.25">
      <c r="C169" s="178"/>
    </row>
    <row r="170" spans="3:3" ht="20.25">
      <c r="C170" s="178"/>
    </row>
    <row r="171" spans="3:3" ht="20.25">
      <c r="C171" s="178"/>
    </row>
    <row r="172" spans="3:3" ht="20.25">
      <c r="C172" s="178"/>
    </row>
    <row r="173" spans="3:3" ht="20.25">
      <c r="C173" s="178"/>
    </row>
    <row r="174" spans="3:3" ht="20.25">
      <c r="C174" s="178"/>
    </row>
    <row r="175" spans="3:3" ht="20.25">
      <c r="C175" s="178"/>
    </row>
    <row r="176" spans="3:3" ht="20.25">
      <c r="C176" s="178"/>
    </row>
    <row r="177" spans="3:3" ht="20.25">
      <c r="C177" s="178"/>
    </row>
    <row r="178" spans="3:3" ht="20.25">
      <c r="C178" s="178"/>
    </row>
    <row r="179" spans="3:3" ht="20.25">
      <c r="C179" s="178"/>
    </row>
    <row r="180" spans="3:3" ht="20.25">
      <c r="C180" s="178"/>
    </row>
    <row r="181" spans="3:3" ht="20.25">
      <c r="C181" s="178"/>
    </row>
    <row r="182" spans="3:3" ht="20.25">
      <c r="C182" s="178"/>
    </row>
    <row r="183" spans="3:3" ht="20.25">
      <c r="C183" s="178"/>
    </row>
    <row r="184" spans="3:3" ht="20.25">
      <c r="C184" s="178"/>
    </row>
    <row r="185" spans="3:3" ht="20.25">
      <c r="C185" s="178"/>
    </row>
    <row r="186" spans="3:3" ht="20.25">
      <c r="C186" s="178"/>
    </row>
    <row r="187" spans="3:3" ht="20.25">
      <c r="C187" s="178"/>
    </row>
    <row r="188" spans="3:3" ht="20.25">
      <c r="C188" s="178"/>
    </row>
    <row r="189" spans="3:3" ht="20.25">
      <c r="C189" s="178"/>
    </row>
    <row r="190" spans="3:3" ht="20.25">
      <c r="C190" s="178"/>
    </row>
    <row r="191" spans="3:3" ht="20.25">
      <c r="C191" s="178"/>
    </row>
    <row r="192" spans="3:3" ht="20.25">
      <c r="C192" s="178"/>
    </row>
    <row r="193" spans="3:3" ht="20.25">
      <c r="C193" s="178"/>
    </row>
    <row r="194" spans="3:3" ht="20.25">
      <c r="C194" s="178"/>
    </row>
    <row r="195" spans="3:3" ht="20.25">
      <c r="C195" s="178"/>
    </row>
    <row r="196" spans="3:3" ht="20.25">
      <c r="C196" s="178"/>
    </row>
    <row r="197" spans="3:3" ht="20.25">
      <c r="C197" s="178"/>
    </row>
    <row r="198" spans="3:3" ht="20.25">
      <c r="C198" s="178"/>
    </row>
    <row r="199" spans="3:3" ht="20.25">
      <c r="C199" s="178"/>
    </row>
    <row r="200" spans="3:3" ht="20.25">
      <c r="C200" s="178"/>
    </row>
    <row r="201" spans="3:3" ht="20.25">
      <c r="C201" s="178"/>
    </row>
    <row r="202" spans="3:3" ht="20.25">
      <c r="C202" s="178"/>
    </row>
    <row r="203" spans="3:3" ht="20.25">
      <c r="C203" s="178"/>
    </row>
    <row r="204" spans="3:3" ht="20.25">
      <c r="C204" s="178"/>
    </row>
    <row r="205" spans="3:3" ht="20.25">
      <c r="C205" s="178"/>
    </row>
    <row r="206" spans="3:3" ht="20.25">
      <c r="C206" s="178"/>
    </row>
    <row r="207" spans="3:3" ht="20.25">
      <c r="C207" s="178"/>
    </row>
    <row r="208" spans="3:3" ht="20.25">
      <c r="C208" s="178"/>
    </row>
    <row r="209" spans="3:3" ht="20.25">
      <c r="C209" s="178"/>
    </row>
    <row r="210" spans="3:3" ht="20.25">
      <c r="C210" s="178"/>
    </row>
    <row r="211" spans="3:3" ht="20.25">
      <c r="C211" s="178"/>
    </row>
    <row r="212" spans="3:3" ht="20.25">
      <c r="C212" s="178"/>
    </row>
    <row r="213" spans="3:3" ht="20.25">
      <c r="C213" s="178"/>
    </row>
    <row r="214" spans="3:3" ht="20.25">
      <c r="C214" s="178"/>
    </row>
    <row r="215" spans="3:3" ht="20.25">
      <c r="C215" s="178"/>
    </row>
    <row r="216" spans="3:3" ht="20.25">
      <c r="C216" s="178"/>
    </row>
    <row r="217" spans="3:3" ht="20.25">
      <c r="C217" s="178"/>
    </row>
    <row r="218" spans="3:3" ht="20.25">
      <c r="C218" s="178"/>
    </row>
    <row r="219" spans="3:3" ht="20.25">
      <c r="C219" s="178"/>
    </row>
    <row r="220" spans="3:3" ht="20.25">
      <c r="C220" s="178"/>
    </row>
    <row r="221" spans="3:3" ht="20.25">
      <c r="C221" s="178"/>
    </row>
    <row r="222" spans="3:3" ht="20.25">
      <c r="C222" s="178"/>
    </row>
    <row r="223" spans="3:3" ht="20.25">
      <c r="C223" s="178"/>
    </row>
    <row r="224" spans="3:3" ht="20.25">
      <c r="C224" s="178"/>
    </row>
    <row r="225" spans="3:3" ht="20.25">
      <c r="C225" s="178"/>
    </row>
    <row r="226" spans="3:3" ht="20.25">
      <c r="C226" s="178"/>
    </row>
    <row r="227" spans="3:3" ht="20.25">
      <c r="C227" s="178"/>
    </row>
    <row r="228" spans="3:3" ht="20.25">
      <c r="C228" s="178"/>
    </row>
    <row r="229" spans="3:3" ht="20.25">
      <c r="C229" s="178"/>
    </row>
    <row r="230" spans="3:3" ht="20.25">
      <c r="C230" s="178"/>
    </row>
    <row r="231" spans="3:3" ht="20.25">
      <c r="C231" s="178"/>
    </row>
    <row r="232" spans="3:3" ht="20.25">
      <c r="C232" s="178"/>
    </row>
    <row r="233" spans="3:3" ht="20.25">
      <c r="C233" s="178"/>
    </row>
    <row r="234" spans="3:3" ht="20.25">
      <c r="C234" s="178"/>
    </row>
    <row r="235" spans="3:3" ht="20.25">
      <c r="C235" s="178"/>
    </row>
    <row r="236" spans="3:3" ht="20.25">
      <c r="C236" s="178"/>
    </row>
    <row r="237" spans="3:3" ht="20.25">
      <c r="C237" s="178"/>
    </row>
    <row r="238" spans="3:3" ht="20.25">
      <c r="C238" s="178"/>
    </row>
    <row r="239" spans="3:3" ht="20.25">
      <c r="C239" s="178"/>
    </row>
    <row r="240" spans="3:3" ht="20.25">
      <c r="C240" s="178"/>
    </row>
    <row r="241" spans="3:3" ht="20.25">
      <c r="C241" s="178"/>
    </row>
    <row r="242" spans="3:3" ht="20.25">
      <c r="C242" s="178"/>
    </row>
    <row r="243" spans="3:3" ht="20.25">
      <c r="C243" s="178"/>
    </row>
    <row r="244" spans="3:3" ht="20.25">
      <c r="C244" s="178"/>
    </row>
    <row r="245" spans="3:3" ht="20.25">
      <c r="C245" s="178"/>
    </row>
    <row r="246" spans="3:3" ht="20.25">
      <c r="C246" s="178"/>
    </row>
    <row r="247" spans="3:3" ht="20.25">
      <c r="C247" s="178"/>
    </row>
    <row r="248" spans="3:3" ht="20.25">
      <c r="C248" s="178"/>
    </row>
    <row r="249" spans="3:3" ht="20.25">
      <c r="C249" s="178"/>
    </row>
    <row r="250" spans="3:3" ht="20.25">
      <c r="C250" s="178"/>
    </row>
    <row r="251" spans="3:3" ht="20.25">
      <c r="C251" s="178"/>
    </row>
    <row r="252" spans="3:3" ht="20.25">
      <c r="C252" s="178"/>
    </row>
    <row r="253" spans="3:3" ht="20.25">
      <c r="C253" s="178"/>
    </row>
    <row r="254" spans="3:3" ht="20.25">
      <c r="C254" s="178"/>
    </row>
    <row r="255" spans="3:3" ht="20.25">
      <c r="C255" s="178"/>
    </row>
    <row r="256" spans="3:3" ht="20.25">
      <c r="C256" s="178"/>
    </row>
    <row r="257" spans="3:3" ht="20.25">
      <c r="C257" s="178"/>
    </row>
    <row r="258" spans="3:3" ht="20.25">
      <c r="C258" s="178"/>
    </row>
    <row r="259" spans="3:3" ht="20.25">
      <c r="C259" s="178"/>
    </row>
    <row r="260" spans="3:3" ht="20.25">
      <c r="C260" s="178"/>
    </row>
    <row r="261" spans="3:3" ht="20.25">
      <c r="C261" s="178"/>
    </row>
    <row r="262" spans="3:3" ht="20.25">
      <c r="C262" s="178"/>
    </row>
    <row r="263" spans="3:3" ht="20.25">
      <c r="C263" s="178"/>
    </row>
    <row r="264" spans="3:3" ht="20.25">
      <c r="C264" s="178"/>
    </row>
    <row r="265" spans="3:3" ht="20.25">
      <c r="C265" s="178"/>
    </row>
    <row r="266" spans="3:3" ht="20.25">
      <c r="C266" s="178"/>
    </row>
    <row r="267" spans="3:3" ht="20.25">
      <c r="C267" s="178"/>
    </row>
    <row r="268" spans="3:3" ht="20.25">
      <c r="C268" s="178"/>
    </row>
    <row r="269" spans="3:3" ht="20.25">
      <c r="C269" s="178"/>
    </row>
    <row r="270" spans="3:3" ht="20.25">
      <c r="C270" s="178"/>
    </row>
    <row r="271" spans="3:3" ht="20.25">
      <c r="C271" s="178"/>
    </row>
    <row r="272" spans="3:3" ht="20.25">
      <c r="C272" s="178"/>
    </row>
    <row r="273" spans="3:3" ht="20.25">
      <c r="C273" s="178"/>
    </row>
    <row r="274" spans="3:3" ht="20.25">
      <c r="C274" s="178"/>
    </row>
    <row r="275" spans="3:3" ht="20.25">
      <c r="C275" s="178"/>
    </row>
    <row r="276" spans="3:3" ht="20.25">
      <c r="C276" s="178"/>
    </row>
    <row r="277" spans="3:3" ht="20.25">
      <c r="C277" s="178"/>
    </row>
    <row r="278" spans="3:3" ht="20.25">
      <c r="C278" s="178"/>
    </row>
    <row r="279" spans="3:3" ht="20.25">
      <c r="C279" s="178"/>
    </row>
    <row r="280" spans="3:3" ht="20.25">
      <c r="C280" s="178"/>
    </row>
    <row r="281" spans="3:3" ht="20.25">
      <c r="C281" s="178"/>
    </row>
    <row r="282" spans="3:3" ht="20.25">
      <c r="C282" s="178"/>
    </row>
    <row r="283" spans="3:3" ht="20.25">
      <c r="C283" s="178"/>
    </row>
    <row r="284" spans="3:3" ht="20.25">
      <c r="C284" s="178"/>
    </row>
    <row r="285" spans="3:3" ht="20.25">
      <c r="C285" s="178"/>
    </row>
    <row r="286" spans="3:3" ht="20.25">
      <c r="C286" s="178"/>
    </row>
    <row r="287" spans="3:3" ht="20.25">
      <c r="C287" s="178"/>
    </row>
    <row r="288" spans="3:3" ht="20.25">
      <c r="C288" s="178"/>
    </row>
    <row r="289" spans="3:3" ht="20.25">
      <c r="C289" s="178"/>
    </row>
    <row r="290" spans="3:3" ht="20.25">
      <c r="C290" s="178"/>
    </row>
    <row r="291" spans="3:3" ht="20.25">
      <c r="C291" s="178"/>
    </row>
    <row r="292" spans="3:3" ht="20.25">
      <c r="C292" s="178"/>
    </row>
    <row r="293" spans="3:3" ht="20.25">
      <c r="C293" s="178"/>
    </row>
    <row r="294" spans="3:3" ht="20.25">
      <c r="C294" s="178"/>
    </row>
    <row r="295" spans="3:3" ht="20.25">
      <c r="C295" s="178"/>
    </row>
    <row r="296" spans="3:3" ht="20.25">
      <c r="C296" s="178"/>
    </row>
    <row r="297" spans="3:3" ht="20.25">
      <c r="C297" s="178"/>
    </row>
    <row r="298" spans="3:3" ht="20.25">
      <c r="C298" s="178"/>
    </row>
    <row r="299" spans="3:3" ht="20.25">
      <c r="C299" s="178"/>
    </row>
    <row r="300" spans="3:3" ht="20.25">
      <c r="C300" s="178"/>
    </row>
    <row r="301" spans="3:3" ht="20.25">
      <c r="C301" s="178"/>
    </row>
    <row r="302" spans="3:3" ht="20.25">
      <c r="C302" s="178"/>
    </row>
    <row r="303" spans="3:3" ht="20.25">
      <c r="C303" s="178"/>
    </row>
    <row r="304" spans="3:3" ht="20.25">
      <c r="C304" s="178"/>
    </row>
    <row r="305" spans="3:3" ht="20.25">
      <c r="C305" s="178"/>
    </row>
    <row r="306" spans="3:3" ht="20.25">
      <c r="C306" s="178"/>
    </row>
    <row r="307" spans="3:3" ht="20.25">
      <c r="C307" s="178"/>
    </row>
    <row r="308" spans="3:3" ht="20.25">
      <c r="C308" s="178"/>
    </row>
    <row r="309" spans="3:3" ht="20.25">
      <c r="C309" s="178"/>
    </row>
    <row r="310" spans="3:3" ht="20.25">
      <c r="C310" s="178"/>
    </row>
    <row r="311" spans="3:3" ht="20.25">
      <c r="C311" s="178"/>
    </row>
    <row r="312" spans="3:3" ht="20.25">
      <c r="C312" s="178"/>
    </row>
    <row r="313" spans="3:3" ht="20.25">
      <c r="C313" s="178"/>
    </row>
    <row r="314" spans="3:3" ht="20.25">
      <c r="C314" s="178"/>
    </row>
    <row r="315" spans="3:3" ht="20.25">
      <c r="C315" s="178"/>
    </row>
    <row r="316" spans="3:3" ht="20.25">
      <c r="C316" s="178"/>
    </row>
    <row r="317" spans="3:3" ht="20.25">
      <c r="C317" s="178"/>
    </row>
    <row r="318" spans="3:3" ht="20.25">
      <c r="C318" s="178"/>
    </row>
    <row r="319" spans="3:3" ht="20.25">
      <c r="C319" s="178"/>
    </row>
    <row r="320" spans="3:3" ht="20.25">
      <c r="C320" s="178"/>
    </row>
    <row r="321" spans="3:3" ht="20.25">
      <c r="C321" s="178"/>
    </row>
    <row r="322" spans="3:3" ht="20.25">
      <c r="C322" s="178"/>
    </row>
    <row r="323" spans="3:3" ht="20.25">
      <c r="C323" s="178"/>
    </row>
    <row r="324" spans="3:3" ht="20.25">
      <c r="C324" s="178"/>
    </row>
    <row r="325" spans="3:3" ht="20.25">
      <c r="C325" s="178"/>
    </row>
    <row r="326" spans="3:3" ht="20.25">
      <c r="C326" s="178"/>
    </row>
    <row r="327" spans="3:3" ht="20.25">
      <c r="C327" s="178"/>
    </row>
    <row r="328" spans="3:3" ht="20.25">
      <c r="C328" s="178"/>
    </row>
    <row r="329" spans="3:3" ht="20.25">
      <c r="C329" s="178"/>
    </row>
    <row r="330" spans="3:3" ht="20.25">
      <c r="C330" s="178"/>
    </row>
    <row r="331" spans="3:3" ht="20.25">
      <c r="C331" s="178"/>
    </row>
    <row r="332" spans="3:3" ht="20.25">
      <c r="C332" s="178"/>
    </row>
    <row r="333" spans="3:3" ht="20.25">
      <c r="C333" s="178"/>
    </row>
    <row r="334" spans="3:3" ht="20.25">
      <c r="C334" s="178"/>
    </row>
    <row r="335" spans="3:3" ht="20.25">
      <c r="C335" s="178"/>
    </row>
    <row r="336" spans="3:3" ht="20.25">
      <c r="C336" s="178"/>
    </row>
    <row r="337" spans="3:3" ht="20.25">
      <c r="C337" s="178"/>
    </row>
    <row r="338" spans="3:3" ht="20.25">
      <c r="C338" s="178"/>
    </row>
    <row r="339" spans="3:3" ht="20.25">
      <c r="C339" s="178"/>
    </row>
    <row r="340" spans="3:3" ht="20.25">
      <c r="C340" s="178"/>
    </row>
    <row r="341" spans="3:3" ht="20.25">
      <c r="C341" s="178"/>
    </row>
    <row r="342" spans="3:3" ht="20.25">
      <c r="C342" s="178"/>
    </row>
    <row r="343" spans="3:3" ht="20.25">
      <c r="C343" s="178"/>
    </row>
    <row r="344" spans="3:3" ht="20.25">
      <c r="C344" s="178"/>
    </row>
    <row r="345" spans="3:3" ht="20.25">
      <c r="C345" s="178"/>
    </row>
    <row r="346" spans="3:3" ht="20.25">
      <c r="C346" s="178"/>
    </row>
    <row r="347" spans="3:3" ht="20.25">
      <c r="C347" s="178"/>
    </row>
    <row r="348" spans="3:3" ht="20.25">
      <c r="C348" s="178"/>
    </row>
    <row r="349" spans="3:3" ht="20.25">
      <c r="C349" s="178"/>
    </row>
    <row r="350" spans="3:3" ht="20.25">
      <c r="C350" s="178"/>
    </row>
    <row r="351" spans="3:3" ht="20.25">
      <c r="C351" s="178"/>
    </row>
    <row r="352" spans="3:3" ht="20.25">
      <c r="C352" s="178"/>
    </row>
    <row r="353" spans="3:3" ht="20.25">
      <c r="C353" s="178"/>
    </row>
    <row r="354" spans="3:3" ht="20.25">
      <c r="C354" s="178"/>
    </row>
    <row r="355" spans="3:3" ht="20.25">
      <c r="C355" s="178"/>
    </row>
    <row r="356" spans="3:3" ht="20.25">
      <c r="C356" s="178"/>
    </row>
    <row r="357" spans="3:3" ht="20.25">
      <c r="C357" s="178"/>
    </row>
    <row r="358" spans="3:3" ht="20.25">
      <c r="C358" s="178"/>
    </row>
    <row r="359" spans="3:3" ht="20.25">
      <c r="C359" s="178"/>
    </row>
    <row r="360" spans="3:3" ht="20.25">
      <c r="C360" s="178"/>
    </row>
    <row r="361" spans="3:3" ht="20.25">
      <c r="C361" s="178"/>
    </row>
    <row r="362" spans="3:3" ht="20.25">
      <c r="C362" s="178"/>
    </row>
    <row r="363" spans="3:3" ht="20.25">
      <c r="C363" s="178"/>
    </row>
    <row r="364" spans="3:3" ht="20.25">
      <c r="C364" s="178"/>
    </row>
    <row r="365" spans="3:3" ht="20.25">
      <c r="C365" s="178"/>
    </row>
    <row r="366" spans="3:3" ht="20.25">
      <c r="C366" s="178"/>
    </row>
    <row r="367" spans="3:3" ht="20.25">
      <c r="C367" s="178"/>
    </row>
    <row r="368" spans="3:3" ht="20.25">
      <c r="C368" s="178"/>
    </row>
    <row r="369" spans="3:3" ht="20.25">
      <c r="C369" s="178"/>
    </row>
    <row r="370" spans="3:3" ht="20.25">
      <c r="C370" s="178"/>
    </row>
    <row r="371" spans="3:3" ht="20.25">
      <c r="C371" s="178"/>
    </row>
    <row r="372" spans="3:3" ht="20.25">
      <c r="C372" s="178"/>
    </row>
    <row r="373" spans="3:3" ht="20.25">
      <c r="C373" s="178"/>
    </row>
    <row r="374" spans="3:3" ht="20.25">
      <c r="C374" s="178"/>
    </row>
    <row r="375" spans="3:3" ht="20.25">
      <c r="C375" s="178"/>
    </row>
    <row r="376" spans="3:3" ht="20.25">
      <c r="C376" s="178"/>
    </row>
    <row r="377" spans="3:3" ht="20.25">
      <c r="C377" s="178"/>
    </row>
    <row r="378" spans="3:3" ht="20.25">
      <c r="C378" s="178"/>
    </row>
    <row r="379" spans="3:3" ht="20.25">
      <c r="C379" s="178"/>
    </row>
    <row r="380" spans="3:3" ht="20.25">
      <c r="C380" s="178"/>
    </row>
    <row r="381" spans="3:3" ht="20.25">
      <c r="C381" s="178"/>
    </row>
    <row r="382" spans="3:3" ht="20.25">
      <c r="C382" s="178"/>
    </row>
    <row r="383" spans="3:3" ht="20.25">
      <c r="C383" s="178"/>
    </row>
    <row r="384" spans="3:3" ht="20.25">
      <c r="C384" s="178"/>
    </row>
    <row r="385" spans="3:3" ht="20.25">
      <c r="C385" s="178"/>
    </row>
    <row r="386" spans="3:3" ht="20.25">
      <c r="C386" s="178"/>
    </row>
    <row r="387" spans="3:3" ht="20.25">
      <c r="C387" s="178"/>
    </row>
    <row r="388" spans="3:3" ht="20.25">
      <c r="C388" s="178"/>
    </row>
    <row r="389" spans="3:3" ht="20.25">
      <c r="C389" s="178"/>
    </row>
    <row r="390" spans="3:3" ht="20.25">
      <c r="C390" s="178"/>
    </row>
    <row r="391" spans="3:3" ht="20.25">
      <c r="C391" s="178"/>
    </row>
    <row r="392" spans="3:3" ht="20.25">
      <c r="C392" s="178"/>
    </row>
    <row r="393" spans="3:3" ht="20.25">
      <c r="C393" s="178"/>
    </row>
    <row r="394" spans="3:3" ht="20.25">
      <c r="C394" s="178"/>
    </row>
    <row r="395" spans="3:3" ht="20.25">
      <c r="C395" s="178"/>
    </row>
    <row r="396" spans="3:3" ht="20.25">
      <c r="C396" s="178"/>
    </row>
    <row r="397" spans="3:3" ht="20.25">
      <c r="C397" s="178"/>
    </row>
    <row r="398" spans="3:3" ht="20.25">
      <c r="C398" s="178"/>
    </row>
    <row r="399" spans="3:3" ht="20.25">
      <c r="C399" s="178"/>
    </row>
    <row r="400" spans="3:3" ht="20.25">
      <c r="C400" s="178"/>
    </row>
    <row r="401" spans="3:3" ht="20.25">
      <c r="C401" s="178"/>
    </row>
    <row r="402" spans="3:3" ht="20.25">
      <c r="C402" s="178"/>
    </row>
    <row r="403" spans="3:3" ht="20.25">
      <c r="C403" s="178"/>
    </row>
    <row r="404" spans="3:3" ht="20.25">
      <c r="C404" s="178"/>
    </row>
    <row r="405" spans="3:3" ht="20.25">
      <c r="C405" s="178"/>
    </row>
    <row r="406" spans="3:3" ht="20.25">
      <c r="C406" s="178"/>
    </row>
    <row r="407" spans="3:3" ht="20.25">
      <c r="C407" s="178"/>
    </row>
    <row r="408" spans="3:3" ht="20.25">
      <c r="C408" s="178"/>
    </row>
    <row r="409" spans="3:3" ht="20.25">
      <c r="C409" s="178"/>
    </row>
    <row r="410" spans="3:3" ht="20.25">
      <c r="C410" s="178"/>
    </row>
    <row r="411" spans="3:3" ht="20.25">
      <c r="C411" s="178"/>
    </row>
    <row r="412" spans="3:3" ht="20.25">
      <c r="C412" s="178"/>
    </row>
    <row r="413" spans="3:3" ht="20.25">
      <c r="C413" s="178"/>
    </row>
    <row r="414" spans="3:3" ht="20.25">
      <c r="C414" s="178"/>
    </row>
    <row r="415" spans="3:3" ht="20.25">
      <c r="C415" s="178"/>
    </row>
    <row r="416" spans="3:3" ht="20.25">
      <c r="C416" s="178"/>
    </row>
    <row r="417" spans="3:3" ht="20.25">
      <c r="C417" s="178"/>
    </row>
    <row r="418" spans="3:3" ht="20.25">
      <c r="C418" s="178"/>
    </row>
    <row r="419" spans="3:3" ht="20.25">
      <c r="C419" s="178"/>
    </row>
    <row r="420" spans="3:3" ht="20.25">
      <c r="C420" s="178"/>
    </row>
    <row r="421" spans="3:3" ht="20.25">
      <c r="C421" s="178"/>
    </row>
    <row r="422" spans="3:3" ht="20.25">
      <c r="C422" s="178"/>
    </row>
    <row r="423" spans="3:3" ht="20.25">
      <c r="C423" s="178"/>
    </row>
    <row r="424" spans="3:3" ht="20.25">
      <c r="C424" s="178"/>
    </row>
    <row r="425" spans="3:3" ht="20.25">
      <c r="C425" s="178"/>
    </row>
    <row r="426" spans="3:3" ht="20.25">
      <c r="C426" s="178"/>
    </row>
    <row r="427" spans="3:3" ht="20.25">
      <c r="C427" s="178"/>
    </row>
    <row r="428" spans="3:3" ht="20.25">
      <c r="C428" s="178"/>
    </row>
    <row r="429" spans="3:3" ht="20.25">
      <c r="C429" s="178"/>
    </row>
    <row r="430" spans="3:3" ht="20.25">
      <c r="C430" s="178"/>
    </row>
    <row r="431" spans="3:3" ht="20.25">
      <c r="C431" s="178"/>
    </row>
    <row r="432" spans="3:3" ht="20.25">
      <c r="C432" s="178"/>
    </row>
    <row r="433" spans="3:3" ht="20.25">
      <c r="C433" s="178"/>
    </row>
    <row r="434" spans="3:3" ht="20.25">
      <c r="C434" s="178"/>
    </row>
    <row r="435" spans="3:3" ht="20.25">
      <c r="C435" s="178"/>
    </row>
    <row r="436" spans="3:3" ht="20.25">
      <c r="C436" s="178"/>
    </row>
    <row r="437" spans="3:3" ht="20.25">
      <c r="C437" s="178"/>
    </row>
    <row r="438" spans="3:3" ht="20.25">
      <c r="C438" s="178"/>
    </row>
    <row r="439" spans="3:3" ht="20.25">
      <c r="C439" s="178"/>
    </row>
    <row r="440" spans="3:3" ht="20.25">
      <c r="C440" s="178"/>
    </row>
    <row r="441" spans="3:3" ht="20.25">
      <c r="C441" s="178"/>
    </row>
    <row r="442" spans="3:3" ht="20.25">
      <c r="C442" s="178"/>
    </row>
    <row r="443" spans="3:3" ht="20.25">
      <c r="C443" s="178"/>
    </row>
    <row r="444" spans="3:3" ht="20.25">
      <c r="C444" s="178"/>
    </row>
    <row r="445" spans="3:3" ht="20.25">
      <c r="C445" s="178"/>
    </row>
    <row r="446" spans="3:3" ht="20.25">
      <c r="C446" s="178"/>
    </row>
    <row r="447" spans="3:3" ht="20.25">
      <c r="C447" s="178"/>
    </row>
    <row r="448" spans="3:3" ht="20.25">
      <c r="C448" s="178"/>
    </row>
    <row r="449" spans="3:3" ht="20.25">
      <c r="C449" s="178"/>
    </row>
    <row r="450" spans="3:3" ht="20.25">
      <c r="C450" s="178"/>
    </row>
    <row r="451" spans="3:3" ht="20.25">
      <c r="C451" s="178"/>
    </row>
    <row r="452" spans="3:3" ht="20.25">
      <c r="C452" s="178"/>
    </row>
    <row r="453" spans="3:3" ht="20.25">
      <c r="C453" s="178"/>
    </row>
    <row r="454" spans="3:3" ht="20.25">
      <c r="C454" s="178"/>
    </row>
    <row r="455" spans="3:3" ht="20.25">
      <c r="C455" s="178"/>
    </row>
    <row r="456" spans="3:3" ht="20.25">
      <c r="C456" s="178"/>
    </row>
    <row r="457" spans="3:3" ht="20.25">
      <c r="C457" s="178"/>
    </row>
    <row r="458" spans="3:3" ht="20.25">
      <c r="C458" s="178"/>
    </row>
    <row r="459" spans="3:3" ht="20.25">
      <c r="C459" s="178"/>
    </row>
    <row r="460" spans="3:3" ht="20.25">
      <c r="C460" s="178"/>
    </row>
    <row r="461" spans="3:3" ht="20.25">
      <c r="C461" s="178"/>
    </row>
    <row r="462" spans="3:3" ht="20.25">
      <c r="C462" s="178"/>
    </row>
    <row r="463" spans="3:3" ht="20.25">
      <c r="C463" s="178"/>
    </row>
    <row r="464" spans="3:3" ht="20.25">
      <c r="C464" s="178"/>
    </row>
    <row r="465" spans="3:3" ht="20.25">
      <c r="C465" s="178"/>
    </row>
    <row r="466" spans="3:3" ht="20.25">
      <c r="C466" s="178"/>
    </row>
    <row r="467" spans="3:3" ht="20.25">
      <c r="C467" s="178"/>
    </row>
    <row r="468" spans="3:3" ht="20.25">
      <c r="C468" s="178"/>
    </row>
    <row r="469" spans="3:3" ht="20.25">
      <c r="C469" s="178"/>
    </row>
    <row r="470" spans="3:3" ht="20.25">
      <c r="C470" s="178"/>
    </row>
    <row r="471" spans="3:3" ht="20.25">
      <c r="C471" s="178"/>
    </row>
    <row r="472" spans="3:3" ht="20.25">
      <c r="C472" s="178"/>
    </row>
    <row r="473" spans="3:3" ht="20.25">
      <c r="C473" s="178"/>
    </row>
    <row r="474" spans="3:3" ht="20.25">
      <c r="C474" s="178"/>
    </row>
    <row r="475" spans="3:3" ht="20.25">
      <c r="C475" s="178"/>
    </row>
    <row r="476" spans="3:3" ht="20.25">
      <c r="C476" s="178"/>
    </row>
    <row r="477" spans="3:3" ht="20.25">
      <c r="C477" s="178"/>
    </row>
    <row r="478" spans="3:3" ht="20.25">
      <c r="C478" s="178"/>
    </row>
    <row r="479" spans="3:3" ht="20.25">
      <c r="C479" s="178"/>
    </row>
    <row r="480" spans="3:3" ht="20.25">
      <c r="C480" s="178"/>
    </row>
    <row r="481" spans="3:3" ht="20.25">
      <c r="C481" s="178"/>
    </row>
    <row r="482" spans="3:3" ht="20.25">
      <c r="C482" s="178"/>
    </row>
    <row r="483" spans="3:3" ht="20.25">
      <c r="C483" s="178"/>
    </row>
    <row r="484" spans="3:3" ht="20.25">
      <c r="C484" s="178"/>
    </row>
    <row r="485" spans="3:3" ht="20.25">
      <c r="C485" s="178"/>
    </row>
    <row r="486" spans="3:3" ht="20.25">
      <c r="C486" s="178"/>
    </row>
    <row r="487" spans="3:3" ht="20.25">
      <c r="C487" s="178"/>
    </row>
    <row r="488" spans="3:3" ht="20.25">
      <c r="C488" s="178"/>
    </row>
    <row r="489" spans="3:3" ht="20.25">
      <c r="C489" s="178"/>
    </row>
    <row r="490" spans="3:3" ht="20.25">
      <c r="C490" s="178"/>
    </row>
    <row r="491" spans="3:3" ht="20.25">
      <c r="C491" s="178"/>
    </row>
    <row r="492" spans="3:3" ht="20.25">
      <c r="C492" s="178"/>
    </row>
    <row r="493" spans="3:3" ht="20.25">
      <c r="C493" s="178"/>
    </row>
    <row r="494" spans="3:3" ht="20.25">
      <c r="C494" s="178"/>
    </row>
    <row r="495" spans="3:3" ht="20.25">
      <c r="C495" s="178"/>
    </row>
    <row r="496" spans="3:3" ht="20.25">
      <c r="C496" s="178"/>
    </row>
    <row r="497" spans="3:3" ht="20.25">
      <c r="C497" s="178"/>
    </row>
    <row r="498" spans="3:3" ht="20.25">
      <c r="C498" s="178"/>
    </row>
    <row r="499" spans="3:3" ht="20.25">
      <c r="C499" s="178"/>
    </row>
    <row r="500" spans="3:3" ht="20.25">
      <c r="C500" s="178"/>
    </row>
    <row r="501" spans="3:3" ht="20.25">
      <c r="C501" s="178"/>
    </row>
    <row r="502" spans="3:3" ht="20.25">
      <c r="C502" s="178"/>
    </row>
    <row r="503" spans="3:3" ht="20.25">
      <c r="C503" s="178"/>
    </row>
    <row r="504" spans="3:3" ht="20.25">
      <c r="C504" s="178"/>
    </row>
    <row r="505" spans="3:3" ht="20.25">
      <c r="C505" s="178"/>
    </row>
    <row r="506" spans="3:3" ht="20.25">
      <c r="C506" s="178"/>
    </row>
    <row r="507" spans="3:3" ht="20.25">
      <c r="C507" s="178"/>
    </row>
    <row r="508" spans="3:3" ht="20.25">
      <c r="C508" s="178"/>
    </row>
    <row r="509" spans="3:3" ht="20.25">
      <c r="C509" s="178"/>
    </row>
    <row r="510" spans="3:3" ht="20.25">
      <c r="C510" s="178"/>
    </row>
    <row r="511" spans="3:3" ht="20.25">
      <c r="C511" s="178"/>
    </row>
    <row r="512" spans="3:3" ht="20.25">
      <c r="C512" s="178"/>
    </row>
    <row r="513" spans="3:3" ht="20.25">
      <c r="C513" s="178"/>
    </row>
    <row r="514" spans="3:3" ht="20.25">
      <c r="C514" s="178"/>
    </row>
    <row r="515" spans="3:3" ht="20.25">
      <c r="C515" s="178"/>
    </row>
    <row r="516" spans="3:3" ht="20.25">
      <c r="C516" s="178"/>
    </row>
    <row r="517" spans="3:3" ht="20.25">
      <c r="C517" s="178"/>
    </row>
    <row r="518" spans="3:3" ht="20.25">
      <c r="C518" s="178"/>
    </row>
    <row r="519" spans="3:3" ht="20.25">
      <c r="C519" s="178"/>
    </row>
    <row r="520" spans="3:3" ht="20.25">
      <c r="C520" s="178"/>
    </row>
    <row r="521" spans="3:3" ht="20.25">
      <c r="C521" s="178"/>
    </row>
    <row r="522" spans="3:3" ht="20.25">
      <c r="C522" s="178"/>
    </row>
    <row r="523" spans="3:3" ht="20.25">
      <c r="C523" s="178"/>
    </row>
    <row r="524" spans="3:3" ht="20.25">
      <c r="C524" s="178"/>
    </row>
    <row r="525" spans="3:3" ht="20.25">
      <c r="C525" s="178"/>
    </row>
    <row r="526" spans="3:3" ht="20.25">
      <c r="C526" s="178"/>
    </row>
    <row r="527" spans="3:3" ht="20.25">
      <c r="C527" s="178"/>
    </row>
    <row r="528" spans="3:3" ht="20.25">
      <c r="C528" s="178"/>
    </row>
    <row r="529" spans="3:3" ht="20.25">
      <c r="C529" s="178"/>
    </row>
    <row r="530" spans="3:3" ht="20.25">
      <c r="C530" s="178"/>
    </row>
    <row r="531" spans="3:3" ht="20.25">
      <c r="C531" s="178"/>
    </row>
    <row r="532" spans="3:3" ht="20.25">
      <c r="C532" s="178"/>
    </row>
    <row r="533" spans="3:3" ht="20.25">
      <c r="C533" s="178"/>
    </row>
    <row r="534" spans="3:3" ht="20.25">
      <c r="C534" s="178"/>
    </row>
    <row r="535" spans="3:3" ht="20.25">
      <c r="C535" s="178"/>
    </row>
    <row r="536" spans="3:3" ht="20.25">
      <c r="C536" s="178"/>
    </row>
    <row r="537" spans="3:3" ht="20.25">
      <c r="C537" s="178"/>
    </row>
    <row r="538" spans="3:3" ht="20.25">
      <c r="C538" s="178"/>
    </row>
    <row r="539" spans="3:3" ht="20.25">
      <c r="C539" s="178"/>
    </row>
    <row r="540" spans="3:3" ht="20.25">
      <c r="C540" s="178"/>
    </row>
    <row r="541" spans="3:3" ht="20.25">
      <c r="C541" s="178"/>
    </row>
    <row r="542" spans="3:3" ht="20.25">
      <c r="C542" s="178"/>
    </row>
    <row r="543" spans="3:3" ht="20.25">
      <c r="C543" s="178"/>
    </row>
    <row r="544" spans="3:3" ht="20.25">
      <c r="C544" s="178"/>
    </row>
    <row r="545" spans="3:3" ht="20.25">
      <c r="C545" s="178"/>
    </row>
    <row r="546" spans="3:3" ht="20.25">
      <c r="C546" s="178"/>
    </row>
    <row r="547" spans="3:3" ht="20.25">
      <c r="C547" s="178"/>
    </row>
    <row r="548" spans="3:3" ht="20.25">
      <c r="C548" s="178"/>
    </row>
    <row r="549" spans="3:3" ht="20.25">
      <c r="C549" s="178"/>
    </row>
    <row r="550" spans="3:3" ht="20.25">
      <c r="C550" s="178"/>
    </row>
    <row r="551" spans="3:3" ht="20.25">
      <c r="C551" s="178"/>
    </row>
    <row r="552" spans="3:3" ht="20.25">
      <c r="C552" s="178"/>
    </row>
    <row r="553" spans="3:3" ht="20.25">
      <c r="C553" s="178"/>
    </row>
    <row r="554" spans="3:3" ht="20.25">
      <c r="C554" s="178"/>
    </row>
    <row r="555" spans="3:3" ht="20.25">
      <c r="C555" s="178"/>
    </row>
    <row r="556" spans="3:3" ht="20.25">
      <c r="C556" s="178"/>
    </row>
    <row r="557" spans="3:3" ht="20.25">
      <c r="C557" s="178"/>
    </row>
    <row r="558" spans="3:3" ht="20.25">
      <c r="C558" s="178"/>
    </row>
    <row r="559" spans="3:3" ht="20.25">
      <c r="C559" s="178"/>
    </row>
    <row r="560" spans="3:3" ht="20.25">
      <c r="C560" s="178"/>
    </row>
    <row r="561" spans="3:3" ht="20.25">
      <c r="C561" s="178"/>
    </row>
    <row r="562" spans="3:3" ht="20.25">
      <c r="C562" s="178"/>
    </row>
    <row r="563" spans="3:3" ht="20.25">
      <c r="C563" s="178"/>
    </row>
    <row r="564" spans="3:3" ht="20.25">
      <c r="C564" s="178"/>
    </row>
    <row r="565" spans="3:3" ht="20.25">
      <c r="C565" s="178"/>
    </row>
    <row r="566" spans="3:3" ht="20.25">
      <c r="C566" s="178"/>
    </row>
    <row r="567" spans="3:3" ht="20.25">
      <c r="C567" s="178"/>
    </row>
    <row r="568" spans="3:3" ht="20.25">
      <c r="C568" s="178"/>
    </row>
    <row r="569" spans="3:3" ht="20.25">
      <c r="C569" s="178"/>
    </row>
    <row r="570" spans="3:3" ht="20.25">
      <c r="C570" s="178"/>
    </row>
    <row r="571" spans="3:3" ht="20.25">
      <c r="C571" s="178"/>
    </row>
    <row r="572" spans="3:3" ht="20.25">
      <c r="C572" s="178"/>
    </row>
    <row r="573" spans="3:3" ht="20.25">
      <c r="C573" s="178"/>
    </row>
    <row r="574" spans="3:3" ht="20.25">
      <c r="C574" s="178"/>
    </row>
    <row r="575" spans="3:3" ht="20.25">
      <c r="C575" s="178"/>
    </row>
    <row r="576" spans="3:3" ht="20.25">
      <c r="C576" s="178"/>
    </row>
    <row r="577" spans="3:3" ht="20.25">
      <c r="C577" s="178"/>
    </row>
    <row r="578" spans="3:3" ht="20.25">
      <c r="C578" s="178"/>
    </row>
    <row r="579" spans="3:3" ht="20.25">
      <c r="C579" s="178"/>
    </row>
    <row r="580" spans="3:3" ht="20.25">
      <c r="C580" s="178"/>
    </row>
    <row r="581" spans="3:3" ht="20.25">
      <c r="C581" s="178"/>
    </row>
    <row r="582" spans="3:3" ht="20.25">
      <c r="C582" s="178"/>
    </row>
    <row r="583" spans="3:3" ht="20.25">
      <c r="C583" s="178"/>
    </row>
    <row r="584" spans="3:3" ht="20.25">
      <c r="C584" s="178"/>
    </row>
    <row r="585" spans="3:3" ht="20.25">
      <c r="C585" s="178"/>
    </row>
    <row r="586" spans="3:3" ht="20.25">
      <c r="C586" s="178"/>
    </row>
    <row r="587" spans="3:3" ht="20.25">
      <c r="C587" s="178"/>
    </row>
    <row r="588" spans="3:3" ht="20.25">
      <c r="C588" s="178"/>
    </row>
    <row r="589" spans="3:3" ht="20.25">
      <c r="C589" s="178"/>
    </row>
    <row r="590" spans="3:3" ht="20.25">
      <c r="C590" s="178"/>
    </row>
    <row r="591" spans="3:3" ht="20.25">
      <c r="C591" s="178"/>
    </row>
    <row r="592" spans="3:3" ht="20.25">
      <c r="C592" s="178"/>
    </row>
    <row r="593" spans="3:3" ht="20.25">
      <c r="C593" s="178"/>
    </row>
    <row r="594" spans="3:3" ht="20.25">
      <c r="C594" s="178"/>
    </row>
    <row r="595" spans="3:3" ht="20.25">
      <c r="C595" s="178"/>
    </row>
    <row r="596" spans="3:3" ht="20.25">
      <c r="C596" s="178"/>
    </row>
    <row r="597" spans="3:3" ht="20.25">
      <c r="C597" s="178"/>
    </row>
    <row r="598" spans="3:3" ht="20.25">
      <c r="C598" s="178"/>
    </row>
    <row r="599" spans="3:3" ht="20.25">
      <c r="C599" s="178"/>
    </row>
    <row r="600" spans="3:3" ht="20.25">
      <c r="C600" s="178"/>
    </row>
    <row r="601" spans="3:3" ht="20.25">
      <c r="C601" s="178"/>
    </row>
    <row r="602" spans="3:3" ht="20.25">
      <c r="C602" s="178"/>
    </row>
    <row r="603" spans="3:3" ht="20.25">
      <c r="C603" s="178"/>
    </row>
    <row r="604" spans="3:3" ht="20.25">
      <c r="C604" s="178"/>
    </row>
    <row r="605" spans="3:3" ht="20.25">
      <c r="C605" s="178"/>
    </row>
    <row r="606" spans="3:3" ht="20.25">
      <c r="C606" s="178"/>
    </row>
    <row r="607" spans="3:3" ht="20.25">
      <c r="C607" s="178"/>
    </row>
    <row r="608" spans="3:3" ht="20.25">
      <c r="C608" s="178"/>
    </row>
    <row r="609" spans="3:3" ht="20.25">
      <c r="C609" s="178"/>
    </row>
    <row r="610" spans="3:3" ht="20.25">
      <c r="C610" s="178"/>
    </row>
    <row r="611" spans="3:3" ht="20.25">
      <c r="C611" s="178"/>
    </row>
    <row r="612" spans="3:3" ht="20.25">
      <c r="C612" s="178"/>
    </row>
    <row r="613" spans="3:3" ht="20.25">
      <c r="C613" s="178"/>
    </row>
    <row r="614" spans="3:3" ht="20.25">
      <c r="C614" s="178"/>
    </row>
    <row r="615" spans="3:3" ht="20.25">
      <c r="C615" s="178"/>
    </row>
    <row r="616" spans="3:3" ht="20.25">
      <c r="C616" s="178"/>
    </row>
    <row r="617" spans="3:3" ht="20.25">
      <c r="C617" s="178"/>
    </row>
    <row r="618" spans="3:3" ht="20.25">
      <c r="C618" s="178"/>
    </row>
    <row r="619" spans="3:3" ht="20.25">
      <c r="C619" s="178"/>
    </row>
    <row r="620" spans="3:3" ht="20.25">
      <c r="C620" s="178"/>
    </row>
    <row r="621" spans="3:3" ht="20.25">
      <c r="C621" s="178"/>
    </row>
    <row r="622" spans="3:3" ht="20.25">
      <c r="C622" s="178"/>
    </row>
    <row r="623" spans="3:3" ht="20.25">
      <c r="C623" s="178"/>
    </row>
    <row r="624" spans="3:3" ht="20.25">
      <c r="C624" s="178"/>
    </row>
    <row r="625" spans="3:3" ht="20.25">
      <c r="C625" s="178"/>
    </row>
    <row r="626" spans="3:3" ht="20.25">
      <c r="C626" s="178"/>
    </row>
    <row r="627" spans="3:3" ht="20.25">
      <c r="C627" s="178"/>
    </row>
    <row r="628" spans="3:3" ht="20.25">
      <c r="C628" s="178"/>
    </row>
    <row r="629" spans="3:3" ht="20.25">
      <c r="C629" s="178"/>
    </row>
    <row r="630" spans="3:3" ht="20.25">
      <c r="C630" s="178"/>
    </row>
    <row r="631" spans="3:3" ht="20.25">
      <c r="C631" s="178"/>
    </row>
    <row r="632" spans="3:3" ht="20.25">
      <c r="C632" s="178"/>
    </row>
    <row r="633" spans="3:3" ht="20.25">
      <c r="C633" s="178"/>
    </row>
    <row r="634" spans="3:3" ht="20.25">
      <c r="C634" s="178"/>
    </row>
    <row r="635" spans="3:3" ht="20.25">
      <c r="C635" s="178"/>
    </row>
    <row r="636" spans="3:3" ht="20.25">
      <c r="C636" s="178"/>
    </row>
    <row r="637" spans="3:3" ht="20.25">
      <c r="C637" s="178"/>
    </row>
    <row r="638" spans="3:3" ht="20.25">
      <c r="C638" s="178"/>
    </row>
    <row r="639" spans="3:3" ht="20.25">
      <c r="C639" s="178"/>
    </row>
    <row r="640" spans="3:3" ht="20.25">
      <c r="C640" s="178"/>
    </row>
    <row r="641" spans="3:3" ht="20.25">
      <c r="C641" s="178"/>
    </row>
    <row r="642" spans="3:3" ht="20.25">
      <c r="C642" s="178"/>
    </row>
    <row r="643" spans="3:3" ht="20.25">
      <c r="C643" s="178"/>
    </row>
    <row r="644" spans="3:3" ht="20.25">
      <c r="C644" s="178"/>
    </row>
    <row r="645" spans="3:3" ht="20.25">
      <c r="C645" s="178"/>
    </row>
    <row r="646" spans="3:3" ht="20.25">
      <c r="C646" s="178"/>
    </row>
    <row r="647" spans="3:3" ht="20.25">
      <c r="C647" s="178"/>
    </row>
    <row r="648" spans="3:3" ht="20.25">
      <c r="C648" s="178"/>
    </row>
    <row r="649" spans="3:3" ht="20.25">
      <c r="C649" s="178"/>
    </row>
    <row r="650" spans="3:3" ht="20.25">
      <c r="C650" s="178"/>
    </row>
    <row r="651" spans="3:3" ht="20.25">
      <c r="C651" s="178"/>
    </row>
    <row r="652" spans="3:3" ht="20.25">
      <c r="C652" s="178"/>
    </row>
    <row r="653" spans="3:3" ht="20.25">
      <c r="C653" s="178"/>
    </row>
    <row r="654" spans="3:3" ht="20.25">
      <c r="C654" s="178"/>
    </row>
    <row r="655" spans="3:3" ht="20.25">
      <c r="C655" s="178"/>
    </row>
    <row r="656" spans="3:3" ht="20.25">
      <c r="C656" s="178"/>
    </row>
    <row r="657" spans="3:3" ht="20.25">
      <c r="C657" s="178"/>
    </row>
    <row r="658" spans="3:3" ht="20.25">
      <c r="C658" s="178"/>
    </row>
    <row r="659" spans="3:3" ht="20.25">
      <c r="C659" s="178"/>
    </row>
    <row r="660" spans="3:3" ht="20.25">
      <c r="C660" s="178"/>
    </row>
    <row r="661" spans="3:3" ht="20.25">
      <c r="C661" s="178"/>
    </row>
    <row r="662" spans="3:3" ht="20.25">
      <c r="C662" s="178"/>
    </row>
    <row r="663" spans="3:3" ht="20.25">
      <c r="C663" s="178"/>
    </row>
    <row r="664" spans="3:3" ht="20.25">
      <c r="C664" s="178"/>
    </row>
    <row r="665" spans="3:3" ht="20.25">
      <c r="C665" s="178"/>
    </row>
    <row r="666" spans="3:3" ht="20.25">
      <c r="C666" s="178"/>
    </row>
    <row r="667" spans="3:3" ht="20.25">
      <c r="C667" s="178"/>
    </row>
    <row r="668" spans="3:3" ht="20.25">
      <c r="C668" s="178"/>
    </row>
    <row r="669" spans="3:3" ht="20.25">
      <c r="C669" s="178"/>
    </row>
    <row r="670" spans="3:3" ht="20.25">
      <c r="C670" s="178"/>
    </row>
    <row r="671" spans="3:3" ht="20.25">
      <c r="C671" s="178"/>
    </row>
    <row r="672" spans="3:3" ht="20.25">
      <c r="C672" s="178"/>
    </row>
    <row r="673" spans="3:3" ht="20.25">
      <c r="C673" s="178"/>
    </row>
    <row r="674" spans="3:3" ht="20.25">
      <c r="C674" s="178"/>
    </row>
    <row r="675" spans="3:3" ht="20.25">
      <c r="C675" s="178"/>
    </row>
    <row r="676" spans="3:3" ht="20.25">
      <c r="C676" s="178"/>
    </row>
    <row r="677" spans="3:3" ht="20.25">
      <c r="C677" s="178"/>
    </row>
    <row r="678" spans="3:3" ht="20.25">
      <c r="C678" s="178"/>
    </row>
    <row r="679" spans="3:3" ht="20.25">
      <c r="C679" s="178"/>
    </row>
    <row r="680" spans="3:3" ht="20.25">
      <c r="C680" s="178"/>
    </row>
    <row r="681" spans="3:3" ht="20.25">
      <c r="C681" s="178"/>
    </row>
    <row r="682" spans="3:3" ht="20.25">
      <c r="C682" s="178"/>
    </row>
    <row r="683" spans="3:3" ht="20.25">
      <c r="C683" s="178"/>
    </row>
    <row r="684" spans="3:3" ht="20.25">
      <c r="C684" s="178"/>
    </row>
    <row r="685" spans="3:3" ht="20.25">
      <c r="C685" s="178"/>
    </row>
    <row r="686" spans="3:3" ht="20.25">
      <c r="C686" s="178"/>
    </row>
    <row r="687" spans="3:3" ht="20.25">
      <c r="C687" s="178"/>
    </row>
    <row r="688" spans="3:3" ht="20.25">
      <c r="C688" s="178"/>
    </row>
    <row r="689" spans="3:3" ht="20.25">
      <c r="C689" s="178"/>
    </row>
    <row r="690" spans="3:3" ht="20.25">
      <c r="C690" s="178"/>
    </row>
    <row r="691" spans="3:3" ht="20.25">
      <c r="C691" s="178"/>
    </row>
    <row r="692" spans="3:3" ht="20.25">
      <c r="C692" s="178"/>
    </row>
    <row r="693" spans="3:3" ht="20.25">
      <c r="C693" s="178"/>
    </row>
    <row r="694" spans="3:3" ht="20.25">
      <c r="C694" s="178"/>
    </row>
    <row r="695" spans="3:3" ht="20.25">
      <c r="C695" s="178"/>
    </row>
    <row r="696" spans="3:3" ht="20.25">
      <c r="C696" s="178"/>
    </row>
    <row r="697" spans="3:3" ht="20.25">
      <c r="C697" s="178"/>
    </row>
    <row r="698" spans="3:3" ht="20.25">
      <c r="C698" s="178"/>
    </row>
    <row r="699" spans="3:3" ht="20.25">
      <c r="C699" s="178"/>
    </row>
    <row r="700" spans="3:3" ht="20.25">
      <c r="C700" s="178"/>
    </row>
    <row r="701" spans="3:3" ht="20.25">
      <c r="C701" s="178"/>
    </row>
    <row r="702" spans="3:3" ht="20.25">
      <c r="C702" s="178"/>
    </row>
    <row r="703" spans="3:3" ht="20.25">
      <c r="C703" s="178"/>
    </row>
    <row r="704" spans="3:3" ht="20.25">
      <c r="C704" s="178"/>
    </row>
    <row r="705" spans="3:3" ht="20.25">
      <c r="C705" s="178"/>
    </row>
    <row r="706" spans="3:3" ht="20.25">
      <c r="C706" s="178"/>
    </row>
    <row r="707" spans="3:3" ht="20.25">
      <c r="C707" s="178"/>
    </row>
    <row r="708" spans="3:3" ht="20.25">
      <c r="C708" s="178"/>
    </row>
    <row r="709" spans="3:3" ht="20.25">
      <c r="C709" s="178"/>
    </row>
    <row r="710" spans="3:3" ht="20.25">
      <c r="C710" s="178"/>
    </row>
    <row r="711" spans="3:3" ht="20.25">
      <c r="C711" s="178"/>
    </row>
    <row r="712" spans="3:3" ht="20.25">
      <c r="C712" s="178"/>
    </row>
    <row r="713" spans="3:3" ht="20.25">
      <c r="C713" s="178"/>
    </row>
    <row r="714" spans="3:3" ht="20.25">
      <c r="C714" s="178"/>
    </row>
    <row r="715" spans="3:3" ht="20.25">
      <c r="C715" s="178"/>
    </row>
    <row r="716" spans="3:3" ht="20.25">
      <c r="C716" s="178"/>
    </row>
    <row r="717" spans="3:3" ht="20.25">
      <c r="C717" s="178"/>
    </row>
    <row r="718" spans="3:3" ht="20.25">
      <c r="C718" s="178"/>
    </row>
    <row r="719" spans="3:3" ht="20.25">
      <c r="C719" s="178"/>
    </row>
    <row r="720" spans="3:3" ht="20.25">
      <c r="C720" s="178"/>
    </row>
    <row r="721" spans="3:3" ht="20.25">
      <c r="C721" s="178"/>
    </row>
    <row r="722" spans="3:3" ht="20.25">
      <c r="C722" s="178"/>
    </row>
    <row r="723" spans="3:3" ht="20.25">
      <c r="C723" s="178"/>
    </row>
    <row r="724" spans="3:3" ht="20.25">
      <c r="C724" s="178"/>
    </row>
    <row r="725" spans="3:3" ht="20.25">
      <c r="C725" s="178"/>
    </row>
    <row r="726" spans="3:3" ht="20.25">
      <c r="C726" s="178"/>
    </row>
    <row r="727" spans="3:3" ht="20.25">
      <c r="C727" s="178"/>
    </row>
    <row r="728" spans="3:3" ht="20.25">
      <c r="C728" s="178"/>
    </row>
    <row r="729" spans="3:3" ht="20.25">
      <c r="C729" s="178"/>
    </row>
    <row r="730" spans="3:3" ht="20.25">
      <c r="C730" s="178"/>
    </row>
    <row r="731" spans="3:3" ht="20.25">
      <c r="C731" s="178"/>
    </row>
    <row r="732" spans="3:3" ht="20.25">
      <c r="C732" s="178"/>
    </row>
    <row r="733" spans="3:3" ht="20.25">
      <c r="C733" s="178"/>
    </row>
    <row r="734" spans="3:3" ht="20.25">
      <c r="C734" s="178"/>
    </row>
    <row r="735" spans="3:3" ht="20.25">
      <c r="C735" s="178"/>
    </row>
    <row r="736" spans="3:3" ht="20.25">
      <c r="C736" s="178"/>
    </row>
    <row r="737" spans="3:3" ht="20.25">
      <c r="C737" s="178"/>
    </row>
    <row r="738" spans="3:3" ht="20.25">
      <c r="C738" s="178"/>
    </row>
    <row r="739" spans="3:3" ht="20.25">
      <c r="C739" s="178"/>
    </row>
    <row r="740" spans="3:3" ht="20.25">
      <c r="C740" s="178"/>
    </row>
    <row r="741" spans="3:3" ht="20.25">
      <c r="C741" s="178"/>
    </row>
    <row r="742" spans="3:3" ht="20.25">
      <c r="C742" s="178"/>
    </row>
    <row r="743" spans="3:3" ht="20.25">
      <c r="C743" s="178"/>
    </row>
    <row r="744" spans="3:3" ht="20.25">
      <c r="C744" s="178"/>
    </row>
    <row r="745" spans="3:3" ht="20.25">
      <c r="C745" s="178"/>
    </row>
    <row r="746" spans="3:3" ht="20.25">
      <c r="C746" s="178"/>
    </row>
    <row r="747" spans="3:3" ht="20.25">
      <c r="C747" s="178"/>
    </row>
    <row r="748" spans="3:3" ht="20.25">
      <c r="C748" s="178"/>
    </row>
    <row r="749" spans="3:3" ht="20.25">
      <c r="C749" s="178"/>
    </row>
    <row r="750" spans="3:3" ht="20.25">
      <c r="C750" s="178"/>
    </row>
    <row r="751" spans="3:3" ht="20.25">
      <c r="C751" s="178"/>
    </row>
    <row r="752" spans="3:3" ht="20.25">
      <c r="C752" s="178"/>
    </row>
    <row r="753" spans="3:3" ht="20.25">
      <c r="C753" s="178"/>
    </row>
    <row r="754" spans="3:3" ht="20.25">
      <c r="C754" s="178"/>
    </row>
    <row r="755" spans="3:3" ht="20.25">
      <c r="C755" s="178"/>
    </row>
    <row r="756" spans="3:3" ht="20.25">
      <c r="C756" s="178"/>
    </row>
    <row r="757" spans="3:3" ht="20.25">
      <c r="C757" s="178"/>
    </row>
    <row r="758" spans="3:3" ht="20.25">
      <c r="C758" s="178"/>
    </row>
    <row r="759" spans="3:3" ht="20.25">
      <c r="C759" s="178"/>
    </row>
    <row r="760" spans="3:3" ht="20.25">
      <c r="C760" s="178"/>
    </row>
    <row r="761" spans="3:3" ht="20.25">
      <c r="C761" s="178"/>
    </row>
    <row r="762" spans="3:3" ht="20.25">
      <c r="C762" s="178"/>
    </row>
    <row r="763" spans="3:3" ht="20.25">
      <c r="C763" s="178"/>
    </row>
    <row r="764" spans="3:3" ht="20.25">
      <c r="C764" s="178"/>
    </row>
    <row r="765" spans="3:3" ht="20.25">
      <c r="C765" s="178"/>
    </row>
    <row r="766" spans="3:3" ht="20.25">
      <c r="C766" s="178"/>
    </row>
    <row r="767" spans="3:3" ht="20.25">
      <c r="C767" s="178"/>
    </row>
    <row r="768" spans="3:3" ht="20.25">
      <c r="C768" s="178"/>
    </row>
    <row r="769" spans="3:3" ht="20.25">
      <c r="C769" s="178"/>
    </row>
    <row r="770" spans="3:3" ht="20.25">
      <c r="C770" s="178"/>
    </row>
    <row r="771" spans="3:3" ht="20.25">
      <c r="C771" s="178"/>
    </row>
    <row r="772" spans="3:3" ht="20.25">
      <c r="C772" s="178"/>
    </row>
    <row r="773" spans="3:3" ht="20.25">
      <c r="C773" s="178"/>
    </row>
    <row r="774" spans="3:3" ht="20.25">
      <c r="C774" s="178"/>
    </row>
    <row r="775" spans="3:3" ht="20.25">
      <c r="C775" s="178"/>
    </row>
    <row r="776" spans="3:3" ht="20.25">
      <c r="C776" s="178"/>
    </row>
    <row r="777" spans="3:3" ht="20.25">
      <c r="C777" s="178"/>
    </row>
    <row r="778" spans="3:3" ht="20.25">
      <c r="C778" s="178"/>
    </row>
    <row r="779" spans="3:3" ht="20.25">
      <c r="C779" s="178"/>
    </row>
    <row r="780" spans="3:3" ht="20.25">
      <c r="C780" s="178"/>
    </row>
    <row r="781" spans="3:3" ht="20.25">
      <c r="C781" s="178"/>
    </row>
    <row r="782" spans="3:3" ht="20.25">
      <c r="C782" s="178"/>
    </row>
    <row r="783" spans="3:3" ht="20.25">
      <c r="C783" s="178"/>
    </row>
    <row r="784" spans="3:3" ht="20.25">
      <c r="C784" s="178"/>
    </row>
    <row r="785" spans="3:3" ht="20.25">
      <c r="C785" s="178"/>
    </row>
    <row r="786" spans="3:3" ht="20.25">
      <c r="C786" s="178"/>
    </row>
    <row r="787" spans="3:3" ht="20.25">
      <c r="C787" s="178"/>
    </row>
    <row r="788" spans="3:3" ht="20.25">
      <c r="C788" s="178"/>
    </row>
    <row r="789" spans="3:3" ht="20.25">
      <c r="C789" s="178"/>
    </row>
    <row r="790" spans="3:3" ht="20.25">
      <c r="C790" s="178"/>
    </row>
    <row r="791" spans="3:3" ht="20.25">
      <c r="C791" s="178"/>
    </row>
    <row r="792" spans="3:3" ht="20.25">
      <c r="C792" s="178"/>
    </row>
    <row r="793" spans="3:3" ht="20.25">
      <c r="C793" s="178"/>
    </row>
    <row r="794" spans="3:3" ht="20.25">
      <c r="C794" s="178"/>
    </row>
    <row r="795" spans="3:3" ht="20.25">
      <c r="C795" s="178"/>
    </row>
    <row r="796" spans="3:3" ht="20.25">
      <c r="C796" s="178"/>
    </row>
    <row r="797" spans="3:3" ht="20.25">
      <c r="C797" s="178"/>
    </row>
    <row r="798" spans="3:3" ht="20.25">
      <c r="C798" s="178"/>
    </row>
    <row r="799" spans="3:3" ht="20.25">
      <c r="C799" s="178"/>
    </row>
    <row r="800" spans="3:3" ht="20.25">
      <c r="C800" s="178"/>
    </row>
    <row r="801" spans="3:3" ht="20.25">
      <c r="C801" s="178"/>
    </row>
    <row r="802" spans="3:3" ht="20.25">
      <c r="C802" s="178"/>
    </row>
    <row r="803" spans="3:3" ht="20.25">
      <c r="C803" s="178"/>
    </row>
    <row r="804" spans="3:3" ht="20.25">
      <c r="C804" s="178"/>
    </row>
    <row r="805" spans="3:3" ht="20.25">
      <c r="C805" s="178"/>
    </row>
    <row r="806" spans="3:3" ht="20.25">
      <c r="C806" s="178"/>
    </row>
    <row r="807" spans="3:3" ht="20.25">
      <c r="C807" s="178"/>
    </row>
    <row r="808" spans="3:3" ht="20.25">
      <c r="C808" s="178"/>
    </row>
    <row r="809" spans="3:3" ht="20.25">
      <c r="C809" s="178"/>
    </row>
    <row r="810" spans="3:3" ht="20.25">
      <c r="C810" s="178"/>
    </row>
    <row r="811" spans="3:3" ht="20.25">
      <c r="C811" s="178"/>
    </row>
    <row r="812" spans="3:3" ht="20.25">
      <c r="C812" s="178"/>
    </row>
    <row r="813" spans="3:3" ht="20.25">
      <c r="C813" s="178"/>
    </row>
    <row r="814" spans="3:3" ht="20.25">
      <c r="C814" s="178"/>
    </row>
    <row r="815" spans="3:3" ht="20.25">
      <c r="C815" s="178"/>
    </row>
    <row r="816" spans="3:3" ht="20.25">
      <c r="C816" s="178"/>
    </row>
    <row r="817" spans="3:3" ht="20.25">
      <c r="C817" s="178"/>
    </row>
    <row r="818" spans="3:3" ht="20.25">
      <c r="C818" s="178"/>
    </row>
    <row r="819" spans="3:3" ht="20.25">
      <c r="C819" s="178"/>
    </row>
    <row r="820" spans="3:3" ht="20.25">
      <c r="C820" s="178"/>
    </row>
    <row r="821" spans="3:3" ht="20.25">
      <c r="C821" s="178"/>
    </row>
    <row r="822" spans="3:3" ht="20.25">
      <c r="C822" s="178"/>
    </row>
    <row r="823" spans="3:3" ht="20.25">
      <c r="C823" s="178"/>
    </row>
    <row r="824" spans="3:3" ht="20.25">
      <c r="C824" s="178"/>
    </row>
    <row r="825" spans="3:3" ht="20.25">
      <c r="C825" s="178"/>
    </row>
    <row r="826" spans="3:3" ht="20.25">
      <c r="C826" s="178"/>
    </row>
    <row r="827" spans="3:3" ht="20.25">
      <c r="C827" s="178"/>
    </row>
    <row r="828" spans="3:3" ht="20.25">
      <c r="C828" s="178"/>
    </row>
    <row r="829" spans="3:3" ht="20.25">
      <c r="C829" s="178"/>
    </row>
    <row r="830" spans="3:3" ht="20.25">
      <c r="C830" s="178"/>
    </row>
    <row r="831" spans="3:3" ht="20.25">
      <c r="C831" s="178"/>
    </row>
    <row r="832" spans="3:3" ht="20.25">
      <c r="C832" s="178"/>
    </row>
    <row r="833" spans="3:3" ht="20.25">
      <c r="C833" s="178"/>
    </row>
    <row r="834" spans="3:3" ht="20.25">
      <c r="C834" s="178"/>
    </row>
    <row r="835" spans="3:3" ht="20.25">
      <c r="C835" s="178"/>
    </row>
    <row r="836" spans="3:3" ht="20.25">
      <c r="C836" s="178"/>
    </row>
    <row r="837" spans="3:3" ht="20.25">
      <c r="C837" s="178"/>
    </row>
    <row r="838" spans="3:3" ht="20.25">
      <c r="C838" s="178"/>
    </row>
    <row r="839" spans="3:3" ht="20.25">
      <c r="C839" s="178"/>
    </row>
    <row r="840" spans="3:3" ht="20.25">
      <c r="C840" s="178"/>
    </row>
    <row r="841" spans="3:3" ht="20.25">
      <c r="C841" s="178"/>
    </row>
    <row r="842" spans="3:3" ht="20.25">
      <c r="C842" s="178"/>
    </row>
    <row r="843" spans="3:3" ht="20.25">
      <c r="C843" s="178"/>
    </row>
    <row r="844" spans="3:3" ht="20.25">
      <c r="C844" s="178"/>
    </row>
    <row r="845" spans="3:3" ht="20.25">
      <c r="C845" s="178"/>
    </row>
    <row r="846" spans="3:3" ht="20.25">
      <c r="C846" s="178"/>
    </row>
    <row r="847" spans="3:3" ht="20.25">
      <c r="C847" s="178"/>
    </row>
    <row r="848" spans="3:3" ht="20.25">
      <c r="C848" s="178"/>
    </row>
    <row r="849" spans="3:3" ht="20.25">
      <c r="C849" s="178"/>
    </row>
    <row r="850" spans="3:3" ht="20.25">
      <c r="C850" s="178"/>
    </row>
    <row r="851" spans="3:3" ht="20.25">
      <c r="C851" s="178"/>
    </row>
    <row r="852" spans="3:3" ht="20.25">
      <c r="C852" s="178"/>
    </row>
    <row r="853" spans="3:3" ht="20.25">
      <c r="C853" s="178"/>
    </row>
    <row r="854" spans="3:3" ht="20.25">
      <c r="C854" s="178"/>
    </row>
    <row r="855" spans="3:3" ht="20.25">
      <c r="C855" s="178"/>
    </row>
    <row r="856" spans="3:3" ht="20.25">
      <c r="C856" s="178"/>
    </row>
    <row r="857" spans="3:3" ht="20.25">
      <c r="C857" s="178"/>
    </row>
    <row r="858" spans="3:3" ht="20.25">
      <c r="C858" s="178"/>
    </row>
    <row r="859" spans="3:3" ht="20.25">
      <c r="C859" s="178"/>
    </row>
    <row r="860" spans="3:3" ht="20.25">
      <c r="C860" s="178"/>
    </row>
    <row r="861" spans="3:3" ht="20.25">
      <c r="C861" s="178"/>
    </row>
    <row r="862" spans="3:3" ht="20.25">
      <c r="C862" s="178"/>
    </row>
    <row r="863" spans="3:3" ht="20.25">
      <c r="C863" s="178"/>
    </row>
    <row r="864" spans="3:3" ht="20.25">
      <c r="C864" s="178"/>
    </row>
    <row r="865" spans="3:3" ht="20.25">
      <c r="C865" s="178"/>
    </row>
    <row r="866" spans="3:3" ht="20.25">
      <c r="C866" s="178"/>
    </row>
    <row r="867" spans="3:3" ht="20.25">
      <c r="C867" s="178"/>
    </row>
    <row r="868" spans="3:3" ht="20.25">
      <c r="C868" s="178"/>
    </row>
    <row r="869" spans="3:3" ht="20.25">
      <c r="C869" s="178"/>
    </row>
    <row r="870" spans="3:3" ht="20.25">
      <c r="C870" s="178"/>
    </row>
    <row r="871" spans="3:3" ht="20.25">
      <c r="C871" s="178"/>
    </row>
    <row r="872" spans="3:3" ht="20.25">
      <c r="C872" s="178"/>
    </row>
    <row r="873" spans="3:3" ht="20.25">
      <c r="C873" s="178"/>
    </row>
    <row r="874" spans="3:3" ht="20.25">
      <c r="C874" s="178"/>
    </row>
    <row r="875" spans="3:3" ht="20.25">
      <c r="C875" s="178"/>
    </row>
    <row r="876" spans="3:3" ht="20.25">
      <c r="C876" s="178"/>
    </row>
    <row r="877" spans="3:3" ht="20.25">
      <c r="C877" s="178"/>
    </row>
    <row r="878" spans="3:3" ht="20.25">
      <c r="C878" s="178"/>
    </row>
    <row r="879" spans="3:3" ht="20.25">
      <c r="C879" s="178"/>
    </row>
    <row r="880" spans="3:3" ht="20.25">
      <c r="C880" s="178"/>
    </row>
    <row r="881" spans="3:3" ht="20.25">
      <c r="C881" s="178"/>
    </row>
    <row r="882" spans="3:3" ht="20.25">
      <c r="C882" s="178"/>
    </row>
    <row r="883" spans="3:3" ht="20.25">
      <c r="C883" s="178"/>
    </row>
    <row r="884" spans="3:3" ht="20.25">
      <c r="C884" s="178"/>
    </row>
    <row r="885" spans="3:3" ht="20.25">
      <c r="C885" s="178"/>
    </row>
    <row r="886" spans="3:3" ht="20.25">
      <c r="C886" s="178"/>
    </row>
    <row r="887" spans="3:3" ht="20.25">
      <c r="C887" s="178"/>
    </row>
    <row r="888" spans="3:3" ht="20.25">
      <c r="C888" s="178"/>
    </row>
    <row r="889" spans="3:3" ht="20.25">
      <c r="C889" s="178"/>
    </row>
    <row r="890" spans="3:3" ht="20.25">
      <c r="C890" s="178"/>
    </row>
    <row r="891" spans="3:3" ht="20.25">
      <c r="C891" s="178"/>
    </row>
    <row r="892" spans="3:3" ht="20.25">
      <c r="C892" s="178"/>
    </row>
    <row r="893" spans="3:3" ht="20.25">
      <c r="C893" s="178"/>
    </row>
    <row r="894" spans="3:3" ht="20.25">
      <c r="C894" s="178"/>
    </row>
    <row r="895" spans="3:3" ht="20.25">
      <c r="C895" s="178"/>
    </row>
    <row r="896" spans="3:3" ht="20.25">
      <c r="C896" s="178"/>
    </row>
    <row r="897" spans="3:3" ht="20.25">
      <c r="C897" s="178"/>
    </row>
    <row r="898" spans="3:3" ht="20.25">
      <c r="C898" s="178"/>
    </row>
    <row r="899" spans="3:3" ht="20.25">
      <c r="C899" s="178"/>
    </row>
    <row r="900" spans="3:3" ht="20.25">
      <c r="C900" s="178"/>
    </row>
    <row r="901" spans="3:3" ht="20.25">
      <c r="C901" s="178"/>
    </row>
    <row r="902" spans="3:3" ht="20.25">
      <c r="C902" s="178"/>
    </row>
    <row r="903" spans="3:3" ht="20.25">
      <c r="C903" s="178"/>
    </row>
    <row r="904" spans="3:3" ht="20.25">
      <c r="C904" s="178"/>
    </row>
    <row r="905" spans="3:3" ht="20.25">
      <c r="C905" s="178"/>
    </row>
    <row r="906" spans="3:3" ht="20.25">
      <c r="C906" s="178"/>
    </row>
    <row r="907" spans="3:3" ht="20.25">
      <c r="C907" s="178"/>
    </row>
    <row r="908" spans="3:3" ht="20.25">
      <c r="C908" s="178"/>
    </row>
    <row r="909" spans="3:3" ht="20.25">
      <c r="C909" s="178"/>
    </row>
    <row r="910" spans="3:3" ht="20.25">
      <c r="C910" s="178"/>
    </row>
    <row r="911" spans="3:3" ht="20.25">
      <c r="C911" s="178"/>
    </row>
    <row r="912" spans="3:3" ht="20.25">
      <c r="C912" s="178"/>
    </row>
    <row r="913" spans="3:3" ht="20.25">
      <c r="C913" s="178"/>
    </row>
    <row r="914" spans="3:3" ht="20.25">
      <c r="C914" s="178"/>
    </row>
    <row r="915" spans="3:3" ht="20.25">
      <c r="C915" s="178"/>
    </row>
    <row r="916" spans="3:3" ht="20.25">
      <c r="C916" s="178"/>
    </row>
    <row r="917" spans="3:3" ht="20.25">
      <c r="C917" s="178"/>
    </row>
    <row r="918" spans="3:3" ht="20.25">
      <c r="C918" s="178"/>
    </row>
    <row r="919" spans="3:3" ht="20.25">
      <c r="C919" s="178"/>
    </row>
    <row r="920" spans="3:3" ht="20.25">
      <c r="C920" s="178"/>
    </row>
    <row r="921" spans="3:3" ht="20.25">
      <c r="C921" s="178"/>
    </row>
    <row r="922" spans="3:3" ht="20.25">
      <c r="C922" s="178"/>
    </row>
    <row r="923" spans="3:3" ht="20.25">
      <c r="C923" s="178"/>
    </row>
    <row r="924" spans="3:3" ht="20.25">
      <c r="C924" s="178"/>
    </row>
    <row r="925" spans="3:3" ht="20.25">
      <c r="C925" s="178"/>
    </row>
    <row r="926" spans="3:3" ht="20.25">
      <c r="C926" s="178"/>
    </row>
    <row r="927" spans="3:3" ht="20.25">
      <c r="C927" s="178"/>
    </row>
    <row r="928" spans="3:3" ht="20.25">
      <c r="C928" s="178"/>
    </row>
    <row r="929" spans="3:3" ht="20.25">
      <c r="C929" s="178"/>
    </row>
    <row r="930" spans="3:3" ht="20.25">
      <c r="C930" s="178"/>
    </row>
    <row r="931" spans="3:3" ht="20.25">
      <c r="C931" s="178"/>
    </row>
    <row r="932" spans="3:3" ht="20.25">
      <c r="C932" s="178"/>
    </row>
    <row r="933" spans="3:3" ht="20.25">
      <c r="C933" s="178"/>
    </row>
    <row r="934" spans="3:3" ht="20.25">
      <c r="C934" s="178"/>
    </row>
    <row r="935" spans="3:3" ht="20.25">
      <c r="C935" s="178"/>
    </row>
    <row r="936" spans="3:3" ht="20.25">
      <c r="C936" s="178"/>
    </row>
    <row r="937" spans="3:3" ht="20.25">
      <c r="C937" s="178"/>
    </row>
    <row r="938" spans="3:3" ht="20.25">
      <c r="C938" s="178"/>
    </row>
    <row r="939" spans="3:3" ht="20.25">
      <c r="C939" s="178"/>
    </row>
    <row r="940" spans="3:3" ht="20.25">
      <c r="C940" s="178"/>
    </row>
    <row r="941" spans="3:3" ht="20.25">
      <c r="C941" s="178"/>
    </row>
    <row r="942" spans="3:3" ht="20.25">
      <c r="C942" s="178"/>
    </row>
    <row r="943" spans="3:3" ht="20.25">
      <c r="C943" s="178"/>
    </row>
    <row r="944" spans="3:3" ht="20.25">
      <c r="C944" s="178"/>
    </row>
    <row r="945" spans="3:3" ht="20.25">
      <c r="C945" s="178"/>
    </row>
    <row r="946" spans="3:3" ht="20.25">
      <c r="C946" s="178"/>
    </row>
    <row r="947" spans="3:3" ht="20.25">
      <c r="C947" s="178"/>
    </row>
    <row r="948" spans="3:3" ht="20.25">
      <c r="C948" s="178"/>
    </row>
    <row r="949" spans="3:3" ht="20.25">
      <c r="C949" s="178"/>
    </row>
    <row r="950" spans="3:3" ht="20.25">
      <c r="C950" s="178"/>
    </row>
    <row r="951" spans="3:3" ht="20.25">
      <c r="C951" s="178"/>
    </row>
    <row r="952" spans="3:3" ht="20.25">
      <c r="C952" s="178"/>
    </row>
    <row r="953" spans="3:3" ht="20.25">
      <c r="C953" s="178"/>
    </row>
    <row r="954" spans="3:3" ht="20.25">
      <c r="C954" s="178"/>
    </row>
    <row r="955" spans="3:3" ht="20.25">
      <c r="C955" s="178"/>
    </row>
    <row r="956" spans="3:3" ht="20.25">
      <c r="C956" s="178"/>
    </row>
    <row r="957" spans="3:3" ht="20.25">
      <c r="C957" s="178"/>
    </row>
    <row r="958" spans="3:3" ht="20.25">
      <c r="C958" s="178"/>
    </row>
    <row r="959" spans="3:3" ht="20.25">
      <c r="C959" s="178"/>
    </row>
    <row r="960" spans="3:3" ht="20.25">
      <c r="C960" s="178"/>
    </row>
    <row r="961" spans="3:3" ht="20.25">
      <c r="C961" s="178"/>
    </row>
    <row r="962" spans="3:3" ht="20.25">
      <c r="C962" s="178"/>
    </row>
    <row r="963" spans="3:3" ht="20.25">
      <c r="C963" s="178"/>
    </row>
    <row r="964" spans="3:3" ht="20.25">
      <c r="C964" s="178"/>
    </row>
    <row r="965" spans="3:3" ht="20.25">
      <c r="C965" s="178"/>
    </row>
    <row r="966" spans="3:3" ht="20.25">
      <c r="C966" s="178"/>
    </row>
    <row r="967" spans="3:3" ht="20.25">
      <c r="C967" s="178"/>
    </row>
    <row r="968" spans="3:3" ht="20.25">
      <c r="C968" s="178"/>
    </row>
    <row r="969" spans="3:3" ht="20.25">
      <c r="C969" s="178"/>
    </row>
    <row r="970" spans="3:3" ht="20.25">
      <c r="C970" s="178"/>
    </row>
    <row r="971" spans="3:3" ht="20.25">
      <c r="C971" s="178"/>
    </row>
    <row r="972" spans="3:3" ht="20.25">
      <c r="C972" s="178"/>
    </row>
    <row r="973" spans="3:3" ht="20.25">
      <c r="C973" s="178"/>
    </row>
    <row r="974" spans="3:3" ht="20.25">
      <c r="C974" s="178"/>
    </row>
    <row r="975" spans="3:3" ht="20.25">
      <c r="C975" s="178"/>
    </row>
    <row r="976" spans="3:3" ht="20.25">
      <c r="C976" s="178"/>
    </row>
    <row r="977" spans="3:3" ht="20.25">
      <c r="C977" s="178"/>
    </row>
    <row r="978" spans="3:3" ht="20.25">
      <c r="C978" s="178"/>
    </row>
    <row r="979" spans="3:3" ht="20.25">
      <c r="C979" s="178"/>
    </row>
    <row r="980" spans="3:3" ht="20.25">
      <c r="C980" s="178"/>
    </row>
    <row r="981" spans="3:3" ht="20.25">
      <c r="C981" s="178"/>
    </row>
    <row r="982" spans="3:3" ht="20.25">
      <c r="C982" s="178"/>
    </row>
    <row r="983" spans="3:3" ht="20.25">
      <c r="C983" s="178"/>
    </row>
    <row r="984" spans="3:3" ht="20.25">
      <c r="C984" s="178"/>
    </row>
    <row r="985" spans="3:3" ht="20.25">
      <c r="C985" s="178"/>
    </row>
    <row r="986" spans="3:3" ht="20.25">
      <c r="C986" s="178"/>
    </row>
    <row r="987" spans="3:3" ht="20.25">
      <c r="C987" s="178"/>
    </row>
    <row r="988" spans="3:3" ht="20.25">
      <c r="C988" s="178"/>
    </row>
    <row r="989" spans="3:3" ht="20.25">
      <c r="C989" s="178"/>
    </row>
    <row r="990" spans="3:3" ht="20.25">
      <c r="C990" s="178"/>
    </row>
    <row r="991" spans="3:3" ht="20.25">
      <c r="C991" s="178"/>
    </row>
    <row r="992" spans="3:3" ht="20.25">
      <c r="C992" s="178"/>
    </row>
    <row r="993" spans="3:3" ht="20.25">
      <c r="C993" s="178"/>
    </row>
    <row r="994" spans="3:3" ht="20.25">
      <c r="C994" s="178"/>
    </row>
    <row r="995" spans="3:3" ht="20.25">
      <c r="C995" s="178"/>
    </row>
    <row r="996" spans="3:3" ht="20.25">
      <c r="C996" s="178"/>
    </row>
    <row r="997" spans="3:3" ht="20.25">
      <c r="C997" s="178"/>
    </row>
    <row r="998" spans="3:3" ht="20.25">
      <c r="C998" s="178"/>
    </row>
    <row r="999" spans="3:3" ht="20.25">
      <c r="C999" s="178"/>
    </row>
    <row r="1000" spans="3:3" ht="20.25">
      <c r="C1000" s="178"/>
    </row>
    <row r="1001" spans="3:3" ht="20.25">
      <c r="C1001" s="178"/>
    </row>
    <row r="1002" spans="3:3" ht="20.25">
      <c r="C1002" s="178"/>
    </row>
    <row r="1003" spans="3:3" ht="20.25">
      <c r="C1003" s="178"/>
    </row>
    <row r="1004" spans="3:3" ht="20.25">
      <c r="C1004" s="178"/>
    </row>
    <row r="1005" spans="3:3" ht="20.25">
      <c r="C1005" s="178"/>
    </row>
    <row r="1006" spans="3:3" ht="20.25">
      <c r="C1006" s="178"/>
    </row>
    <row r="1007" spans="3:3" ht="20.25">
      <c r="C1007" s="178"/>
    </row>
    <row r="1008" spans="3:3" ht="20.25">
      <c r="C1008" s="178"/>
    </row>
    <row r="1009" spans="3:3" ht="20.25">
      <c r="C1009" s="178"/>
    </row>
    <row r="1010" spans="3:3" ht="20.25">
      <c r="C1010" s="178"/>
    </row>
    <row r="1011" spans="3:3" ht="20.25">
      <c r="C1011" s="178"/>
    </row>
    <row r="1012" spans="3:3" ht="20.25">
      <c r="C1012" s="178"/>
    </row>
    <row r="1013" spans="3:3" ht="20.25">
      <c r="C1013" s="178"/>
    </row>
    <row r="1014" spans="3:3" ht="20.25">
      <c r="C1014" s="178"/>
    </row>
    <row r="1015" spans="3:3" ht="20.25">
      <c r="C1015" s="178"/>
    </row>
    <row r="1016" spans="3:3" ht="20.25">
      <c r="C1016" s="178"/>
    </row>
    <row r="1017" spans="3:3" ht="20.25">
      <c r="C1017" s="178"/>
    </row>
    <row r="1018" spans="3:3" ht="20.25">
      <c r="C1018" s="178"/>
    </row>
    <row r="1019" spans="3:3" ht="20.25">
      <c r="C1019" s="178"/>
    </row>
    <row r="1020" spans="3:3" ht="20.25">
      <c r="C1020" s="178"/>
    </row>
    <row r="1021" spans="3:3" ht="20.25">
      <c r="C1021" s="178"/>
    </row>
    <row r="1022" spans="3:3" ht="20.25">
      <c r="C1022" s="178"/>
    </row>
    <row r="1023" spans="3:3" ht="20.25">
      <c r="C1023" s="178"/>
    </row>
    <row r="1024" spans="3:3" ht="20.25">
      <c r="C1024" s="178"/>
    </row>
    <row r="1025" spans="3:3" ht="20.25">
      <c r="C1025" s="178"/>
    </row>
    <row r="1026" spans="3:3" ht="20.25">
      <c r="C1026" s="178"/>
    </row>
    <row r="1027" spans="3:3" ht="20.25">
      <c r="C1027" s="178"/>
    </row>
    <row r="1028" spans="3:3" ht="20.25">
      <c r="C1028" s="178"/>
    </row>
  </sheetData>
  <mergeCells count="1">
    <mergeCell ref="B1:C1"/>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9D686-60BD-46DD-83B6-AE69862A2A23}">
  <sheetPr>
    <tabColor rgb="FF00B0F0"/>
  </sheetPr>
  <dimension ref="A2:U41"/>
  <sheetViews>
    <sheetView zoomScaleNormal="100" workbookViewId="0">
      <selection activeCell="G28" sqref="G28"/>
    </sheetView>
  </sheetViews>
  <sheetFormatPr defaultRowHeight="14.25"/>
  <cols>
    <col min="1" max="18" width="9" style="82"/>
    <col min="19" max="19" width="2.25" style="82" customWidth="1"/>
    <col min="20" max="20" width="3.875" style="82" bestFit="1" customWidth="1"/>
    <col min="21" max="21" width="16.375" style="82" bestFit="1" customWidth="1"/>
    <col min="22" max="16384" width="9" style="82"/>
  </cols>
  <sheetData>
    <row r="2" spans="1:21" ht="17.25" thickBot="1">
      <c r="T2" s="410" t="s">
        <v>1500</v>
      </c>
      <c r="U2" s="410"/>
    </row>
    <row r="3" spans="1:21" ht="15" thickTop="1">
      <c r="T3" s="102" t="s">
        <v>349</v>
      </c>
      <c r="U3" s="198" t="s">
        <v>1501</v>
      </c>
    </row>
    <row r="4" spans="1:21">
      <c r="T4" s="102">
        <v>1</v>
      </c>
      <c r="U4" s="94" t="s">
        <v>526</v>
      </c>
    </row>
    <row r="5" spans="1:21">
      <c r="T5" s="102">
        <v>2</v>
      </c>
      <c r="U5" s="94" t="s">
        <v>1515</v>
      </c>
    </row>
    <row r="6" spans="1:21">
      <c r="T6" s="102">
        <v>3</v>
      </c>
      <c r="U6" s="203" t="s">
        <v>1505</v>
      </c>
    </row>
    <row r="7" spans="1:21">
      <c r="T7" s="102">
        <v>4</v>
      </c>
      <c r="U7" s="203" t="s">
        <v>1506</v>
      </c>
    </row>
    <row r="8" spans="1:21">
      <c r="T8" s="102">
        <v>5</v>
      </c>
      <c r="U8" s="203" t="s">
        <v>1505</v>
      </c>
    </row>
    <row r="9" spans="1:21">
      <c r="T9" s="102">
        <v>6</v>
      </c>
      <c r="U9" s="203" t="s">
        <v>1506</v>
      </c>
    </row>
    <row r="10" spans="1:21">
      <c r="T10" s="102">
        <v>7</v>
      </c>
      <c r="U10" s="203" t="s">
        <v>1507</v>
      </c>
    </row>
    <row r="11" spans="1:21">
      <c r="T11" s="102">
        <v>8</v>
      </c>
      <c r="U11" s="203" t="s">
        <v>1508</v>
      </c>
    </row>
    <row r="12" spans="1:21">
      <c r="T12" s="102">
        <v>9</v>
      </c>
      <c r="U12" s="94" t="s">
        <v>241</v>
      </c>
    </row>
    <row r="13" spans="1:21">
      <c r="A13" s="415" t="s">
        <v>1157</v>
      </c>
      <c r="B13" s="415"/>
      <c r="C13" s="415"/>
      <c r="D13" s="415" t="s">
        <v>1156</v>
      </c>
      <c r="E13" s="415"/>
      <c r="F13" s="415"/>
      <c r="G13" s="415" t="s">
        <v>1155</v>
      </c>
      <c r="H13" s="415"/>
      <c r="I13" s="415"/>
      <c r="J13" s="415" t="s">
        <v>1154</v>
      </c>
      <c r="K13" s="415"/>
      <c r="L13" s="415"/>
      <c r="M13" s="415" t="s">
        <v>1153</v>
      </c>
      <c r="N13" s="415"/>
      <c r="O13" s="415"/>
      <c r="P13" s="415" t="s">
        <v>1152</v>
      </c>
      <c r="Q13" s="415"/>
      <c r="R13" s="415"/>
      <c r="T13" s="102">
        <v>10</v>
      </c>
      <c r="U13" s="203" t="s">
        <v>1502</v>
      </c>
    </row>
    <row r="14" spans="1:21">
      <c r="T14" s="102">
        <v>11</v>
      </c>
      <c r="U14" s="203" t="s">
        <v>1509</v>
      </c>
    </row>
    <row r="15" spans="1:21">
      <c r="T15" s="102">
        <v>12</v>
      </c>
      <c r="U15" s="203" t="s">
        <v>1510</v>
      </c>
    </row>
    <row r="16" spans="1:21">
      <c r="T16" s="102">
        <v>13</v>
      </c>
      <c r="U16" s="203" t="s">
        <v>1511</v>
      </c>
    </row>
    <row r="17" spans="1:21">
      <c r="T17" s="102">
        <v>14</v>
      </c>
      <c r="U17" s="203" t="s">
        <v>1512</v>
      </c>
    </row>
    <row r="18" spans="1:21">
      <c r="T18" s="102">
        <v>15</v>
      </c>
      <c r="U18" s="203" t="s">
        <v>1513</v>
      </c>
    </row>
    <row r="19" spans="1:21">
      <c r="T19" s="102">
        <v>16</v>
      </c>
      <c r="U19" s="203" t="s">
        <v>1514</v>
      </c>
    </row>
    <row r="20" spans="1:21">
      <c r="T20" s="102">
        <v>17</v>
      </c>
      <c r="U20" s="203" t="s">
        <v>1504</v>
      </c>
    </row>
    <row r="21" spans="1:21">
      <c r="T21" s="102">
        <v>18</v>
      </c>
      <c r="U21" s="94" t="s">
        <v>1516</v>
      </c>
    </row>
    <row r="22" spans="1:21">
      <c r="T22" s="102">
        <v>19</v>
      </c>
      <c r="U22" s="94" t="s">
        <v>1517</v>
      </c>
    </row>
    <row r="27" spans="1:21">
      <c r="A27" s="415" t="s">
        <v>1151</v>
      </c>
      <c r="B27" s="415"/>
      <c r="C27" s="415"/>
      <c r="D27" s="415" t="s">
        <v>1150</v>
      </c>
      <c r="E27" s="415"/>
      <c r="F27" s="415"/>
      <c r="G27" s="415" t="s">
        <v>2706</v>
      </c>
      <c r="H27" s="415"/>
      <c r="I27" s="415"/>
      <c r="J27" s="415" t="s">
        <v>1149</v>
      </c>
      <c r="K27" s="415"/>
      <c r="L27" s="415"/>
      <c r="M27" s="415" t="s">
        <v>1148</v>
      </c>
      <c r="N27" s="415"/>
      <c r="O27" s="415"/>
      <c r="P27" s="415" t="s">
        <v>1147</v>
      </c>
      <c r="Q27" s="415"/>
      <c r="R27" s="415"/>
    </row>
    <row r="41" spans="1:12">
      <c r="A41" s="415" t="s">
        <v>1146</v>
      </c>
      <c r="B41" s="415"/>
      <c r="C41" s="415"/>
      <c r="D41" s="415" t="s">
        <v>1145</v>
      </c>
      <c r="E41" s="415"/>
      <c r="F41" s="415"/>
      <c r="G41" s="415" t="s">
        <v>1144</v>
      </c>
      <c r="H41" s="415"/>
      <c r="I41" s="415"/>
      <c r="J41" s="415" t="s">
        <v>1143</v>
      </c>
      <c r="K41" s="415"/>
      <c r="L41" s="415"/>
    </row>
  </sheetData>
  <mergeCells count="17">
    <mergeCell ref="T2:U2"/>
    <mergeCell ref="A13:C13"/>
    <mergeCell ref="D13:F13"/>
    <mergeCell ref="G13:I13"/>
    <mergeCell ref="J13:L13"/>
    <mergeCell ref="M13:O13"/>
    <mergeCell ref="P13:R13"/>
    <mergeCell ref="A41:C41"/>
    <mergeCell ref="D41:F41"/>
    <mergeCell ref="G41:I41"/>
    <mergeCell ref="J41:L41"/>
    <mergeCell ref="D27:F27"/>
    <mergeCell ref="P27:R27"/>
    <mergeCell ref="M27:O27"/>
    <mergeCell ref="J27:L27"/>
    <mergeCell ref="G27:I27"/>
    <mergeCell ref="A27:C27"/>
  </mergeCells>
  <hyperlinks>
    <hyperlink ref="U4" location="Characters!A1" display="Characters!A1" xr:uid="{ECB3B32B-6793-4AFE-9E68-44775AE7E93C}"/>
    <hyperlink ref="U5" location="Calculator!A1" display="Calculator!A1" xr:uid="{83D1FE98-E487-4C1D-883B-205285C65906}"/>
    <hyperlink ref="U6:U12" location="Calculator!A1" display="Calculator!A1" xr:uid="{F07EEC02-7277-4A3B-919B-DEF3EBFD37CA}"/>
    <hyperlink ref="U6" location="'FAQ and Tips'!A1" display="'FAQ and Tips'!A1" xr:uid="{04C63589-08F8-4C27-9369-C255B85F24BF}"/>
    <hyperlink ref="U7" location="'General Table'!A1" display="'General Table'!A1" xr:uid="{CEF32E3D-7B18-4CC8-91B9-A521A713646A}"/>
    <hyperlink ref="U8" location="'Horse &amp; Skill Table'!A1" display="FAQ and Tips'!A1" xr:uid="{C7F825EB-00C9-46FF-9A75-0D04614B756B}"/>
    <hyperlink ref="U9" location="'General Table'!A1" display="'General Table'!A1" xr:uid="{F29F74BD-6AF6-48B0-88E2-A88B54E5B864}"/>
    <hyperlink ref="U10" location="'Horse &amp; Skill Table'!A1" display="'Horse &amp; Skill Table'!A1" xr:uid="{2E29FC7A-023F-4641-A275-3F0AA0F57DCE}"/>
    <hyperlink ref="U11" location="'Martial Table'!A1" display="'Martial Table'!A1" xr:uid="{50694F4A-8CD5-47C2-BAD5-241921080A88}"/>
    <hyperlink ref="U12" location="Craft!A1" display="Craft!A1" xr:uid="{1845DC4E-FC25-427C-A42A-98B4F1248142}"/>
    <hyperlink ref="U13" location="'Junshan Wine'!A1" display="'Junshan Wine'!A1" xr:uid="{DFB6EAE3-01AD-4BCB-AC45-97EFE5A52D72}"/>
    <hyperlink ref="U14" location="'Junshan Poem'!A1" display="'Junshan Poem'!A1" xr:uid="{858D7B14-6ABE-4832-A747-A55C9384B2E5}"/>
    <hyperlink ref="U15" location="'Language Persian'!A1" display="'Language Persian'!A1" xr:uid="{D9DCFE86-9439-4329-B797-A07EE0F02746}"/>
    <hyperlink ref="U16" location="'Language Korean'!A1" display="'Language Korean'!A1" xr:uid="{08262915-A9D3-40C7-A778-65EE2A48223E}"/>
    <hyperlink ref="U17" location="'Scholar Paint'!A1" display="'Scholar Paint'!A1" xr:uid="{CAB355CE-1383-4410-A01A-80849B80CDC3}"/>
    <hyperlink ref="U18" location="'Scholar Caligraphy'!A1" display="'Scholar Caligraphy'!A1" xr:uid="{49AD8366-E50A-4D81-AA16-51F2CF0A145F}"/>
    <hyperlink ref="U19" location="'Scholar Music'!A1" display="'Scholar Music'!A1" xr:uid="{AB187F8C-4761-487C-BEAC-FD799DFC4CB3}"/>
    <hyperlink ref="U20" location="'門派藏寶閣 (Sect Treasure Hall)'!A1" display="'門派藏寶閣 (Sect Treasure Hall)'!A1" xr:uid="{B61C03C4-E7E2-413E-B158-F9A2E75F59C4}"/>
    <hyperlink ref="U21" location="Version!A1" display="Version!A1" xr:uid="{2C225B06-8F23-442B-9347-8897DE8F79E4}"/>
    <hyperlink ref="U22" location="Misc!A1" display="Misc!A1" xr:uid="{44087491-4F26-4ECB-B716-D04C7FB63AFB}"/>
  </hyperlinks>
  <pageMargins left="0.7" right="0.7" top="0.75" bottom="0.75" header="0.3" footer="0.3"/>
  <pageSetup paperSize="0" orientation="portrait" horizontalDpi="0" verticalDpi="0" copies="0"/>
  <drawing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F45C4-EB3B-4584-ACF4-87800D6FEF49}">
  <sheetPr>
    <tabColor rgb="FF00B0F0"/>
  </sheetPr>
  <dimension ref="A1:U41"/>
  <sheetViews>
    <sheetView topLeftCell="A7" zoomScaleNormal="100" workbookViewId="0"/>
  </sheetViews>
  <sheetFormatPr defaultRowHeight="14.25"/>
  <cols>
    <col min="1" max="18" width="9" style="82"/>
    <col min="19" max="19" width="3.5" style="82" customWidth="1"/>
    <col min="20" max="20" width="3.875" style="82" bestFit="1" customWidth="1"/>
    <col min="21" max="21" width="16.375" style="82" bestFit="1" customWidth="1"/>
    <col min="22" max="16384" width="9" style="82"/>
  </cols>
  <sheetData>
    <row r="1" spans="1:21" ht="17.25" thickBot="1">
      <c r="T1" s="410" t="s">
        <v>1500</v>
      </c>
      <c r="U1" s="410"/>
    </row>
    <row r="2" spans="1:21" ht="15" thickTop="1">
      <c r="T2" s="102" t="s">
        <v>349</v>
      </c>
      <c r="U2" s="198" t="s">
        <v>1501</v>
      </c>
    </row>
    <row r="3" spans="1:21">
      <c r="T3" s="102">
        <v>1</v>
      </c>
      <c r="U3" s="94" t="s">
        <v>526</v>
      </c>
    </row>
    <row r="4" spans="1:21">
      <c r="T4" s="102">
        <v>2</v>
      </c>
      <c r="U4" s="94" t="s">
        <v>1515</v>
      </c>
    </row>
    <row r="5" spans="1:21">
      <c r="T5" s="102">
        <v>3</v>
      </c>
      <c r="U5" s="203" t="s">
        <v>1505</v>
      </c>
    </row>
    <row r="6" spans="1:21">
      <c r="T6" s="102">
        <v>4</v>
      </c>
      <c r="U6" s="203" t="s">
        <v>1506</v>
      </c>
    </row>
    <row r="7" spans="1:21">
      <c r="T7" s="102">
        <v>5</v>
      </c>
      <c r="U7" s="203" t="s">
        <v>1505</v>
      </c>
    </row>
    <row r="8" spans="1:21">
      <c r="T8" s="102">
        <v>6</v>
      </c>
      <c r="U8" s="203" t="s">
        <v>1506</v>
      </c>
    </row>
    <row r="9" spans="1:21">
      <c r="T9" s="102">
        <v>7</v>
      </c>
      <c r="U9" s="203" t="s">
        <v>1507</v>
      </c>
    </row>
    <row r="10" spans="1:21">
      <c r="T10" s="102">
        <v>8</v>
      </c>
      <c r="U10" s="203" t="s">
        <v>1508</v>
      </c>
    </row>
    <row r="11" spans="1:21">
      <c r="T11" s="102">
        <v>9</v>
      </c>
      <c r="U11" s="94" t="s">
        <v>241</v>
      </c>
    </row>
    <row r="12" spans="1:21">
      <c r="T12" s="102">
        <v>10</v>
      </c>
      <c r="U12" s="203" t="s">
        <v>1502</v>
      </c>
    </row>
    <row r="13" spans="1:21" ht="15">
      <c r="A13" s="416" t="s">
        <v>1173</v>
      </c>
      <c r="B13" s="416"/>
      <c r="C13" s="416"/>
      <c r="D13" s="416" t="s">
        <v>1172</v>
      </c>
      <c r="E13" s="416"/>
      <c r="F13" s="416"/>
      <c r="G13" s="416" t="s">
        <v>1171</v>
      </c>
      <c r="H13" s="416"/>
      <c r="I13" s="416"/>
      <c r="J13" s="416" t="s">
        <v>1170</v>
      </c>
      <c r="K13" s="416"/>
      <c r="L13" s="416"/>
      <c r="M13" s="416" t="s">
        <v>1169</v>
      </c>
      <c r="N13" s="416"/>
      <c r="O13" s="416"/>
      <c r="P13" s="416" t="s">
        <v>1168</v>
      </c>
      <c r="Q13" s="416"/>
      <c r="R13" s="416"/>
      <c r="T13" s="102">
        <v>11</v>
      </c>
      <c r="U13" s="203" t="s">
        <v>1509</v>
      </c>
    </row>
    <row r="14" spans="1:21">
      <c r="T14" s="102">
        <v>12</v>
      </c>
      <c r="U14" s="203" t="s">
        <v>1510</v>
      </c>
    </row>
    <row r="15" spans="1:21">
      <c r="T15" s="102">
        <v>13</v>
      </c>
      <c r="U15" s="203" t="s">
        <v>1511</v>
      </c>
    </row>
    <row r="16" spans="1:21">
      <c r="T16" s="102">
        <v>14</v>
      </c>
      <c r="U16" s="203" t="s">
        <v>1512</v>
      </c>
    </row>
    <row r="17" spans="1:21">
      <c r="T17" s="102">
        <v>15</v>
      </c>
      <c r="U17" s="203" t="s">
        <v>1513</v>
      </c>
    </row>
    <row r="18" spans="1:21">
      <c r="T18" s="102">
        <v>16</v>
      </c>
      <c r="U18" s="203" t="s">
        <v>1514</v>
      </c>
    </row>
    <row r="19" spans="1:21">
      <c r="T19" s="102">
        <v>17</v>
      </c>
      <c r="U19" s="203" t="s">
        <v>1504</v>
      </c>
    </row>
    <row r="20" spans="1:21">
      <c r="T20" s="102">
        <v>18</v>
      </c>
      <c r="U20" s="94" t="s">
        <v>1516</v>
      </c>
    </row>
    <row r="21" spans="1:21">
      <c r="T21" s="102">
        <v>19</v>
      </c>
      <c r="U21" s="94" t="s">
        <v>1517</v>
      </c>
    </row>
    <row r="27" spans="1:21" ht="15">
      <c r="A27" s="416" t="s">
        <v>1167</v>
      </c>
      <c r="B27" s="416"/>
      <c r="C27" s="416"/>
      <c r="D27" s="416" t="s">
        <v>1166</v>
      </c>
      <c r="E27" s="416"/>
      <c r="F27" s="416"/>
      <c r="G27" s="416" t="s">
        <v>1165</v>
      </c>
      <c r="H27" s="416"/>
      <c r="I27" s="416"/>
      <c r="J27" s="416" t="s">
        <v>1164</v>
      </c>
      <c r="K27" s="416"/>
      <c r="L27" s="416"/>
      <c r="M27" s="416" t="s">
        <v>1163</v>
      </c>
      <c r="N27" s="416"/>
      <c r="O27" s="416"/>
      <c r="P27" s="416" t="s">
        <v>1162</v>
      </c>
      <c r="Q27" s="416"/>
      <c r="R27" s="416"/>
    </row>
    <row r="41" spans="1:12" ht="15">
      <c r="A41" s="416" t="s">
        <v>1161</v>
      </c>
      <c r="B41" s="416"/>
      <c r="C41" s="416"/>
      <c r="D41" s="416" t="s">
        <v>1160</v>
      </c>
      <c r="E41" s="416"/>
      <c r="F41" s="416"/>
      <c r="G41" s="416" t="s">
        <v>1159</v>
      </c>
      <c r="H41" s="416"/>
      <c r="I41" s="416"/>
      <c r="J41" s="416" t="s">
        <v>1158</v>
      </c>
      <c r="K41" s="416"/>
      <c r="L41" s="416"/>
    </row>
  </sheetData>
  <mergeCells count="17">
    <mergeCell ref="T1:U1"/>
    <mergeCell ref="M27:O27"/>
    <mergeCell ref="P27:R27"/>
    <mergeCell ref="A13:C13"/>
    <mergeCell ref="D13:F13"/>
    <mergeCell ref="G13:I13"/>
    <mergeCell ref="J13:L13"/>
    <mergeCell ref="M13:O13"/>
    <mergeCell ref="P13:R13"/>
    <mergeCell ref="A41:C41"/>
    <mergeCell ref="D41:F41"/>
    <mergeCell ref="G41:I41"/>
    <mergeCell ref="J41:L41"/>
    <mergeCell ref="A27:C27"/>
    <mergeCell ref="D27:F27"/>
    <mergeCell ref="G27:I27"/>
    <mergeCell ref="J27:L27"/>
  </mergeCells>
  <hyperlinks>
    <hyperlink ref="U3" location="Characters!A1" display="Characters!A1" xr:uid="{34EEA54F-97E9-4CFF-9634-20E0F754B944}"/>
    <hyperlink ref="U4" location="Calculator!A1" display="Calculator!A1" xr:uid="{00C0EB8B-F4D3-49D8-BD09-F8ADB74BFC36}"/>
    <hyperlink ref="U5:U11" location="Calculator!A1" display="Calculator!A1" xr:uid="{34FF7142-383F-4744-8480-986194DF6A1D}"/>
    <hyperlink ref="U5" location="'FAQ and Tips'!A1" display="'FAQ and Tips'!A1" xr:uid="{BDAE5B93-34E4-4DE8-A6D1-20A7DBB3D8CB}"/>
    <hyperlink ref="U6" location="'General Table'!A1" display="'General Table'!A1" xr:uid="{7CA5EB6A-5988-46DE-9812-5D293741DAA9}"/>
    <hyperlink ref="U7" location="'Horse &amp; Skill Table'!A1" display="FAQ and Tips'!A1" xr:uid="{2E1A3E37-F7D9-4FDE-AFCB-91F8FD8DAEC5}"/>
    <hyperlink ref="U8" location="'General Table'!A1" display="'General Table'!A1" xr:uid="{892746B0-4B73-472D-B9CB-01971C8CD0A8}"/>
    <hyperlink ref="U9" location="'Horse &amp; Skill Table'!A1" display="'Horse &amp; Skill Table'!A1" xr:uid="{E24645B0-DC4C-4BEB-AC7A-1D6DE9F9B3E0}"/>
    <hyperlink ref="U10" location="'Martial Table'!A1" display="'Martial Table'!A1" xr:uid="{8A156001-9487-4837-90DD-FCDA4E97F1BE}"/>
    <hyperlink ref="U11" location="Craft!A1" display="Craft!A1" xr:uid="{8EC861D2-D6C6-4B60-B1CF-F1C0B75131E9}"/>
    <hyperlink ref="U12" location="'Junshan Wine'!A1" display="'Junshan Wine'!A1" xr:uid="{36A7062E-3A16-4E90-A796-654A9E00E39B}"/>
    <hyperlink ref="U13" location="'Junshan Poem'!A1" display="'Junshan Poem'!A1" xr:uid="{F7CFDBFD-2D60-4267-BFD7-EB9349FD8FFC}"/>
    <hyperlink ref="U14" location="'Language Persian'!A1" display="'Language Persian'!A1" xr:uid="{6C020B7E-5A8A-4836-8C9D-F96422AA2F9E}"/>
    <hyperlink ref="U15" location="'Language Korean'!A1" display="'Language Korean'!A1" xr:uid="{C29E489C-4F77-4183-AF6E-9CEE2BA22EE5}"/>
    <hyperlink ref="U16" location="'Scholar Paint'!A1" display="'Scholar Paint'!A1" xr:uid="{35355E34-CA95-411A-9CD7-B3520445AAFB}"/>
    <hyperlink ref="U17" location="'Scholar Caligraphy'!A1" display="'Scholar Caligraphy'!A1" xr:uid="{CA194C7A-EEE9-477D-808E-7556CF1D9577}"/>
    <hyperlink ref="U18" location="'Scholar Music'!A1" display="'Scholar Music'!A1" xr:uid="{342236D2-71F8-41FF-8EFD-97B66945839D}"/>
    <hyperlink ref="U19" location="'門派藏寶閣 (Sect Treasure Hall)'!A1" display="'門派藏寶閣 (Sect Treasure Hall)'!A1" xr:uid="{41A7B153-4528-4272-ADB6-03FFC8243534}"/>
    <hyperlink ref="U20" location="Version!A1" display="Version!A1" xr:uid="{2765BD1E-391D-4A43-B716-833B5BCD890D}"/>
    <hyperlink ref="U21" location="Misc!A1" display="Misc!A1" xr:uid="{7E6E10D6-BC10-4447-8F87-B1669119FE2E}"/>
  </hyperlinks>
  <pageMargins left="0.7" right="0.7" top="0.75" bottom="0.75" header="0.3" footer="0.3"/>
  <pageSetup paperSize="0" orientation="portrait" horizontalDpi="0" verticalDpi="0" copies="0"/>
  <drawing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64397-5F3D-4CD2-95BF-DA9ED0C972CD}">
  <sheetPr>
    <tabColor rgb="FF00B0F0"/>
    <outlinePr summaryBelow="0" summaryRight="0"/>
  </sheetPr>
  <dimension ref="A1"/>
  <sheetViews>
    <sheetView zoomScale="98" zoomScaleNormal="98" workbookViewId="0"/>
  </sheetViews>
  <sheetFormatPr defaultColWidth="14.375" defaultRowHeight="15.75" customHeight="1"/>
  <cols>
    <col min="1" max="16384" width="14.375" style="82"/>
  </cols>
  <sheetData/>
  <pageMargins left="0.7" right="0.7" top="0.75" bottom="0.75" header="0.3" footer="0.3"/>
  <pageSetup paperSize="0" orientation="portrait" horizontalDpi="0" verticalDpi="0" copies="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2369D-9F77-49E4-9DDB-0554CEBF1B5C}">
  <sheetPr>
    <tabColor rgb="FF00B0F0"/>
  </sheetPr>
  <dimension ref="D1:H17"/>
  <sheetViews>
    <sheetView workbookViewId="0">
      <selection activeCell="E16" sqref="E16"/>
    </sheetView>
  </sheetViews>
  <sheetFormatPr defaultRowHeight="14.25"/>
  <cols>
    <col min="4" max="4" width="22.625" customWidth="1"/>
    <col min="5" max="5" width="23.125" customWidth="1"/>
    <col min="6" max="6" width="20.25" customWidth="1"/>
    <col min="7" max="7" width="35.125" bestFit="1" customWidth="1"/>
    <col min="8" max="8" width="38.125" customWidth="1"/>
  </cols>
  <sheetData>
    <row r="1" spans="4:8">
      <c r="D1" t="s">
        <v>1927</v>
      </c>
    </row>
    <row r="2" spans="4:8" ht="23.25">
      <c r="D2" s="223" t="s">
        <v>1940</v>
      </c>
      <c r="E2" s="223" t="s">
        <v>1941</v>
      </c>
      <c r="F2" s="232" t="s">
        <v>1939</v>
      </c>
      <c r="G2" s="231" t="s">
        <v>1938</v>
      </c>
      <c r="H2" t="s">
        <v>1929</v>
      </c>
    </row>
    <row r="3" spans="4:8" ht="23.25">
      <c r="D3" t="s">
        <v>1925</v>
      </c>
      <c r="E3" t="s">
        <v>1910</v>
      </c>
      <c r="F3" s="229" t="s">
        <v>1899</v>
      </c>
      <c r="G3" s="230" t="s">
        <v>1900</v>
      </c>
    </row>
    <row r="4" spans="4:8" ht="23.25">
      <c r="D4" t="s">
        <v>1920</v>
      </c>
      <c r="E4" t="s">
        <v>1909</v>
      </c>
      <c r="F4" s="229" t="s">
        <v>1897</v>
      </c>
      <c r="G4" s="230" t="s">
        <v>1898</v>
      </c>
    </row>
    <row r="5" spans="4:8" ht="23.25">
      <c r="D5" t="s">
        <v>1919</v>
      </c>
      <c r="E5" t="s">
        <v>1916</v>
      </c>
      <c r="F5" s="229" t="s">
        <v>1879</v>
      </c>
      <c r="G5" s="230" t="s">
        <v>1880</v>
      </c>
      <c r="H5" t="s">
        <v>1934</v>
      </c>
    </row>
    <row r="6" spans="4:8" ht="23.25">
      <c r="D6" t="s">
        <v>1903</v>
      </c>
      <c r="E6" t="s">
        <v>1904</v>
      </c>
      <c r="F6" s="229" t="s">
        <v>1889</v>
      </c>
      <c r="G6" s="230" t="s">
        <v>1890</v>
      </c>
    </row>
    <row r="7" spans="4:8" ht="23.25">
      <c r="D7" t="s">
        <v>1923</v>
      </c>
      <c r="E7" t="s">
        <v>1914</v>
      </c>
      <c r="F7" s="229" t="s">
        <v>1875</v>
      </c>
      <c r="G7" s="230" t="s">
        <v>1876</v>
      </c>
    </row>
    <row r="8" spans="4:8" ht="23.25">
      <c r="D8" t="s">
        <v>1922</v>
      </c>
      <c r="E8" t="s">
        <v>1908</v>
      </c>
      <c r="F8" s="229" t="s">
        <v>1895</v>
      </c>
      <c r="G8" s="230" t="s">
        <v>1896</v>
      </c>
    </row>
    <row r="9" spans="4:8" ht="23.25">
      <c r="D9" t="s">
        <v>1924</v>
      </c>
      <c r="E9" t="s">
        <v>1912</v>
      </c>
      <c r="F9" s="229" t="s">
        <v>1871</v>
      </c>
      <c r="G9" s="230" t="s">
        <v>1872</v>
      </c>
      <c r="H9" t="s">
        <v>1937</v>
      </c>
    </row>
    <row r="10" spans="4:8" ht="23.25">
      <c r="D10" t="s">
        <v>1918</v>
      </c>
      <c r="E10" t="s">
        <v>1913</v>
      </c>
      <c r="F10" s="229" t="s">
        <v>1873</v>
      </c>
      <c r="G10" s="230" t="s">
        <v>1874</v>
      </c>
      <c r="H10" t="s">
        <v>1933</v>
      </c>
    </row>
    <row r="11" spans="4:8" ht="23.25">
      <c r="D11" t="s">
        <v>1734</v>
      </c>
      <c r="E11" t="s">
        <v>1734</v>
      </c>
      <c r="F11" s="229" t="s">
        <v>1883</v>
      </c>
      <c r="G11" s="230" t="s">
        <v>1884</v>
      </c>
      <c r="H11" t="s">
        <v>1932</v>
      </c>
    </row>
    <row r="12" spans="4:8" ht="23.25">
      <c r="D12" t="s">
        <v>1921</v>
      </c>
      <c r="E12" t="s">
        <v>1911</v>
      </c>
      <c r="F12" s="229" t="s">
        <v>1885</v>
      </c>
      <c r="G12" s="230" t="s">
        <v>1886</v>
      </c>
      <c r="H12" t="s">
        <v>1936</v>
      </c>
    </row>
    <row r="13" spans="4:8" ht="23.25">
      <c r="D13" t="s">
        <v>1928</v>
      </c>
      <c r="E13" t="s">
        <v>1917</v>
      </c>
      <c r="F13" s="229" t="s">
        <v>1881</v>
      </c>
      <c r="G13" s="230" t="s">
        <v>1882</v>
      </c>
      <c r="H13" t="s">
        <v>1930</v>
      </c>
    </row>
    <row r="14" spans="4:8" ht="23.25">
      <c r="D14" t="s">
        <v>1906</v>
      </c>
      <c r="E14" t="s">
        <v>1907</v>
      </c>
      <c r="F14" s="229" t="s">
        <v>1893</v>
      </c>
      <c r="G14" s="230" t="s">
        <v>1894</v>
      </c>
    </row>
    <row r="15" spans="4:8" ht="23.25">
      <c r="D15" t="s">
        <v>1926</v>
      </c>
      <c r="E15" t="s">
        <v>1905</v>
      </c>
      <c r="F15" s="229" t="s">
        <v>1891</v>
      </c>
      <c r="G15" s="230" t="s">
        <v>1892</v>
      </c>
    </row>
    <row r="16" spans="4:8" ht="23.25">
      <c r="D16" t="s">
        <v>1901</v>
      </c>
      <c r="E16" t="s">
        <v>1902</v>
      </c>
      <c r="F16" s="229" t="s">
        <v>1887</v>
      </c>
      <c r="G16" s="230" t="s">
        <v>1888</v>
      </c>
      <c r="H16" t="s">
        <v>1935</v>
      </c>
    </row>
    <row r="17" spans="4:7" ht="23.25">
      <c r="D17" t="s">
        <v>1931</v>
      </c>
      <c r="E17" t="s">
        <v>1915</v>
      </c>
      <c r="F17" s="229" t="s">
        <v>1877</v>
      </c>
      <c r="G17" s="230" t="s">
        <v>1878</v>
      </c>
    </row>
  </sheetData>
  <hyperlinks>
    <hyperlink ref="G9" r:id="rId1" xr:uid="{74884E2A-087A-4F25-B267-02B7F60BF84A}"/>
    <hyperlink ref="G10" r:id="rId2" xr:uid="{C7A90616-2326-41A6-8067-48C152AEAAEA}"/>
    <hyperlink ref="G7" r:id="rId3" xr:uid="{9C047388-E862-41FE-A056-A1FDAE9054DB}"/>
    <hyperlink ref="G17" r:id="rId4" xr:uid="{B0D67837-43E0-4292-A506-D08ED424FCF3}"/>
    <hyperlink ref="G5" r:id="rId5" xr:uid="{133A9211-155A-460F-B1A9-C559AB0A3B1C}"/>
    <hyperlink ref="G13" r:id="rId6" xr:uid="{7FF63157-3D77-437A-BF88-E65B4CE5AFC9}"/>
    <hyperlink ref="G11" r:id="rId7" xr:uid="{3CB88CCD-E450-45CB-9BDC-45E9D5C23FD4}"/>
    <hyperlink ref="G12" r:id="rId8" xr:uid="{2FF8C83E-4B25-46AF-AF66-9AD3629B3665}"/>
    <hyperlink ref="G16" r:id="rId9" xr:uid="{0790482B-F34A-4A58-A2C8-3FC943FDAF30}"/>
    <hyperlink ref="G6" r:id="rId10" xr:uid="{1B00C229-841D-46F5-847B-E77B9FAA807A}"/>
    <hyperlink ref="G15" r:id="rId11" xr:uid="{591C292C-FF39-474E-B51D-945CA6646E5A}"/>
    <hyperlink ref="G14" r:id="rId12" xr:uid="{20DDAC12-E5D6-43C0-B809-25C46F6CD0C3}"/>
    <hyperlink ref="G8" r:id="rId13" xr:uid="{48518FCD-0838-4C5F-84EB-CC72E92CA3A5}"/>
    <hyperlink ref="G4" r:id="rId14" xr:uid="{B6D95B9A-8267-4CE6-8FFB-7A061D05ACEB}"/>
    <hyperlink ref="G3" r:id="rId15" xr:uid="{D955B6B6-2F10-4ED3-9159-853C29F52619}"/>
  </hyperlinks>
  <pageMargins left="0.7" right="0.7" top="0.75" bottom="0.75" header="0.3" footer="0.3"/>
  <pageSetup paperSize="0" orientation="portrait" horizontalDpi="0" verticalDpi="0" copies="0"/>
  <drawing r:id="rId16"/>
  <tableParts count="1">
    <tablePart r:id="rId17"/>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2740-FD96-491B-9602-97C8A5E163B8}">
  <sheetPr>
    <tabColor rgb="FF92D050"/>
    <outlinePr summaryBelow="0" summaryRight="0"/>
  </sheetPr>
  <dimension ref="A1:F351"/>
  <sheetViews>
    <sheetView zoomScale="85" zoomScaleNormal="85" workbookViewId="0">
      <selection activeCell="C8" sqref="C8"/>
    </sheetView>
  </sheetViews>
  <sheetFormatPr defaultColWidth="14.375" defaultRowHeight="15.75" customHeight="1"/>
  <cols>
    <col min="1" max="1" width="23.125" style="82" bestFit="1" customWidth="1"/>
    <col min="2" max="2" width="25.75" style="82" customWidth="1"/>
    <col min="3" max="3" width="30.5" style="82" bestFit="1" customWidth="1"/>
    <col min="4" max="4" width="14.375" style="82"/>
    <col min="5" max="5" width="16.75" style="82" customWidth="1"/>
    <col min="6" max="16384" width="14.375" style="82"/>
  </cols>
  <sheetData>
    <row r="1" spans="1:6" ht="47.25" customHeight="1">
      <c r="A1" s="69" t="s">
        <v>122</v>
      </c>
      <c r="B1" s="69" t="s">
        <v>235</v>
      </c>
      <c r="C1" s="69" t="s">
        <v>2927</v>
      </c>
      <c r="D1" s="2" t="s">
        <v>2928</v>
      </c>
      <c r="E1" s="3" t="s">
        <v>124</v>
      </c>
    </row>
    <row r="2" spans="1:6" ht="15.75" customHeight="1">
      <c r="A2" s="419" t="s">
        <v>2929</v>
      </c>
      <c r="B2" s="420"/>
      <c r="C2" s="420"/>
      <c r="D2" s="421"/>
      <c r="E2" s="4"/>
    </row>
    <row r="3" spans="1:6" ht="15.75" customHeight="1">
      <c r="A3" s="5" t="s">
        <v>361</v>
      </c>
      <c r="B3" s="5" t="s">
        <v>2930</v>
      </c>
      <c r="C3" s="5">
        <v>1000</v>
      </c>
      <c r="D3" s="5">
        <v>5</v>
      </c>
      <c r="E3" s="64" t="s">
        <v>67</v>
      </c>
      <c r="F3" s="82" t="s">
        <v>1531</v>
      </c>
    </row>
    <row r="4" spans="1:6" ht="15.75" customHeight="1">
      <c r="A4" s="6"/>
      <c r="B4" s="6" t="s">
        <v>2931</v>
      </c>
      <c r="C4" s="6">
        <v>2000</v>
      </c>
      <c r="D4" s="6">
        <v>5</v>
      </c>
      <c r="E4" s="64" t="s">
        <v>2932</v>
      </c>
      <c r="F4" s="82" t="s">
        <v>1527</v>
      </c>
    </row>
    <row r="5" spans="1:6" ht="15.75" customHeight="1">
      <c r="A5" s="6" t="s">
        <v>2933</v>
      </c>
      <c r="B5" s="6" t="s">
        <v>2637</v>
      </c>
      <c r="C5" s="70" t="s">
        <v>2934</v>
      </c>
      <c r="D5" s="6">
        <v>5</v>
      </c>
      <c r="E5" s="64" t="s">
        <v>68</v>
      </c>
      <c r="F5" s="82" t="s">
        <v>1528</v>
      </c>
    </row>
    <row r="6" spans="1:6" ht="15.75" customHeight="1">
      <c r="A6" s="6"/>
      <c r="B6" s="6" t="s">
        <v>2935</v>
      </c>
      <c r="C6" s="6">
        <v>2000</v>
      </c>
      <c r="D6" s="6">
        <v>1</v>
      </c>
      <c r="E6" s="65" t="s">
        <v>2936</v>
      </c>
      <c r="F6" s="82" t="s">
        <v>1529</v>
      </c>
    </row>
    <row r="7" spans="1:6" ht="15.75" customHeight="1">
      <c r="A7" s="7"/>
      <c r="B7" s="7" t="s">
        <v>2937</v>
      </c>
      <c r="C7" s="7">
        <v>7200</v>
      </c>
      <c r="D7" s="7">
        <v>1</v>
      </c>
      <c r="E7" s="64" t="s">
        <v>2938</v>
      </c>
      <c r="F7" s="82" t="s">
        <v>1530</v>
      </c>
    </row>
    <row r="8" spans="1:6" ht="15.75" customHeight="1">
      <c r="A8" s="8" t="s">
        <v>362</v>
      </c>
      <c r="B8" s="8" t="s">
        <v>2930</v>
      </c>
      <c r="C8" s="8">
        <v>1000</v>
      </c>
      <c r="D8" s="8">
        <v>5</v>
      </c>
      <c r="E8" s="64" t="s">
        <v>67</v>
      </c>
      <c r="F8" s="82" t="s">
        <v>1531</v>
      </c>
    </row>
    <row r="9" spans="1:6" ht="15.75" customHeight="1">
      <c r="A9" s="8"/>
      <c r="B9" s="8" t="s">
        <v>2931</v>
      </c>
      <c r="C9" s="8">
        <v>2000</v>
      </c>
      <c r="D9" s="8">
        <v>5</v>
      </c>
      <c r="E9" s="64" t="s">
        <v>2932</v>
      </c>
      <c r="F9" s="82" t="s">
        <v>1527</v>
      </c>
    </row>
    <row r="10" spans="1:6" ht="15.75" customHeight="1">
      <c r="A10" s="8" t="s">
        <v>2933</v>
      </c>
      <c r="B10" s="8" t="s">
        <v>2637</v>
      </c>
      <c r="C10" s="8" t="s">
        <v>2934</v>
      </c>
      <c r="D10" s="8">
        <v>5</v>
      </c>
      <c r="E10" s="64" t="s">
        <v>68</v>
      </c>
      <c r="F10" s="82" t="s">
        <v>1528</v>
      </c>
    </row>
    <row r="11" spans="1:6" ht="15.75" customHeight="1">
      <c r="A11" s="9"/>
      <c r="B11" s="9" t="s">
        <v>69</v>
      </c>
      <c r="C11" s="9">
        <v>2000</v>
      </c>
      <c r="D11" s="9">
        <v>1</v>
      </c>
      <c r="E11" s="65" t="s">
        <v>2939</v>
      </c>
      <c r="F11" s="82" t="s">
        <v>1532</v>
      </c>
    </row>
    <row r="12" spans="1:6" ht="15.75" customHeight="1">
      <c r="A12" s="11" t="s">
        <v>102</v>
      </c>
      <c r="B12" s="12" t="s">
        <v>2931</v>
      </c>
      <c r="C12" s="12">
        <v>2000</v>
      </c>
      <c r="D12" s="10">
        <v>5</v>
      </c>
      <c r="E12" s="46" t="s">
        <v>2932</v>
      </c>
      <c r="F12" s="82" t="s">
        <v>1527</v>
      </c>
    </row>
    <row r="13" spans="1:6" ht="15.75" customHeight="1">
      <c r="A13" s="11"/>
      <c r="B13" s="12" t="s">
        <v>2637</v>
      </c>
      <c r="C13" s="12" t="s">
        <v>2940</v>
      </c>
      <c r="D13" s="10">
        <v>5</v>
      </c>
      <c r="E13" s="46" t="s">
        <v>68</v>
      </c>
      <c r="F13" s="82" t="s">
        <v>1528</v>
      </c>
    </row>
    <row r="14" spans="1:6" ht="15.75" customHeight="1">
      <c r="A14" s="12" t="s">
        <v>2933</v>
      </c>
      <c r="B14" s="12" t="s">
        <v>2941</v>
      </c>
      <c r="C14" s="12" t="s">
        <v>2940</v>
      </c>
      <c r="D14" s="10">
        <v>5</v>
      </c>
      <c r="E14" s="46" t="s">
        <v>70</v>
      </c>
      <c r="F14" s="82" t="s">
        <v>1533</v>
      </c>
    </row>
    <row r="15" spans="1:6" ht="15.75" customHeight="1">
      <c r="A15" s="12"/>
      <c r="B15" s="12" t="s">
        <v>2942</v>
      </c>
      <c r="C15" s="12">
        <v>2000</v>
      </c>
      <c r="D15" s="10">
        <v>1</v>
      </c>
      <c r="E15" s="13" t="s">
        <v>2943</v>
      </c>
      <c r="F15" s="82" t="s">
        <v>1534</v>
      </c>
    </row>
    <row r="16" spans="1:6" ht="15.75" customHeight="1">
      <c r="A16" s="12"/>
      <c r="B16" s="12" t="s">
        <v>2944</v>
      </c>
      <c r="C16" s="12">
        <v>2000</v>
      </c>
      <c r="D16" s="10">
        <v>5</v>
      </c>
      <c r="E16" s="46" t="s">
        <v>2945</v>
      </c>
      <c r="F16" s="82" t="s">
        <v>2946</v>
      </c>
    </row>
    <row r="17" spans="1:6" ht="15.75" customHeight="1">
      <c r="A17" s="369"/>
      <c r="B17" s="12" t="s">
        <v>1630</v>
      </c>
      <c r="C17" s="12">
        <v>400</v>
      </c>
      <c r="D17" s="10">
        <v>10</v>
      </c>
      <c r="E17" s="46" t="s">
        <v>2947</v>
      </c>
      <c r="F17" s="82" t="s">
        <v>1535</v>
      </c>
    </row>
    <row r="18" spans="1:6" ht="15.75" customHeight="1">
      <c r="A18" s="369"/>
      <c r="B18" s="12" t="s">
        <v>1449</v>
      </c>
      <c r="C18" s="12">
        <v>600</v>
      </c>
      <c r="D18" s="10">
        <v>8</v>
      </c>
      <c r="E18" s="46" t="s">
        <v>2947</v>
      </c>
      <c r="F18" s="82" t="s">
        <v>1535</v>
      </c>
    </row>
    <row r="19" spans="1:6" ht="15.75" customHeight="1">
      <c r="A19" s="11"/>
      <c r="B19" s="12" t="s">
        <v>2948</v>
      </c>
      <c r="C19" s="12">
        <v>9600</v>
      </c>
      <c r="D19" s="10">
        <v>1</v>
      </c>
      <c r="E19" s="46" t="s">
        <v>2949</v>
      </c>
      <c r="F19" s="82" t="s">
        <v>1536</v>
      </c>
    </row>
    <row r="20" spans="1:6" ht="15.75" customHeight="1">
      <c r="A20" s="14" t="s">
        <v>363</v>
      </c>
      <c r="B20" s="14" t="s">
        <v>2930</v>
      </c>
      <c r="C20" s="14">
        <v>1000</v>
      </c>
      <c r="D20" s="14">
        <v>5</v>
      </c>
      <c r="E20" s="64" t="s">
        <v>67</v>
      </c>
      <c r="F20" s="82" t="s">
        <v>1531</v>
      </c>
    </row>
    <row r="21" spans="1:6" ht="15.75" customHeight="1">
      <c r="A21" s="15"/>
      <c r="B21" s="15" t="s">
        <v>2931</v>
      </c>
      <c r="C21" s="15">
        <v>2000</v>
      </c>
      <c r="D21" s="15">
        <v>5</v>
      </c>
      <c r="E21" s="64" t="s">
        <v>2932</v>
      </c>
      <c r="F21" s="82" t="s">
        <v>1527</v>
      </c>
    </row>
    <row r="22" spans="1:6" ht="15.75" customHeight="1">
      <c r="A22" s="15" t="s">
        <v>2933</v>
      </c>
      <c r="B22" s="15" t="s">
        <v>2637</v>
      </c>
      <c r="C22" s="15" t="s">
        <v>2934</v>
      </c>
      <c r="D22" s="15">
        <v>5</v>
      </c>
      <c r="E22" s="64" t="s">
        <v>68</v>
      </c>
      <c r="F22" s="82" t="s">
        <v>1528</v>
      </c>
    </row>
    <row r="23" spans="1:6" ht="15.75" customHeight="1">
      <c r="A23" s="16"/>
      <c r="B23" s="16" t="s">
        <v>2935</v>
      </c>
      <c r="C23" s="16">
        <v>2000</v>
      </c>
      <c r="D23" s="16">
        <v>1</v>
      </c>
      <c r="E23" s="65" t="s">
        <v>2936</v>
      </c>
      <c r="F23" s="82" t="s">
        <v>1529</v>
      </c>
    </row>
    <row r="24" spans="1:6" ht="15.75" customHeight="1">
      <c r="A24" s="17" t="s">
        <v>364</v>
      </c>
      <c r="B24" s="18"/>
      <c r="C24" s="18"/>
      <c r="D24" s="18"/>
      <c r="E24" s="64"/>
    </row>
    <row r="25" spans="1:6" ht="15.75" customHeight="1">
      <c r="A25" s="18" t="s">
        <v>365</v>
      </c>
      <c r="B25" s="18"/>
      <c r="C25" s="18"/>
      <c r="D25" s="18"/>
      <c r="E25" s="64"/>
    </row>
    <row r="26" spans="1:6" ht="15.75" customHeight="1">
      <c r="A26" s="419" t="s">
        <v>267</v>
      </c>
      <c r="B26" s="420"/>
      <c r="C26" s="420"/>
      <c r="D26" s="421"/>
      <c r="E26" s="64"/>
    </row>
    <row r="27" spans="1:6" ht="15.75" customHeight="1">
      <c r="A27" s="19" t="s">
        <v>104</v>
      </c>
      <c r="B27" s="19" t="s">
        <v>2758</v>
      </c>
      <c r="C27" s="19" t="s">
        <v>2950</v>
      </c>
      <c r="D27" s="19">
        <v>5</v>
      </c>
      <c r="E27" s="64" t="s">
        <v>71</v>
      </c>
      <c r="F27" s="82" t="s">
        <v>1537</v>
      </c>
    </row>
    <row r="28" spans="1:6" ht="15.75" customHeight="1">
      <c r="A28" s="8"/>
      <c r="B28" s="8" t="s">
        <v>2951</v>
      </c>
      <c r="C28" s="8" t="s">
        <v>2952</v>
      </c>
      <c r="D28" s="8">
        <v>5</v>
      </c>
      <c r="E28" s="64" t="s">
        <v>72</v>
      </c>
      <c r="F28" s="82" t="s">
        <v>1538</v>
      </c>
    </row>
    <row r="29" spans="1:6" ht="15.75" customHeight="1">
      <c r="A29" s="8" t="s">
        <v>2933</v>
      </c>
      <c r="B29" s="8" t="s">
        <v>2953</v>
      </c>
      <c r="C29" s="8" t="s">
        <v>2954</v>
      </c>
      <c r="D29" s="8">
        <v>5</v>
      </c>
      <c r="E29" s="64" t="s">
        <v>73</v>
      </c>
      <c r="F29" s="82" t="s">
        <v>1539</v>
      </c>
    </row>
    <row r="30" spans="1:6" ht="15.75" customHeight="1">
      <c r="A30" s="8"/>
      <c r="B30" s="8" t="s">
        <v>2955</v>
      </c>
      <c r="C30" s="8">
        <v>3000</v>
      </c>
      <c r="D30" s="8">
        <v>1</v>
      </c>
      <c r="E30" s="65" t="s">
        <v>2956</v>
      </c>
      <c r="F30" s="82" t="s">
        <v>1540</v>
      </c>
    </row>
    <row r="31" spans="1:6" ht="15.75" customHeight="1">
      <c r="A31" s="8"/>
      <c r="B31" s="8" t="s">
        <v>2957</v>
      </c>
      <c r="C31" s="8">
        <v>500</v>
      </c>
      <c r="D31" s="8">
        <v>3</v>
      </c>
      <c r="E31" s="64" t="s">
        <v>74</v>
      </c>
      <c r="F31" s="82" t="s">
        <v>1541</v>
      </c>
    </row>
    <row r="32" spans="1:6" ht="15.75" customHeight="1">
      <c r="A32" s="8"/>
      <c r="B32" s="8" t="s">
        <v>2958</v>
      </c>
      <c r="C32" s="8">
        <v>2000</v>
      </c>
      <c r="D32" s="8">
        <v>3</v>
      </c>
      <c r="E32" s="64" t="s">
        <v>75</v>
      </c>
      <c r="F32" s="82" t="s">
        <v>1542</v>
      </c>
    </row>
    <row r="33" spans="1:6" ht="15.75" customHeight="1">
      <c r="A33" s="8"/>
      <c r="B33" s="8" t="s">
        <v>2959</v>
      </c>
      <c r="C33" s="8" t="s">
        <v>2960</v>
      </c>
      <c r="D33" s="8">
        <v>1</v>
      </c>
      <c r="E33" s="64" t="s">
        <v>2961</v>
      </c>
      <c r="F33" s="82" t="s">
        <v>2962</v>
      </c>
    </row>
    <row r="34" spans="1:6" ht="15.75" customHeight="1">
      <c r="A34" s="8"/>
      <c r="B34" s="8" t="s">
        <v>2959</v>
      </c>
      <c r="C34" s="8" t="s">
        <v>2963</v>
      </c>
      <c r="D34" s="8">
        <v>1</v>
      </c>
      <c r="E34" s="64" t="s">
        <v>2961</v>
      </c>
      <c r="F34" s="82" t="s">
        <v>2962</v>
      </c>
    </row>
    <row r="35" spans="1:6" ht="15.75" customHeight="1">
      <c r="A35" s="9"/>
      <c r="B35" s="9" t="s">
        <v>2959</v>
      </c>
      <c r="C35" s="9" t="s">
        <v>2964</v>
      </c>
      <c r="D35" s="9">
        <v>1</v>
      </c>
      <c r="E35" s="64" t="s">
        <v>2961</v>
      </c>
      <c r="F35" s="82" t="s">
        <v>2962</v>
      </c>
    </row>
    <row r="36" spans="1:6" ht="15.75" customHeight="1">
      <c r="A36" s="12" t="s">
        <v>107</v>
      </c>
      <c r="B36" s="12" t="s">
        <v>2637</v>
      </c>
      <c r="C36" s="12" t="s">
        <v>2950</v>
      </c>
      <c r="D36" s="12">
        <v>5</v>
      </c>
      <c r="E36" s="64" t="s">
        <v>68</v>
      </c>
      <c r="F36" s="82" t="s">
        <v>1528</v>
      </c>
    </row>
    <row r="37" spans="1:6" ht="15.75" customHeight="1">
      <c r="A37" s="12"/>
      <c r="B37" s="12" t="s">
        <v>2941</v>
      </c>
      <c r="C37" s="12" t="s">
        <v>2950</v>
      </c>
      <c r="D37" s="12">
        <v>5</v>
      </c>
      <c r="E37" s="64" t="s">
        <v>70</v>
      </c>
      <c r="F37" s="82" t="s">
        <v>1533</v>
      </c>
    </row>
    <row r="38" spans="1:6" ht="18">
      <c r="A38" s="12" t="s">
        <v>2933</v>
      </c>
      <c r="B38" s="12" t="s">
        <v>2758</v>
      </c>
      <c r="C38" s="12" t="s">
        <v>2950</v>
      </c>
      <c r="D38" s="12">
        <v>5</v>
      </c>
      <c r="E38" s="64" t="s">
        <v>71</v>
      </c>
      <c r="F38" s="82" t="s">
        <v>1537</v>
      </c>
    </row>
    <row r="39" spans="1:6" ht="18">
      <c r="A39" s="20"/>
      <c r="B39" s="20" t="s">
        <v>2955</v>
      </c>
      <c r="C39" s="20">
        <v>3000</v>
      </c>
      <c r="D39" s="20">
        <v>1</v>
      </c>
      <c r="E39" s="65" t="s">
        <v>2956</v>
      </c>
      <c r="F39" s="82" t="s">
        <v>1540</v>
      </c>
    </row>
    <row r="40" spans="1:6" ht="18">
      <c r="A40" s="21" t="s">
        <v>366</v>
      </c>
      <c r="B40" s="14" t="s">
        <v>2931</v>
      </c>
      <c r="C40" s="14">
        <v>2000</v>
      </c>
      <c r="D40" s="22">
        <v>5</v>
      </c>
      <c r="E40" s="64" t="s">
        <v>2932</v>
      </c>
      <c r="F40" s="82" t="s">
        <v>1527</v>
      </c>
    </row>
    <row r="41" spans="1:6" ht="18">
      <c r="A41" s="34"/>
      <c r="B41" s="15" t="s">
        <v>2637</v>
      </c>
      <c r="C41" s="15" t="s">
        <v>2940</v>
      </c>
      <c r="D41" s="23">
        <v>5</v>
      </c>
      <c r="E41" s="64" t="s">
        <v>68</v>
      </c>
      <c r="F41" s="82" t="s">
        <v>1528</v>
      </c>
    </row>
    <row r="42" spans="1:6" ht="18">
      <c r="A42" s="34" t="s">
        <v>2933</v>
      </c>
      <c r="B42" s="15" t="s">
        <v>2941</v>
      </c>
      <c r="C42" s="15" t="s">
        <v>2940</v>
      </c>
      <c r="D42" s="23">
        <v>5</v>
      </c>
      <c r="E42" s="64" t="s">
        <v>70</v>
      </c>
      <c r="F42" s="82" t="s">
        <v>1533</v>
      </c>
    </row>
    <row r="43" spans="1:6" ht="18">
      <c r="A43" s="34"/>
      <c r="B43" s="15" t="s">
        <v>69</v>
      </c>
      <c r="C43" s="15">
        <v>2000</v>
      </c>
      <c r="D43" s="23">
        <v>1</v>
      </c>
      <c r="E43" s="65" t="s">
        <v>2939</v>
      </c>
      <c r="F43" s="82" t="s">
        <v>1532</v>
      </c>
    </row>
    <row r="44" spans="1:6" ht="18">
      <c r="A44" s="34"/>
      <c r="B44" s="15" t="s">
        <v>2965</v>
      </c>
      <c r="C44" s="15">
        <v>2000</v>
      </c>
      <c r="D44" s="23">
        <v>2</v>
      </c>
      <c r="E44" s="65" t="s">
        <v>2966</v>
      </c>
      <c r="F44" s="82" t="s">
        <v>2967</v>
      </c>
    </row>
    <row r="45" spans="1:6" ht="18">
      <c r="A45" s="34"/>
      <c r="B45" s="15" t="s">
        <v>1630</v>
      </c>
      <c r="C45" s="15">
        <v>400</v>
      </c>
      <c r="D45" s="23">
        <v>20</v>
      </c>
      <c r="E45" s="64" t="s">
        <v>2947</v>
      </c>
      <c r="F45" s="82" t="s">
        <v>1535</v>
      </c>
    </row>
    <row r="46" spans="1:6" ht="18">
      <c r="A46" s="24"/>
      <c r="B46" s="15" t="s">
        <v>1449</v>
      </c>
      <c r="C46" s="15">
        <v>600</v>
      </c>
      <c r="D46" s="23">
        <v>12</v>
      </c>
      <c r="E46" s="64" t="s">
        <v>2947</v>
      </c>
      <c r="F46" s="82" t="s">
        <v>1535</v>
      </c>
    </row>
    <row r="47" spans="1:6" ht="18">
      <c r="A47" s="25" t="s">
        <v>367</v>
      </c>
      <c r="B47" s="5" t="s">
        <v>2941</v>
      </c>
      <c r="C47" s="5" t="s">
        <v>2934</v>
      </c>
      <c r="D47" s="26">
        <v>5</v>
      </c>
      <c r="E47" s="64" t="s">
        <v>70</v>
      </c>
      <c r="F47" s="82" t="s">
        <v>1533</v>
      </c>
    </row>
    <row r="48" spans="1:6" ht="18">
      <c r="A48" s="48"/>
      <c r="B48" s="6" t="s">
        <v>2758</v>
      </c>
      <c r="C48" s="6" t="s">
        <v>2934</v>
      </c>
      <c r="D48" s="27">
        <v>5</v>
      </c>
      <c r="E48" s="64" t="s">
        <v>71</v>
      </c>
      <c r="F48" s="82" t="s">
        <v>1537</v>
      </c>
    </row>
    <row r="49" spans="1:6" ht="18">
      <c r="A49" s="48" t="s">
        <v>2968</v>
      </c>
      <c r="B49" s="6" t="s">
        <v>2951</v>
      </c>
      <c r="C49" s="6" t="s">
        <v>2969</v>
      </c>
      <c r="D49" s="27">
        <v>5</v>
      </c>
      <c r="E49" s="64" t="s">
        <v>72</v>
      </c>
      <c r="F49" s="82" t="s">
        <v>1538</v>
      </c>
    </row>
    <row r="50" spans="1:6" ht="18">
      <c r="A50" s="48"/>
      <c r="B50" s="6" t="s">
        <v>2958</v>
      </c>
      <c r="C50" s="6">
        <v>5000</v>
      </c>
      <c r="D50" s="27">
        <v>3</v>
      </c>
      <c r="E50" s="46" t="s">
        <v>75</v>
      </c>
      <c r="F50" s="82" t="s">
        <v>1542</v>
      </c>
    </row>
    <row r="51" spans="1:6" ht="18">
      <c r="A51" s="49"/>
      <c r="B51" s="7" t="s">
        <v>2970</v>
      </c>
      <c r="C51" s="7">
        <v>2500</v>
      </c>
      <c r="D51" s="28">
        <v>1</v>
      </c>
      <c r="E51" s="46" t="s">
        <v>2971</v>
      </c>
      <c r="F51" s="82" t="s">
        <v>1543</v>
      </c>
    </row>
    <row r="52" spans="1:6" ht="23.25">
      <c r="A52" s="417" t="s">
        <v>103</v>
      </c>
      <c r="B52" s="418"/>
      <c r="C52" s="418"/>
      <c r="D52" s="418"/>
      <c r="E52" s="64"/>
    </row>
    <row r="53" spans="1:6" ht="18">
      <c r="A53" s="29" t="s">
        <v>368</v>
      </c>
      <c r="B53" s="19" t="s">
        <v>2758</v>
      </c>
      <c r="C53" s="19" t="s">
        <v>2934</v>
      </c>
      <c r="D53" s="30">
        <v>5</v>
      </c>
      <c r="E53" s="46" t="s">
        <v>76</v>
      </c>
      <c r="F53" s="82" t="s">
        <v>1537</v>
      </c>
    </row>
    <row r="54" spans="1:6" ht="18">
      <c r="A54" s="42"/>
      <c r="B54" s="8" t="s">
        <v>2951</v>
      </c>
      <c r="C54" s="8" t="s">
        <v>2969</v>
      </c>
      <c r="D54" s="31">
        <v>5</v>
      </c>
      <c r="E54" s="46" t="s">
        <v>77</v>
      </c>
      <c r="F54" s="82" t="s">
        <v>1538</v>
      </c>
    </row>
    <row r="55" spans="1:6" ht="18">
      <c r="A55" s="42" t="s">
        <v>2933</v>
      </c>
      <c r="B55" s="8" t="s">
        <v>2953</v>
      </c>
      <c r="C55" s="8" t="s">
        <v>2969</v>
      </c>
      <c r="D55" s="31">
        <v>5</v>
      </c>
      <c r="E55" s="46" t="s">
        <v>78</v>
      </c>
      <c r="F55" s="82" t="s">
        <v>1539</v>
      </c>
    </row>
    <row r="56" spans="1:6" ht="18">
      <c r="A56" s="42"/>
      <c r="B56" s="8" t="s">
        <v>2972</v>
      </c>
      <c r="C56" s="8">
        <v>3000</v>
      </c>
      <c r="D56" s="31">
        <v>1</v>
      </c>
      <c r="E56" s="65" t="s">
        <v>2936</v>
      </c>
      <c r="F56" s="82" t="s">
        <v>1529</v>
      </c>
    </row>
    <row r="57" spans="1:6" ht="18">
      <c r="A57" s="42"/>
      <c r="B57" s="8" t="s">
        <v>2957</v>
      </c>
      <c r="C57" s="8">
        <v>500</v>
      </c>
      <c r="D57" s="31">
        <v>3</v>
      </c>
      <c r="E57" s="64" t="s">
        <v>79</v>
      </c>
      <c r="F57" s="82" t="s">
        <v>1541</v>
      </c>
    </row>
    <row r="58" spans="1:6" ht="18">
      <c r="A58" s="42"/>
      <c r="B58" s="8" t="s">
        <v>2958</v>
      </c>
      <c r="C58" s="8">
        <v>2000</v>
      </c>
      <c r="D58" s="31">
        <v>3</v>
      </c>
      <c r="E58" s="64" t="s">
        <v>80</v>
      </c>
      <c r="F58" s="82" t="s">
        <v>1542</v>
      </c>
    </row>
    <row r="59" spans="1:6" ht="18">
      <c r="A59" s="42"/>
      <c r="B59" s="8" t="s">
        <v>2973</v>
      </c>
      <c r="C59" s="8">
        <v>3000</v>
      </c>
      <c r="D59" s="31">
        <v>5</v>
      </c>
      <c r="E59" s="65" t="s">
        <v>2974</v>
      </c>
      <c r="F59" s="82" t="s">
        <v>2975</v>
      </c>
    </row>
    <row r="60" spans="1:6" ht="18">
      <c r="A60" s="42"/>
      <c r="B60" s="8" t="s">
        <v>1630</v>
      </c>
      <c r="C60" s="8">
        <v>400</v>
      </c>
      <c r="D60" s="31">
        <v>10</v>
      </c>
      <c r="E60" s="64" t="s">
        <v>2976</v>
      </c>
      <c r="F60" s="82" t="s">
        <v>1535</v>
      </c>
    </row>
    <row r="61" spans="1:6" ht="18">
      <c r="A61" s="42"/>
      <c r="B61" s="8" t="s">
        <v>1449</v>
      </c>
      <c r="C61" s="8">
        <v>600</v>
      </c>
      <c r="D61" s="31">
        <v>8</v>
      </c>
      <c r="E61" s="64" t="s">
        <v>2976</v>
      </c>
      <c r="F61" s="82" t="s">
        <v>1535</v>
      </c>
    </row>
    <row r="62" spans="1:6" ht="18">
      <c r="A62" s="42"/>
      <c r="B62" s="8" t="s">
        <v>1611</v>
      </c>
      <c r="C62" s="8">
        <v>1500</v>
      </c>
      <c r="D62" s="31">
        <v>2</v>
      </c>
      <c r="E62" s="64" t="s">
        <v>2976</v>
      </c>
      <c r="F62" s="82" t="s">
        <v>1535</v>
      </c>
    </row>
    <row r="63" spans="1:6" ht="18">
      <c r="A63" s="42"/>
      <c r="B63" s="8" t="s">
        <v>2977</v>
      </c>
      <c r="C63" s="8" t="s">
        <v>2978</v>
      </c>
      <c r="D63" s="31">
        <v>1</v>
      </c>
      <c r="E63" s="64" t="s">
        <v>2979</v>
      </c>
      <c r="F63" s="82" t="s">
        <v>2980</v>
      </c>
    </row>
    <row r="64" spans="1:6" ht="18">
      <c r="A64" s="42"/>
      <c r="B64" s="8" t="s">
        <v>2977</v>
      </c>
      <c r="C64" s="8" t="s">
        <v>2963</v>
      </c>
      <c r="D64" s="31">
        <v>1</v>
      </c>
      <c r="E64" s="64" t="s">
        <v>2979</v>
      </c>
      <c r="F64" s="82" t="s">
        <v>2980</v>
      </c>
    </row>
    <row r="65" spans="1:6" ht="18">
      <c r="A65" s="42"/>
      <c r="B65" s="8" t="s">
        <v>2977</v>
      </c>
      <c r="C65" s="8" t="s">
        <v>2981</v>
      </c>
      <c r="D65" s="31">
        <v>1</v>
      </c>
      <c r="E65" s="64" t="s">
        <v>2979</v>
      </c>
      <c r="F65" s="82" t="s">
        <v>2980</v>
      </c>
    </row>
    <row r="66" spans="1:6" ht="18">
      <c r="A66" s="50"/>
      <c r="B66" s="9" t="s">
        <v>2982</v>
      </c>
      <c r="C66" s="9">
        <v>1</v>
      </c>
      <c r="D66" s="43"/>
      <c r="E66" s="64"/>
    </row>
    <row r="67" spans="1:6" ht="18">
      <c r="A67" s="11" t="s">
        <v>369</v>
      </c>
      <c r="B67" s="32" t="s">
        <v>2930</v>
      </c>
      <c r="C67" s="32">
        <v>1000</v>
      </c>
      <c r="D67" s="32">
        <v>5</v>
      </c>
      <c r="E67" s="64" t="s">
        <v>81</v>
      </c>
      <c r="F67" s="82" t="s">
        <v>1531</v>
      </c>
    </row>
    <row r="68" spans="1:6" ht="18">
      <c r="A68" s="11"/>
      <c r="B68" s="12" t="s">
        <v>2931</v>
      </c>
      <c r="C68" s="12">
        <v>2000</v>
      </c>
      <c r="D68" s="12">
        <v>5</v>
      </c>
      <c r="E68" s="64" t="s">
        <v>2983</v>
      </c>
      <c r="F68" s="82" t="s">
        <v>1544</v>
      </c>
    </row>
    <row r="69" spans="1:6" ht="18">
      <c r="A69" s="11" t="s">
        <v>2933</v>
      </c>
      <c r="B69" s="12" t="s">
        <v>2637</v>
      </c>
      <c r="C69" s="12" t="s">
        <v>2984</v>
      </c>
      <c r="D69" s="12">
        <v>5</v>
      </c>
      <c r="E69" s="64" t="s">
        <v>82</v>
      </c>
      <c r="F69" s="82" t="s">
        <v>1528</v>
      </c>
    </row>
    <row r="70" spans="1:6" ht="18">
      <c r="A70" s="33"/>
      <c r="B70" s="20" t="s">
        <v>2972</v>
      </c>
      <c r="C70" s="20">
        <v>3000</v>
      </c>
      <c r="D70" s="20">
        <v>1</v>
      </c>
      <c r="E70" s="65" t="s">
        <v>2936</v>
      </c>
      <c r="F70" s="82" t="s">
        <v>1529</v>
      </c>
    </row>
    <row r="71" spans="1:6" ht="18">
      <c r="A71" s="34" t="s">
        <v>2985</v>
      </c>
      <c r="B71" s="15" t="s">
        <v>2931</v>
      </c>
      <c r="C71" s="15">
        <v>2000</v>
      </c>
      <c r="D71" s="15">
        <v>5</v>
      </c>
      <c r="E71" s="64" t="s">
        <v>2983</v>
      </c>
      <c r="F71" s="82" t="s">
        <v>1544</v>
      </c>
    </row>
    <row r="72" spans="1:6" ht="18">
      <c r="A72" s="15"/>
      <c r="B72" s="15" t="s">
        <v>2637</v>
      </c>
      <c r="C72" s="15" t="s">
        <v>2934</v>
      </c>
      <c r="D72" s="15">
        <v>5</v>
      </c>
      <c r="E72" s="64" t="s">
        <v>82</v>
      </c>
      <c r="F72" s="82" t="s">
        <v>1528</v>
      </c>
    </row>
    <row r="73" spans="1:6" ht="18">
      <c r="A73" s="15" t="s">
        <v>2933</v>
      </c>
      <c r="B73" s="15" t="s">
        <v>2941</v>
      </c>
      <c r="C73" s="15" t="s">
        <v>2934</v>
      </c>
      <c r="D73" s="15">
        <v>5</v>
      </c>
      <c r="E73" s="64" t="s">
        <v>83</v>
      </c>
      <c r="F73" s="82" t="s">
        <v>1533</v>
      </c>
    </row>
    <row r="74" spans="1:6" ht="18">
      <c r="A74" s="16"/>
      <c r="B74" s="16" t="s">
        <v>2986</v>
      </c>
      <c r="C74" s="16">
        <v>2000</v>
      </c>
      <c r="D74" s="16">
        <v>1</v>
      </c>
      <c r="E74" s="64" t="s">
        <v>2987</v>
      </c>
      <c r="F74" s="82" t="s">
        <v>1545</v>
      </c>
    </row>
    <row r="75" spans="1:6" ht="18">
      <c r="A75" s="8" t="s">
        <v>109</v>
      </c>
      <c r="B75" s="8" t="s">
        <v>2931</v>
      </c>
      <c r="C75" s="8">
        <v>2000</v>
      </c>
      <c r="D75" s="8">
        <v>5</v>
      </c>
      <c r="E75" s="64" t="s">
        <v>2983</v>
      </c>
      <c r="F75" s="82" t="s">
        <v>1544</v>
      </c>
    </row>
    <row r="76" spans="1:6" ht="18">
      <c r="A76" s="8"/>
      <c r="B76" s="8" t="s">
        <v>2637</v>
      </c>
      <c r="C76" s="8" t="s">
        <v>2984</v>
      </c>
      <c r="D76" s="8">
        <v>5</v>
      </c>
      <c r="E76" s="64" t="s">
        <v>82</v>
      </c>
      <c r="F76" s="82" t="s">
        <v>1528</v>
      </c>
    </row>
    <row r="77" spans="1:6" ht="18">
      <c r="A77" s="8" t="s">
        <v>2933</v>
      </c>
      <c r="B77" s="8" t="s">
        <v>2941</v>
      </c>
      <c r="C77" s="8" t="s">
        <v>2984</v>
      </c>
      <c r="D77" s="8">
        <v>5</v>
      </c>
      <c r="E77" s="64" t="s">
        <v>83</v>
      </c>
      <c r="F77" s="82" t="s">
        <v>1533</v>
      </c>
    </row>
    <row r="78" spans="1:6" ht="18">
      <c r="A78" s="9"/>
      <c r="B78" s="9" t="s">
        <v>84</v>
      </c>
      <c r="C78" s="9">
        <v>1000</v>
      </c>
      <c r="D78" s="9">
        <v>1</v>
      </c>
      <c r="E78" s="64" t="s">
        <v>2988</v>
      </c>
      <c r="F78" s="82" t="s">
        <v>1546</v>
      </c>
    </row>
    <row r="79" spans="1:6" ht="18">
      <c r="A79" s="17" t="s">
        <v>442</v>
      </c>
      <c r="B79" s="18"/>
      <c r="C79" s="18"/>
      <c r="D79" s="18"/>
      <c r="E79" s="64"/>
    </row>
    <row r="80" spans="1:6" ht="23.25">
      <c r="A80" s="419" t="s">
        <v>105</v>
      </c>
      <c r="B80" s="420"/>
      <c r="C80" s="420"/>
      <c r="D80" s="421"/>
      <c r="E80" s="64"/>
    </row>
    <row r="81" spans="1:6" ht="18">
      <c r="A81" s="19" t="s">
        <v>371</v>
      </c>
      <c r="B81" s="19" t="s">
        <v>2930</v>
      </c>
      <c r="C81" s="19">
        <v>1000</v>
      </c>
      <c r="D81" s="19">
        <v>5</v>
      </c>
      <c r="E81" s="64" t="s">
        <v>81</v>
      </c>
      <c r="F81" s="82" t="s">
        <v>1531</v>
      </c>
    </row>
    <row r="82" spans="1:6" ht="18">
      <c r="A82" s="8"/>
      <c r="B82" s="8" t="s">
        <v>2931</v>
      </c>
      <c r="C82" s="8">
        <v>2000</v>
      </c>
      <c r="D82" s="8">
        <v>5</v>
      </c>
      <c r="E82" s="64" t="s">
        <v>2983</v>
      </c>
      <c r="F82" s="82" t="s">
        <v>1544</v>
      </c>
    </row>
    <row r="83" spans="1:6" ht="18">
      <c r="A83" s="8" t="s">
        <v>2933</v>
      </c>
      <c r="B83" s="8" t="s">
        <v>2637</v>
      </c>
      <c r="C83" s="8" t="s">
        <v>2950</v>
      </c>
      <c r="D83" s="8">
        <v>5</v>
      </c>
      <c r="E83" s="64" t="s">
        <v>82</v>
      </c>
      <c r="F83" s="82" t="s">
        <v>1528</v>
      </c>
    </row>
    <row r="84" spans="1:6" ht="18">
      <c r="A84" s="8"/>
      <c r="B84" s="8" t="s">
        <v>2941</v>
      </c>
      <c r="C84" s="8" t="s">
        <v>2950</v>
      </c>
      <c r="D84" s="8">
        <v>5</v>
      </c>
      <c r="E84" s="64" t="s">
        <v>83</v>
      </c>
      <c r="F84" s="82" t="s">
        <v>1533</v>
      </c>
    </row>
    <row r="85" spans="1:6" ht="18">
      <c r="A85" s="8"/>
      <c r="B85" s="8" t="s">
        <v>2758</v>
      </c>
      <c r="C85" s="8" t="s">
        <v>2950</v>
      </c>
      <c r="D85" s="8">
        <v>5</v>
      </c>
      <c r="E85" s="64" t="s">
        <v>76</v>
      </c>
      <c r="F85" s="82" t="s">
        <v>1537</v>
      </c>
    </row>
    <row r="86" spans="1:6" ht="18">
      <c r="A86" s="8"/>
      <c r="B86" s="8" t="s">
        <v>1444</v>
      </c>
      <c r="C86" s="8">
        <v>240</v>
      </c>
      <c r="D86" s="8">
        <v>10</v>
      </c>
      <c r="E86" s="65" t="s">
        <v>85</v>
      </c>
      <c r="F86" s="82" t="s">
        <v>1547</v>
      </c>
    </row>
    <row r="87" spans="1:6" ht="18">
      <c r="A87" s="8"/>
      <c r="B87" s="8" t="s">
        <v>1445</v>
      </c>
      <c r="C87" s="8">
        <v>600</v>
      </c>
      <c r="D87" s="8">
        <v>5</v>
      </c>
      <c r="E87" s="65" t="s">
        <v>85</v>
      </c>
      <c r="F87" s="82" t="s">
        <v>1547</v>
      </c>
    </row>
    <row r="88" spans="1:6" ht="18">
      <c r="A88" s="9"/>
      <c r="B88" s="9" t="s">
        <v>2989</v>
      </c>
      <c r="C88" s="9" t="s">
        <v>2950</v>
      </c>
      <c r="D88" s="9">
        <v>2</v>
      </c>
      <c r="E88" s="65" t="s">
        <v>85</v>
      </c>
      <c r="F88" s="82" t="s">
        <v>1547</v>
      </c>
    </row>
    <row r="89" spans="1:6" ht="18">
      <c r="A89" s="39" t="s">
        <v>372</v>
      </c>
      <c r="B89" s="35" t="s">
        <v>2990</v>
      </c>
      <c r="C89" s="35">
        <v>3500</v>
      </c>
      <c r="D89" s="35">
        <v>1</v>
      </c>
      <c r="E89" s="65" t="s">
        <v>2936</v>
      </c>
      <c r="F89" s="82" t="s">
        <v>1529</v>
      </c>
    </row>
    <row r="90" spans="1:6" ht="18">
      <c r="A90" s="35"/>
      <c r="B90" s="35" t="s">
        <v>86</v>
      </c>
      <c r="C90" s="35">
        <v>3500</v>
      </c>
      <c r="D90" s="35">
        <v>1</v>
      </c>
      <c r="E90" s="65" t="s">
        <v>2939</v>
      </c>
      <c r="F90" s="82" t="s">
        <v>1532</v>
      </c>
    </row>
    <row r="91" spans="1:6" ht="18">
      <c r="A91" s="35" t="s">
        <v>2933</v>
      </c>
      <c r="B91" s="35" t="s">
        <v>2991</v>
      </c>
      <c r="C91" s="35">
        <v>3500</v>
      </c>
      <c r="D91" s="35">
        <v>1</v>
      </c>
      <c r="E91" s="65" t="s">
        <v>2943</v>
      </c>
      <c r="F91" s="82" t="s">
        <v>1534</v>
      </c>
    </row>
    <row r="92" spans="1:6" ht="18">
      <c r="A92" s="35"/>
      <c r="B92" s="35" t="s">
        <v>2992</v>
      </c>
      <c r="C92" s="35">
        <v>3000</v>
      </c>
      <c r="D92" s="35">
        <v>1</v>
      </c>
      <c r="E92" s="65" t="s">
        <v>2956</v>
      </c>
      <c r="F92" s="82" t="s">
        <v>1540</v>
      </c>
    </row>
    <row r="93" spans="1:6" ht="18">
      <c r="A93" s="35"/>
      <c r="B93" s="35" t="s">
        <v>2993</v>
      </c>
      <c r="C93" s="35">
        <v>3500</v>
      </c>
      <c r="D93" s="35">
        <v>1</v>
      </c>
      <c r="E93" s="65" t="s">
        <v>2994</v>
      </c>
      <c r="F93" s="82" t="s">
        <v>1548</v>
      </c>
    </row>
    <row r="94" spans="1:6" ht="18">
      <c r="A94" s="35"/>
      <c r="B94" s="35" t="s">
        <v>2995</v>
      </c>
      <c r="C94" s="35">
        <v>2000</v>
      </c>
      <c r="D94" s="35">
        <v>2</v>
      </c>
      <c r="E94" s="65" t="s">
        <v>2996</v>
      </c>
      <c r="F94" s="82" t="s">
        <v>2997</v>
      </c>
    </row>
    <row r="95" spans="1:6" ht="18">
      <c r="A95" s="35"/>
      <c r="B95" s="35" t="s">
        <v>2973</v>
      </c>
      <c r="C95" s="35">
        <v>3000</v>
      </c>
      <c r="D95" s="35">
        <v>2</v>
      </c>
      <c r="E95" s="65" t="s">
        <v>2974</v>
      </c>
      <c r="F95" s="82" t="s">
        <v>2975</v>
      </c>
    </row>
    <row r="96" spans="1:6" ht="18">
      <c r="A96" s="35"/>
      <c r="B96" s="35" t="s">
        <v>2998</v>
      </c>
      <c r="C96" s="35">
        <v>2000</v>
      </c>
      <c r="D96" s="35">
        <v>2</v>
      </c>
      <c r="E96" s="65" t="s">
        <v>2966</v>
      </c>
      <c r="F96" s="82" t="s">
        <v>2967</v>
      </c>
    </row>
    <row r="97" spans="1:6" ht="18">
      <c r="A97" s="35"/>
      <c r="B97" s="35" t="s">
        <v>2999</v>
      </c>
      <c r="C97" s="35">
        <v>3000</v>
      </c>
      <c r="D97" s="35">
        <v>2</v>
      </c>
      <c r="E97" s="65" t="s">
        <v>3000</v>
      </c>
      <c r="F97" s="82" t="s">
        <v>3001</v>
      </c>
    </row>
    <row r="98" spans="1:6" ht="18">
      <c r="A98" s="35"/>
      <c r="B98" s="35" t="s">
        <v>1630</v>
      </c>
      <c r="C98" s="35">
        <v>400</v>
      </c>
      <c r="D98" s="35">
        <v>20</v>
      </c>
      <c r="E98" s="64" t="s">
        <v>2976</v>
      </c>
      <c r="F98" s="82" t="s">
        <v>1535</v>
      </c>
    </row>
    <row r="99" spans="1:6" ht="18">
      <c r="A99" s="35"/>
      <c r="B99" s="35" t="s">
        <v>1449</v>
      </c>
      <c r="C99" s="35">
        <v>600</v>
      </c>
      <c r="D99" s="35">
        <v>12</v>
      </c>
      <c r="E99" s="64" t="s">
        <v>2976</v>
      </c>
      <c r="F99" s="82" t="s">
        <v>1535</v>
      </c>
    </row>
    <row r="100" spans="1:6" ht="18">
      <c r="A100" s="36"/>
      <c r="B100" s="36" t="s">
        <v>1611</v>
      </c>
      <c r="C100" s="36">
        <v>1500</v>
      </c>
      <c r="D100" s="36">
        <v>3</v>
      </c>
      <c r="E100" s="64" t="s">
        <v>2976</v>
      </c>
      <c r="F100" s="82" t="s">
        <v>1535</v>
      </c>
    </row>
    <row r="101" spans="1:6" ht="18">
      <c r="A101" s="34" t="s">
        <v>373</v>
      </c>
      <c r="B101" s="15" t="s">
        <v>87</v>
      </c>
      <c r="C101" s="15">
        <v>2000</v>
      </c>
      <c r="D101" s="15">
        <v>1</v>
      </c>
      <c r="E101" s="64" t="s">
        <v>3002</v>
      </c>
      <c r="F101" s="82" t="s">
        <v>1549</v>
      </c>
    </row>
    <row r="102" spans="1:6" ht="18">
      <c r="A102" s="15"/>
      <c r="B102" s="15" t="s">
        <v>88</v>
      </c>
      <c r="C102" s="15">
        <v>1500</v>
      </c>
      <c r="D102" s="15">
        <v>1</v>
      </c>
      <c r="E102" s="64" t="s">
        <v>3003</v>
      </c>
      <c r="F102" s="82" t="s">
        <v>1550</v>
      </c>
    </row>
    <row r="103" spans="1:6" ht="18">
      <c r="A103" s="15" t="s">
        <v>2933</v>
      </c>
      <c r="B103" s="15" t="s">
        <v>2986</v>
      </c>
      <c r="C103" s="15">
        <v>2000</v>
      </c>
      <c r="D103" s="15">
        <v>1</v>
      </c>
      <c r="E103" s="64" t="s">
        <v>2987</v>
      </c>
      <c r="F103" s="82" t="s">
        <v>1545</v>
      </c>
    </row>
    <row r="104" spans="1:6" ht="18">
      <c r="A104" s="15"/>
      <c r="B104" s="15" t="s">
        <v>89</v>
      </c>
      <c r="C104" s="15">
        <v>2000</v>
      </c>
      <c r="D104" s="15">
        <v>1</v>
      </c>
      <c r="E104" s="64" t="s">
        <v>3004</v>
      </c>
      <c r="F104" s="82" t="s">
        <v>1551</v>
      </c>
    </row>
    <row r="105" spans="1:6" ht="18">
      <c r="A105" s="15"/>
      <c r="B105" s="15" t="s">
        <v>1632</v>
      </c>
      <c r="C105" s="15">
        <v>400</v>
      </c>
      <c r="D105" s="15">
        <v>10</v>
      </c>
      <c r="E105" s="64" t="s">
        <v>3005</v>
      </c>
      <c r="F105" s="82" t="s">
        <v>1552</v>
      </c>
    </row>
    <row r="106" spans="1:6" ht="18">
      <c r="A106" s="15"/>
      <c r="B106" s="15" t="s">
        <v>1450</v>
      </c>
      <c r="C106" s="15">
        <v>600</v>
      </c>
      <c r="D106" s="15">
        <v>8</v>
      </c>
      <c r="E106" s="64" t="s">
        <v>3005</v>
      </c>
      <c r="F106" s="82" t="s">
        <v>1552</v>
      </c>
    </row>
    <row r="107" spans="1:6" ht="18">
      <c r="A107" s="15"/>
      <c r="B107" s="15" t="s">
        <v>3006</v>
      </c>
      <c r="C107" s="15">
        <v>1500</v>
      </c>
      <c r="D107" s="15">
        <v>2</v>
      </c>
      <c r="E107" s="64" t="s">
        <v>3005</v>
      </c>
      <c r="F107" s="82" t="s">
        <v>1552</v>
      </c>
    </row>
    <row r="108" spans="1:6" ht="18">
      <c r="A108" s="15"/>
      <c r="B108" s="15" t="s">
        <v>1634</v>
      </c>
      <c r="C108" s="15">
        <v>400</v>
      </c>
      <c r="D108" s="15">
        <v>10</v>
      </c>
      <c r="E108" s="64" t="s">
        <v>3007</v>
      </c>
      <c r="F108" s="82" t="s">
        <v>1553</v>
      </c>
    </row>
    <row r="109" spans="1:6" ht="18">
      <c r="A109" s="15"/>
      <c r="B109" s="15" t="s">
        <v>1612</v>
      </c>
      <c r="C109" s="15">
        <v>600</v>
      </c>
      <c r="D109" s="15">
        <v>8</v>
      </c>
      <c r="E109" s="64" t="s">
        <v>3007</v>
      </c>
      <c r="F109" s="82" t="s">
        <v>1553</v>
      </c>
    </row>
    <row r="110" spans="1:6" ht="18">
      <c r="A110" s="16"/>
      <c r="B110" s="16" t="s">
        <v>3008</v>
      </c>
      <c r="C110" s="16">
        <v>1500</v>
      </c>
      <c r="D110" s="16">
        <v>2</v>
      </c>
      <c r="E110" s="64" t="s">
        <v>3007</v>
      </c>
      <c r="F110" s="82" t="s">
        <v>1553</v>
      </c>
    </row>
    <row r="111" spans="1:6" ht="18">
      <c r="A111" s="25" t="s">
        <v>374</v>
      </c>
      <c r="B111" s="5" t="s">
        <v>2930</v>
      </c>
      <c r="C111" s="5">
        <v>1000</v>
      </c>
      <c r="D111" s="26">
        <v>5</v>
      </c>
      <c r="E111" s="64" t="s">
        <v>81</v>
      </c>
      <c r="F111" s="82" t="s">
        <v>1531</v>
      </c>
    </row>
    <row r="112" spans="1:6" ht="18">
      <c r="A112" s="48"/>
      <c r="B112" s="6" t="s">
        <v>2931</v>
      </c>
      <c r="C112" s="6">
        <v>2000</v>
      </c>
      <c r="D112" s="27">
        <v>5</v>
      </c>
      <c r="E112" s="64" t="s">
        <v>2983</v>
      </c>
      <c r="F112" s="82" t="s">
        <v>1544</v>
      </c>
    </row>
    <row r="113" spans="1:6" ht="18">
      <c r="A113" s="48" t="s">
        <v>2933</v>
      </c>
      <c r="B113" s="6" t="s">
        <v>2637</v>
      </c>
      <c r="C113" s="6" t="s">
        <v>2984</v>
      </c>
      <c r="D113" s="27">
        <v>5</v>
      </c>
      <c r="E113" s="64" t="s">
        <v>82</v>
      </c>
      <c r="F113" s="82" t="s">
        <v>1528</v>
      </c>
    </row>
    <row r="114" spans="1:6" ht="18">
      <c r="A114" s="48"/>
      <c r="B114" s="6" t="s">
        <v>2941</v>
      </c>
      <c r="C114" s="6" t="s">
        <v>2984</v>
      </c>
      <c r="D114" s="27">
        <v>5</v>
      </c>
      <c r="E114" s="64" t="s">
        <v>83</v>
      </c>
      <c r="F114" s="82" t="s">
        <v>1533</v>
      </c>
    </row>
    <row r="115" spans="1:6" ht="18">
      <c r="A115" s="48"/>
      <c r="B115" s="6" t="s">
        <v>2758</v>
      </c>
      <c r="C115" s="6" t="s">
        <v>2984</v>
      </c>
      <c r="D115" s="27">
        <v>5</v>
      </c>
      <c r="E115" s="64" t="s">
        <v>76</v>
      </c>
      <c r="F115" s="82" t="s">
        <v>1537</v>
      </c>
    </row>
    <row r="116" spans="1:6" ht="18">
      <c r="A116" s="48"/>
      <c r="B116" s="6" t="s">
        <v>1442</v>
      </c>
      <c r="C116" s="6">
        <v>150</v>
      </c>
      <c r="D116" s="27">
        <v>15</v>
      </c>
      <c r="E116" s="64" t="s">
        <v>90</v>
      </c>
      <c r="F116" s="82" t="s">
        <v>1554</v>
      </c>
    </row>
    <row r="117" spans="1:6" ht="18">
      <c r="A117" s="48"/>
      <c r="B117" s="6" t="s">
        <v>1443</v>
      </c>
      <c r="C117" s="6">
        <v>300</v>
      </c>
      <c r="D117" s="27">
        <v>10</v>
      </c>
      <c r="E117" s="64" t="s">
        <v>90</v>
      </c>
      <c r="F117" s="82" t="s">
        <v>1554</v>
      </c>
    </row>
    <row r="118" spans="1:6" ht="18">
      <c r="A118" s="49"/>
      <c r="B118" s="7" t="s">
        <v>3009</v>
      </c>
      <c r="C118" s="7" t="s">
        <v>2984</v>
      </c>
      <c r="D118" s="28">
        <v>2</v>
      </c>
      <c r="E118" s="64" t="s">
        <v>90</v>
      </c>
      <c r="F118" s="82" t="s">
        <v>1554</v>
      </c>
    </row>
    <row r="119" spans="1:6" ht="18">
      <c r="A119" s="17" t="s">
        <v>375</v>
      </c>
      <c r="B119" s="18"/>
      <c r="C119" s="18"/>
      <c r="D119" s="18"/>
      <c r="E119" s="64"/>
    </row>
    <row r="120" spans="1:6" ht="23.25">
      <c r="A120" s="417" t="s">
        <v>108</v>
      </c>
      <c r="B120" s="418"/>
      <c r="C120" s="418"/>
      <c r="D120" s="418"/>
      <c r="E120" s="37"/>
    </row>
    <row r="121" spans="1:6" ht="18">
      <c r="A121" s="29" t="s">
        <v>376</v>
      </c>
      <c r="B121" s="19" t="s">
        <v>2930</v>
      </c>
      <c r="C121" s="19">
        <v>1000</v>
      </c>
      <c r="D121" s="30">
        <v>5</v>
      </c>
      <c r="E121" s="64" t="s">
        <v>81</v>
      </c>
      <c r="F121" s="82" t="s">
        <v>1531</v>
      </c>
    </row>
    <row r="122" spans="1:6" ht="18">
      <c r="A122" s="42"/>
      <c r="B122" s="8" t="s">
        <v>2931</v>
      </c>
      <c r="C122" s="8">
        <v>2000</v>
      </c>
      <c r="D122" s="31">
        <v>5</v>
      </c>
      <c r="E122" s="64" t="s">
        <v>2983</v>
      </c>
      <c r="F122" s="82" t="s">
        <v>1544</v>
      </c>
    </row>
    <row r="123" spans="1:6" ht="18">
      <c r="A123" s="42" t="s">
        <v>2933</v>
      </c>
      <c r="B123" s="8" t="s">
        <v>2637</v>
      </c>
      <c r="C123" s="8" t="s">
        <v>2984</v>
      </c>
      <c r="D123" s="31">
        <v>5</v>
      </c>
      <c r="E123" s="64" t="s">
        <v>82</v>
      </c>
      <c r="F123" s="82" t="s">
        <v>1528</v>
      </c>
    </row>
    <row r="124" spans="1:6" ht="18">
      <c r="A124" s="42"/>
      <c r="B124" s="8" t="s">
        <v>2993</v>
      </c>
      <c r="C124" s="8">
        <v>3500</v>
      </c>
      <c r="D124" s="31">
        <v>1</v>
      </c>
      <c r="E124" s="65" t="s">
        <v>2994</v>
      </c>
      <c r="F124" s="82" t="s">
        <v>1548</v>
      </c>
    </row>
    <row r="125" spans="1:6" ht="18">
      <c r="A125" s="42"/>
      <c r="B125" s="8" t="s">
        <v>3010</v>
      </c>
      <c r="C125" s="8">
        <v>1</v>
      </c>
      <c r="D125" s="31">
        <v>1</v>
      </c>
      <c r="E125" s="65" t="s">
        <v>91</v>
      </c>
      <c r="F125" s="82" t="s">
        <v>1555</v>
      </c>
    </row>
    <row r="126" spans="1:6" ht="18">
      <c r="A126" s="62" t="s">
        <v>377</v>
      </c>
      <c r="B126" s="38" t="s">
        <v>2931</v>
      </c>
      <c r="C126" s="38">
        <v>2000</v>
      </c>
      <c r="D126" s="44"/>
      <c r="E126" s="46" t="s">
        <v>2983</v>
      </c>
      <c r="F126" s="82" t="s">
        <v>1544</v>
      </c>
    </row>
    <row r="127" spans="1:6" ht="18">
      <c r="A127" s="39"/>
      <c r="B127" s="35" t="s">
        <v>2637</v>
      </c>
      <c r="C127" s="35" t="s">
        <v>2940</v>
      </c>
      <c r="D127" s="45"/>
      <c r="E127" s="46" t="s">
        <v>82</v>
      </c>
      <c r="F127" s="82" t="s">
        <v>1528</v>
      </c>
    </row>
    <row r="128" spans="1:6" ht="18">
      <c r="A128" s="39" t="s">
        <v>558</v>
      </c>
      <c r="B128" s="35" t="s">
        <v>2941</v>
      </c>
      <c r="C128" s="35" t="s">
        <v>2940</v>
      </c>
      <c r="D128" s="45"/>
      <c r="E128" s="46" t="s">
        <v>83</v>
      </c>
      <c r="F128" s="82" t="s">
        <v>1533</v>
      </c>
    </row>
    <row r="129" spans="1:6" ht="18">
      <c r="A129" s="39"/>
      <c r="B129" s="35" t="s">
        <v>86</v>
      </c>
      <c r="C129" s="35">
        <v>3500</v>
      </c>
      <c r="D129" s="45"/>
      <c r="E129" s="13" t="s">
        <v>2939</v>
      </c>
      <c r="F129" s="82" t="s">
        <v>1532</v>
      </c>
    </row>
    <row r="130" spans="1:6" ht="18">
      <c r="A130" s="39"/>
      <c r="B130" s="35" t="s">
        <v>2998</v>
      </c>
      <c r="C130" s="35">
        <v>2000</v>
      </c>
      <c r="D130" s="45"/>
      <c r="E130" s="13" t="s">
        <v>2966</v>
      </c>
      <c r="F130" s="82" t="s">
        <v>2967</v>
      </c>
    </row>
    <row r="131" spans="1:6" ht="18">
      <c r="A131" s="39"/>
      <c r="B131" s="35" t="s">
        <v>1630</v>
      </c>
      <c r="C131" s="35">
        <v>400</v>
      </c>
      <c r="D131" s="45"/>
      <c r="E131" s="46" t="s">
        <v>2976</v>
      </c>
      <c r="F131" s="82" t="s">
        <v>1535</v>
      </c>
    </row>
    <row r="132" spans="1:6" ht="18">
      <c r="A132" s="63"/>
      <c r="B132" s="36" t="s">
        <v>1449</v>
      </c>
      <c r="C132" s="36">
        <v>600</v>
      </c>
      <c r="D132" s="47"/>
      <c r="E132" s="46" t="s">
        <v>2976</v>
      </c>
      <c r="F132" s="82" t="s">
        <v>1535</v>
      </c>
    </row>
    <row r="133" spans="1:6" ht="18">
      <c r="A133" s="21" t="s">
        <v>378</v>
      </c>
      <c r="B133" s="14" t="s">
        <v>2931</v>
      </c>
      <c r="C133" s="14">
        <v>2000</v>
      </c>
      <c r="D133" s="22">
        <v>5</v>
      </c>
      <c r="E133" s="64" t="s">
        <v>2983</v>
      </c>
      <c r="F133" s="82" t="s">
        <v>1544</v>
      </c>
    </row>
    <row r="134" spans="1:6" ht="18">
      <c r="A134" s="34"/>
      <c r="B134" s="15" t="s">
        <v>2637</v>
      </c>
      <c r="C134" s="15" t="s">
        <v>2940</v>
      </c>
      <c r="D134" s="23">
        <v>5</v>
      </c>
      <c r="E134" s="64" t="s">
        <v>82</v>
      </c>
      <c r="F134" s="82" t="s">
        <v>1528</v>
      </c>
    </row>
    <row r="135" spans="1:6" ht="18">
      <c r="A135" s="34" t="s">
        <v>559</v>
      </c>
      <c r="B135" s="15" t="s">
        <v>2941</v>
      </c>
      <c r="C135" s="15" t="s">
        <v>2940</v>
      </c>
      <c r="D135" s="23">
        <v>5</v>
      </c>
      <c r="E135" s="64" t="s">
        <v>83</v>
      </c>
      <c r="F135" s="82" t="s">
        <v>1533</v>
      </c>
    </row>
    <row r="136" spans="1:6" ht="18">
      <c r="A136" s="34"/>
      <c r="B136" s="15" t="s">
        <v>2990</v>
      </c>
      <c r="C136" s="15">
        <v>3500</v>
      </c>
      <c r="D136" s="23">
        <v>1</v>
      </c>
      <c r="E136" s="64" t="s">
        <v>2936</v>
      </c>
      <c r="F136" s="82" t="s">
        <v>1529</v>
      </c>
    </row>
    <row r="137" spans="1:6" ht="18">
      <c r="A137" s="34"/>
      <c r="B137" s="15" t="s">
        <v>2995</v>
      </c>
      <c r="C137" s="15">
        <v>2000</v>
      </c>
      <c r="D137" s="23">
        <v>5</v>
      </c>
      <c r="E137" s="64" t="s">
        <v>2996</v>
      </c>
      <c r="F137" s="82" t="s">
        <v>2997</v>
      </c>
    </row>
    <row r="138" spans="1:6" ht="18">
      <c r="A138" s="34"/>
      <c r="B138" s="15" t="s">
        <v>1630</v>
      </c>
      <c r="C138" s="15">
        <v>400</v>
      </c>
      <c r="D138" s="23">
        <v>10</v>
      </c>
      <c r="E138" s="46" t="s">
        <v>2976</v>
      </c>
      <c r="F138" s="82" t="s">
        <v>1535</v>
      </c>
    </row>
    <row r="139" spans="1:6" ht="18">
      <c r="A139" s="24"/>
      <c r="B139" s="16" t="s">
        <v>1449</v>
      </c>
      <c r="C139" s="16">
        <v>600</v>
      </c>
      <c r="D139" s="40">
        <v>10</v>
      </c>
      <c r="E139" s="46" t="s">
        <v>2976</v>
      </c>
      <c r="F139" s="82" t="s">
        <v>1535</v>
      </c>
    </row>
    <row r="140" spans="1:6" ht="23.25">
      <c r="A140" s="417" t="s">
        <v>189</v>
      </c>
      <c r="B140" s="418"/>
      <c r="C140" s="418"/>
      <c r="D140" s="418"/>
      <c r="E140" s="41"/>
    </row>
    <row r="141" spans="1:6" ht="18">
      <c r="A141" s="25" t="s">
        <v>379</v>
      </c>
      <c r="B141" s="5" t="s">
        <v>2931</v>
      </c>
      <c r="C141" s="5">
        <v>2000</v>
      </c>
      <c r="D141" s="26">
        <v>5</v>
      </c>
      <c r="E141" s="64" t="s">
        <v>2983</v>
      </c>
      <c r="F141" s="82" t="s">
        <v>1544</v>
      </c>
    </row>
    <row r="142" spans="1:6" ht="18">
      <c r="A142" s="48"/>
      <c r="B142" s="6" t="s">
        <v>2637</v>
      </c>
      <c r="C142" s="6" t="s">
        <v>2940</v>
      </c>
      <c r="D142" s="27">
        <v>5</v>
      </c>
      <c r="E142" s="46" t="s">
        <v>82</v>
      </c>
      <c r="F142" s="82" t="s">
        <v>1528</v>
      </c>
    </row>
    <row r="143" spans="1:6" ht="18">
      <c r="A143" s="48" t="s">
        <v>560</v>
      </c>
      <c r="B143" s="6" t="s">
        <v>2941</v>
      </c>
      <c r="C143" s="6" t="s">
        <v>2940</v>
      </c>
      <c r="D143" s="27">
        <v>5</v>
      </c>
      <c r="E143" s="46" t="s">
        <v>83</v>
      </c>
      <c r="F143" s="82" t="s">
        <v>1533</v>
      </c>
    </row>
    <row r="144" spans="1:6" ht="18">
      <c r="A144" s="48"/>
      <c r="B144" s="6" t="s">
        <v>2955</v>
      </c>
      <c r="C144" s="6">
        <v>3000</v>
      </c>
      <c r="D144" s="27">
        <v>1</v>
      </c>
      <c r="E144" s="64" t="s">
        <v>2956</v>
      </c>
      <c r="F144" s="82" t="s">
        <v>1540</v>
      </c>
    </row>
    <row r="145" spans="1:6" ht="18">
      <c r="A145" s="48"/>
      <c r="B145" s="6" t="s">
        <v>3011</v>
      </c>
      <c r="C145" s="6">
        <v>2000</v>
      </c>
      <c r="D145" s="27">
        <v>5</v>
      </c>
      <c r="E145" s="64" t="s">
        <v>3012</v>
      </c>
      <c r="F145" s="82" t="s">
        <v>3013</v>
      </c>
    </row>
    <row r="146" spans="1:6" ht="18">
      <c r="A146" s="48"/>
      <c r="B146" s="6" t="s">
        <v>3014</v>
      </c>
      <c r="C146" s="6">
        <v>3000</v>
      </c>
      <c r="D146" s="27">
        <v>5</v>
      </c>
      <c r="E146" s="64" t="s">
        <v>3015</v>
      </c>
      <c r="F146" s="82" t="s">
        <v>3016</v>
      </c>
    </row>
    <row r="147" spans="1:6" ht="18">
      <c r="A147" s="48"/>
      <c r="B147" s="6" t="s">
        <v>1630</v>
      </c>
      <c r="C147" s="6">
        <v>400</v>
      </c>
      <c r="D147" s="27">
        <v>10</v>
      </c>
      <c r="E147" s="64" t="s">
        <v>2976</v>
      </c>
      <c r="F147" s="82" t="s">
        <v>1535</v>
      </c>
    </row>
    <row r="148" spans="1:6" ht="18">
      <c r="A148" s="48"/>
      <c r="B148" s="6" t="s">
        <v>1449</v>
      </c>
      <c r="C148" s="6">
        <v>600</v>
      </c>
      <c r="D148" s="27">
        <v>8</v>
      </c>
      <c r="E148" s="64" t="s">
        <v>2976</v>
      </c>
      <c r="F148" s="82" t="s">
        <v>1535</v>
      </c>
    </row>
    <row r="149" spans="1:6" ht="18">
      <c r="A149" s="48"/>
      <c r="B149" s="6" t="s">
        <v>1439</v>
      </c>
      <c r="C149" s="6">
        <v>120</v>
      </c>
      <c r="D149" s="27">
        <v>12</v>
      </c>
      <c r="E149" s="64" t="s">
        <v>92</v>
      </c>
      <c r="F149" s="82" t="s">
        <v>1556</v>
      </c>
    </row>
    <row r="150" spans="1:6" ht="18">
      <c r="A150" s="48"/>
      <c r="B150" s="6" t="s">
        <v>1440</v>
      </c>
      <c r="C150" s="6">
        <v>260</v>
      </c>
      <c r="D150" s="27">
        <v>8</v>
      </c>
      <c r="E150" s="64" t="s">
        <v>92</v>
      </c>
      <c r="F150" s="82" t="s">
        <v>1556</v>
      </c>
    </row>
    <row r="151" spans="1:6" ht="18">
      <c r="A151" s="49"/>
      <c r="B151" s="7" t="s">
        <v>1459</v>
      </c>
      <c r="C151" s="6" t="s">
        <v>2940</v>
      </c>
      <c r="D151" s="28">
        <v>2</v>
      </c>
      <c r="E151" s="64" t="s">
        <v>92</v>
      </c>
      <c r="F151" s="82" t="s">
        <v>1556</v>
      </c>
    </row>
    <row r="152" spans="1:6" ht="18">
      <c r="A152" s="29" t="s">
        <v>380</v>
      </c>
      <c r="B152" s="19" t="s">
        <v>2931</v>
      </c>
      <c r="C152" s="19">
        <v>2000</v>
      </c>
      <c r="D152" s="30">
        <v>5</v>
      </c>
      <c r="E152" s="64" t="s">
        <v>2983</v>
      </c>
      <c r="F152" s="82" t="s">
        <v>1544</v>
      </c>
    </row>
    <row r="153" spans="1:6" ht="18">
      <c r="A153" s="42"/>
      <c r="B153" s="8" t="s">
        <v>2637</v>
      </c>
      <c r="C153" s="8" t="s">
        <v>2984</v>
      </c>
      <c r="D153" s="31">
        <v>5</v>
      </c>
      <c r="E153" s="64" t="s">
        <v>82</v>
      </c>
      <c r="F153" s="82" t="s">
        <v>1528</v>
      </c>
    </row>
    <row r="154" spans="1:6" ht="18">
      <c r="A154" s="42" t="s">
        <v>562</v>
      </c>
      <c r="B154" s="8" t="s">
        <v>2941</v>
      </c>
      <c r="C154" s="8" t="s">
        <v>2984</v>
      </c>
      <c r="D154" s="31">
        <v>5</v>
      </c>
      <c r="E154" s="64" t="s">
        <v>83</v>
      </c>
      <c r="F154" s="82" t="s">
        <v>1533</v>
      </c>
    </row>
    <row r="155" spans="1:6" ht="18">
      <c r="A155" s="50"/>
      <c r="B155" s="9" t="s">
        <v>3017</v>
      </c>
      <c r="C155" s="9">
        <v>2000</v>
      </c>
      <c r="D155" s="43">
        <v>1</v>
      </c>
      <c r="E155" s="65" t="s">
        <v>2994</v>
      </c>
      <c r="F155" s="82" t="s">
        <v>1548</v>
      </c>
    </row>
    <row r="156" spans="1:6" ht="18">
      <c r="A156" s="35" t="s">
        <v>381</v>
      </c>
      <c r="B156" s="35" t="s">
        <v>2930</v>
      </c>
      <c r="C156" s="35">
        <v>1000</v>
      </c>
      <c r="D156" s="35">
        <v>5</v>
      </c>
      <c r="E156" s="64" t="s">
        <v>81</v>
      </c>
      <c r="F156" s="82" t="s">
        <v>1531</v>
      </c>
    </row>
    <row r="157" spans="1:6" ht="18">
      <c r="A157" s="35"/>
      <c r="B157" s="35" t="s">
        <v>2931</v>
      </c>
      <c r="C157" s="35">
        <v>2000</v>
      </c>
      <c r="D157" s="35">
        <v>5</v>
      </c>
      <c r="E157" s="64" t="s">
        <v>2983</v>
      </c>
      <c r="F157" s="82" t="s">
        <v>1544</v>
      </c>
    </row>
    <row r="158" spans="1:6" ht="18">
      <c r="A158" s="35" t="s">
        <v>2933</v>
      </c>
      <c r="B158" s="35" t="s">
        <v>2637</v>
      </c>
      <c r="C158" s="35" t="s">
        <v>2934</v>
      </c>
      <c r="D158" s="35">
        <v>5</v>
      </c>
      <c r="E158" s="64" t="s">
        <v>82</v>
      </c>
      <c r="F158" s="82" t="s">
        <v>1528</v>
      </c>
    </row>
    <row r="159" spans="1:6" ht="18">
      <c r="A159" s="35"/>
      <c r="B159" s="35" t="s">
        <v>2992</v>
      </c>
      <c r="C159" s="35">
        <v>3000</v>
      </c>
      <c r="D159" s="35">
        <v>1</v>
      </c>
      <c r="E159" s="65" t="s">
        <v>2956</v>
      </c>
      <c r="F159" s="82" t="s">
        <v>1540</v>
      </c>
    </row>
    <row r="160" spans="1:6" ht="18">
      <c r="A160" s="35"/>
      <c r="B160" s="35" t="s">
        <v>3018</v>
      </c>
      <c r="C160" s="35">
        <v>4800</v>
      </c>
      <c r="D160" s="35">
        <v>1</v>
      </c>
      <c r="E160" s="64" t="s">
        <v>3019</v>
      </c>
      <c r="F160" s="82" t="s">
        <v>1557</v>
      </c>
    </row>
    <row r="161" spans="1:6" ht="18">
      <c r="A161" s="14" t="s">
        <v>118</v>
      </c>
      <c r="B161" s="14" t="s">
        <v>2637</v>
      </c>
      <c r="C161" s="14" t="s">
        <v>2984</v>
      </c>
      <c r="D161" s="14">
        <v>5</v>
      </c>
      <c r="E161" s="64" t="s">
        <v>82</v>
      </c>
      <c r="F161" s="82" t="s">
        <v>1528</v>
      </c>
    </row>
    <row r="162" spans="1:6" ht="18">
      <c r="A162" s="15"/>
      <c r="B162" s="15" t="s">
        <v>2941</v>
      </c>
      <c r="C162" s="15" t="s">
        <v>2984</v>
      </c>
      <c r="D162" s="15">
        <v>5</v>
      </c>
      <c r="E162" s="64" t="s">
        <v>83</v>
      </c>
      <c r="F162" s="82" t="s">
        <v>1533</v>
      </c>
    </row>
    <row r="163" spans="1:6" ht="18">
      <c r="A163" s="15" t="s">
        <v>2933</v>
      </c>
      <c r="B163" s="15" t="s">
        <v>2758</v>
      </c>
      <c r="C163" s="15" t="s">
        <v>2984</v>
      </c>
      <c r="D163" s="15">
        <v>5</v>
      </c>
      <c r="E163" s="64" t="s">
        <v>76</v>
      </c>
      <c r="F163" s="82" t="s">
        <v>1537</v>
      </c>
    </row>
    <row r="164" spans="1:6" ht="18">
      <c r="A164" s="15"/>
      <c r="B164" s="15" t="s">
        <v>93</v>
      </c>
      <c r="C164" s="15">
        <v>5000</v>
      </c>
      <c r="D164" s="15">
        <v>1</v>
      </c>
      <c r="E164" s="65" t="s">
        <v>2994</v>
      </c>
      <c r="F164" s="82" t="s">
        <v>1548</v>
      </c>
    </row>
    <row r="165" spans="1:6" ht="18">
      <c r="A165" s="15"/>
      <c r="B165" s="15" t="s">
        <v>3020</v>
      </c>
      <c r="C165" s="15" t="s">
        <v>2960</v>
      </c>
      <c r="D165" s="15">
        <v>1</v>
      </c>
      <c r="E165" s="64" t="s">
        <v>3021</v>
      </c>
      <c r="F165" s="82" t="s">
        <v>3022</v>
      </c>
    </row>
    <row r="166" spans="1:6" ht="18">
      <c r="A166" s="15"/>
      <c r="B166" s="15" t="s">
        <v>3020</v>
      </c>
      <c r="C166" s="15" t="s">
        <v>2963</v>
      </c>
      <c r="D166" s="15">
        <v>1</v>
      </c>
      <c r="E166" s="64" t="s">
        <v>3021</v>
      </c>
      <c r="F166" s="82" t="s">
        <v>3022</v>
      </c>
    </row>
    <row r="167" spans="1:6" ht="18">
      <c r="A167" s="16"/>
      <c r="B167" s="16" t="s">
        <v>3020</v>
      </c>
      <c r="C167" s="16" t="s">
        <v>2978</v>
      </c>
      <c r="D167" s="16">
        <v>1</v>
      </c>
      <c r="E167" s="64" t="s">
        <v>3021</v>
      </c>
      <c r="F167" s="82" t="s">
        <v>3022</v>
      </c>
    </row>
    <row r="168" spans="1:6" ht="23.25">
      <c r="A168" s="417" t="s">
        <v>110</v>
      </c>
      <c r="B168" s="418"/>
      <c r="C168" s="418"/>
      <c r="D168" s="418"/>
      <c r="E168" s="37"/>
    </row>
    <row r="169" spans="1:6" ht="18">
      <c r="A169" s="5" t="s">
        <v>382</v>
      </c>
      <c r="B169" s="5" t="s">
        <v>2931</v>
      </c>
      <c r="C169" s="5">
        <v>2000</v>
      </c>
      <c r="D169" s="5">
        <v>5</v>
      </c>
      <c r="E169" s="64" t="s">
        <v>2983</v>
      </c>
      <c r="F169" s="82" t="s">
        <v>1544</v>
      </c>
    </row>
    <row r="170" spans="1:6" ht="18">
      <c r="A170" s="6"/>
      <c r="B170" s="6" t="s">
        <v>2637</v>
      </c>
      <c r="C170" s="6" t="s">
        <v>2940</v>
      </c>
      <c r="D170" s="6">
        <v>5</v>
      </c>
      <c r="E170" s="64" t="s">
        <v>82</v>
      </c>
      <c r="F170" s="82" t="s">
        <v>1528</v>
      </c>
    </row>
    <row r="171" spans="1:6" ht="18">
      <c r="A171" s="6" t="s">
        <v>2933</v>
      </c>
      <c r="B171" s="6" t="s">
        <v>2941</v>
      </c>
      <c r="C171" s="6" t="s">
        <v>2940</v>
      </c>
      <c r="D171" s="6">
        <v>5</v>
      </c>
      <c r="E171" s="64" t="s">
        <v>83</v>
      </c>
      <c r="F171" s="82" t="s">
        <v>1533</v>
      </c>
    </row>
    <row r="172" spans="1:6" ht="18">
      <c r="A172" s="6"/>
      <c r="B172" s="6" t="s">
        <v>2990</v>
      </c>
      <c r="C172" s="6">
        <v>3500</v>
      </c>
      <c r="D172" s="6">
        <v>1</v>
      </c>
      <c r="E172" s="65" t="s">
        <v>2936</v>
      </c>
      <c r="F172" s="82" t="s">
        <v>1529</v>
      </c>
    </row>
    <row r="173" spans="1:6" ht="18">
      <c r="A173" s="6"/>
      <c r="B173" s="6" t="s">
        <v>1632</v>
      </c>
      <c r="C173" s="6">
        <v>400</v>
      </c>
      <c r="D173" s="6">
        <v>10</v>
      </c>
      <c r="E173" s="64" t="s">
        <v>3005</v>
      </c>
      <c r="F173" s="82" t="s">
        <v>1552</v>
      </c>
    </row>
    <row r="174" spans="1:6" ht="18">
      <c r="A174" s="6"/>
      <c r="B174" s="6" t="s">
        <v>1450</v>
      </c>
      <c r="C174" s="6">
        <v>600</v>
      </c>
      <c r="D174" s="6">
        <v>8</v>
      </c>
      <c r="E174" s="64" t="s">
        <v>3005</v>
      </c>
      <c r="F174" s="82" t="s">
        <v>1552</v>
      </c>
    </row>
    <row r="175" spans="1:6" ht="18">
      <c r="A175" s="7"/>
      <c r="B175" s="7" t="s">
        <v>3006</v>
      </c>
      <c r="C175" s="7">
        <v>1500</v>
      </c>
      <c r="D175" s="7">
        <v>2</v>
      </c>
      <c r="E175" s="64" t="s">
        <v>3005</v>
      </c>
      <c r="F175" s="82" t="s">
        <v>1552</v>
      </c>
    </row>
    <row r="176" spans="1:6" ht="18">
      <c r="A176" s="8" t="s">
        <v>3023</v>
      </c>
      <c r="B176" s="8" t="s">
        <v>2758</v>
      </c>
      <c r="C176" s="8" t="s">
        <v>2940</v>
      </c>
      <c r="D176" s="8">
        <v>5</v>
      </c>
      <c r="E176" s="64" t="s">
        <v>76</v>
      </c>
      <c r="F176" s="82" t="s">
        <v>1537</v>
      </c>
    </row>
    <row r="177" spans="1:6" ht="18">
      <c r="A177" s="8"/>
      <c r="B177" s="8" t="s">
        <v>2951</v>
      </c>
      <c r="C177" s="8" t="s">
        <v>3024</v>
      </c>
      <c r="D177" s="8">
        <v>5</v>
      </c>
      <c r="E177" s="64" t="s">
        <v>77</v>
      </c>
      <c r="F177" s="82" t="s">
        <v>1538</v>
      </c>
    </row>
    <row r="178" spans="1:6" ht="18">
      <c r="A178" s="8" t="s">
        <v>2933</v>
      </c>
      <c r="B178" s="8" t="s">
        <v>2953</v>
      </c>
      <c r="C178" s="8" t="s">
        <v>3024</v>
      </c>
      <c r="D178" s="8">
        <v>5</v>
      </c>
      <c r="E178" s="64" t="s">
        <v>78</v>
      </c>
      <c r="F178" s="82" t="s">
        <v>1539</v>
      </c>
    </row>
    <row r="179" spans="1:6" ht="18">
      <c r="A179" s="8"/>
      <c r="B179" s="8" t="s">
        <v>3025</v>
      </c>
      <c r="C179" s="8">
        <v>4000</v>
      </c>
      <c r="D179" s="8">
        <v>1</v>
      </c>
      <c r="E179" s="65" t="s">
        <v>2936</v>
      </c>
      <c r="F179" s="82" t="s">
        <v>1529</v>
      </c>
    </row>
    <row r="180" spans="1:6" ht="18">
      <c r="A180" s="8"/>
      <c r="B180" s="8" t="s">
        <v>2957</v>
      </c>
      <c r="C180" s="8">
        <v>400</v>
      </c>
      <c r="D180" s="8">
        <v>3</v>
      </c>
      <c r="E180" s="64" t="s">
        <v>79</v>
      </c>
      <c r="F180" s="82" t="s">
        <v>1541</v>
      </c>
    </row>
    <row r="181" spans="1:6" ht="18">
      <c r="A181" s="8"/>
      <c r="B181" s="8" t="s">
        <v>2958</v>
      </c>
      <c r="C181" s="8">
        <v>2000</v>
      </c>
      <c r="D181" s="8">
        <v>3</v>
      </c>
      <c r="E181" s="64" t="s">
        <v>80</v>
      </c>
      <c r="F181" s="82" t="s">
        <v>1542</v>
      </c>
    </row>
    <row r="182" spans="1:6" ht="18">
      <c r="A182" s="8"/>
      <c r="B182" s="8" t="s">
        <v>2973</v>
      </c>
      <c r="C182" s="8">
        <v>3000</v>
      </c>
      <c r="D182" s="8">
        <v>5</v>
      </c>
      <c r="E182" s="65" t="s">
        <v>2974</v>
      </c>
      <c r="F182" s="82" t="s">
        <v>2975</v>
      </c>
    </row>
    <row r="183" spans="1:6" ht="18">
      <c r="A183" s="8"/>
      <c r="B183" s="8" t="s">
        <v>1630</v>
      </c>
      <c r="C183" s="8">
        <v>400</v>
      </c>
      <c r="D183" s="8">
        <v>10</v>
      </c>
      <c r="E183" s="64" t="s">
        <v>2976</v>
      </c>
      <c r="F183" s="82" t="s">
        <v>1535</v>
      </c>
    </row>
    <row r="184" spans="1:6" ht="18">
      <c r="A184" s="8"/>
      <c r="B184" s="8" t="s">
        <v>1449</v>
      </c>
      <c r="C184" s="8">
        <v>600</v>
      </c>
      <c r="D184" s="8">
        <v>8</v>
      </c>
      <c r="E184" s="64" t="s">
        <v>2976</v>
      </c>
      <c r="F184" s="82" t="s">
        <v>1535</v>
      </c>
    </row>
    <row r="185" spans="1:6" ht="18">
      <c r="A185" s="8"/>
      <c r="B185" s="8" t="s">
        <v>1611</v>
      </c>
      <c r="C185" s="8">
        <v>1500</v>
      </c>
      <c r="D185" s="8">
        <v>2</v>
      </c>
      <c r="E185" s="64" t="s">
        <v>2976</v>
      </c>
      <c r="F185" s="82" t="s">
        <v>1535</v>
      </c>
    </row>
    <row r="186" spans="1:6" ht="18">
      <c r="A186" s="8"/>
      <c r="B186" s="8" t="s">
        <v>3026</v>
      </c>
      <c r="C186" s="8" t="s">
        <v>2978</v>
      </c>
      <c r="D186" s="8">
        <v>1</v>
      </c>
      <c r="E186" s="64" t="s">
        <v>3027</v>
      </c>
      <c r="F186" s="82" t="s">
        <v>3028</v>
      </c>
    </row>
    <row r="187" spans="1:6" ht="18">
      <c r="A187" s="8"/>
      <c r="B187" s="8" t="s">
        <v>3026</v>
      </c>
      <c r="C187" s="8" t="s">
        <v>2981</v>
      </c>
      <c r="D187" s="8">
        <v>1</v>
      </c>
      <c r="E187" s="64" t="s">
        <v>3027</v>
      </c>
      <c r="F187" s="82" t="s">
        <v>3028</v>
      </c>
    </row>
    <row r="188" spans="1:6" ht="18">
      <c r="A188" s="9"/>
      <c r="B188" s="9" t="s">
        <v>3026</v>
      </c>
      <c r="C188" s="9" t="s">
        <v>2960</v>
      </c>
      <c r="D188" s="9">
        <v>1</v>
      </c>
      <c r="E188" s="64" t="s">
        <v>3027</v>
      </c>
      <c r="F188" s="82" t="s">
        <v>3028</v>
      </c>
    </row>
    <row r="189" spans="1:6" ht="18">
      <c r="A189" s="62" t="s">
        <v>384</v>
      </c>
      <c r="B189" s="38" t="s">
        <v>2941</v>
      </c>
      <c r="C189" s="38" t="s">
        <v>2950</v>
      </c>
      <c r="D189" s="44">
        <v>5</v>
      </c>
      <c r="E189" s="64" t="s">
        <v>70</v>
      </c>
      <c r="F189" s="82" t="s">
        <v>1533</v>
      </c>
    </row>
    <row r="190" spans="1:6" ht="18">
      <c r="A190" s="39"/>
      <c r="B190" s="35" t="s">
        <v>2758</v>
      </c>
      <c r="C190" s="35" t="s">
        <v>2950</v>
      </c>
      <c r="D190" s="45">
        <v>5</v>
      </c>
      <c r="E190" s="64" t="s">
        <v>71</v>
      </c>
      <c r="F190" s="82" t="s">
        <v>1537</v>
      </c>
    </row>
    <row r="191" spans="1:6" ht="18">
      <c r="A191" s="39" t="s">
        <v>564</v>
      </c>
      <c r="B191" s="35" t="s">
        <v>2951</v>
      </c>
      <c r="C191" s="35" t="s">
        <v>2952</v>
      </c>
      <c r="D191" s="45">
        <v>5</v>
      </c>
      <c r="E191" s="64" t="s">
        <v>72</v>
      </c>
      <c r="F191" s="82" t="s">
        <v>1538</v>
      </c>
    </row>
    <row r="192" spans="1:6" ht="18">
      <c r="A192" s="39"/>
      <c r="B192" s="35" t="s">
        <v>2958</v>
      </c>
      <c r="C192" s="35">
        <v>5000</v>
      </c>
      <c r="D192" s="45">
        <v>3</v>
      </c>
      <c r="E192" s="46" t="s">
        <v>75</v>
      </c>
      <c r="F192" s="82" t="s">
        <v>1542</v>
      </c>
    </row>
    <row r="193" spans="1:6" ht="18">
      <c r="A193" s="39"/>
      <c r="B193" s="35" t="s">
        <v>94</v>
      </c>
      <c r="C193" s="35">
        <v>5000</v>
      </c>
      <c r="D193" s="45">
        <v>1</v>
      </c>
      <c r="E193" s="64" t="s">
        <v>2994</v>
      </c>
      <c r="F193" s="82" t="s">
        <v>1548</v>
      </c>
    </row>
    <row r="194" spans="1:6" ht="18">
      <c r="A194" s="39"/>
      <c r="B194" s="35" t="s">
        <v>3029</v>
      </c>
      <c r="C194" s="35">
        <v>2000</v>
      </c>
      <c r="D194" s="45">
        <v>5</v>
      </c>
      <c r="E194" s="64" t="s">
        <v>3030</v>
      </c>
      <c r="F194" s="82" t="s">
        <v>3031</v>
      </c>
    </row>
    <row r="195" spans="1:6" ht="18">
      <c r="A195" s="39"/>
      <c r="B195" s="35" t="s">
        <v>3032</v>
      </c>
      <c r="C195" s="35">
        <v>3000</v>
      </c>
      <c r="D195" s="45">
        <v>5</v>
      </c>
      <c r="E195" s="64" t="s">
        <v>3033</v>
      </c>
      <c r="F195" s="82" t="s">
        <v>3034</v>
      </c>
    </row>
    <row r="196" spans="1:6" ht="18">
      <c r="A196" s="39"/>
      <c r="B196" s="35" t="s">
        <v>1630</v>
      </c>
      <c r="C196" s="35">
        <v>400</v>
      </c>
      <c r="D196" s="45">
        <v>20</v>
      </c>
      <c r="E196" s="64" t="s">
        <v>2976</v>
      </c>
      <c r="F196" s="82" t="s">
        <v>1535</v>
      </c>
    </row>
    <row r="197" spans="1:6" ht="18">
      <c r="A197" s="39"/>
      <c r="B197" s="35" t="s">
        <v>1449</v>
      </c>
      <c r="C197" s="35">
        <v>600</v>
      </c>
      <c r="D197" s="45">
        <v>12</v>
      </c>
      <c r="E197" s="64" t="s">
        <v>2976</v>
      </c>
      <c r="F197" s="82" t="s">
        <v>1535</v>
      </c>
    </row>
    <row r="198" spans="1:6" ht="18">
      <c r="A198" s="39"/>
      <c r="B198" s="35" t="s">
        <v>1611</v>
      </c>
      <c r="C198" s="35">
        <v>1500</v>
      </c>
      <c r="D198" s="45">
        <v>3</v>
      </c>
      <c r="E198" s="64" t="s">
        <v>2976</v>
      </c>
      <c r="F198" s="82" t="s">
        <v>1535</v>
      </c>
    </row>
    <row r="199" spans="1:6" ht="18">
      <c r="A199" s="63"/>
      <c r="B199" s="36" t="s">
        <v>3035</v>
      </c>
      <c r="C199" s="36">
        <v>1</v>
      </c>
      <c r="D199" s="47">
        <v>1</v>
      </c>
      <c r="E199" s="65" t="s">
        <v>91</v>
      </c>
      <c r="F199" s="82" t="s">
        <v>1555</v>
      </c>
    </row>
    <row r="200" spans="1:6" ht="23.25">
      <c r="A200" s="417" t="s">
        <v>111</v>
      </c>
      <c r="B200" s="418"/>
      <c r="C200" s="418"/>
      <c r="D200" s="418"/>
      <c r="E200" s="37"/>
    </row>
    <row r="201" spans="1:6" ht="18">
      <c r="A201" s="21" t="s">
        <v>385</v>
      </c>
      <c r="B201" s="14" t="s">
        <v>2931</v>
      </c>
      <c r="C201" s="14">
        <v>2000</v>
      </c>
      <c r="D201" s="22">
        <v>5</v>
      </c>
      <c r="E201" s="64" t="s">
        <v>2983</v>
      </c>
      <c r="F201" s="82" t="s">
        <v>1544</v>
      </c>
    </row>
    <row r="202" spans="1:6" ht="18">
      <c r="A202" s="34"/>
      <c r="B202" s="15" t="s">
        <v>2637</v>
      </c>
      <c r="C202" s="15" t="s">
        <v>2940</v>
      </c>
      <c r="D202" s="23">
        <v>5</v>
      </c>
      <c r="E202" s="64" t="s">
        <v>82</v>
      </c>
      <c r="F202" s="82" t="s">
        <v>1528</v>
      </c>
    </row>
    <row r="203" spans="1:6" ht="18">
      <c r="A203" s="34" t="s">
        <v>564</v>
      </c>
      <c r="B203" s="15" t="s">
        <v>2941</v>
      </c>
      <c r="C203" s="15" t="s">
        <v>2940</v>
      </c>
      <c r="D203" s="23">
        <v>5</v>
      </c>
      <c r="E203" s="64" t="s">
        <v>83</v>
      </c>
      <c r="F203" s="82" t="s">
        <v>1533</v>
      </c>
    </row>
    <row r="204" spans="1:6" ht="18">
      <c r="A204" s="24"/>
      <c r="B204" s="16" t="s">
        <v>95</v>
      </c>
      <c r="C204" s="16">
        <v>4000</v>
      </c>
      <c r="D204" s="40">
        <v>1</v>
      </c>
      <c r="E204" s="64" t="s">
        <v>3036</v>
      </c>
      <c r="F204" s="82" t="s">
        <v>1558</v>
      </c>
    </row>
    <row r="205" spans="1:6" ht="18">
      <c r="A205" s="25" t="s">
        <v>386</v>
      </c>
      <c r="B205" s="5" t="s">
        <v>2931</v>
      </c>
      <c r="C205" s="5">
        <v>2000</v>
      </c>
      <c r="D205" s="26">
        <v>5</v>
      </c>
      <c r="E205" s="64" t="s">
        <v>2983</v>
      </c>
      <c r="F205" s="82" t="s">
        <v>1544</v>
      </c>
    </row>
    <row r="206" spans="1:6" ht="18">
      <c r="A206" s="48"/>
      <c r="B206" s="6" t="s">
        <v>2637</v>
      </c>
      <c r="C206" s="6" t="s">
        <v>2984</v>
      </c>
      <c r="D206" s="27">
        <v>5</v>
      </c>
      <c r="E206" s="64" t="s">
        <v>82</v>
      </c>
      <c r="F206" s="82" t="s">
        <v>1528</v>
      </c>
    </row>
    <row r="207" spans="1:6" ht="18">
      <c r="A207" s="48" t="s">
        <v>2933</v>
      </c>
      <c r="B207" s="6" t="s">
        <v>2941</v>
      </c>
      <c r="C207" s="6" t="s">
        <v>2984</v>
      </c>
      <c r="D207" s="27">
        <v>5</v>
      </c>
      <c r="E207" s="64" t="s">
        <v>83</v>
      </c>
      <c r="F207" s="82" t="s">
        <v>1533</v>
      </c>
    </row>
    <row r="208" spans="1:6" ht="18">
      <c r="A208" s="49"/>
      <c r="B208" s="7" t="s">
        <v>3037</v>
      </c>
      <c r="C208" s="7">
        <v>4000</v>
      </c>
      <c r="D208" s="28">
        <v>1</v>
      </c>
      <c r="E208" s="64" t="s">
        <v>3038</v>
      </c>
      <c r="F208" s="82" t="s">
        <v>1559</v>
      </c>
    </row>
    <row r="209" spans="1:6" ht="18">
      <c r="A209" s="29" t="s">
        <v>3039</v>
      </c>
      <c r="B209" s="19" t="s">
        <v>2941</v>
      </c>
      <c r="C209" s="19" t="s">
        <v>2984</v>
      </c>
      <c r="D209" s="30">
        <v>5</v>
      </c>
      <c r="E209" s="64" t="s">
        <v>83</v>
      </c>
      <c r="F209" s="82" t="s">
        <v>1533</v>
      </c>
    </row>
    <row r="210" spans="1:6" ht="18">
      <c r="A210" s="42"/>
      <c r="B210" s="8" t="s">
        <v>2758</v>
      </c>
      <c r="C210" s="8" t="s">
        <v>2984</v>
      </c>
      <c r="D210" s="31">
        <v>5</v>
      </c>
      <c r="E210" s="64" t="s">
        <v>76</v>
      </c>
      <c r="F210" s="82" t="s">
        <v>1537</v>
      </c>
    </row>
    <row r="211" spans="1:6" ht="18">
      <c r="A211" s="42" t="s">
        <v>2933</v>
      </c>
      <c r="B211" s="8" t="s">
        <v>2951</v>
      </c>
      <c r="C211" s="8" t="s">
        <v>3040</v>
      </c>
      <c r="D211" s="31">
        <v>5</v>
      </c>
      <c r="E211" s="64" t="s">
        <v>77</v>
      </c>
      <c r="F211" s="82" t="s">
        <v>1538</v>
      </c>
    </row>
    <row r="212" spans="1:6" ht="18">
      <c r="A212" s="42"/>
      <c r="B212" s="8" t="s">
        <v>2958</v>
      </c>
      <c r="C212" s="8">
        <v>5000</v>
      </c>
      <c r="D212" s="31">
        <v>3</v>
      </c>
      <c r="E212" s="64" t="s">
        <v>80</v>
      </c>
      <c r="F212" s="82" t="s">
        <v>1542</v>
      </c>
    </row>
    <row r="213" spans="1:6" ht="18">
      <c r="A213" s="42"/>
      <c r="B213" s="8" t="s">
        <v>3025</v>
      </c>
      <c r="C213" s="8">
        <v>4000</v>
      </c>
      <c r="D213" s="31">
        <v>1</v>
      </c>
      <c r="E213" s="64" t="s">
        <v>2936</v>
      </c>
      <c r="F213" s="82" t="s">
        <v>1529</v>
      </c>
    </row>
    <row r="214" spans="1:6" ht="18">
      <c r="A214" s="42"/>
      <c r="B214" s="8" t="s">
        <v>2973</v>
      </c>
      <c r="C214" s="8">
        <v>3000</v>
      </c>
      <c r="D214" s="31">
        <v>4</v>
      </c>
      <c r="E214" s="64" t="s">
        <v>2974</v>
      </c>
      <c r="F214" s="82" t="s">
        <v>2975</v>
      </c>
    </row>
    <row r="215" spans="1:6" ht="18">
      <c r="A215" s="42"/>
      <c r="B215" s="8" t="s">
        <v>1630</v>
      </c>
      <c r="C215" s="8">
        <v>400</v>
      </c>
      <c r="D215" s="31">
        <v>10</v>
      </c>
      <c r="E215" s="64" t="s">
        <v>2976</v>
      </c>
      <c r="F215" s="82" t="s">
        <v>1535</v>
      </c>
    </row>
    <row r="216" spans="1:6" ht="18">
      <c r="A216" s="42"/>
      <c r="B216" s="8" t="s">
        <v>1449</v>
      </c>
      <c r="C216" s="8">
        <v>600</v>
      </c>
      <c r="D216" s="31">
        <v>8</v>
      </c>
      <c r="E216" s="64" t="s">
        <v>2976</v>
      </c>
      <c r="F216" s="82" t="s">
        <v>1535</v>
      </c>
    </row>
    <row r="217" spans="1:6" ht="18">
      <c r="A217" s="50"/>
      <c r="B217" s="9" t="s">
        <v>1611</v>
      </c>
      <c r="C217" s="9">
        <v>1500</v>
      </c>
      <c r="D217" s="43">
        <v>2</v>
      </c>
      <c r="E217" s="64" t="s">
        <v>2976</v>
      </c>
      <c r="F217" s="82" t="s">
        <v>1535</v>
      </c>
    </row>
    <row r="218" spans="1:6" ht="23.25">
      <c r="A218" s="417" t="s">
        <v>112</v>
      </c>
      <c r="B218" s="418"/>
      <c r="C218" s="418"/>
      <c r="D218" s="418"/>
      <c r="E218" s="41"/>
    </row>
    <row r="219" spans="1:6" ht="18">
      <c r="A219" s="62" t="s">
        <v>388</v>
      </c>
      <c r="B219" s="38" t="s">
        <v>2930</v>
      </c>
      <c r="C219" s="38">
        <v>1000</v>
      </c>
      <c r="D219" s="44">
        <v>5</v>
      </c>
      <c r="E219" s="64" t="s">
        <v>81</v>
      </c>
      <c r="F219" s="82" t="s">
        <v>1531</v>
      </c>
    </row>
    <row r="220" spans="1:6" ht="18">
      <c r="A220" s="39"/>
      <c r="B220" s="35" t="s">
        <v>2931</v>
      </c>
      <c r="C220" s="35">
        <v>2000</v>
      </c>
      <c r="D220" s="45">
        <v>5</v>
      </c>
      <c r="E220" s="64" t="s">
        <v>2983</v>
      </c>
      <c r="F220" s="82" t="s">
        <v>1544</v>
      </c>
    </row>
    <row r="221" spans="1:6" ht="18">
      <c r="A221" s="39" t="s">
        <v>2933</v>
      </c>
      <c r="B221" s="35" t="s">
        <v>2637</v>
      </c>
      <c r="C221" s="35" t="s">
        <v>2934</v>
      </c>
      <c r="D221" s="45">
        <v>5</v>
      </c>
      <c r="E221" s="64" t="s">
        <v>82</v>
      </c>
      <c r="F221" s="82" t="s">
        <v>1528</v>
      </c>
    </row>
    <row r="222" spans="1:6" ht="18">
      <c r="A222" s="39"/>
      <c r="B222" s="35" t="s">
        <v>3041</v>
      </c>
      <c r="C222" s="35">
        <v>3500</v>
      </c>
      <c r="D222" s="45">
        <v>1</v>
      </c>
      <c r="E222" s="64" t="s">
        <v>2943</v>
      </c>
      <c r="F222" s="82" t="s">
        <v>1534</v>
      </c>
    </row>
    <row r="223" spans="1:6" ht="18">
      <c r="A223" s="63"/>
      <c r="B223" s="36" t="s">
        <v>3042</v>
      </c>
      <c r="C223" s="36">
        <v>4000</v>
      </c>
      <c r="D223" s="47">
        <v>1</v>
      </c>
      <c r="E223" s="64" t="s">
        <v>2956</v>
      </c>
      <c r="F223" s="82" t="s">
        <v>1540</v>
      </c>
    </row>
    <row r="224" spans="1:6" ht="18">
      <c r="A224" s="15" t="s">
        <v>389</v>
      </c>
      <c r="B224" s="14" t="s">
        <v>2930</v>
      </c>
      <c r="C224" s="15">
        <v>1000</v>
      </c>
      <c r="D224" s="15">
        <v>5</v>
      </c>
      <c r="E224" s="64" t="s">
        <v>81</v>
      </c>
      <c r="F224" s="82" t="s">
        <v>1531</v>
      </c>
    </row>
    <row r="225" spans="1:6" ht="18">
      <c r="A225" s="15"/>
      <c r="B225" s="15" t="s">
        <v>2931</v>
      </c>
      <c r="C225" s="15">
        <v>2000</v>
      </c>
      <c r="D225" s="15">
        <v>5</v>
      </c>
      <c r="E225" s="64" t="s">
        <v>2983</v>
      </c>
      <c r="F225" s="82" t="s">
        <v>1544</v>
      </c>
    </row>
    <row r="226" spans="1:6" ht="18">
      <c r="A226" s="15" t="s">
        <v>2933</v>
      </c>
      <c r="B226" s="15" t="s">
        <v>2637</v>
      </c>
      <c r="C226" s="15" t="s">
        <v>2984</v>
      </c>
      <c r="D226" s="15">
        <v>5</v>
      </c>
      <c r="E226" s="64" t="s">
        <v>82</v>
      </c>
      <c r="F226" s="82" t="s">
        <v>1528</v>
      </c>
    </row>
    <row r="227" spans="1:6" ht="18">
      <c r="A227" s="15"/>
      <c r="B227" s="15" t="s">
        <v>3043</v>
      </c>
      <c r="C227" s="15" t="s">
        <v>3044</v>
      </c>
      <c r="D227" s="15">
        <v>1</v>
      </c>
      <c r="E227" s="64" t="s">
        <v>3045</v>
      </c>
      <c r="F227" s="82" t="s">
        <v>1560</v>
      </c>
    </row>
    <row r="228" spans="1:6" ht="18">
      <c r="A228" s="15"/>
      <c r="B228" s="15" t="s">
        <v>1634</v>
      </c>
      <c r="C228" s="15">
        <v>400</v>
      </c>
      <c r="D228" s="15">
        <v>10</v>
      </c>
      <c r="E228" s="64" t="s">
        <v>3046</v>
      </c>
      <c r="F228" s="82" t="s">
        <v>1561</v>
      </c>
    </row>
    <row r="229" spans="1:6" ht="18">
      <c r="A229" s="15"/>
      <c r="B229" s="15" t="s">
        <v>1612</v>
      </c>
      <c r="C229" s="15">
        <v>600</v>
      </c>
      <c r="D229" s="15">
        <v>8</v>
      </c>
      <c r="E229" s="64" t="s">
        <v>3046</v>
      </c>
      <c r="F229" s="82" t="s">
        <v>1561</v>
      </c>
    </row>
    <row r="230" spans="1:6" ht="18">
      <c r="A230" s="15"/>
      <c r="B230" s="15" t="s">
        <v>3008</v>
      </c>
      <c r="C230" s="15">
        <v>1500</v>
      </c>
      <c r="D230" s="15">
        <v>2</v>
      </c>
      <c r="E230" s="64" t="s">
        <v>3046</v>
      </c>
      <c r="F230" s="82" t="s">
        <v>1561</v>
      </c>
    </row>
    <row r="231" spans="1:6" ht="18">
      <c r="A231" s="25" t="s">
        <v>390</v>
      </c>
      <c r="B231" s="5" t="s">
        <v>2931</v>
      </c>
      <c r="C231" s="5">
        <v>2000</v>
      </c>
      <c r="D231" s="26">
        <v>5</v>
      </c>
      <c r="E231" s="64" t="s">
        <v>2983</v>
      </c>
      <c r="F231" s="82" t="s">
        <v>1544</v>
      </c>
    </row>
    <row r="232" spans="1:6" ht="18">
      <c r="A232" s="48"/>
      <c r="B232" s="6" t="s">
        <v>2637</v>
      </c>
      <c r="C232" s="6" t="s">
        <v>2934</v>
      </c>
      <c r="D232" s="27">
        <v>5</v>
      </c>
      <c r="E232" s="64" t="s">
        <v>82</v>
      </c>
      <c r="F232" s="82" t="s">
        <v>1528</v>
      </c>
    </row>
    <row r="233" spans="1:6" ht="18">
      <c r="A233" s="48" t="s">
        <v>562</v>
      </c>
      <c r="B233" s="6" t="s">
        <v>2941</v>
      </c>
      <c r="C233" s="6" t="s">
        <v>2934</v>
      </c>
      <c r="D233" s="27">
        <v>5</v>
      </c>
      <c r="E233" s="64" t="s">
        <v>83</v>
      </c>
      <c r="F233" s="82" t="s">
        <v>1533</v>
      </c>
    </row>
    <row r="234" spans="1:6" ht="18">
      <c r="A234" s="49"/>
      <c r="B234" s="7" t="s">
        <v>94</v>
      </c>
      <c r="C234" s="7">
        <v>5000</v>
      </c>
      <c r="D234" s="28">
        <v>1</v>
      </c>
      <c r="E234" s="65" t="s">
        <v>2994</v>
      </c>
      <c r="F234" s="82" t="s">
        <v>1548</v>
      </c>
    </row>
    <row r="235" spans="1:6" ht="23.25">
      <c r="A235" s="417" t="s">
        <v>113</v>
      </c>
      <c r="B235" s="418"/>
      <c r="C235" s="418"/>
      <c r="D235" s="418"/>
      <c r="E235" s="37"/>
    </row>
    <row r="236" spans="1:6" ht="18">
      <c r="A236" s="29" t="s">
        <v>391</v>
      </c>
      <c r="B236" s="19" t="s">
        <v>2931</v>
      </c>
      <c r="C236" s="19">
        <v>2000</v>
      </c>
      <c r="D236" s="30">
        <v>5</v>
      </c>
      <c r="E236" s="64" t="s">
        <v>2983</v>
      </c>
      <c r="F236" s="82" t="s">
        <v>1544</v>
      </c>
    </row>
    <row r="237" spans="1:6" ht="18">
      <c r="A237" s="42"/>
      <c r="B237" s="8" t="s">
        <v>2637</v>
      </c>
      <c r="C237" s="8" t="s">
        <v>2934</v>
      </c>
      <c r="D237" s="31">
        <v>5</v>
      </c>
      <c r="E237" s="64" t="s">
        <v>82</v>
      </c>
      <c r="F237" s="82" t="s">
        <v>1528</v>
      </c>
    </row>
    <row r="238" spans="1:6" ht="18">
      <c r="A238" s="42" t="s">
        <v>560</v>
      </c>
      <c r="B238" s="8" t="s">
        <v>2941</v>
      </c>
      <c r="C238" s="8" t="s">
        <v>2934</v>
      </c>
      <c r="D238" s="31">
        <v>5</v>
      </c>
      <c r="E238" s="64" t="s">
        <v>83</v>
      </c>
      <c r="F238" s="82" t="s">
        <v>1533</v>
      </c>
    </row>
    <row r="239" spans="1:6" ht="18">
      <c r="A239" s="50"/>
      <c r="B239" s="9" t="s">
        <v>94</v>
      </c>
      <c r="C239" s="9">
        <v>5000</v>
      </c>
      <c r="D239" s="43">
        <v>1</v>
      </c>
      <c r="E239" s="65" t="s">
        <v>2994</v>
      </c>
      <c r="F239" s="82" t="s">
        <v>1548</v>
      </c>
    </row>
    <row r="240" spans="1:6" ht="18">
      <c r="A240" s="62" t="s">
        <v>119</v>
      </c>
      <c r="B240" s="35" t="s">
        <v>2637</v>
      </c>
      <c r="C240" s="38" t="s">
        <v>2984</v>
      </c>
      <c r="D240" s="44">
        <v>5</v>
      </c>
      <c r="E240" s="64" t="s">
        <v>82</v>
      </c>
      <c r="F240" s="82" t="s">
        <v>1528</v>
      </c>
    </row>
    <row r="241" spans="1:6" ht="18">
      <c r="A241" s="39"/>
      <c r="B241" s="35" t="s">
        <v>2941</v>
      </c>
      <c r="C241" s="35" t="s">
        <v>2984</v>
      </c>
      <c r="D241" s="45">
        <v>5</v>
      </c>
      <c r="E241" s="64" t="s">
        <v>83</v>
      </c>
      <c r="F241" s="82" t="s">
        <v>1533</v>
      </c>
    </row>
    <row r="242" spans="1:6" ht="18">
      <c r="A242" s="39" t="s">
        <v>560</v>
      </c>
      <c r="B242" s="35" t="s">
        <v>2758</v>
      </c>
      <c r="C242" s="35" t="s">
        <v>2984</v>
      </c>
      <c r="D242" s="45">
        <v>5</v>
      </c>
      <c r="E242" s="64" t="s">
        <v>76</v>
      </c>
      <c r="F242" s="82" t="s">
        <v>1537</v>
      </c>
    </row>
    <row r="243" spans="1:6" ht="18">
      <c r="A243" s="63"/>
      <c r="B243" s="36" t="s">
        <v>94</v>
      </c>
      <c r="C243" s="36">
        <v>5000</v>
      </c>
      <c r="D243" s="47">
        <v>1</v>
      </c>
      <c r="E243" s="65" t="s">
        <v>2994</v>
      </c>
      <c r="F243" s="82" t="s">
        <v>1548</v>
      </c>
    </row>
    <row r="244" spans="1:6" ht="18">
      <c r="A244" s="21" t="s">
        <v>392</v>
      </c>
      <c r="B244" s="14" t="s">
        <v>2941</v>
      </c>
      <c r="C244" s="14" t="s">
        <v>2940</v>
      </c>
      <c r="D244" s="22">
        <v>5</v>
      </c>
      <c r="E244" s="64" t="s">
        <v>83</v>
      </c>
      <c r="F244" s="82" t="s">
        <v>1533</v>
      </c>
    </row>
    <row r="245" spans="1:6" ht="18">
      <c r="A245" s="34"/>
      <c r="B245" s="15" t="s">
        <v>2758</v>
      </c>
      <c r="C245" s="15" t="s">
        <v>2940</v>
      </c>
      <c r="D245" s="23">
        <v>5</v>
      </c>
      <c r="E245" s="64" t="s">
        <v>76</v>
      </c>
      <c r="F245" s="82" t="s">
        <v>1537</v>
      </c>
    </row>
    <row r="246" spans="1:6" ht="18">
      <c r="A246" s="34" t="s">
        <v>558</v>
      </c>
      <c r="B246" s="15" t="s">
        <v>2951</v>
      </c>
      <c r="C246" s="15" t="s">
        <v>3024</v>
      </c>
      <c r="D246" s="23">
        <v>5</v>
      </c>
      <c r="E246" s="64" t="s">
        <v>77</v>
      </c>
      <c r="F246" s="82" t="s">
        <v>1538</v>
      </c>
    </row>
    <row r="247" spans="1:6" ht="18">
      <c r="A247" s="34"/>
      <c r="B247" s="15" t="s">
        <v>2958</v>
      </c>
      <c r="C247" s="15">
        <v>5000</v>
      </c>
      <c r="D247" s="23">
        <v>3</v>
      </c>
      <c r="E247" s="64" t="s">
        <v>80</v>
      </c>
      <c r="F247" s="82" t="s">
        <v>1542</v>
      </c>
    </row>
    <row r="248" spans="1:6" ht="18">
      <c r="A248" s="34"/>
      <c r="B248" s="15" t="s">
        <v>3047</v>
      </c>
      <c r="C248" s="15">
        <v>5000</v>
      </c>
      <c r="D248" s="23">
        <v>1</v>
      </c>
      <c r="E248" s="65" t="s">
        <v>2943</v>
      </c>
      <c r="F248" s="82" t="s">
        <v>1534</v>
      </c>
    </row>
    <row r="249" spans="1:6" ht="18">
      <c r="A249" s="34"/>
      <c r="B249" s="15" t="s">
        <v>3048</v>
      </c>
      <c r="C249" s="15">
        <v>2000</v>
      </c>
      <c r="D249" s="23">
        <v>5</v>
      </c>
      <c r="E249" s="46" t="s">
        <v>2945</v>
      </c>
      <c r="F249" s="82" t="s">
        <v>2946</v>
      </c>
    </row>
    <row r="250" spans="1:6" ht="18">
      <c r="A250" s="34"/>
      <c r="B250" s="15" t="s">
        <v>3049</v>
      </c>
      <c r="C250" s="15">
        <v>3000</v>
      </c>
      <c r="D250" s="23">
        <v>5</v>
      </c>
      <c r="E250" s="46" t="s">
        <v>3050</v>
      </c>
      <c r="F250" s="82" t="s">
        <v>3051</v>
      </c>
    </row>
    <row r="251" spans="1:6" ht="18">
      <c r="A251" s="34"/>
      <c r="B251" s="15" t="s">
        <v>1630</v>
      </c>
      <c r="C251" s="15">
        <v>400</v>
      </c>
      <c r="D251" s="23">
        <v>20</v>
      </c>
      <c r="E251" s="64" t="s">
        <v>2976</v>
      </c>
      <c r="F251" s="82" t="s">
        <v>1535</v>
      </c>
    </row>
    <row r="252" spans="1:6" ht="18">
      <c r="A252" s="34"/>
      <c r="B252" s="15" t="s">
        <v>1449</v>
      </c>
      <c r="C252" s="15">
        <v>600</v>
      </c>
      <c r="D252" s="23">
        <v>12</v>
      </c>
      <c r="E252" s="64" t="s">
        <v>2976</v>
      </c>
      <c r="F252" s="82" t="s">
        <v>1535</v>
      </c>
    </row>
    <row r="253" spans="1:6" ht="18">
      <c r="A253" s="24"/>
      <c r="B253" s="16" t="s">
        <v>1611</v>
      </c>
      <c r="C253" s="16">
        <v>1500</v>
      </c>
      <c r="D253" s="40">
        <v>3</v>
      </c>
      <c r="E253" s="64" t="s">
        <v>2976</v>
      </c>
      <c r="F253" s="82" t="s">
        <v>1535</v>
      </c>
    </row>
    <row r="254" spans="1:6" ht="23.25">
      <c r="A254" s="417" t="s">
        <v>569</v>
      </c>
      <c r="B254" s="418"/>
      <c r="C254" s="418"/>
      <c r="D254" s="418"/>
      <c r="E254" s="37"/>
    </row>
    <row r="255" spans="1:6" ht="18">
      <c r="A255" s="5" t="s">
        <v>393</v>
      </c>
      <c r="B255" s="5" t="s">
        <v>2637</v>
      </c>
      <c r="C255" s="5" t="s">
        <v>2950</v>
      </c>
      <c r="D255" s="5">
        <v>5</v>
      </c>
      <c r="E255" s="64" t="s">
        <v>82</v>
      </c>
      <c r="F255" s="82" t="s">
        <v>1528</v>
      </c>
    </row>
    <row r="256" spans="1:6" ht="18">
      <c r="A256" s="6"/>
      <c r="B256" s="6" t="s">
        <v>2941</v>
      </c>
      <c r="C256" s="6" t="s">
        <v>2950</v>
      </c>
      <c r="D256" s="6">
        <v>5</v>
      </c>
      <c r="E256" s="64" t="s">
        <v>83</v>
      </c>
      <c r="F256" s="82" t="s">
        <v>1533</v>
      </c>
    </row>
    <row r="257" spans="1:6" ht="18">
      <c r="A257" s="6" t="s">
        <v>2933</v>
      </c>
      <c r="B257" s="6" t="s">
        <v>2758</v>
      </c>
      <c r="C257" s="6" t="s">
        <v>2950</v>
      </c>
      <c r="D257" s="6">
        <v>5</v>
      </c>
      <c r="E257" s="64" t="s">
        <v>76</v>
      </c>
      <c r="F257" s="82" t="s">
        <v>1537</v>
      </c>
    </row>
    <row r="258" spans="1:6" ht="18">
      <c r="A258" s="7"/>
      <c r="B258" s="7" t="s">
        <v>3052</v>
      </c>
      <c r="C258" s="7">
        <v>5000</v>
      </c>
      <c r="D258" s="7">
        <v>1</v>
      </c>
      <c r="E258" s="65" t="s">
        <v>2956</v>
      </c>
      <c r="F258" s="82" t="s">
        <v>1540</v>
      </c>
    </row>
    <row r="259" spans="1:6" ht="18">
      <c r="A259" s="29" t="s">
        <v>394</v>
      </c>
      <c r="B259" s="19" t="s">
        <v>2637</v>
      </c>
      <c r="C259" s="19" t="s">
        <v>2984</v>
      </c>
      <c r="D259" s="30">
        <v>5</v>
      </c>
      <c r="E259" s="64" t="s">
        <v>82</v>
      </c>
      <c r="F259" s="82" t="s">
        <v>1528</v>
      </c>
    </row>
    <row r="260" spans="1:6" ht="18">
      <c r="A260" s="42"/>
      <c r="B260" s="8" t="s">
        <v>2941</v>
      </c>
      <c r="C260" s="8" t="s">
        <v>2984</v>
      </c>
      <c r="D260" s="31">
        <v>5</v>
      </c>
      <c r="E260" s="64" t="s">
        <v>83</v>
      </c>
      <c r="F260" s="82" t="s">
        <v>1533</v>
      </c>
    </row>
    <row r="261" spans="1:6" ht="18">
      <c r="A261" s="42" t="s">
        <v>566</v>
      </c>
      <c r="B261" s="8" t="s">
        <v>2758</v>
      </c>
      <c r="C261" s="8" t="s">
        <v>2984</v>
      </c>
      <c r="D261" s="31">
        <v>5</v>
      </c>
      <c r="E261" s="64" t="s">
        <v>76</v>
      </c>
      <c r="F261" s="82" t="s">
        <v>1537</v>
      </c>
    </row>
    <row r="262" spans="1:6" ht="18">
      <c r="A262" s="50"/>
      <c r="B262" s="9" t="s">
        <v>3052</v>
      </c>
      <c r="C262" s="9">
        <v>5000</v>
      </c>
      <c r="D262" s="43">
        <v>1</v>
      </c>
      <c r="E262" s="65" t="s">
        <v>2956</v>
      </c>
      <c r="F262" s="82" t="s">
        <v>1540</v>
      </c>
    </row>
    <row r="263" spans="1:6" ht="18">
      <c r="A263" s="62" t="s">
        <v>395</v>
      </c>
      <c r="B263" s="38" t="s">
        <v>2637</v>
      </c>
      <c r="C263" s="38" t="s">
        <v>2950</v>
      </c>
      <c r="D263" s="44">
        <v>5</v>
      </c>
      <c r="E263" s="64" t="s">
        <v>82</v>
      </c>
      <c r="F263" s="82" t="s">
        <v>1528</v>
      </c>
    </row>
    <row r="264" spans="1:6" ht="18">
      <c r="A264" s="39"/>
      <c r="B264" s="35" t="s">
        <v>2941</v>
      </c>
      <c r="C264" s="35" t="s">
        <v>2950</v>
      </c>
      <c r="D264" s="45">
        <v>5</v>
      </c>
      <c r="E264" s="64" t="s">
        <v>83</v>
      </c>
      <c r="F264" s="82" t="s">
        <v>1533</v>
      </c>
    </row>
    <row r="265" spans="1:6" ht="18">
      <c r="A265" s="39" t="s">
        <v>2933</v>
      </c>
      <c r="B265" s="35" t="s">
        <v>2758</v>
      </c>
      <c r="C265" s="35" t="s">
        <v>2950</v>
      </c>
      <c r="D265" s="45">
        <v>5</v>
      </c>
      <c r="E265" s="64" t="s">
        <v>76</v>
      </c>
      <c r="F265" s="82" t="s">
        <v>1537</v>
      </c>
    </row>
    <row r="266" spans="1:6" ht="18">
      <c r="A266" s="63"/>
      <c r="B266" s="36" t="s">
        <v>3052</v>
      </c>
      <c r="C266" s="36">
        <v>5000</v>
      </c>
      <c r="D266" s="47">
        <v>1</v>
      </c>
      <c r="E266" s="65" t="s">
        <v>2956</v>
      </c>
      <c r="F266" s="82" t="s">
        <v>1540</v>
      </c>
    </row>
    <row r="267" spans="1:6" ht="23.25">
      <c r="A267" s="417" t="s">
        <v>115</v>
      </c>
      <c r="B267" s="418"/>
      <c r="C267" s="418"/>
      <c r="D267" s="418"/>
      <c r="E267" s="37"/>
    </row>
    <row r="268" spans="1:6" ht="18">
      <c r="A268" s="14" t="s">
        <v>396</v>
      </c>
      <c r="B268" s="14" t="s">
        <v>2758</v>
      </c>
      <c r="C268" s="14" t="s">
        <v>2984</v>
      </c>
      <c r="D268" s="14">
        <v>5</v>
      </c>
      <c r="E268" s="64" t="s">
        <v>76</v>
      </c>
      <c r="F268" s="82" t="s">
        <v>1537</v>
      </c>
    </row>
    <row r="269" spans="1:6" ht="18">
      <c r="A269" s="15"/>
      <c r="B269" s="15" t="s">
        <v>2951</v>
      </c>
      <c r="C269" s="15" t="s">
        <v>3040</v>
      </c>
      <c r="D269" s="15">
        <v>5</v>
      </c>
      <c r="E269" s="64" t="s">
        <v>77</v>
      </c>
      <c r="F269" s="82" t="s">
        <v>1538</v>
      </c>
    </row>
    <row r="270" spans="1:6" ht="18">
      <c r="A270" s="15" t="s">
        <v>3053</v>
      </c>
      <c r="B270" s="15" t="s">
        <v>2953</v>
      </c>
      <c r="C270" s="15" t="s">
        <v>3040</v>
      </c>
      <c r="D270" s="15">
        <v>5</v>
      </c>
      <c r="E270" s="64" t="s">
        <v>78</v>
      </c>
      <c r="F270" s="82" t="s">
        <v>1539</v>
      </c>
    </row>
    <row r="271" spans="1:6" ht="18">
      <c r="A271" s="15"/>
      <c r="B271" s="15" t="s">
        <v>96</v>
      </c>
      <c r="C271" s="15">
        <v>7000</v>
      </c>
      <c r="D271" s="15">
        <v>1</v>
      </c>
      <c r="E271" s="65" t="s">
        <v>2936</v>
      </c>
      <c r="F271" s="82" t="s">
        <v>1529</v>
      </c>
    </row>
    <row r="272" spans="1:6" ht="18">
      <c r="A272" s="15"/>
      <c r="B272" s="15" t="s">
        <v>2957</v>
      </c>
      <c r="C272" s="15">
        <v>500</v>
      </c>
      <c r="D272" s="15">
        <v>3</v>
      </c>
      <c r="E272" s="64" t="s">
        <v>79</v>
      </c>
      <c r="F272" s="82" t="s">
        <v>1541</v>
      </c>
    </row>
    <row r="273" spans="1:6" ht="18">
      <c r="A273" s="15"/>
      <c r="B273" s="15" t="s">
        <v>2958</v>
      </c>
      <c r="C273" s="15">
        <v>2000</v>
      </c>
      <c r="D273" s="15">
        <v>3</v>
      </c>
      <c r="E273" s="64" t="s">
        <v>80</v>
      </c>
      <c r="F273" s="82" t="s">
        <v>1542</v>
      </c>
    </row>
    <row r="274" spans="1:6" ht="18">
      <c r="A274" s="15"/>
      <c r="B274" s="15" t="s">
        <v>2973</v>
      </c>
      <c r="C274" s="15">
        <v>3000</v>
      </c>
      <c r="D274" s="15">
        <v>5</v>
      </c>
      <c r="E274" s="65" t="s">
        <v>2974</v>
      </c>
      <c r="F274" s="82" t="s">
        <v>2975</v>
      </c>
    </row>
    <row r="275" spans="1:6" ht="18">
      <c r="A275" s="15"/>
      <c r="B275" s="15" t="s">
        <v>1630</v>
      </c>
      <c r="C275" s="15">
        <v>400</v>
      </c>
      <c r="D275" s="15">
        <v>10</v>
      </c>
      <c r="E275" s="64" t="s">
        <v>2976</v>
      </c>
      <c r="F275" s="82" t="s">
        <v>1535</v>
      </c>
    </row>
    <row r="276" spans="1:6" ht="18">
      <c r="A276" s="15"/>
      <c r="B276" s="15" t="s">
        <v>1449</v>
      </c>
      <c r="C276" s="15">
        <v>600</v>
      </c>
      <c r="D276" s="15">
        <v>8</v>
      </c>
      <c r="E276" s="64" t="s">
        <v>2976</v>
      </c>
      <c r="F276" s="82" t="s">
        <v>1535</v>
      </c>
    </row>
    <row r="277" spans="1:6" ht="18">
      <c r="A277" s="16"/>
      <c r="B277" s="16" t="s">
        <v>1611</v>
      </c>
      <c r="C277" s="16">
        <v>1500</v>
      </c>
      <c r="D277" s="16">
        <v>2</v>
      </c>
      <c r="E277" s="64" t="s">
        <v>2976</v>
      </c>
      <c r="F277" s="82" t="s">
        <v>1535</v>
      </c>
    </row>
    <row r="278" spans="1:6" ht="18">
      <c r="A278" s="25" t="s">
        <v>397</v>
      </c>
      <c r="B278" s="5" t="s">
        <v>2637</v>
      </c>
      <c r="C278" s="5" t="s">
        <v>2934</v>
      </c>
      <c r="D278" s="26">
        <v>5</v>
      </c>
      <c r="E278" s="64" t="s">
        <v>82</v>
      </c>
      <c r="F278" s="82" t="s">
        <v>1528</v>
      </c>
    </row>
    <row r="279" spans="1:6" ht="18">
      <c r="A279" s="48"/>
      <c r="B279" s="6" t="s">
        <v>2941</v>
      </c>
      <c r="C279" s="6" t="s">
        <v>2934</v>
      </c>
      <c r="D279" s="27">
        <v>5</v>
      </c>
      <c r="E279" s="64" t="s">
        <v>83</v>
      </c>
      <c r="F279" s="82" t="s">
        <v>1533</v>
      </c>
    </row>
    <row r="280" spans="1:6" ht="18">
      <c r="A280" s="48" t="s">
        <v>559</v>
      </c>
      <c r="B280" s="6" t="s">
        <v>2758</v>
      </c>
      <c r="C280" s="6" t="s">
        <v>2934</v>
      </c>
      <c r="D280" s="27">
        <v>5</v>
      </c>
      <c r="E280" s="64" t="s">
        <v>76</v>
      </c>
      <c r="F280" s="82" t="s">
        <v>1537</v>
      </c>
    </row>
    <row r="281" spans="1:6" ht="18">
      <c r="A281" s="48"/>
      <c r="B281" s="6" t="s">
        <v>3054</v>
      </c>
      <c r="C281" s="6">
        <v>6000</v>
      </c>
      <c r="D281" s="27">
        <v>1</v>
      </c>
      <c r="E281" s="65" t="s">
        <v>2936</v>
      </c>
      <c r="F281" s="82" t="s">
        <v>1529</v>
      </c>
    </row>
    <row r="282" spans="1:6" ht="18">
      <c r="A282" s="48"/>
      <c r="B282" s="6" t="s">
        <v>2995</v>
      </c>
      <c r="C282" s="6">
        <v>2000</v>
      </c>
      <c r="D282" s="27">
        <v>5</v>
      </c>
      <c r="E282" s="64" t="s">
        <v>2996</v>
      </c>
      <c r="F282" s="82" t="s">
        <v>2997</v>
      </c>
    </row>
    <row r="283" spans="1:6" ht="18">
      <c r="A283" s="48"/>
      <c r="B283" s="6" t="s">
        <v>2973</v>
      </c>
      <c r="C283" s="6">
        <v>3000</v>
      </c>
      <c r="D283" s="27">
        <v>5</v>
      </c>
      <c r="E283" s="65" t="s">
        <v>2974</v>
      </c>
      <c r="F283" s="82" t="s">
        <v>2975</v>
      </c>
    </row>
    <row r="284" spans="1:6" ht="18">
      <c r="A284" s="48"/>
      <c r="B284" s="6" t="s">
        <v>1630</v>
      </c>
      <c r="C284" s="6">
        <v>400</v>
      </c>
      <c r="D284" s="27">
        <v>20</v>
      </c>
      <c r="E284" s="64" t="s">
        <v>2976</v>
      </c>
      <c r="F284" s="82" t="s">
        <v>1535</v>
      </c>
    </row>
    <row r="285" spans="1:6" ht="18">
      <c r="A285" s="48"/>
      <c r="B285" s="6" t="s">
        <v>1449</v>
      </c>
      <c r="C285" s="6">
        <v>600</v>
      </c>
      <c r="D285" s="27">
        <v>12</v>
      </c>
      <c r="E285" s="64" t="s">
        <v>2976</v>
      </c>
      <c r="F285" s="82" t="s">
        <v>1535</v>
      </c>
    </row>
    <row r="286" spans="1:6" ht="18">
      <c r="A286" s="49"/>
      <c r="B286" s="7" t="s">
        <v>1611</v>
      </c>
      <c r="C286" s="7">
        <v>1500</v>
      </c>
      <c r="D286" s="28">
        <v>3</v>
      </c>
      <c r="E286" s="64" t="s">
        <v>2976</v>
      </c>
      <c r="F286" s="82" t="s">
        <v>1535</v>
      </c>
    </row>
    <row r="287" spans="1:6" ht="18">
      <c r="A287" s="29" t="s">
        <v>398</v>
      </c>
      <c r="B287" s="19" t="s">
        <v>2637</v>
      </c>
      <c r="C287" s="19" t="s">
        <v>2940</v>
      </c>
      <c r="D287" s="30">
        <v>5</v>
      </c>
      <c r="E287" s="64" t="s">
        <v>82</v>
      </c>
      <c r="F287" s="82" t="s">
        <v>1528</v>
      </c>
    </row>
    <row r="288" spans="1:6" ht="18">
      <c r="A288" s="42"/>
      <c r="B288" s="8" t="s">
        <v>2941</v>
      </c>
      <c r="C288" s="8" t="s">
        <v>2940</v>
      </c>
      <c r="D288" s="31">
        <v>5</v>
      </c>
      <c r="E288" s="64" t="s">
        <v>83</v>
      </c>
      <c r="F288" s="82" t="s">
        <v>1562</v>
      </c>
    </row>
    <row r="289" spans="1:5" ht="18">
      <c r="A289" s="42" t="s">
        <v>2933</v>
      </c>
      <c r="B289" s="8" t="s">
        <v>2758</v>
      </c>
      <c r="C289" s="8" t="s">
        <v>2940</v>
      </c>
      <c r="D289" s="31">
        <v>5</v>
      </c>
      <c r="E289" s="64" t="s">
        <v>76</v>
      </c>
    </row>
    <row r="290" spans="1:5" ht="18">
      <c r="A290" s="50"/>
      <c r="B290" s="9" t="s">
        <v>3054</v>
      </c>
      <c r="C290" s="9">
        <v>6000</v>
      </c>
      <c r="D290" s="43">
        <v>1</v>
      </c>
      <c r="E290" s="65" t="s">
        <v>2936</v>
      </c>
    </row>
    <row r="291" spans="1:5" ht="23.25">
      <c r="A291" s="417" t="s">
        <v>126</v>
      </c>
      <c r="B291" s="418"/>
      <c r="C291" s="418"/>
      <c r="D291" s="418"/>
      <c r="E291" s="37"/>
    </row>
    <row r="292" spans="1:5" ht="18">
      <c r="A292" s="62" t="s">
        <v>399</v>
      </c>
      <c r="B292" s="38" t="s">
        <v>2931</v>
      </c>
      <c r="C292" s="38">
        <v>2000</v>
      </c>
      <c r="D292" s="44">
        <v>5</v>
      </c>
      <c r="E292" s="64" t="s">
        <v>2983</v>
      </c>
    </row>
    <row r="293" spans="1:5" ht="18">
      <c r="A293" s="39"/>
      <c r="B293" s="35" t="s">
        <v>2637</v>
      </c>
      <c r="C293" s="35" t="s">
        <v>3055</v>
      </c>
      <c r="D293" s="45">
        <v>5</v>
      </c>
      <c r="E293" s="64" t="s">
        <v>82</v>
      </c>
    </row>
    <row r="294" spans="1:5" ht="18">
      <c r="A294" s="39" t="s">
        <v>2933</v>
      </c>
      <c r="B294" s="35" t="s">
        <v>2941</v>
      </c>
      <c r="C294" s="35" t="s">
        <v>3055</v>
      </c>
      <c r="D294" s="45">
        <v>5</v>
      </c>
      <c r="E294" s="64" t="s">
        <v>83</v>
      </c>
    </row>
    <row r="295" spans="1:5" ht="18">
      <c r="A295" s="39"/>
      <c r="B295" s="35" t="s">
        <v>3056</v>
      </c>
      <c r="C295" s="35">
        <v>2000</v>
      </c>
      <c r="D295" s="45">
        <v>1</v>
      </c>
      <c r="E295" s="13" t="s">
        <v>2943</v>
      </c>
    </row>
    <row r="296" spans="1:5" ht="18">
      <c r="A296" s="63"/>
      <c r="B296" s="36" t="s">
        <v>3057</v>
      </c>
      <c r="C296" s="36">
        <v>6400</v>
      </c>
      <c r="D296" s="47">
        <v>1</v>
      </c>
      <c r="E296" s="64" t="s">
        <v>3058</v>
      </c>
    </row>
    <row r="297" spans="1:5" ht="18">
      <c r="A297" s="51" t="s">
        <v>400</v>
      </c>
      <c r="B297" s="52" t="s">
        <v>2931</v>
      </c>
      <c r="C297" s="52">
        <v>2000</v>
      </c>
      <c r="D297" s="53">
        <v>5</v>
      </c>
      <c r="E297" s="64" t="s">
        <v>2983</v>
      </c>
    </row>
    <row r="298" spans="1:5" ht="18">
      <c r="A298" s="55"/>
      <c r="B298" s="67" t="s">
        <v>2637</v>
      </c>
      <c r="C298" s="67" t="s">
        <v>2934</v>
      </c>
      <c r="D298" s="54">
        <v>5</v>
      </c>
      <c r="E298" s="64" t="s">
        <v>82</v>
      </c>
    </row>
    <row r="299" spans="1:5" ht="18">
      <c r="A299" s="55" t="s">
        <v>2968</v>
      </c>
      <c r="B299" s="67" t="s">
        <v>2941</v>
      </c>
      <c r="C299" s="67" t="s">
        <v>2934</v>
      </c>
      <c r="D299" s="54">
        <v>5</v>
      </c>
      <c r="E299" s="64" t="s">
        <v>83</v>
      </c>
    </row>
    <row r="300" spans="1:5" ht="18">
      <c r="A300" s="60"/>
      <c r="B300" s="56" t="s">
        <v>3042</v>
      </c>
      <c r="C300" s="56">
        <v>4000</v>
      </c>
      <c r="D300" s="57">
        <v>1</v>
      </c>
      <c r="E300" s="65" t="s">
        <v>2956</v>
      </c>
    </row>
    <row r="301" spans="1:5" ht="18">
      <c r="A301" s="25" t="s">
        <v>401</v>
      </c>
      <c r="B301" s="5" t="s">
        <v>2930</v>
      </c>
      <c r="C301" s="5">
        <v>1000</v>
      </c>
      <c r="D301" s="26">
        <v>5</v>
      </c>
      <c r="E301" s="64" t="s">
        <v>81</v>
      </c>
    </row>
    <row r="302" spans="1:5" ht="18">
      <c r="A302" s="48"/>
      <c r="B302" s="6" t="s">
        <v>2931</v>
      </c>
      <c r="C302" s="6">
        <v>2000</v>
      </c>
      <c r="D302" s="27">
        <v>5</v>
      </c>
      <c r="E302" s="64" t="s">
        <v>2983</v>
      </c>
    </row>
    <row r="303" spans="1:5" ht="18">
      <c r="A303" s="48" t="s">
        <v>562</v>
      </c>
      <c r="B303" s="6" t="s">
        <v>2637</v>
      </c>
      <c r="C303" s="6" t="s">
        <v>2950</v>
      </c>
      <c r="D303" s="27">
        <v>5</v>
      </c>
      <c r="E303" s="64" t="s">
        <v>82</v>
      </c>
    </row>
    <row r="304" spans="1:5" ht="18">
      <c r="A304" s="49"/>
      <c r="B304" s="7" t="s">
        <v>2972</v>
      </c>
      <c r="C304" s="7">
        <v>3000</v>
      </c>
      <c r="D304" s="28">
        <v>1</v>
      </c>
      <c r="E304" s="65" t="s">
        <v>2936</v>
      </c>
    </row>
    <row r="305" spans="1:5" ht="23.25">
      <c r="A305" s="417" t="s">
        <v>120</v>
      </c>
      <c r="B305" s="418"/>
      <c r="C305" s="418"/>
      <c r="D305" s="418"/>
      <c r="E305" s="41"/>
    </row>
    <row r="306" spans="1:5" ht="18">
      <c r="A306" s="29" t="s">
        <v>402</v>
      </c>
      <c r="B306" s="19" t="s">
        <v>2931</v>
      </c>
      <c r="C306" s="19">
        <v>2000</v>
      </c>
      <c r="D306" s="30">
        <v>5</v>
      </c>
      <c r="E306" s="64" t="s">
        <v>2983</v>
      </c>
    </row>
    <row r="307" spans="1:5" ht="18">
      <c r="A307" s="42"/>
      <c r="B307" s="8" t="s">
        <v>2637</v>
      </c>
      <c r="C307" s="8" t="s">
        <v>2934</v>
      </c>
      <c r="D307" s="31">
        <v>5</v>
      </c>
      <c r="E307" s="64" t="s">
        <v>82</v>
      </c>
    </row>
    <row r="308" spans="1:5" ht="18">
      <c r="A308" s="42" t="s">
        <v>560</v>
      </c>
      <c r="B308" s="8" t="s">
        <v>2941</v>
      </c>
      <c r="C308" s="8" t="s">
        <v>2934</v>
      </c>
      <c r="D308" s="31">
        <v>5</v>
      </c>
      <c r="E308" s="64" t="s">
        <v>83</v>
      </c>
    </row>
    <row r="309" spans="1:5" ht="18">
      <c r="A309" s="50"/>
      <c r="B309" s="9" t="s">
        <v>2972</v>
      </c>
      <c r="C309" s="9">
        <v>3000</v>
      </c>
      <c r="D309" s="43">
        <v>1</v>
      </c>
      <c r="E309" s="64" t="s">
        <v>2936</v>
      </c>
    </row>
    <row r="310" spans="1:5" ht="18">
      <c r="A310" s="370" t="s">
        <v>2476</v>
      </c>
      <c r="B310" s="58" t="s">
        <v>2958</v>
      </c>
      <c r="C310" s="58">
        <v>5000</v>
      </c>
      <c r="D310" s="59">
        <v>3</v>
      </c>
      <c r="E310" s="64" t="s">
        <v>80</v>
      </c>
    </row>
    <row r="311" spans="1:5" ht="18">
      <c r="A311" s="51" t="s">
        <v>404</v>
      </c>
      <c r="B311" s="52" t="s">
        <v>2758</v>
      </c>
      <c r="C311" s="52" t="s">
        <v>2984</v>
      </c>
      <c r="D311" s="53">
        <v>5</v>
      </c>
      <c r="E311" s="64" t="s">
        <v>76</v>
      </c>
    </row>
    <row r="312" spans="1:5" ht="18">
      <c r="A312" s="55"/>
      <c r="B312" s="67" t="s">
        <v>2951</v>
      </c>
      <c r="C312" s="67" t="s">
        <v>3040</v>
      </c>
      <c r="D312" s="54">
        <v>5</v>
      </c>
      <c r="E312" s="64" t="s">
        <v>77</v>
      </c>
    </row>
    <row r="313" spans="1:5" ht="18">
      <c r="A313" s="55" t="s">
        <v>2933</v>
      </c>
      <c r="B313" s="67" t="s">
        <v>2953</v>
      </c>
      <c r="C313" s="67" t="s">
        <v>3040</v>
      </c>
      <c r="D313" s="54">
        <v>5</v>
      </c>
      <c r="E313" s="64" t="s">
        <v>78</v>
      </c>
    </row>
    <row r="314" spans="1:5" ht="18">
      <c r="A314" s="55"/>
      <c r="B314" s="67" t="s">
        <v>2972</v>
      </c>
      <c r="C314" s="67">
        <v>3000</v>
      </c>
      <c r="D314" s="54">
        <v>1</v>
      </c>
      <c r="E314" s="64" t="s">
        <v>2936</v>
      </c>
    </row>
    <row r="315" spans="1:5" ht="18">
      <c r="A315" s="55"/>
      <c r="B315" s="67" t="s">
        <v>2957</v>
      </c>
      <c r="C315" s="67">
        <v>500</v>
      </c>
      <c r="D315" s="54">
        <v>3</v>
      </c>
      <c r="E315" s="64" t="s">
        <v>79</v>
      </c>
    </row>
    <row r="316" spans="1:5" ht="18">
      <c r="A316" s="60"/>
      <c r="B316" s="56" t="s">
        <v>2958</v>
      </c>
      <c r="C316" s="56">
        <v>2000</v>
      </c>
      <c r="D316" s="57">
        <v>3</v>
      </c>
      <c r="E316" s="64" t="s">
        <v>80</v>
      </c>
    </row>
    <row r="317" spans="1:5" ht="23.25">
      <c r="A317" s="417" t="s">
        <v>127</v>
      </c>
      <c r="B317" s="418"/>
      <c r="C317" s="418"/>
      <c r="D317" s="418"/>
      <c r="E317" s="41"/>
    </row>
    <row r="318" spans="1:5" ht="18">
      <c r="A318" s="61" t="s">
        <v>405</v>
      </c>
      <c r="B318" s="6" t="s">
        <v>2931</v>
      </c>
      <c r="C318" s="6">
        <v>2000</v>
      </c>
      <c r="D318" s="6">
        <v>5</v>
      </c>
      <c r="E318" s="64" t="s">
        <v>2983</v>
      </c>
    </row>
    <row r="319" spans="1:5" ht="18">
      <c r="A319" s="61"/>
      <c r="B319" s="6" t="s">
        <v>2637</v>
      </c>
      <c r="C319" s="6" t="s">
        <v>2950</v>
      </c>
      <c r="D319" s="6">
        <v>5</v>
      </c>
      <c r="E319" s="64" t="s">
        <v>82</v>
      </c>
    </row>
    <row r="320" spans="1:5" ht="18">
      <c r="A320" s="61"/>
      <c r="B320" s="6" t="s">
        <v>2941</v>
      </c>
      <c r="C320" s="6" t="s">
        <v>2950</v>
      </c>
      <c r="D320" s="6">
        <v>5</v>
      </c>
      <c r="E320" s="64" t="s">
        <v>83</v>
      </c>
    </row>
    <row r="321" spans="1:5" ht="18">
      <c r="A321" s="61"/>
      <c r="B321" s="6" t="s">
        <v>3042</v>
      </c>
      <c r="C321" s="6">
        <v>4000</v>
      </c>
      <c r="D321" s="6">
        <v>1</v>
      </c>
      <c r="E321" s="64" t="s">
        <v>2956</v>
      </c>
    </row>
    <row r="322" spans="1:5" ht="18">
      <c r="A322" s="29" t="s">
        <v>406</v>
      </c>
      <c r="B322" s="19" t="s">
        <v>2931</v>
      </c>
      <c r="C322" s="19">
        <v>2000</v>
      </c>
      <c r="D322" s="30">
        <v>5</v>
      </c>
      <c r="E322" s="64" t="s">
        <v>2983</v>
      </c>
    </row>
    <row r="323" spans="1:5" ht="18">
      <c r="A323" s="42"/>
      <c r="B323" s="8" t="s">
        <v>2637</v>
      </c>
      <c r="C323" s="8" t="s">
        <v>2934</v>
      </c>
      <c r="D323" s="31">
        <v>5</v>
      </c>
      <c r="E323" s="64" t="s">
        <v>82</v>
      </c>
    </row>
    <row r="324" spans="1:5" ht="18">
      <c r="A324" s="42"/>
      <c r="B324" s="8" t="s">
        <v>2941</v>
      </c>
      <c r="C324" s="8" t="s">
        <v>2934</v>
      </c>
      <c r="D324" s="31">
        <v>5</v>
      </c>
      <c r="E324" s="64" t="s">
        <v>83</v>
      </c>
    </row>
    <row r="325" spans="1:5" ht="18">
      <c r="A325" s="50"/>
      <c r="B325" s="9" t="s">
        <v>2972</v>
      </c>
      <c r="C325" s="9">
        <v>3000</v>
      </c>
      <c r="D325" s="43">
        <v>1</v>
      </c>
      <c r="E325" s="64" t="s">
        <v>2936</v>
      </c>
    </row>
    <row r="326" spans="1:5" ht="18">
      <c r="A326" s="62" t="s">
        <v>407</v>
      </c>
      <c r="B326" s="35" t="s">
        <v>2931</v>
      </c>
      <c r="C326" s="38">
        <v>2000</v>
      </c>
      <c r="D326" s="44">
        <v>5</v>
      </c>
      <c r="E326" s="64" t="s">
        <v>2983</v>
      </c>
    </row>
    <row r="327" spans="1:5" ht="18">
      <c r="A327" s="39"/>
      <c r="B327" s="35" t="s">
        <v>2637</v>
      </c>
      <c r="C327" s="35" t="s">
        <v>2940</v>
      </c>
      <c r="D327" s="45">
        <v>5</v>
      </c>
      <c r="E327" s="64" t="s">
        <v>82</v>
      </c>
    </row>
    <row r="328" spans="1:5" ht="18">
      <c r="A328" s="39"/>
      <c r="B328" s="35" t="s">
        <v>2941</v>
      </c>
      <c r="C328" s="35" t="s">
        <v>2940</v>
      </c>
      <c r="D328" s="45">
        <v>5</v>
      </c>
      <c r="E328" s="64" t="s">
        <v>83</v>
      </c>
    </row>
    <row r="329" spans="1:5" ht="18">
      <c r="A329" s="63"/>
      <c r="B329" s="35" t="s">
        <v>97</v>
      </c>
      <c r="C329" s="36">
        <v>3500</v>
      </c>
      <c r="D329" s="47">
        <v>1</v>
      </c>
      <c r="E329" s="64" t="s">
        <v>2939</v>
      </c>
    </row>
    <row r="330" spans="1:5" ht="23.25">
      <c r="A330" s="417" t="s">
        <v>128</v>
      </c>
      <c r="B330" s="418"/>
      <c r="C330" s="418"/>
      <c r="D330" s="418"/>
      <c r="E330" s="41"/>
    </row>
    <row r="331" spans="1:5" ht="18">
      <c r="A331" s="51" t="s">
        <v>408</v>
      </c>
      <c r="B331" s="52" t="s">
        <v>2931</v>
      </c>
      <c r="C331" s="52">
        <v>2000</v>
      </c>
      <c r="D331" s="53">
        <v>5</v>
      </c>
      <c r="E331" s="46" t="s">
        <v>2983</v>
      </c>
    </row>
    <row r="332" spans="1:5" ht="18">
      <c r="A332" s="55"/>
      <c r="B332" s="67" t="s">
        <v>2637</v>
      </c>
      <c r="C332" s="67" t="s">
        <v>2984</v>
      </c>
      <c r="D332" s="54">
        <v>5</v>
      </c>
      <c r="E332" s="46" t="s">
        <v>82</v>
      </c>
    </row>
    <row r="333" spans="1:5" ht="18">
      <c r="A333" s="55"/>
      <c r="B333" s="67" t="s">
        <v>2941</v>
      </c>
      <c r="C333" s="67" t="s">
        <v>2984</v>
      </c>
      <c r="D333" s="54">
        <v>5</v>
      </c>
      <c r="E333" s="46" t="s">
        <v>83</v>
      </c>
    </row>
    <row r="334" spans="1:5" ht="18">
      <c r="A334" s="60"/>
      <c r="B334" s="56" t="s">
        <v>2972</v>
      </c>
      <c r="C334" s="56">
        <v>3000</v>
      </c>
      <c r="D334" s="57">
        <v>1</v>
      </c>
      <c r="E334" s="46" t="s">
        <v>2936</v>
      </c>
    </row>
    <row r="335" spans="1:5" ht="18">
      <c r="A335" s="6" t="s">
        <v>409</v>
      </c>
      <c r="B335" s="5" t="s">
        <v>2931</v>
      </c>
      <c r="C335" s="5">
        <v>2000</v>
      </c>
      <c r="D335" s="26">
        <v>5</v>
      </c>
      <c r="E335" s="46" t="s">
        <v>2983</v>
      </c>
    </row>
    <row r="336" spans="1:5" ht="18">
      <c r="A336" s="6"/>
      <c r="B336" s="6" t="s">
        <v>2637</v>
      </c>
      <c r="C336" s="6" t="s">
        <v>2984</v>
      </c>
      <c r="D336" s="27">
        <v>5</v>
      </c>
      <c r="E336" s="46" t="s">
        <v>82</v>
      </c>
    </row>
    <row r="337" spans="1:5" ht="18">
      <c r="A337" s="6"/>
      <c r="B337" s="6" t="s">
        <v>2941</v>
      </c>
      <c r="C337" s="6" t="s">
        <v>2984</v>
      </c>
      <c r="D337" s="27">
        <v>5</v>
      </c>
      <c r="E337" s="46" t="s">
        <v>83</v>
      </c>
    </row>
    <row r="338" spans="1:5" ht="18">
      <c r="A338" s="6"/>
      <c r="B338" s="7" t="s">
        <v>2972</v>
      </c>
      <c r="C338" s="7">
        <v>3000</v>
      </c>
      <c r="D338" s="28">
        <v>1</v>
      </c>
      <c r="E338" s="64"/>
    </row>
    <row r="339" spans="1:5" ht="18">
      <c r="A339" s="29" t="s">
        <v>410</v>
      </c>
      <c r="B339" s="19" t="s">
        <v>2931</v>
      </c>
      <c r="C339" s="19">
        <v>2000</v>
      </c>
      <c r="D339" s="30">
        <v>5</v>
      </c>
      <c r="E339" s="64" t="s">
        <v>2983</v>
      </c>
    </row>
    <row r="340" spans="1:5" ht="18">
      <c r="A340" s="42"/>
      <c r="B340" s="8" t="s">
        <v>2637</v>
      </c>
      <c r="C340" s="8" t="s">
        <v>2940</v>
      </c>
      <c r="D340" s="31">
        <v>5</v>
      </c>
      <c r="E340" s="64" t="s">
        <v>82</v>
      </c>
    </row>
    <row r="341" spans="1:5" ht="18">
      <c r="A341" s="42"/>
      <c r="B341" s="8" t="s">
        <v>2941</v>
      </c>
      <c r="C341" s="8" t="s">
        <v>2940</v>
      </c>
      <c r="D341" s="31">
        <v>5</v>
      </c>
      <c r="E341" s="64" t="s">
        <v>83</v>
      </c>
    </row>
    <row r="342" spans="1:5" ht="18">
      <c r="A342" s="50"/>
      <c r="B342" s="9" t="s">
        <v>86</v>
      </c>
      <c r="C342" s="9">
        <v>3500</v>
      </c>
      <c r="D342" s="43">
        <v>1</v>
      </c>
      <c r="E342" s="65" t="s">
        <v>2939</v>
      </c>
    </row>
    <row r="343" spans="1:5" ht="23.25">
      <c r="A343" s="422" t="s">
        <v>129</v>
      </c>
      <c r="B343" s="418"/>
      <c r="C343" s="418"/>
      <c r="D343" s="418"/>
      <c r="E343" s="41"/>
    </row>
    <row r="344" spans="1:5" ht="18">
      <c r="A344" s="35" t="s">
        <v>1</v>
      </c>
      <c r="B344" s="35"/>
      <c r="C344" s="35"/>
      <c r="D344" s="35"/>
      <c r="E344" s="64"/>
    </row>
    <row r="345" spans="1:5" ht="18">
      <c r="A345" s="15" t="s">
        <v>2</v>
      </c>
      <c r="B345" s="15"/>
      <c r="C345" s="15"/>
      <c r="D345" s="15"/>
      <c r="E345" s="64"/>
    </row>
    <row r="346" spans="1:5" ht="18">
      <c r="A346" s="66" t="s">
        <v>3</v>
      </c>
      <c r="B346" s="66"/>
      <c r="C346" s="66"/>
      <c r="D346" s="66"/>
      <c r="E346" s="64"/>
    </row>
    <row r="347" spans="1:5" ht="23.25">
      <c r="A347" s="422" t="s">
        <v>414</v>
      </c>
      <c r="B347" s="418"/>
      <c r="C347" s="418"/>
      <c r="D347" s="418"/>
      <c r="E347" s="41"/>
    </row>
    <row r="348" spans="1:5" ht="18">
      <c r="A348" s="35" t="s">
        <v>3059</v>
      </c>
      <c r="B348" s="35"/>
      <c r="C348" s="35"/>
      <c r="D348" s="35"/>
      <c r="E348" s="64"/>
    </row>
    <row r="349" spans="1:5" ht="18">
      <c r="A349" s="67" t="s">
        <v>4</v>
      </c>
      <c r="B349" s="67"/>
      <c r="C349" s="67"/>
      <c r="D349" s="67"/>
      <c r="E349" s="64"/>
    </row>
    <row r="350" spans="1:5" ht="18">
      <c r="A350" s="68" t="s">
        <v>5</v>
      </c>
      <c r="B350" s="68"/>
      <c r="C350" s="68"/>
      <c r="D350" s="68"/>
      <c r="E350" s="64"/>
    </row>
    <row r="351" spans="1:5" ht="14.25">
      <c r="A351" s="371"/>
      <c r="B351" s="371"/>
      <c r="C351" s="371"/>
      <c r="D351" s="371"/>
      <c r="E351" s="37"/>
    </row>
  </sheetData>
  <mergeCells count="18">
    <mergeCell ref="A347:D347"/>
    <mergeCell ref="A168:D168"/>
    <mergeCell ref="A200:D200"/>
    <mergeCell ref="A218:D218"/>
    <mergeCell ref="A235:D235"/>
    <mergeCell ref="A254:D254"/>
    <mergeCell ref="A267:D267"/>
    <mergeCell ref="A291:D291"/>
    <mergeCell ref="A305:D305"/>
    <mergeCell ref="A317:D317"/>
    <mergeCell ref="A330:D330"/>
    <mergeCell ref="A343:D343"/>
    <mergeCell ref="A140:D140"/>
    <mergeCell ref="A2:D2"/>
    <mergeCell ref="A26:D26"/>
    <mergeCell ref="A52:D52"/>
    <mergeCell ref="A80:D80"/>
    <mergeCell ref="A120:D120"/>
  </mergeCells>
  <pageMargins left="0.7" right="0.7" top="0.75" bottom="0.75" header="0.3" footer="0.3"/>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17A15-F16D-4F2E-966F-9231593EA3EE}">
  <sheetPr>
    <tabColor theme="4" tint="0.39997558519241921"/>
  </sheetPr>
  <dimension ref="A1:G28"/>
  <sheetViews>
    <sheetView topLeftCell="A7" zoomScaleNormal="100" workbookViewId="0">
      <selection activeCell="C11" sqref="C11"/>
    </sheetView>
  </sheetViews>
  <sheetFormatPr defaultRowHeight="14.25"/>
  <cols>
    <col min="1" max="1" width="15.875" customWidth="1"/>
    <col min="2" max="2" width="10.5" style="183" customWidth="1"/>
    <col min="3" max="3" width="85.625" customWidth="1"/>
    <col min="5" max="5" width="3" customWidth="1"/>
    <col min="6" max="6" width="3.875" bestFit="1" customWidth="1"/>
    <col min="7" max="7" width="16.375" bestFit="1" customWidth="1"/>
  </cols>
  <sheetData>
    <row r="1" spans="1:7" ht="17.25" thickBot="1">
      <c r="A1" s="94" t="s">
        <v>895</v>
      </c>
      <c r="B1" s="94"/>
      <c r="C1" s="94" t="s">
        <v>429</v>
      </c>
      <c r="F1" s="410" t="s">
        <v>1500</v>
      </c>
      <c r="G1" s="410"/>
    </row>
    <row r="2" spans="1:7" ht="15" thickTop="1">
      <c r="F2" s="292" t="s">
        <v>349</v>
      </c>
      <c r="G2" s="293" t="s">
        <v>1501</v>
      </c>
    </row>
    <row r="3" spans="1:7" ht="15">
      <c r="A3" s="348" t="s">
        <v>893</v>
      </c>
      <c r="C3" s="94" t="s">
        <v>894</v>
      </c>
      <c r="F3" s="288">
        <v>0</v>
      </c>
      <c r="G3" s="276" t="s">
        <v>2354</v>
      </c>
    </row>
    <row r="4" spans="1:7" ht="45">
      <c r="A4" s="359" t="s">
        <v>1179</v>
      </c>
      <c r="C4" s="94" t="s">
        <v>1178</v>
      </c>
      <c r="F4" s="288">
        <v>1</v>
      </c>
      <c r="G4" s="276" t="s">
        <v>526</v>
      </c>
    </row>
    <row r="5" spans="1:7" s="193" customFormat="1">
      <c r="A5" s="184"/>
      <c r="C5" s="94"/>
      <c r="F5" s="288">
        <v>2</v>
      </c>
      <c r="G5" s="276" t="s">
        <v>1515</v>
      </c>
    </row>
    <row r="6" spans="1:7" s="193" customFormat="1" ht="15">
      <c r="A6" s="348" t="s">
        <v>428</v>
      </c>
      <c r="C6" s="94" t="s">
        <v>1225</v>
      </c>
      <c r="F6" s="288">
        <v>3</v>
      </c>
      <c r="G6" s="289" t="s">
        <v>1505</v>
      </c>
    </row>
    <row r="7" spans="1:7" s="193" customFormat="1" ht="15">
      <c r="A7" s="348" t="s">
        <v>428</v>
      </c>
      <c r="B7" s="183"/>
      <c r="C7" s="94" t="s">
        <v>1177</v>
      </c>
      <c r="F7" s="288">
        <v>4</v>
      </c>
      <c r="G7" s="289" t="s">
        <v>272</v>
      </c>
    </row>
    <row r="8" spans="1:7" ht="30.75" customHeight="1">
      <c r="A8" s="91" t="s">
        <v>319</v>
      </c>
      <c r="F8" s="288">
        <v>5</v>
      </c>
      <c r="G8" s="289" t="s">
        <v>2033</v>
      </c>
    </row>
    <row r="9" spans="1:7">
      <c r="A9" s="257" t="s">
        <v>1516</v>
      </c>
      <c r="B9" s="257" t="s">
        <v>865</v>
      </c>
      <c r="C9" s="257" t="s">
        <v>2046</v>
      </c>
      <c r="F9" s="288">
        <v>6</v>
      </c>
      <c r="G9" s="289" t="s">
        <v>203</v>
      </c>
    </row>
    <row r="10" spans="1:7" ht="185.25">
      <c r="A10" s="363">
        <v>11</v>
      </c>
      <c r="B10" s="363"/>
      <c r="C10" s="184" t="s">
        <v>3096</v>
      </c>
      <c r="F10" s="288">
        <v>7</v>
      </c>
      <c r="G10" s="289" t="s">
        <v>2034</v>
      </c>
    </row>
    <row r="11" spans="1:7" ht="228">
      <c r="A11" s="81">
        <v>10</v>
      </c>
      <c r="B11" s="207">
        <v>44250</v>
      </c>
      <c r="C11" s="184" t="s">
        <v>2798</v>
      </c>
      <c r="F11" s="288">
        <v>9</v>
      </c>
      <c r="G11" s="276" t="s">
        <v>241</v>
      </c>
    </row>
    <row r="12" spans="1:7" ht="313.5">
      <c r="A12">
        <v>9</v>
      </c>
      <c r="B12" s="207">
        <v>44239</v>
      </c>
      <c r="C12" s="184" t="s">
        <v>2384</v>
      </c>
      <c r="F12" s="288">
        <v>10</v>
      </c>
      <c r="G12" s="276" t="s">
        <v>282</v>
      </c>
    </row>
    <row r="13" spans="1:7" ht="327.75">
      <c r="A13">
        <v>8</v>
      </c>
      <c r="B13" s="207">
        <v>44233</v>
      </c>
      <c r="C13" s="184" t="s">
        <v>2032</v>
      </c>
      <c r="F13" s="288">
        <v>11</v>
      </c>
      <c r="G13" s="276" t="s">
        <v>2035</v>
      </c>
    </row>
    <row r="14" spans="1:7" ht="85.5">
      <c r="A14" s="108">
        <v>7</v>
      </c>
      <c r="B14" s="207">
        <v>44227</v>
      </c>
      <c r="C14" s="184" t="s">
        <v>1563</v>
      </c>
      <c r="F14" s="290">
        <v>12</v>
      </c>
      <c r="G14" s="291" t="s">
        <v>2036</v>
      </c>
    </row>
    <row r="15" spans="1:7" ht="57">
      <c r="A15" s="121">
        <v>6</v>
      </c>
      <c r="C15" s="184" t="s">
        <v>1176</v>
      </c>
      <c r="F15" s="288">
        <v>13</v>
      </c>
      <c r="G15" s="289" t="s">
        <v>2355</v>
      </c>
    </row>
    <row r="16" spans="1:7">
      <c r="A16" s="306">
        <v>5</v>
      </c>
      <c r="C16" s="306" t="s">
        <v>1022</v>
      </c>
      <c r="F16" s="290">
        <v>14</v>
      </c>
      <c r="G16" s="291" t="s">
        <v>122</v>
      </c>
    </row>
    <row r="17" spans="1:7">
      <c r="A17" s="306">
        <v>4</v>
      </c>
      <c r="C17" s="306" t="s">
        <v>892</v>
      </c>
      <c r="F17" s="288">
        <v>15</v>
      </c>
      <c r="G17" s="289" t="s">
        <v>2037</v>
      </c>
    </row>
    <row r="18" spans="1:7" ht="28.5">
      <c r="A18" s="306">
        <v>3</v>
      </c>
      <c r="B18" s="306"/>
      <c r="C18" s="184" t="s">
        <v>866</v>
      </c>
      <c r="F18" s="288">
        <v>16</v>
      </c>
      <c r="G18" s="289" t="s">
        <v>1502</v>
      </c>
    </row>
    <row r="19" spans="1:7" ht="71.25">
      <c r="A19" s="306">
        <v>2</v>
      </c>
      <c r="B19" s="306"/>
      <c r="C19" s="184" t="s">
        <v>2404</v>
      </c>
      <c r="F19" s="288">
        <v>17</v>
      </c>
      <c r="G19" s="289" t="s">
        <v>1509</v>
      </c>
    </row>
    <row r="20" spans="1:7">
      <c r="A20" s="306">
        <v>1</v>
      </c>
      <c r="B20" s="306"/>
      <c r="C20" s="306" t="s">
        <v>2498</v>
      </c>
      <c r="F20" s="288">
        <v>18</v>
      </c>
      <c r="G20" s="289" t="s">
        <v>1510</v>
      </c>
    </row>
    <row r="21" spans="1:7">
      <c r="F21" s="288">
        <v>19</v>
      </c>
      <c r="G21" s="289" t="s">
        <v>1511</v>
      </c>
    </row>
    <row r="22" spans="1:7">
      <c r="F22" s="288">
        <v>20</v>
      </c>
      <c r="G22" s="289" t="s">
        <v>1512</v>
      </c>
    </row>
    <row r="23" spans="1:7">
      <c r="F23" s="288">
        <v>21</v>
      </c>
      <c r="G23" s="289" t="s">
        <v>1513</v>
      </c>
    </row>
    <row r="24" spans="1:7">
      <c r="F24" s="290">
        <v>22</v>
      </c>
      <c r="G24" s="291" t="s">
        <v>2357</v>
      </c>
    </row>
    <row r="25" spans="1:7">
      <c r="F25" s="290">
        <v>23</v>
      </c>
      <c r="G25" s="291" t="s">
        <v>1514</v>
      </c>
    </row>
    <row r="26" spans="1:7">
      <c r="F26" s="288">
        <v>24</v>
      </c>
      <c r="G26" s="289" t="s">
        <v>1504</v>
      </c>
    </row>
    <row r="27" spans="1:7">
      <c r="F27" s="288">
        <v>25</v>
      </c>
      <c r="G27" s="276" t="s">
        <v>1516</v>
      </c>
    </row>
    <row r="28" spans="1:7">
      <c r="F28" s="288">
        <v>26</v>
      </c>
      <c r="G28" s="276" t="s">
        <v>1517</v>
      </c>
    </row>
  </sheetData>
  <mergeCells count="1">
    <mergeCell ref="F1:G1"/>
  </mergeCells>
  <hyperlinks>
    <hyperlink ref="C1" r:id="rId1" xr:uid="{0C16AF97-7A24-48F1-AB3E-2E9AAA8CFBDB}"/>
    <hyperlink ref="C3" r:id="rId2" tooltip="https://discord.gg/R9dYn2tS4e" xr:uid="{9BCA05D1-C6EE-4242-992F-A389606AC393}"/>
    <hyperlink ref="C7" r:id="rId3" xr:uid="{0D1E1A81-95A7-4CC8-B640-5D233BB98660}"/>
    <hyperlink ref="C4" r:id="rId4" tooltip="https://drive.google.com/drive/u/3/folders/1rRPY2ZfSFNdXoRri7NJO875KJeQ-Aej8" xr:uid="{744EECF0-AECC-4078-91BC-B8C465D468B9}"/>
    <hyperlink ref="G4" location="Characters!A1" display="Characters!A1" xr:uid="{8700DC38-BBB0-4E69-9FF3-2821C90A790E}"/>
    <hyperlink ref="G5" location="Calculator!A1" display="Calculator!A1" xr:uid="{A28093D5-4FC7-4FA1-A5E9-FE617DED1279}"/>
    <hyperlink ref="G6:G12" location="Calculator!A1" display="Calculator!A1" xr:uid="{531D13B0-2B17-4203-BC5C-A69A3F54D41F}"/>
    <hyperlink ref="G6" location="'FAQ Tips'!A1" display="FAQ and Tips" xr:uid="{B19505AC-CEDD-49C2-9221-4E6BA16388DE}"/>
    <hyperlink ref="G7" location="General!A1" display="General Table" xr:uid="{53C9B84F-CB4C-44B4-9391-E7F134035C44}"/>
    <hyperlink ref="G8" location="Arena!A1" display="Arena" xr:uid="{06347DF2-499A-4416-8312-C8238B9197D9}"/>
    <hyperlink ref="G10" location="Book!A1" display="Book" xr:uid="{F7E8CCF4-4893-4C14-88AD-35A34ED3F61C}"/>
    <hyperlink ref="G9" location="Horse!A1" display="Horse &amp; Skill Table" xr:uid="{0502E1CC-B62C-412A-9DC1-E1BD6346E20F}"/>
    <hyperlink ref="G15" location="'Martial Arts'!A1" display="Martial Art" xr:uid="{96615A99-EF1B-42F9-A5A7-E4F65CEA6A1A}"/>
    <hyperlink ref="G11" location="Craft!A1" display="Craft!A1" xr:uid="{E7017F21-9F06-4843-9832-DCC2CA0E7A32}"/>
    <hyperlink ref="G18" location="'Junshan Wine'!A1" display="'Junshan Wine'!A1" xr:uid="{6394C4D8-288E-4156-AF80-053226E44156}"/>
    <hyperlink ref="G19" location="'Junshan Poem'!A1" display="'Junshan Poem'!A1" xr:uid="{2A76A9D2-2E51-49A9-B3F8-40DFB8AF94CB}"/>
    <hyperlink ref="G20" location="'Language Persian'!A1" display="'Language Persian'!A1" xr:uid="{545A1842-1052-4FFC-B370-C319EB5EEF25}"/>
    <hyperlink ref="G21" location="'Language Korean'!A1" display="'Language Korean'!A1" xr:uid="{274E8AB1-7B62-4F5A-8B8A-46BA9BDA0F42}"/>
    <hyperlink ref="G22" location="'Scholar Paint'!A1" display="'Scholar Paint'!A1" xr:uid="{722B1159-DA87-4C6A-A751-C61568DF3B64}"/>
    <hyperlink ref="G23" location="'Scholar Caligraphy'!A1" display="'Scholar Caligraphy'!A1" xr:uid="{DB46AF51-FE6D-4AC7-8791-642070C229B5}"/>
    <hyperlink ref="G17" location="'Scholar Music'!A1" display="'Scholar Music'!A1" xr:uid="{2CD54E6E-27D7-42C8-827F-3F5D6DBB6DF9}"/>
    <hyperlink ref="G26" location="'Sect Treasure Hall'!A1" display="Sect Treasure Hall" xr:uid="{6EDE5321-0199-46EF-A186-862CED344E15}"/>
    <hyperlink ref="G27" location="Version!A1" display="Version!A1" xr:uid="{1B9C6C31-E347-4A8F-B21B-F832C9210A5B}"/>
    <hyperlink ref="G28" location="Misc!A1" display="Misc!A1" xr:uid="{BBEDED73-4452-4E57-948A-146553FB0F59}"/>
    <hyperlink ref="G3" location="Introduction!A1" display="Introduction" xr:uid="{BF046088-6123-41A3-8297-1E0585E9919D}"/>
    <hyperlink ref="G12" location="Equipment!A1" display="Equipment" xr:uid="{C68BB9C3-D23F-45BA-B10A-9FC364A74A13}"/>
    <hyperlink ref="G13" location="'Chest &amp; Item'!A1" display="Chest &amp; Item" xr:uid="{EDB781A1-D97D-41E1-A180-E02958BEA522}"/>
    <hyperlink ref="G14" location="Martial!A1" display="Martial" xr:uid="{1112623A-31C7-4091-8FB5-D5C171625B87}"/>
    <hyperlink ref="G16" location="Sect!A1" display="Sect" xr:uid="{CA1410A4-1AAE-46D7-9341-182AE33D9081}"/>
    <hyperlink ref="G24" location="'Scholar Go'!A1" display="Scholar Go" xr:uid="{5A4104A9-38EE-4092-80FA-ED98B2002193}"/>
    <hyperlink ref="G25" location="'Scholar Music'!A1" display="Scholar Music" xr:uid="{12C6BB72-84B5-4631-A31D-4916BFC5B79E}"/>
  </hyperlinks>
  <pageMargins left="0.7" right="0.7" top="0.75" bottom="0.75" header="0.3" footer="0.3"/>
  <pageSetup paperSize="0" orientation="portrait" horizontalDpi="0" verticalDpi="0" copies="0"/>
  <tableParts count="2">
    <tablePart r:id="rId5"/>
    <tablePart r:id="rId6"/>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70E05-F784-4EEB-AA2D-533FEAB7A1D2}">
  <sheetPr>
    <tabColor theme="9"/>
  </sheetPr>
  <dimension ref="A1:S113"/>
  <sheetViews>
    <sheetView workbookViewId="0">
      <selection activeCell="Q17" sqref="Q17"/>
    </sheetView>
  </sheetViews>
  <sheetFormatPr defaultRowHeight="14.25"/>
  <cols>
    <col min="10" max="10" width="9.625" bestFit="1" customWidth="1"/>
    <col min="11" max="11" width="14.75" customWidth="1"/>
    <col min="15" max="15" width="9" customWidth="1"/>
  </cols>
  <sheetData>
    <row r="1" spans="1:16" s="223" customFormat="1">
      <c r="C1" s="223" t="s">
        <v>2018</v>
      </c>
    </row>
    <row r="2" spans="1:16" s="223" customFormat="1">
      <c r="N2" s="223" t="s">
        <v>2301</v>
      </c>
    </row>
    <row r="4" spans="1:16" ht="17.25" thickBot="1">
      <c r="A4" t="s">
        <v>862</v>
      </c>
      <c r="C4" s="211"/>
      <c r="D4" s="228"/>
      <c r="I4" s="399" t="s">
        <v>224</v>
      </c>
      <c r="J4" s="399"/>
      <c r="K4" s="399"/>
      <c r="L4" s="399"/>
      <c r="P4" s="112"/>
    </row>
    <row r="5" spans="1:16" ht="16.5" thickTop="1" thickBot="1">
      <c r="A5" s="91">
        <v>6</v>
      </c>
      <c r="B5" s="91">
        <v>5</v>
      </c>
      <c r="C5" s="91">
        <v>4</v>
      </c>
      <c r="D5" s="91">
        <v>3</v>
      </c>
      <c r="E5" s="91">
        <v>2</v>
      </c>
      <c r="F5" s="91">
        <v>1</v>
      </c>
      <c r="I5" s="75" t="s">
        <v>191</v>
      </c>
      <c r="J5" s="75" t="s">
        <v>164</v>
      </c>
      <c r="K5" s="75" t="s">
        <v>99</v>
      </c>
      <c r="L5" s="75" t="s">
        <v>124</v>
      </c>
      <c r="M5" s="111"/>
      <c r="O5" s="110"/>
    </row>
    <row r="6" spans="1:16" ht="15" thickTop="1">
      <c r="A6" s="124">
        <v>5</v>
      </c>
      <c r="B6" s="124">
        <v>5</v>
      </c>
      <c r="C6" s="124">
        <v>5</v>
      </c>
      <c r="D6" s="123">
        <v>5</v>
      </c>
      <c r="E6" s="123">
        <v>5</v>
      </c>
      <c r="F6">
        <v>5</v>
      </c>
      <c r="G6">
        <v>1</v>
      </c>
      <c r="I6" s="198" t="s">
        <v>223</v>
      </c>
      <c r="J6" s="198" t="s">
        <v>225</v>
      </c>
      <c r="K6" s="198" t="s">
        <v>103</v>
      </c>
      <c r="L6" s="198" t="s">
        <v>226</v>
      </c>
      <c r="M6" s="111"/>
      <c r="O6" s="110"/>
    </row>
    <row r="7" spans="1:16">
      <c r="A7" s="124">
        <v>5</v>
      </c>
      <c r="B7" s="124">
        <v>5</v>
      </c>
      <c r="C7" s="124">
        <v>5</v>
      </c>
      <c r="D7" s="124">
        <v>5</v>
      </c>
      <c r="E7" s="124">
        <v>5</v>
      </c>
      <c r="F7">
        <v>5</v>
      </c>
      <c r="G7">
        <v>2</v>
      </c>
      <c r="I7" s="198" t="s">
        <v>1023</v>
      </c>
      <c r="J7" s="198" t="s">
        <v>1024</v>
      </c>
      <c r="K7" s="198" t="s">
        <v>1026</v>
      </c>
      <c r="L7" s="198" t="s">
        <v>1025</v>
      </c>
      <c r="M7" s="111"/>
      <c r="O7" s="110"/>
    </row>
    <row r="8" spans="1:16">
      <c r="A8" s="124">
        <v>8</v>
      </c>
      <c r="B8" s="124">
        <v>8</v>
      </c>
      <c r="C8" s="124">
        <v>8</v>
      </c>
      <c r="D8" s="124">
        <v>8</v>
      </c>
      <c r="E8">
        <v>8</v>
      </c>
      <c r="F8">
        <v>5</v>
      </c>
      <c r="G8">
        <v>3</v>
      </c>
      <c r="I8" s="198"/>
      <c r="J8" s="198"/>
      <c r="K8" s="198"/>
      <c r="L8" s="198"/>
      <c r="M8" s="111"/>
      <c r="O8" s="110"/>
    </row>
    <row r="9" spans="1:16">
      <c r="A9" s="124">
        <v>8</v>
      </c>
      <c r="B9" s="124">
        <v>8</v>
      </c>
      <c r="C9" s="124">
        <v>8</v>
      </c>
      <c r="D9" s="123">
        <v>8</v>
      </c>
      <c r="E9" s="99">
        <v>8</v>
      </c>
      <c r="F9">
        <v>5</v>
      </c>
      <c r="G9">
        <v>4</v>
      </c>
      <c r="I9" s="198"/>
      <c r="J9" s="198"/>
      <c r="K9" s="198"/>
      <c r="L9" s="198"/>
      <c r="M9" s="111"/>
      <c r="O9" s="110"/>
    </row>
    <row r="10" spans="1:16">
      <c r="A10" s="124">
        <v>8</v>
      </c>
      <c r="B10" s="124">
        <v>8</v>
      </c>
      <c r="C10" s="124">
        <v>8</v>
      </c>
      <c r="D10" s="123">
        <v>8</v>
      </c>
      <c r="E10" s="99">
        <v>8</v>
      </c>
      <c r="F10">
        <v>5</v>
      </c>
      <c r="G10">
        <v>5</v>
      </c>
      <c r="I10" s="80"/>
      <c r="J10" s="80"/>
      <c r="K10" s="80"/>
      <c r="L10" s="80"/>
      <c r="M10" s="111"/>
      <c r="O10" s="110"/>
    </row>
    <row r="11" spans="1:16">
      <c r="A11" s="124">
        <v>8</v>
      </c>
      <c r="B11" s="124">
        <v>8</v>
      </c>
      <c r="C11" s="124">
        <v>8</v>
      </c>
      <c r="D11" s="123">
        <v>8</v>
      </c>
      <c r="E11" s="99">
        <v>8</v>
      </c>
      <c r="F11">
        <v>5</v>
      </c>
      <c r="G11" s="119">
        <v>6</v>
      </c>
      <c r="I11" s="80"/>
      <c r="J11" s="80"/>
      <c r="K11" s="80"/>
      <c r="L11" s="80"/>
      <c r="M11" s="111"/>
      <c r="N11" t="s">
        <v>2045</v>
      </c>
      <c r="O11" s="110"/>
    </row>
    <row r="12" spans="1:16">
      <c r="A12" s="124">
        <v>8</v>
      </c>
      <c r="B12" s="124">
        <v>8</v>
      </c>
      <c r="C12" s="124">
        <v>8</v>
      </c>
      <c r="D12" s="123">
        <v>8</v>
      </c>
      <c r="E12" s="99">
        <v>8</v>
      </c>
      <c r="F12">
        <v>5</v>
      </c>
      <c r="G12" s="119">
        <v>7</v>
      </c>
      <c r="I12" s="80"/>
      <c r="J12" s="80"/>
      <c r="K12" s="80"/>
      <c r="L12" s="80"/>
      <c r="M12" s="111"/>
      <c r="N12" s="257" t="s">
        <v>2044</v>
      </c>
      <c r="O12" s="110"/>
    </row>
    <row r="13" spans="1:16">
      <c r="A13" s="124">
        <v>8</v>
      </c>
      <c r="B13" s="124">
        <v>8</v>
      </c>
      <c r="C13" s="124">
        <v>8</v>
      </c>
      <c r="D13" s="123">
        <v>8</v>
      </c>
      <c r="E13" s="99">
        <v>8</v>
      </c>
      <c r="F13">
        <v>5</v>
      </c>
      <c r="G13" s="119">
        <v>8</v>
      </c>
      <c r="I13" s="80"/>
      <c r="J13" s="80"/>
      <c r="K13" s="80"/>
      <c r="L13" s="80"/>
      <c r="M13" s="111"/>
      <c r="N13" s="257" t="s">
        <v>2064</v>
      </c>
      <c r="O13" s="110"/>
    </row>
    <row r="14" spans="1:16">
      <c r="A14" s="124">
        <v>12</v>
      </c>
      <c r="B14" s="124">
        <v>12</v>
      </c>
      <c r="C14" s="124">
        <v>12</v>
      </c>
      <c r="D14" s="99">
        <v>12</v>
      </c>
      <c r="E14" s="99">
        <v>8</v>
      </c>
      <c r="F14">
        <v>5</v>
      </c>
      <c r="G14" s="119">
        <v>9</v>
      </c>
      <c r="I14" s="80"/>
      <c r="J14" s="80"/>
      <c r="K14" s="80"/>
      <c r="L14" s="80"/>
      <c r="M14" s="111"/>
      <c r="O14" s="110"/>
    </row>
    <row r="15" spans="1:16">
      <c r="A15" s="124">
        <v>12</v>
      </c>
      <c r="B15" s="124">
        <v>12</v>
      </c>
      <c r="C15" s="124">
        <v>12</v>
      </c>
      <c r="D15" s="99">
        <v>12</v>
      </c>
      <c r="E15" s="99">
        <v>8</v>
      </c>
      <c r="F15">
        <v>5</v>
      </c>
      <c r="G15" s="119">
        <v>10</v>
      </c>
      <c r="I15" s="80"/>
      <c r="J15" s="80"/>
      <c r="K15" s="80"/>
      <c r="L15" s="80"/>
      <c r="M15" s="111"/>
      <c r="O15" s="110"/>
    </row>
    <row r="16" spans="1:16">
      <c r="A16" s="124">
        <v>12</v>
      </c>
      <c r="B16" s="124">
        <v>12</v>
      </c>
      <c r="C16" s="124">
        <v>12</v>
      </c>
      <c r="D16" s="99">
        <v>12</v>
      </c>
      <c r="E16" s="99">
        <v>8</v>
      </c>
      <c r="F16">
        <v>5</v>
      </c>
      <c r="G16" s="119">
        <v>11</v>
      </c>
      <c r="I16" s="80"/>
      <c r="J16" s="80"/>
      <c r="K16" s="80"/>
      <c r="L16" s="80"/>
      <c r="M16" s="111"/>
      <c r="O16" s="110"/>
    </row>
    <row r="17" spans="1:17">
      <c r="A17" s="124">
        <v>12</v>
      </c>
      <c r="B17" s="124">
        <v>12</v>
      </c>
      <c r="C17" s="124">
        <v>12</v>
      </c>
      <c r="D17" s="99">
        <v>12</v>
      </c>
      <c r="E17" s="99">
        <v>8</v>
      </c>
      <c r="F17" s="119">
        <v>5</v>
      </c>
      <c r="G17" s="119">
        <v>12</v>
      </c>
      <c r="K17" s="110"/>
      <c r="L17" s="101"/>
      <c r="M17" s="111"/>
      <c r="O17" s="110"/>
      <c r="Q17">
        <f>1/18*299</f>
        <v>16.611111111111111</v>
      </c>
    </row>
    <row r="18" spans="1:17" ht="18">
      <c r="A18" s="124">
        <v>12</v>
      </c>
      <c r="B18" s="124">
        <v>12</v>
      </c>
      <c r="C18" s="124">
        <v>12</v>
      </c>
      <c r="D18" s="99">
        <v>12</v>
      </c>
      <c r="E18" s="99">
        <v>8</v>
      </c>
      <c r="F18" s="119">
        <v>5</v>
      </c>
      <c r="G18" s="119">
        <v>13</v>
      </c>
      <c r="I18" s="74" t="s">
        <v>195</v>
      </c>
      <c r="M18" s="111"/>
      <c r="N18" s="73" t="s">
        <v>1995</v>
      </c>
      <c r="P18" s="73"/>
    </row>
    <row r="19" spans="1:17" ht="18.75" thickBot="1">
      <c r="A19" s="124">
        <v>12</v>
      </c>
      <c r="B19" s="124">
        <v>12</v>
      </c>
      <c r="C19" s="124">
        <v>12</v>
      </c>
      <c r="D19" s="99">
        <v>12</v>
      </c>
      <c r="E19" s="99">
        <v>8</v>
      </c>
      <c r="F19" s="119">
        <v>5</v>
      </c>
      <c r="G19" s="119">
        <v>14</v>
      </c>
      <c r="I19" s="75" t="s">
        <v>99</v>
      </c>
      <c r="J19" s="75" t="s">
        <v>164</v>
      </c>
      <c r="K19" s="75" t="s">
        <v>98</v>
      </c>
      <c r="L19" s="75" t="s">
        <v>193</v>
      </c>
      <c r="M19" s="111"/>
      <c r="N19" s="254" t="s">
        <v>2002</v>
      </c>
      <c r="O19" s="73" t="s">
        <v>1943</v>
      </c>
      <c r="P19" s="73"/>
      <c r="Q19" s="368" t="s">
        <v>3102</v>
      </c>
    </row>
    <row r="20" spans="1:17" ht="21" thickTop="1">
      <c r="A20" s="124">
        <v>12</v>
      </c>
      <c r="B20" s="124">
        <v>12</v>
      </c>
      <c r="C20" s="124">
        <v>12</v>
      </c>
      <c r="D20" s="99">
        <v>12</v>
      </c>
      <c r="E20" s="99">
        <v>8</v>
      </c>
      <c r="F20" s="119">
        <v>5</v>
      </c>
      <c r="G20" s="119">
        <v>15</v>
      </c>
      <c r="I20" s="82" t="s">
        <v>110</v>
      </c>
      <c r="J20" s="82" t="s">
        <v>194</v>
      </c>
      <c r="K20" s="82">
        <v>12000</v>
      </c>
      <c r="L20" s="82">
        <v>2000</v>
      </c>
      <c r="M20" s="111"/>
      <c r="N20" s="251" t="s">
        <v>1999</v>
      </c>
      <c r="O20" s="73" t="s">
        <v>1998</v>
      </c>
      <c r="P20" s="73"/>
      <c r="Q20" s="368" t="s">
        <v>3103</v>
      </c>
    </row>
    <row r="21" spans="1:17" ht="18">
      <c r="A21" s="124">
        <v>12</v>
      </c>
      <c r="B21" s="124">
        <v>12</v>
      </c>
      <c r="C21" s="124">
        <v>12</v>
      </c>
      <c r="D21" s="99">
        <v>12</v>
      </c>
      <c r="E21" s="99">
        <v>8</v>
      </c>
      <c r="F21" s="119">
        <v>5</v>
      </c>
      <c r="G21" s="119">
        <v>16</v>
      </c>
      <c r="I21" s="82" t="s">
        <v>201</v>
      </c>
      <c r="J21" s="82" t="s">
        <v>202</v>
      </c>
      <c r="K21" s="82">
        <v>11000</v>
      </c>
      <c r="L21" s="82">
        <v>1700</v>
      </c>
      <c r="M21" s="111"/>
      <c r="N21" s="73" t="s">
        <v>2005</v>
      </c>
      <c r="O21" s="73" t="s">
        <v>1944</v>
      </c>
      <c r="P21" s="73"/>
      <c r="Q21" s="368" t="s">
        <v>3104</v>
      </c>
    </row>
    <row r="22" spans="1:17" ht="18">
      <c r="A22" s="124">
        <v>12</v>
      </c>
      <c r="B22" s="124">
        <v>12</v>
      </c>
      <c r="C22" s="124">
        <v>12</v>
      </c>
      <c r="D22" s="99">
        <v>12</v>
      </c>
      <c r="E22" s="99">
        <v>8</v>
      </c>
      <c r="F22" s="119">
        <v>5</v>
      </c>
      <c r="G22" s="119">
        <v>17</v>
      </c>
      <c r="I22" s="82"/>
      <c r="J22" s="82"/>
      <c r="K22" s="82"/>
      <c r="L22" s="82"/>
      <c r="M22" s="111"/>
      <c r="O22" s="73" t="s">
        <v>1997</v>
      </c>
      <c r="P22" s="73"/>
      <c r="Q22" s="368" t="s">
        <v>3105</v>
      </c>
    </row>
    <row r="23" spans="1:17" ht="18">
      <c r="A23" s="124">
        <v>12</v>
      </c>
      <c r="B23" s="124">
        <v>12</v>
      </c>
      <c r="C23" s="124">
        <v>12</v>
      </c>
      <c r="D23" s="99">
        <v>12</v>
      </c>
      <c r="E23" s="99">
        <v>8</v>
      </c>
      <c r="F23" s="119">
        <v>5</v>
      </c>
      <c r="G23" s="119">
        <v>18</v>
      </c>
      <c r="I23" s="82"/>
      <c r="J23" s="82"/>
      <c r="K23" s="82"/>
      <c r="L23" s="82"/>
      <c r="M23" s="111"/>
      <c r="N23" s="255" t="s">
        <v>2004</v>
      </c>
      <c r="O23" s="73" t="s">
        <v>1945</v>
      </c>
      <c r="P23" s="73"/>
      <c r="Q23" s="368" t="s">
        <v>3106</v>
      </c>
    </row>
    <row r="24" spans="1:17" ht="18">
      <c r="A24" s="124">
        <v>18</v>
      </c>
      <c r="B24" s="124">
        <v>18</v>
      </c>
      <c r="C24" s="126">
        <v>18</v>
      </c>
      <c r="D24" s="99">
        <v>12</v>
      </c>
      <c r="E24" s="99">
        <v>8</v>
      </c>
      <c r="F24" s="119">
        <v>5</v>
      </c>
      <c r="G24" s="119">
        <v>19</v>
      </c>
      <c r="K24" s="110"/>
      <c r="L24" s="101"/>
      <c r="M24" s="111"/>
      <c r="N24" s="253" t="s">
        <v>2003</v>
      </c>
      <c r="O24" s="73" t="s">
        <v>1946</v>
      </c>
      <c r="Q24" s="368" t="s">
        <v>3107</v>
      </c>
    </row>
    <row r="25" spans="1:17" ht="18">
      <c r="A25" s="124">
        <v>18</v>
      </c>
      <c r="B25" s="124">
        <v>18</v>
      </c>
      <c r="C25" s="126">
        <v>18</v>
      </c>
      <c r="D25" s="99">
        <v>12</v>
      </c>
      <c r="E25" s="99">
        <v>8</v>
      </c>
      <c r="F25" s="119">
        <v>5</v>
      </c>
      <c r="G25" s="119">
        <v>20</v>
      </c>
      <c r="K25" s="110"/>
      <c r="L25" s="101"/>
      <c r="M25" s="111"/>
      <c r="N25" s="73" t="s">
        <v>2000</v>
      </c>
      <c r="O25" s="73" t="s">
        <v>1947</v>
      </c>
    </row>
    <row r="26" spans="1:17" ht="18">
      <c r="A26" s="124">
        <v>18</v>
      </c>
      <c r="B26" s="124">
        <v>18</v>
      </c>
      <c r="C26" s="126">
        <v>18</v>
      </c>
      <c r="D26" s="99">
        <v>12</v>
      </c>
      <c r="E26" s="99">
        <v>8</v>
      </c>
      <c r="F26" s="121">
        <v>5</v>
      </c>
      <c r="G26" s="121">
        <v>21</v>
      </c>
      <c r="K26" s="110"/>
      <c r="L26" s="101"/>
      <c r="M26" s="111"/>
      <c r="N26" s="252" t="s">
        <v>2001</v>
      </c>
      <c r="O26" s="73" t="s">
        <v>1948</v>
      </c>
    </row>
    <row r="27" spans="1:17">
      <c r="A27" s="124">
        <v>18</v>
      </c>
      <c r="B27" s="124">
        <v>18</v>
      </c>
      <c r="C27" s="126">
        <v>18</v>
      </c>
      <c r="D27" s="99">
        <v>12</v>
      </c>
      <c r="E27" s="99">
        <v>8</v>
      </c>
      <c r="F27" s="121">
        <v>5</v>
      </c>
      <c r="G27" s="121">
        <v>22</v>
      </c>
      <c r="I27" s="101" t="s">
        <v>458</v>
      </c>
      <c r="M27" s="111"/>
      <c r="N27" t="s">
        <v>3101</v>
      </c>
      <c r="O27" s="110" t="s">
        <v>2390</v>
      </c>
    </row>
    <row r="28" spans="1:17">
      <c r="A28" s="124">
        <v>18</v>
      </c>
      <c r="B28" s="124">
        <v>18</v>
      </c>
      <c r="C28" s="126">
        <v>18</v>
      </c>
      <c r="D28" s="99">
        <v>12</v>
      </c>
      <c r="E28" s="99">
        <v>8</v>
      </c>
      <c r="F28" s="121">
        <v>5</v>
      </c>
      <c r="G28" s="121">
        <v>23</v>
      </c>
      <c r="I28" t="s">
        <v>456</v>
      </c>
      <c r="J28" t="s">
        <v>880</v>
      </c>
      <c r="M28" s="111"/>
      <c r="O28" s="110"/>
    </row>
    <row r="29" spans="1:17">
      <c r="A29" s="124">
        <v>18</v>
      </c>
      <c r="B29" s="124">
        <v>18</v>
      </c>
      <c r="C29" s="126">
        <v>18</v>
      </c>
      <c r="D29" s="99">
        <v>12</v>
      </c>
      <c r="E29" s="99">
        <v>8</v>
      </c>
      <c r="F29" s="121">
        <v>5</v>
      </c>
      <c r="G29" s="121">
        <v>24</v>
      </c>
      <c r="I29" t="s">
        <v>457</v>
      </c>
      <c r="K29" t="s">
        <v>522</v>
      </c>
    </row>
    <row r="30" spans="1:17">
      <c r="A30" s="124">
        <v>18</v>
      </c>
      <c r="B30" s="124">
        <v>18</v>
      </c>
      <c r="C30" s="126">
        <v>18</v>
      </c>
      <c r="D30" s="99">
        <v>12</v>
      </c>
      <c r="E30" s="99">
        <v>8</v>
      </c>
      <c r="F30" s="121">
        <v>5</v>
      </c>
      <c r="G30" s="121">
        <v>25</v>
      </c>
      <c r="I30" t="s">
        <v>520</v>
      </c>
      <c r="K30" t="s">
        <v>521</v>
      </c>
      <c r="N30" s="354" t="s">
        <v>3147</v>
      </c>
      <c r="O30" s="293"/>
      <c r="P30" s="293"/>
      <c r="Q30" s="293"/>
    </row>
    <row r="31" spans="1:17">
      <c r="A31" s="124">
        <v>18</v>
      </c>
      <c r="B31" s="124">
        <v>18</v>
      </c>
      <c r="C31" s="126">
        <v>18</v>
      </c>
      <c r="D31" s="99">
        <v>12</v>
      </c>
      <c r="E31" s="99">
        <v>8</v>
      </c>
      <c r="F31" s="121">
        <v>5</v>
      </c>
      <c r="G31" s="121">
        <v>26</v>
      </c>
      <c r="I31" t="s">
        <v>524</v>
      </c>
      <c r="K31" s="108" t="s">
        <v>525</v>
      </c>
      <c r="N31" s="354" t="s">
        <v>1851</v>
      </c>
      <c r="O31" s="354">
        <v>25</v>
      </c>
      <c r="P31" s="354"/>
      <c r="Q31" s="355">
        <f ca="1">NOW()-TODAY()</f>
        <v>0.83170300925849006</v>
      </c>
    </row>
    <row r="32" spans="1:17">
      <c r="A32" s="124">
        <v>18</v>
      </c>
      <c r="B32" s="124">
        <v>18</v>
      </c>
      <c r="C32" s="126">
        <v>18</v>
      </c>
      <c r="D32" s="99">
        <v>12</v>
      </c>
      <c r="E32" s="99">
        <v>8</v>
      </c>
      <c r="F32" s="121">
        <v>5</v>
      </c>
      <c r="G32" s="121">
        <v>27</v>
      </c>
      <c r="I32" t="s">
        <v>785</v>
      </c>
      <c r="J32" t="s">
        <v>786</v>
      </c>
      <c r="K32" s="121" t="s">
        <v>787</v>
      </c>
      <c r="N32" s="354" t="s">
        <v>2768</v>
      </c>
      <c r="O32" s="354">
        <v>90</v>
      </c>
      <c r="P32" s="354" t="s">
        <v>2769</v>
      </c>
      <c r="Q32" s="356">
        <f>Calculator!G17</f>
        <v>0.5</v>
      </c>
    </row>
    <row r="33" spans="1:19">
      <c r="A33" s="124">
        <v>18</v>
      </c>
      <c r="B33" s="124">
        <v>18</v>
      </c>
      <c r="C33" s="126">
        <v>18</v>
      </c>
      <c r="D33" s="99">
        <v>12</v>
      </c>
      <c r="E33" s="99">
        <v>8</v>
      </c>
      <c r="F33" s="121">
        <v>5</v>
      </c>
      <c r="G33" s="121">
        <v>28</v>
      </c>
      <c r="I33" t="s">
        <v>863</v>
      </c>
      <c r="K33" s="121" t="s">
        <v>864</v>
      </c>
      <c r="N33" s="354" t="s">
        <v>2770</v>
      </c>
      <c r="O33" s="354">
        <f>(O31-Calculator!G22)*90</f>
        <v>1080</v>
      </c>
      <c r="P33" s="354" t="s">
        <v>2769</v>
      </c>
      <c r="Q33" s="357">
        <f ca="1">(Q32-Q31+(Q32&lt;Q31))*24</f>
        <v>16.039127777796239</v>
      </c>
    </row>
    <row r="34" spans="1:19">
      <c r="A34" s="124">
        <v>18</v>
      </c>
      <c r="B34" s="124">
        <v>18</v>
      </c>
      <c r="C34" s="126">
        <v>18</v>
      </c>
      <c r="D34" s="99">
        <v>12</v>
      </c>
      <c r="E34" s="99">
        <v>8</v>
      </c>
      <c r="F34" s="121">
        <v>5</v>
      </c>
      <c r="G34" s="121">
        <v>29</v>
      </c>
      <c r="I34" t="s">
        <v>878</v>
      </c>
      <c r="K34" s="128" t="s">
        <v>879</v>
      </c>
    </row>
    <row r="35" spans="1:19">
      <c r="A35" s="124">
        <v>18</v>
      </c>
      <c r="B35" s="124">
        <v>18</v>
      </c>
      <c r="C35" s="126">
        <v>18</v>
      </c>
      <c r="D35" s="99">
        <v>12</v>
      </c>
      <c r="E35" s="99">
        <v>8</v>
      </c>
      <c r="F35" s="121">
        <v>5</v>
      </c>
      <c r="G35" s="121">
        <v>30</v>
      </c>
      <c r="I35" t="s">
        <v>887</v>
      </c>
      <c r="K35" s="131" t="s">
        <v>898</v>
      </c>
    </row>
    <row r="36" spans="1:19">
      <c r="A36" s="124">
        <v>18</v>
      </c>
      <c r="B36" s="124">
        <v>18</v>
      </c>
      <c r="C36" s="126">
        <v>18</v>
      </c>
      <c r="D36" s="99">
        <v>12</v>
      </c>
      <c r="E36" s="99">
        <v>8</v>
      </c>
      <c r="F36" s="121">
        <v>5</v>
      </c>
      <c r="G36" s="121">
        <v>31</v>
      </c>
      <c r="I36" t="s">
        <v>896</v>
      </c>
      <c r="K36" s="132" t="s">
        <v>897</v>
      </c>
    </row>
    <row r="37" spans="1:19">
      <c r="A37" s="124">
        <v>18</v>
      </c>
      <c r="B37" s="124">
        <v>18</v>
      </c>
      <c r="C37" s="126">
        <v>18</v>
      </c>
      <c r="D37" s="99">
        <v>12</v>
      </c>
      <c r="E37" s="99">
        <v>8</v>
      </c>
      <c r="F37" s="121">
        <v>5</v>
      </c>
      <c r="G37" s="121">
        <v>32</v>
      </c>
      <c r="I37" t="s">
        <v>899</v>
      </c>
      <c r="K37" s="133" t="s">
        <v>900</v>
      </c>
      <c r="M37" s="92" t="s">
        <v>1480</v>
      </c>
      <c r="N37" t="s">
        <v>1475</v>
      </c>
      <c r="O37" t="s">
        <v>1476</v>
      </c>
      <c r="P37" t="s">
        <v>1481</v>
      </c>
    </row>
    <row r="38" spans="1:19">
      <c r="A38" s="124">
        <v>18</v>
      </c>
      <c r="B38" s="124">
        <v>18</v>
      </c>
      <c r="C38" s="126">
        <v>18</v>
      </c>
      <c r="D38" s="99">
        <v>12</v>
      </c>
      <c r="E38" s="99">
        <v>8</v>
      </c>
      <c r="F38" s="121">
        <v>5</v>
      </c>
      <c r="G38" s="121">
        <v>33</v>
      </c>
      <c r="I38" t="s">
        <v>457</v>
      </c>
      <c r="K38" s="133" t="s">
        <v>913</v>
      </c>
      <c r="M38" s="92">
        <v>8209</v>
      </c>
      <c r="N38" s="194" t="e">
        <f>#REF!-M38</f>
        <v>#REF!</v>
      </c>
      <c r="O38" s="92" t="e">
        <f>#REF!-M38</f>
        <v>#REF!</v>
      </c>
      <c r="P38" s="92" t="e">
        <f t="shared" ref="P38:P47" si="0">N38-O38</f>
        <v>#REF!</v>
      </c>
      <c r="Q38" t="s">
        <v>1468</v>
      </c>
    </row>
    <row r="39" spans="1:19">
      <c r="A39" s="124">
        <v>18</v>
      </c>
      <c r="B39" s="124">
        <v>18</v>
      </c>
      <c r="C39" s="126">
        <v>18</v>
      </c>
      <c r="D39" s="99">
        <v>12</v>
      </c>
      <c r="E39" s="99">
        <v>8</v>
      </c>
      <c r="F39" s="121">
        <v>5</v>
      </c>
      <c r="G39" s="121">
        <v>34</v>
      </c>
      <c r="I39" t="s">
        <v>1062</v>
      </c>
      <c r="K39" s="181" t="s">
        <v>1063</v>
      </c>
      <c r="M39" s="92">
        <v>1984</v>
      </c>
      <c r="N39" s="194" t="e">
        <f>#REF!-M39</f>
        <v>#REF!</v>
      </c>
      <c r="O39" s="92" t="e">
        <f>#REF!-M39</f>
        <v>#REF!</v>
      </c>
      <c r="P39" s="92" t="e">
        <f t="shared" si="0"/>
        <v>#REF!</v>
      </c>
      <c r="Q39" t="s">
        <v>1473</v>
      </c>
    </row>
    <row r="40" spans="1:19">
      <c r="A40" s="124">
        <v>18</v>
      </c>
      <c r="B40" s="124">
        <v>18</v>
      </c>
      <c r="C40" s="126">
        <v>18</v>
      </c>
      <c r="G40" s="121">
        <v>35</v>
      </c>
      <c r="I40" t="s">
        <v>1081</v>
      </c>
      <c r="K40" s="182" t="s">
        <v>1082</v>
      </c>
      <c r="M40">
        <v>1191</v>
      </c>
      <c r="N40" s="194" t="e">
        <f>#REF!-M40</f>
        <v>#REF!</v>
      </c>
      <c r="O40" s="92" t="e">
        <f>#REF!-M40</f>
        <v>#REF!</v>
      </c>
      <c r="P40" s="92" t="e">
        <f t="shared" si="0"/>
        <v>#REF!</v>
      </c>
      <c r="Q40" t="s">
        <v>1340</v>
      </c>
    </row>
    <row r="41" spans="1:19">
      <c r="A41" s="124">
        <v>18</v>
      </c>
      <c r="B41" s="124">
        <v>18</v>
      </c>
      <c r="C41" s="126">
        <v>18</v>
      </c>
      <c r="G41" s="121">
        <v>36</v>
      </c>
      <c r="I41" t="s">
        <v>1085</v>
      </c>
      <c r="K41" s="182" t="s">
        <v>1086</v>
      </c>
      <c r="M41" s="92">
        <v>479</v>
      </c>
      <c r="N41" s="194" t="e">
        <f>#REF!-M41</f>
        <v>#REF!</v>
      </c>
      <c r="O41" s="92" t="e">
        <f>#REF!-M41</f>
        <v>#REF!</v>
      </c>
      <c r="P41" s="92" t="e">
        <f t="shared" si="0"/>
        <v>#REF!</v>
      </c>
      <c r="Q41" t="s">
        <v>1469</v>
      </c>
    </row>
    <row r="42" spans="1:19">
      <c r="A42" s="124">
        <v>18</v>
      </c>
      <c r="B42" s="124">
        <v>18</v>
      </c>
      <c r="C42" s="126">
        <v>18</v>
      </c>
      <c r="G42" s="121">
        <v>37</v>
      </c>
      <c r="I42" t="s">
        <v>1180</v>
      </c>
      <c r="K42" s="189" t="s">
        <v>1181</v>
      </c>
      <c r="L42" s="192">
        <v>44226</v>
      </c>
      <c r="M42" s="92">
        <v>765</v>
      </c>
      <c r="N42" s="194" t="e">
        <f>#REF!-M42</f>
        <v>#REF!</v>
      </c>
      <c r="O42" s="92" t="e">
        <f>#REF!-M42</f>
        <v>#REF!</v>
      </c>
      <c r="P42" s="92" t="e">
        <f t="shared" si="0"/>
        <v>#REF!</v>
      </c>
      <c r="Q42" t="s">
        <v>1477</v>
      </c>
    </row>
    <row r="43" spans="1:19">
      <c r="A43" s="124">
        <v>18</v>
      </c>
      <c r="B43" s="124">
        <v>18</v>
      </c>
      <c r="C43" s="126">
        <v>18</v>
      </c>
      <c r="G43" s="121">
        <v>38</v>
      </c>
      <c r="I43" t="s">
        <v>520</v>
      </c>
      <c r="K43" s="191" t="s">
        <v>1188</v>
      </c>
      <c r="N43" s="194" t="e">
        <f>#REF!-M43</f>
        <v>#REF!</v>
      </c>
      <c r="O43" s="92" t="e">
        <f>#REF!-M43</f>
        <v>#REF!</v>
      </c>
      <c r="P43" s="92" t="e">
        <f t="shared" si="0"/>
        <v>#REF!</v>
      </c>
      <c r="R43" t="s">
        <v>1479</v>
      </c>
    </row>
    <row r="44" spans="1:19">
      <c r="A44" s="124">
        <v>18</v>
      </c>
      <c r="B44" s="124">
        <v>18</v>
      </c>
      <c r="C44" s="126">
        <v>18</v>
      </c>
      <c r="G44" s="121">
        <v>39</v>
      </c>
      <c r="I44" s="193" t="s">
        <v>524</v>
      </c>
      <c r="K44" s="193" t="s">
        <v>1343</v>
      </c>
      <c r="M44">
        <v>224</v>
      </c>
      <c r="N44" t="e">
        <f>#REF!-M44</f>
        <v>#REF!</v>
      </c>
      <c r="O44" s="92" t="e">
        <f>#REF!-M44</f>
        <v>#REF!</v>
      </c>
      <c r="P44" s="92" t="e">
        <f t="shared" si="0"/>
        <v>#REF!</v>
      </c>
      <c r="R44" t="s">
        <v>1470</v>
      </c>
    </row>
    <row r="45" spans="1:19">
      <c r="A45" s="124">
        <v>18</v>
      </c>
      <c r="B45" s="124">
        <v>18</v>
      </c>
      <c r="C45" s="126">
        <v>18</v>
      </c>
      <c r="G45" s="121">
        <v>40</v>
      </c>
      <c r="I45" s="194" t="s">
        <v>1366</v>
      </c>
      <c r="K45" s="194" t="s">
        <v>1367</v>
      </c>
      <c r="M45">
        <v>273</v>
      </c>
      <c r="N45" s="194" t="e">
        <f>#REF!-M45</f>
        <v>#REF!</v>
      </c>
      <c r="O45" s="92" t="e">
        <f>#REF!-M45</f>
        <v>#REF!</v>
      </c>
      <c r="P45" s="92" t="e">
        <f t="shared" si="0"/>
        <v>#REF!</v>
      </c>
      <c r="Q45" t="e">
        <f>N45*4</f>
        <v>#REF!</v>
      </c>
      <c r="R45" t="s">
        <v>1341</v>
      </c>
      <c r="S45" t="s">
        <v>1474</v>
      </c>
    </row>
    <row r="46" spans="1:19">
      <c r="A46" s="124">
        <v>18</v>
      </c>
      <c r="B46" s="124">
        <v>18</v>
      </c>
      <c r="C46" s="126">
        <v>18</v>
      </c>
      <c r="G46" s="121">
        <v>41</v>
      </c>
      <c r="I46" s="199" t="s">
        <v>1451</v>
      </c>
      <c r="K46" s="194" t="s">
        <v>1452</v>
      </c>
      <c r="M46">
        <v>356</v>
      </c>
      <c r="N46" s="194" t="e">
        <f>#REF!-M46</f>
        <v>#REF!</v>
      </c>
      <c r="O46" s="92" t="e">
        <f>#REF!-M46</f>
        <v>#REF!</v>
      </c>
      <c r="P46" s="92" t="e">
        <f t="shared" si="0"/>
        <v>#REF!</v>
      </c>
      <c r="Q46" t="e">
        <f>N46*3</f>
        <v>#REF!</v>
      </c>
      <c r="R46" t="s">
        <v>1471</v>
      </c>
      <c r="S46" t="s">
        <v>1483</v>
      </c>
    </row>
    <row r="47" spans="1:19">
      <c r="A47" s="124">
        <v>18</v>
      </c>
      <c r="B47" s="124">
        <v>18</v>
      </c>
      <c r="C47" s="126">
        <v>18</v>
      </c>
      <c r="G47" s="121">
        <v>42</v>
      </c>
      <c r="I47" s="199" t="s">
        <v>1451</v>
      </c>
      <c r="K47" s="194" t="s">
        <v>1487</v>
      </c>
      <c r="M47">
        <v>123</v>
      </c>
      <c r="N47" s="194" t="e">
        <f>#REF!-M47</f>
        <v>#REF!</v>
      </c>
      <c r="O47" s="92" t="e">
        <f>#REF!-M47</f>
        <v>#REF!</v>
      </c>
      <c r="P47" s="92" t="e">
        <f t="shared" si="0"/>
        <v>#REF!</v>
      </c>
      <c r="R47" t="s">
        <v>1472</v>
      </c>
    </row>
    <row r="48" spans="1:19">
      <c r="A48" s="124">
        <v>18</v>
      </c>
      <c r="B48" s="124">
        <v>18</v>
      </c>
      <c r="C48" s="126">
        <v>18</v>
      </c>
      <c r="G48" s="121">
        <v>43</v>
      </c>
      <c r="I48" s="199" t="s">
        <v>785</v>
      </c>
      <c r="K48" s="111">
        <v>0.63541666666666663</v>
      </c>
    </row>
    <row r="49" spans="1:16">
      <c r="A49" s="124">
        <v>18</v>
      </c>
      <c r="B49" s="124">
        <v>18</v>
      </c>
      <c r="C49" s="126">
        <v>18</v>
      </c>
      <c r="G49" s="121">
        <v>44</v>
      </c>
      <c r="I49" s="206" t="s">
        <v>863</v>
      </c>
      <c r="K49" s="111">
        <v>0.75555555555555554</v>
      </c>
      <c r="O49" t="s">
        <v>1478</v>
      </c>
    </row>
    <row r="50" spans="1:16">
      <c r="A50" s="124">
        <v>18</v>
      </c>
      <c r="B50" s="124">
        <v>18</v>
      </c>
      <c r="C50" s="126">
        <v>18</v>
      </c>
      <c r="G50" s="121">
        <v>45</v>
      </c>
    </row>
    <row r="51" spans="1:16">
      <c r="A51" s="124">
        <v>18</v>
      </c>
      <c r="B51" s="124">
        <v>18</v>
      </c>
      <c r="C51" s="126">
        <v>18</v>
      </c>
      <c r="G51" s="121">
        <v>46</v>
      </c>
      <c r="K51">
        <f>24*7</f>
        <v>168</v>
      </c>
      <c r="O51" t="s">
        <v>1482</v>
      </c>
    </row>
    <row r="52" spans="1:16">
      <c r="A52" s="124">
        <v>18</v>
      </c>
      <c r="B52" s="124">
        <v>18</v>
      </c>
      <c r="C52" s="126">
        <v>18</v>
      </c>
      <c r="G52" s="121">
        <v>47</v>
      </c>
      <c r="K52">
        <f>K51/14</f>
        <v>12</v>
      </c>
      <c r="M52" s="202" t="e">
        <f>$O$45/#REF!</f>
        <v>#REF!</v>
      </c>
      <c r="O52" s="200" t="e">
        <f>$N$38/#REF!</f>
        <v>#REF!</v>
      </c>
      <c r="P52" s="200" t="e">
        <f>$O$38/#REF!</f>
        <v>#REF!</v>
      </c>
    </row>
    <row r="53" spans="1:16">
      <c r="A53" s="124">
        <v>18</v>
      </c>
      <c r="B53" s="124">
        <v>18</v>
      </c>
      <c r="C53" s="126">
        <v>18</v>
      </c>
      <c r="G53" s="121">
        <v>48</v>
      </c>
      <c r="I53" s="194" t="e">
        <f>$N$46/#REF!</f>
        <v>#REF!</v>
      </c>
      <c r="J53" s="201" t="e">
        <f>$O$46/#REF!</f>
        <v>#REF!</v>
      </c>
      <c r="L53" s="202" t="e">
        <f>$N$45/#REF!</f>
        <v>#REF!</v>
      </c>
      <c r="M53" s="202" t="e">
        <f>$O$45/#REF!</f>
        <v>#REF!</v>
      </c>
      <c r="O53" s="200" t="e">
        <f>$N$38/#REF!</f>
        <v>#REF!</v>
      </c>
      <c r="P53" s="200" t="e">
        <f>$O$38/#REF!</f>
        <v>#REF!</v>
      </c>
    </row>
    <row r="54" spans="1:16">
      <c r="A54" s="126">
        <v>28</v>
      </c>
      <c r="B54" s="126">
        <v>18</v>
      </c>
      <c r="C54" s="126">
        <v>18</v>
      </c>
      <c r="G54" s="121">
        <v>49</v>
      </c>
      <c r="I54" s="194" t="e">
        <f>$N$46/#REF!</f>
        <v>#REF!</v>
      </c>
      <c r="J54" s="201" t="e">
        <f>$O$46/#REF!</f>
        <v>#REF!</v>
      </c>
      <c r="L54" s="202" t="e">
        <f>$N$45/#REF!</f>
        <v>#REF!</v>
      </c>
      <c r="M54" s="202" t="e">
        <f>$O$45/#REF!</f>
        <v>#REF!</v>
      </c>
      <c r="O54" s="200" t="e">
        <f>$N$38/#REF!</f>
        <v>#REF!</v>
      </c>
      <c r="P54" s="200" t="e">
        <f>$O$38/#REF!</f>
        <v>#REF!</v>
      </c>
    </row>
    <row r="55" spans="1:16">
      <c r="A55" s="126">
        <v>28</v>
      </c>
      <c r="B55" s="126">
        <v>18</v>
      </c>
      <c r="C55" s="126">
        <v>18</v>
      </c>
      <c r="G55" s="121">
        <v>50</v>
      </c>
      <c r="I55" s="194" t="e">
        <f>$N$46/#REF!</f>
        <v>#REF!</v>
      </c>
      <c r="J55" s="201" t="e">
        <f>$O$46/#REF!</f>
        <v>#REF!</v>
      </c>
      <c r="L55" s="202" t="e">
        <f>$N$45/#REF!</f>
        <v>#REF!</v>
      </c>
      <c r="M55" s="202" t="e">
        <f>$O$45/#REF!</f>
        <v>#REF!</v>
      </c>
      <c r="O55" s="200" t="e">
        <f>$N$38/#REF!</f>
        <v>#REF!</v>
      </c>
      <c r="P55" s="200" t="e">
        <f>$O$38/#REF!</f>
        <v>#REF!</v>
      </c>
    </row>
    <row r="56" spans="1:16">
      <c r="A56" s="126">
        <v>28</v>
      </c>
      <c r="B56" s="126">
        <v>18</v>
      </c>
      <c r="C56" s="126">
        <v>18</v>
      </c>
      <c r="G56" s="121">
        <v>51</v>
      </c>
      <c r="L56" s="202" t="e">
        <f>$N$45/#REF!</f>
        <v>#REF!</v>
      </c>
      <c r="M56" s="202" t="e">
        <f>$O$45/#REF!</f>
        <v>#REF!</v>
      </c>
      <c r="O56" s="200" t="e">
        <f>$N$38/#REF!</f>
        <v>#REF!</v>
      </c>
      <c r="P56" s="200" t="e">
        <f>$O$38/#REF!</f>
        <v>#REF!</v>
      </c>
    </row>
    <row r="57" spans="1:16">
      <c r="A57" s="126">
        <v>28</v>
      </c>
      <c r="B57" s="126">
        <v>18</v>
      </c>
      <c r="C57" s="126">
        <v>18</v>
      </c>
      <c r="G57" s="121">
        <v>52</v>
      </c>
      <c r="L57" s="202" t="e">
        <f>$N$45/#REF!</f>
        <v>#REF!</v>
      </c>
      <c r="M57" s="202" t="e">
        <f>$O$45/#REF!</f>
        <v>#REF!</v>
      </c>
      <c r="O57" s="200" t="e">
        <f>$N$38/#REF!</f>
        <v>#REF!</v>
      </c>
      <c r="P57" s="200" t="e">
        <f>$O$38/#REF!</f>
        <v>#REF!</v>
      </c>
    </row>
    <row r="58" spans="1:16">
      <c r="A58" s="126">
        <v>28</v>
      </c>
      <c r="G58" s="121">
        <v>53</v>
      </c>
      <c r="L58" s="202" t="e">
        <f>$N$45/#REF!</f>
        <v>#REF!</v>
      </c>
      <c r="M58" s="202" t="e">
        <f>$O$45/#REF!</f>
        <v>#REF!</v>
      </c>
      <c r="O58" s="200" t="e">
        <f>$N$38/#REF!</f>
        <v>#REF!</v>
      </c>
      <c r="P58" s="200" t="e">
        <f>$O$38/#REF!</f>
        <v>#REF!</v>
      </c>
    </row>
    <row r="59" spans="1:16">
      <c r="A59" s="126">
        <v>28</v>
      </c>
      <c r="G59" s="121">
        <v>54</v>
      </c>
      <c r="L59" s="202" t="e">
        <f>$N$45/#REF!</f>
        <v>#REF!</v>
      </c>
      <c r="M59" s="202" t="e">
        <f>$O$45/#REF!</f>
        <v>#REF!</v>
      </c>
      <c r="O59" s="200" t="e">
        <f>$N$38/#REF!</f>
        <v>#REF!</v>
      </c>
      <c r="P59" s="200" t="e">
        <f>$O$38/#REF!</f>
        <v>#REF!</v>
      </c>
    </row>
    <row r="60" spans="1:16">
      <c r="A60" s="126">
        <v>28</v>
      </c>
      <c r="G60" s="121">
        <v>55</v>
      </c>
      <c r="L60" s="202" t="e">
        <f>$N$45/#REF!</f>
        <v>#REF!</v>
      </c>
      <c r="M60" s="202" t="e">
        <f>$O$45/#REF!</f>
        <v>#REF!</v>
      </c>
      <c r="O60" s="200" t="e">
        <f>$N$38/#REF!</f>
        <v>#REF!</v>
      </c>
      <c r="P60" s="200" t="e">
        <f>$O$38/#REF!</f>
        <v>#REF!</v>
      </c>
    </row>
    <row r="61" spans="1:16">
      <c r="A61" s="126">
        <v>28</v>
      </c>
      <c r="G61" s="121">
        <v>56</v>
      </c>
    </row>
    <row r="62" spans="1:16">
      <c r="A62" s="126">
        <v>28</v>
      </c>
      <c r="G62" s="121">
        <v>57</v>
      </c>
    </row>
    <row r="63" spans="1:16">
      <c r="A63" s="126">
        <v>28</v>
      </c>
      <c r="G63" s="121">
        <v>58</v>
      </c>
    </row>
    <row r="64" spans="1:16">
      <c r="A64" s="126">
        <v>28</v>
      </c>
      <c r="G64" s="121">
        <v>59</v>
      </c>
    </row>
    <row r="65" spans="1:13">
      <c r="A65" s="126">
        <v>28</v>
      </c>
      <c r="G65" s="121">
        <v>60</v>
      </c>
      <c r="I65" t="s">
        <v>1597</v>
      </c>
      <c r="K65" t="s">
        <v>1602</v>
      </c>
    </row>
    <row r="66" spans="1:13">
      <c r="A66" s="126">
        <v>28</v>
      </c>
      <c r="G66" s="121">
        <v>61</v>
      </c>
      <c r="K66" t="s">
        <v>1598</v>
      </c>
      <c r="L66" t="s">
        <v>1599</v>
      </c>
      <c r="M66" t="s">
        <v>1596</v>
      </c>
    </row>
    <row r="67" spans="1:13">
      <c r="A67" s="126">
        <v>28</v>
      </c>
      <c r="G67" s="121">
        <v>62</v>
      </c>
      <c r="J67" t="s">
        <v>98</v>
      </c>
      <c r="K67">
        <v>15973</v>
      </c>
      <c r="L67">
        <v>17533</v>
      </c>
      <c r="M67">
        <v>4000</v>
      </c>
    </row>
    <row r="68" spans="1:13">
      <c r="A68" s="126">
        <v>28</v>
      </c>
      <c r="G68" s="121">
        <v>63</v>
      </c>
      <c r="I68" t="s">
        <v>1600</v>
      </c>
      <c r="J68" t="s">
        <v>1601</v>
      </c>
      <c r="K68">
        <f>$K67-($M$67-$I$69)</f>
        <v>15244</v>
      </c>
      <c r="L68" s="198">
        <f>$K67-($J$69-$I$69)</f>
        <v>16717</v>
      </c>
    </row>
    <row r="69" spans="1:13">
      <c r="A69" s="126">
        <v>28</v>
      </c>
      <c r="G69" s="121">
        <v>64</v>
      </c>
      <c r="I69">
        <f>2527+372+372</f>
        <v>3271</v>
      </c>
      <c r="J69">
        <v>2527</v>
      </c>
      <c r="K69" s="198">
        <f t="shared" ref="K69:K82" si="1">$K68-($M$67-$I$69)</f>
        <v>14515</v>
      </c>
      <c r="L69" s="198">
        <f t="shared" ref="L69:L81" si="2">$K68-($J$69-$I$69)</f>
        <v>15988</v>
      </c>
    </row>
    <row r="70" spans="1:13">
      <c r="A70" s="126">
        <v>28</v>
      </c>
      <c r="G70" s="121">
        <v>65</v>
      </c>
      <c r="K70" s="198">
        <f t="shared" si="1"/>
        <v>13786</v>
      </c>
      <c r="L70" s="198">
        <f t="shared" si="2"/>
        <v>15259</v>
      </c>
    </row>
    <row r="71" spans="1:13">
      <c r="A71" s="126">
        <v>28</v>
      </c>
      <c r="G71" s="121">
        <v>66</v>
      </c>
      <c r="K71" s="198">
        <f t="shared" si="1"/>
        <v>13057</v>
      </c>
      <c r="L71" s="198">
        <f t="shared" si="2"/>
        <v>14530</v>
      </c>
    </row>
    <row r="72" spans="1:13">
      <c r="A72" s="126">
        <v>28</v>
      </c>
      <c r="G72" s="121">
        <v>67</v>
      </c>
      <c r="K72" s="198">
        <f t="shared" si="1"/>
        <v>12328</v>
      </c>
      <c r="L72" s="198">
        <f t="shared" si="2"/>
        <v>13801</v>
      </c>
    </row>
    <row r="73" spans="1:13">
      <c r="A73" s="126">
        <v>28</v>
      </c>
      <c r="G73" s="121">
        <v>68</v>
      </c>
      <c r="K73" s="198">
        <f t="shared" si="1"/>
        <v>11599</v>
      </c>
      <c r="L73" s="198">
        <f t="shared" si="2"/>
        <v>13072</v>
      </c>
    </row>
    <row r="74" spans="1:13">
      <c r="A74" s="126">
        <v>28</v>
      </c>
      <c r="G74" s="121">
        <v>69</v>
      </c>
      <c r="K74" s="198">
        <f t="shared" si="1"/>
        <v>10870</v>
      </c>
      <c r="L74" s="198">
        <f t="shared" si="2"/>
        <v>12343</v>
      </c>
    </row>
    <row r="75" spans="1:13">
      <c r="A75" s="126">
        <v>28</v>
      </c>
      <c r="G75" s="121">
        <v>70</v>
      </c>
      <c r="K75" s="198">
        <f t="shared" si="1"/>
        <v>10141</v>
      </c>
      <c r="L75" s="198">
        <f t="shared" si="2"/>
        <v>11614</v>
      </c>
    </row>
    <row r="76" spans="1:13">
      <c r="A76" s="126">
        <v>28</v>
      </c>
      <c r="G76" s="121">
        <v>71</v>
      </c>
      <c r="K76" s="198">
        <f>$K75-($M$67-$I$69)</f>
        <v>9412</v>
      </c>
      <c r="L76" s="198">
        <f t="shared" si="2"/>
        <v>10885</v>
      </c>
    </row>
    <row r="77" spans="1:13">
      <c r="A77" s="126">
        <v>28</v>
      </c>
      <c r="G77" s="121">
        <v>72</v>
      </c>
      <c r="K77" s="198">
        <f t="shared" si="1"/>
        <v>8683</v>
      </c>
      <c r="L77" s="198">
        <f t="shared" si="2"/>
        <v>10156</v>
      </c>
    </row>
    <row r="78" spans="1:13">
      <c r="A78" s="126">
        <v>28</v>
      </c>
      <c r="G78" s="121">
        <v>73</v>
      </c>
      <c r="K78" s="198">
        <f t="shared" si="1"/>
        <v>7954</v>
      </c>
      <c r="L78" s="198">
        <f t="shared" si="2"/>
        <v>9427</v>
      </c>
    </row>
    <row r="79" spans="1:13">
      <c r="A79" s="126">
        <v>28</v>
      </c>
      <c r="G79" s="121">
        <v>74</v>
      </c>
      <c r="K79" s="198">
        <f t="shared" si="1"/>
        <v>7225</v>
      </c>
      <c r="L79" s="198">
        <f t="shared" si="2"/>
        <v>8698</v>
      </c>
    </row>
    <row r="80" spans="1:13">
      <c r="A80" s="126">
        <v>28</v>
      </c>
      <c r="G80" s="121">
        <v>75</v>
      </c>
      <c r="K80" s="198">
        <f t="shared" si="1"/>
        <v>6496</v>
      </c>
      <c r="L80" s="198">
        <f t="shared" si="2"/>
        <v>7969</v>
      </c>
    </row>
    <row r="81" spans="1:12">
      <c r="A81" s="126">
        <v>28</v>
      </c>
      <c r="G81" s="121">
        <v>76</v>
      </c>
      <c r="K81" s="198">
        <f>$K80-($M$67-$I$69)</f>
        <v>5767</v>
      </c>
      <c r="L81" s="198">
        <f t="shared" si="2"/>
        <v>7240</v>
      </c>
    </row>
    <row r="82" spans="1:12">
      <c r="A82" s="126">
        <v>28</v>
      </c>
      <c r="G82" s="121">
        <v>77</v>
      </c>
      <c r="K82" s="198">
        <f t="shared" si="1"/>
        <v>5038</v>
      </c>
      <c r="L82" s="198">
        <f>$K81-($J$69-$I$69)</f>
        <v>6511</v>
      </c>
    </row>
    <row r="83" spans="1:12">
      <c r="A83" s="126">
        <v>28</v>
      </c>
      <c r="G83" s="121">
        <v>78</v>
      </c>
    </row>
    <row r="84" spans="1:12">
      <c r="A84" s="126">
        <v>28</v>
      </c>
      <c r="G84" s="121">
        <v>79</v>
      </c>
    </row>
    <row r="85" spans="1:12">
      <c r="A85" s="126">
        <v>28</v>
      </c>
      <c r="G85" s="121">
        <v>80</v>
      </c>
    </row>
    <row r="86" spans="1:12">
      <c r="A86" s="126">
        <v>28</v>
      </c>
      <c r="G86" s="121">
        <v>81</v>
      </c>
    </row>
    <row r="87" spans="1:12">
      <c r="A87" s="126">
        <v>28</v>
      </c>
      <c r="G87" s="121">
        <v>82</v>
      </c>
    </row>
    <row r="88" spans="1:12">
      <c r="A88" s="126">
        <v>28</v>
      </c>
      <c r="G88" s="121">
        <v>83</v>
      </c>
    </row>
    <row r="89" spans="1:12">
      <c r="A89" s="126">
        <v>28</v>
      </c>
      <c r="G89" s="121">
        <v>84</v>
      </c>
    </row>
    <row r="90" spans="1:12">
      <c r="A90" s="126">
        <v>28</v>
      </c>
      <c r="G90" s="121">
        <v>85</v>
      </c>
    </row>
    <row r="91" spans="1:12">
      <c r="A91" s="126">
        <v>28</v>
      </c>
      <c r="G91" s="121">
        <v>86</v>
      </c>
    </row>
    <row r="92" spans="1:12">
      <c r="A92" s="126">
        <v>28</v>
      </c>
      <c r="G92" s="121">
        <v>87</v>
      </c>
    </row>
    <row r="93" spans="1:12">
      <c r="A93" s="126">
        <v>28</v>
      </c>
      <c r="G93" s="121">
        <v>88</v>
      </c>
    </row>
    <row r="94" spans="1:12">
      <c r="A94" s="126">
        <v>28</v>
      </c>
      <c r="G94" s="121">
        <v>89</v>
      </c>
    </row>
    <row r="95" spans="1:12">
      <c r="A95" s="126">
        <v>28</v>
      </c>
      <c r="G95" s="121">
        <v>90</v>
      </c>
    </row>
    <row r="96" spans="1:12">
      <c r="A96" s="126">
        <v>28</v>
      </c>
      <c r="G96" s="121">
        <v>91</v>
      </c>
    </row>
    <row r="97" spans="1:7">
      <c r="A97" s="126">
        <v>28</v>
      </c>
      <c r="G97" s="121">
        <v>92</v>
      </c>
    </row>
    <row r="98" spans="1:7">
      <c r="A98" s="126">
        <v>28</v>
      </c>
      <c r="G98" s="121">
        <v>93</v>
      </c>
    </row>
    <row r="99" spans="1:7">
      <c r="A99" s="126">
        <v>28</v>
      </c>
      <c r="G99" s="121">
        <v>94</v>
      </c>
    </row>
    <row r="100" spans="1:7">
      <c r="A100" s="126">
        <v>28</v>
      </c>
      <c r="G100" s="121">
        <v>95</v>
      </c>
    </row>
    <row r="101" spans="1:7">
      <c r="A101" s="126">
        <v>28</v>
      </c>
      <c r="G101" s="121">
        <v>96</v>
      </c>
    </row>
    <row r="102" spans="1:7">
      <c r="A102" s="126">
        <v>28</v>
      </c>
      <c r="G102" s="121">
        <v>97</v>
      </c>
    </row>
    <row r="103" spans="1:7">
      <c r="A103" s="126">
        <v>28</v>
      </c>
      <c r="G103" s="121">
        <v>98</v>
      </c>
    </row>
    <row r="104" spans="1:7">
      <c r="A104" s="126">
        <v>28</v>
      </c>
      <c r="G104" s="121">
        <v>99</v>
      </c>
    </row>
    <row r="105" spans="1:7">
      <c r="A105" s="126">
        <v>28</v>
      </c>
      <c r="G105" s="121">
        <v>100</v>
      </c>
    </row>
    <row r="106" spans="1:7">
      <c r="A106" s="126">
        <v>28</v>
      </c>
      <c r="G106" s="121">
        <v>101</v>
      </c>
    </row>
    <row r="107" spans="1:7">
      <c r="A107" s="126">
        <v>28</v>
      </c>
      <c r="G107" s="121">
        <v>102</v>
      </c>
    </row>
    <row r="108" spans="1:7">
      <c r="A108" s="126">
        <v>28</v>
      </c>
      <c r="G108" s="121">
        <v>103</v>
      </c>
    </row>
    <row r="109" spans="1:7">
      <c r="A109" s="126">
        <v>28</v>
      </c>
      <c r="G109" s="121">
        <v>104</v>
      </c>
    </row>
    <row r="110" spans="1:7">
      <c r="A110" s="126">
        <v>28</v>
      </c>
      <c r="G110" s="121">
        <v>105</v>
      </c>
    </row>
    <row r="111" spans="1:7">
      <c r="A111" s="126">
        <v>28</v>
      </c>
      <c r="G111" s="121">
        <v>106</v>
      </c>
    </row>
    <row r="112" spans="1:7">
      <c r="A112" s="126">
        <v>28</v>
      </c>
      <c r="G112" s="121">
        <v>107</v>
      </c>
    </row>
    <row r="113" spans="1:7">
      <c r="A113" s="126">
        <v>28</v>
      </c>
      <c r="G113" s="121">
        <v>108</v>
      </c>
    </row>
  </sheetData>
  <mergeCells count="1">
    <mergeCell ref="I4:L4"/>
  </mergeCells>
  <pageMargins left="0.7" right="0.7" top="0.75" bottom="0.75" header="0.3" footer="0.3"/>
  <pageSetup paperSize="0" orientation="portrait" horizontalDpi="0" verticalDpi="0" copies="0"/>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FFE07-1C2A-43DD-A7CE-7D2ED22F672B}">
  <sheetPr>
    <tabColor rgb="FFFFFF00"/>
  </sheetPr>
  <dimension ref="A1:K51"/>
  <sheetViews>
    <sheetView zoomScaleNormal="100" workbookViewId="0">
      <selection activeCell="F20" sqref="F20"/>
    </sheetView>
  </sheetViews>
  <sheetFormatPr defaultRowHeight="14.25"/>
  <cols>
    <col min="1" max="1" width="14.75" customWidth="1"/>
    <col min="2" max="2" width="15.375" customWidth="1"/>
    <col min="3" max="3" width="11.875" customWidth="1"/>
    <col min="4" max="4" width="13.125" customWidth="1"/>
    <col min="5" max="5" width="10.75" bestFit="1" customWidth="1"/>
    <col min="6" max="6" width="11.25" customWidth="1"/>
    <col min="7" max="7" width="13.875" customWidth="1"/>
    <col min="8" max="8" width="14.625" customWidth="1"/>
    <col min="9" max="9" width="3.625" customWidth="1"/>
    <col min="10" max="10" width="3.875" bestFit="1" customWidth="1"/>
    <col min="11" max="11" width="16.375" bestFit="1" customWidth="1"/>
  </cols>
  <sheetData>
    <row r="1" spans="1:11" ht="15">
      <c r="A1" s="91" t="s">
        <v>2295</v>
      </c>
      <c r="F1" s="121"/>
    </row>
    <row r="2" spans="1:11" s="121" customFormat="1" ht="15" customHeight="1">
      <c r="I2" s="198"/>
      <c r="J2" s="402" t="s">
        <v>1500</v>
      </c>
      <c r="K2" s="402"/>
    </row>
    <row r="3" spans="1:11" ht="15">
      <c r="A3" s="91" t="s">
        <v>418</v>
      </c>
      <c r="B3" s="93">
        <v>5250</v>
      </c>
      <c r="C3" t="s">
        <v>1075</v>
      </c>
      <c r="F3" s="121"/>
      <c r="I3" s="198"/>
      <c r="J3" s="292" t="s">
        <v>349</v>
      </c>
      <c r="K3" s="293" t="s">
        <v>1501</v>
      </c>
    </row>
    <row r="4" spans="1:11" s="80" customFormat="1">
      <c r="F4" s="121"/>
      <c r="I4" s="198"/>
      <c r="J4" s="288">
        <v>0</v>
      </c>
      <c r="K4" s="276" t="s">
        <v>2354</v>
      </c>
    </row>
    <row r="5" spans="1:11" ht="28.5">
      <c r="A5" s="80" t="s">
        <v>516</v>
      </c>
      <c r="B5" s="114" t="s">
        <v>518</v>
      </c>
      <c r="C5" s="103" t="s">
        <v>519</v>
      </c>
      <c r="D5" s="103" t="s">
        <v>517</v>
      </c>
      <c r="E5" s="109" t="s">
        <v>523</v>
      </c>
      <c r="F5" s="122" t="s">
        <v>865</v>
      </c>
      <c r="G5" s="122" t="s">
        <v>861</v>
      </c>
      <c r="I5" s="198"/>
      <c r="J5" s="288">
        <v>1</v>
      </c>
      <c r="K5" s="276" t="s">
        <v>526</v>
      </c>
    </row>
    <row r="6" spans="1:11">
      <c r="A6">
        <v>1</v>
      </c>
      <c r="B6" s="76">
        <f>CEILING(($B$3/INDEX(Merit[],$A6,3))*10,10)</f>
        <v>10500</v>
      </c>
      <c r="C6" s="118">
        <f>CONVERT(Table29[[#This Row],[Require Minutes]],"mn","hr")</f>
        <v>175</v>
      </c>
      <c r="D6">
        <f>INDEX(Merit[],$A6,3)</f>
        <v>5</v>
      </c>
      <c r="E6" s="110" t="str">
        <f ca="1">TEXT(NOW()+(Table29[[#This Row],[or in Hours]]/24),"hh:mm AM/PM")</f>
        <v>02:57 SA</v>
      </c>
      <c r="F6" s="110" t="str">
        <f ca="1">TEXT(NOW()+(Table29[[#This Row],[or in Hours]]/24),"dd-MMM ddd")</f>
        <v>04-Thg9 T7</v>
      </c>
      <c r="G6" s="99">
        <f>CEILING(($B$3/D6)*10,10)</f>
        <v>10500</v>
      </c>
      <c r="I6" s="198"/>
      <c r="J6" s="288">
        <v>2</v>
      </c>
      <c r="K6" s="276" t="s">
        <v>1515</v>
      </c>
    </row>
    <row r="7" spans="1:11">
      <c r="A7">
        <v>2</v>
      </c>
      <c r="B7" s="76">
        <f>CEILING(($B$3/INDEX(Merit[],$A7,3))*10,10)</f>
        <v>6570</v>
      </c>
      <c r="C7" s="118">
        <f>CONVERT(Table29[[#This Row],[Require Minutes]],"mn","hr")</f>
        <v>109.5</v>
      </c>
      <c r="D7">
        <f>INDEX(Merit[],$A7,3)</f>
        <v>8</v>
      </c>
      <c r="E7" s="110" t="str">
        <f ca="1">TEXT(NOW()+(Table29[[#This Row],[or in Hours]]/24),"hh:mm AM/PM")</f>
        <v>09:27 SA</v>
      </c>
      <c r="F7" s="110" t="str">
        <f ca="1">TEXT(NOW()+(Table29[[#This Row],[or in Hours]]/24),"dd-MMM ddd")</f>
        <v>01-Thg9 T4</v>
      </c>
      <c r="G7" s="99">
        <f>20+CEILING((($B$3/D7)*10),10)</f>
        <v>6590</v>
      </c>
      <c r="I7" s="198"/>
      <c r="J7" s="288">
        <v>3</v>
      </c>
      <c r="K7" s="289" t="s">
        <v>1505</v>
      </c>
    </row>
    <row r="8" spans="1:11">
      <c r="A8">
        <v>3</v>
      </c>
      <c r="B8" s="76">
        <f>CEILING(($B$3/INDEX(Merit[],$A8,3))*10,10)</f>
        <v>4380</v>
      </c>
      <c r="C8" s="118">
        <f>CONVERT(Table29[[#This Row],[Require Minutes]],"mn","hr")</f>
        <v>73</v>
      </c>
      <c r="D8">
        <f>INDEX(Merit[],$A8,3)</f>
        <v>12</v>
      </c>
      <c r="E8" s="110" t="str">
        <f ca="1">TEXT(NOW()+(Table29[[#This Row],[or in Hours]]/24),"hh:mm AM/PM")</f>
        <v>08:57 CH</v>
      </c>
      <c r="F8" s="110" t="str">
        <f ca="1">TEXT(NOW()+(Table29[[#This Row],[or in Hours]]/24),"dd-MMM ddd")</f>
        <v>30-Thg8 T2</v>
      </c>
      <c r="G8" s="99">
        <f>80+CEILING((($B$3/D8)*10),10)</f>
        <v>4460</v>
      </c>
      <c r="I8" s="198"/>
      <c r="J8" s="288">
        <v>4</v>
      </c>
      <c r="K8" s="289" t="s">
        <v>272</v>
      </c>
    </row>
    <row r="9" spans="1:11">
      <c r="A9">
        <v>4</v>
      </c>
      <c r="B9" s="76">
        <f>CEILING(($B$3/INDEX(Merit[],$A9,3))*10,10)</f>
        <v>2920</v>
      </c>
      <c r="C9" s="118">
        <f>CONVERT(Table29[[#This Row],[Require Minutes]],"mn","hr")</f>
        <v>48.666666666666664</v>
      </c>
      <c r="D9">
        <f>INDEX(Merit[],$A9,3)</f>
        <v>18</v>
      </c>
      <c r="E9" s="110" t="str">
        <f ca="1">TEXT(NOW()+(Table29[[#This Row],[or in Hours]]/24),"hh:mm AM/PM")</f>
        <v>08:37 CH</v>
      </c>
      <c r="F9" s="110" t="str">
        <f ca="1">TEXT(NOW()+(Table29[[#This Row],[or in Hours]]/24),"dd-MMM ddd")</f>
        <v>29-Thg8 CN</v>
      </c>
      <c r="G9" s="99">
        <f>180+CEILING((($B$3/D9)*10),10)</f>
        <v>3100</v>
      </c>
      <c r="I9" s="198"/>
      <c r="J9" s="288">
        <v>5</v>
      </c>
      <c r="K9" s="289" t="s">
        <v>2033</v>
      </c>
    </row>
    <row r="10" spans="1:11">
      <c r="A10">
        <v>5</v>
      </c>
      <c r="B10" s="76">
        <f>CEILING(($B$3/INDEX(Merit[],$A10,3))*10,10)</f>
        <v>1880</v>
      </c>
      <c r="C10" s="118">
        <f>CONVERT(Table29[[#This Row],[Require Minutes]],"mn","hr")</f>
        <v>31.333333333333332</v>
      </c>
      <c r="D10">
        <f>INDEX(Merit[],$A10,3)</f>
        <v>28</v>
      </c>
      <c r="E10" s="110" t="str">
        <f ca="1">TEXT(NOW()+(Table29[[#This Row],[or in Hours]]/24),"hh:mm AM/PM")</f>
        <v>03:17 SA</v>
      </c>
      <c r="F10" s="110" t="str">
        <f ca="1">TEXT(NOW()+(Table29[[#This Row],[or in Hours]]/24),"dd-MMM ddd")</f>
        <v>29-Thg8 CN</v>
      </c>
      <c r="G10" s="99">
        <f>480+CEILING((($B$3/D10)*10),10)</f>
        <v>2360</v>
      </c>
      <c r="I10" s="198"/>
      <c r="J10" s="288">
        <v>6</v>
      </c>
      <c r="K10" s="289" t="s">
        <v>203</v>
      </c>
    </row>
    <row r="11" spans="1:11">
      <c r="A11">
        <v>6</v>
      </c>
      <c r="B11" s="76">
        <f>CEILING(($B$3/INDEX(Merit[],$A11,3))*10,10)</f>
        <v>1500</v>
      </c>
      <c r="C11" s="118">
        <f>CONVERT(Table29[[#This Row],[Require Minutes]],"mn","hr")</f>
        <v>25</v>
      </c>
      <c r="D11">
        <f>INDEX(Merit[],$A11,3)</f>
        <v>35</v>
      </c>
      <c r="E11" s="110" t="str">
        <f ca="1">TEXT(NOW()+(Table29[[#This Row],[or in Hours]]/24),"hh:mm AM/PM")</f>
        <v>08:57 CH</v>
      </c>
      <c r="F11" s="110" t="str">
        <f ca="1">TEXT(NOW()+(Table29[[#This Row],[or in Hours]]/24),"dd-MMM ddd")</f>
        <v>28-Thg8 T7</v>
      </c>
      <c r="G11" s="99">
        <f>1080+CEILING((($B$3/D11)*10),10)</f>
        <v>2580</v>
      </c>
      <c r="I11" s="198"/>
      <c r="J11" s="288">
        <v>7</v>
      </c>
      <c r="K11" s="289" t="s">
        <v>2034</v>
      </c>
    </row>
    <row r="12" spans="1:11">
      <c r="I12" s="198"/>
      <c r="J12" s="288">
        <v>9</v>
      </c>
      <c r="K12" s="276" t="s">
        <v>241</v>
      </c>
    </row>
    <row r="13" spans="1:11">
      <c r="A13" t="s">
        <v>3144</v>
      </c>
      <c r="B13" s="102" t="s">
        <v>3145</v>
      </c>
      <c r="D13" t="s">
        <v>424</v>
      </c>
      <c r="I13" s="198"/>
      <c r="J13" s="288">
        <v>10</v>
      </c>
      <c r="K13" s="276" t="s">
        <v>282</v>
      </c>
    </row>
    <row r="14" spans="1:11">
      <c r="A14" s="90">
        <v>54</v>
      </c>
      <c r="B14" s="90">
        <v>54</v>
      </c>
      <c r="D14" s="93">
        <v>10000</v>
      </c>
      <c r="E14" s="92" t="str">
        <f>"It will be about "&amp; TEXT(ROUND(((D14/B16))/60,2)/24,"h:mm") &amp;" hrs before you get this require perception"</f>
        <v>It will be about 0:37 hrs before you get this require perception</v>
      </c>
      <c r="I14" s="198"/>
      <c r="J14" s="288">
        <v>11</v>
      </c>
      <c r="K14" s="276" t="s">
        <v>2035</v>
      </c>
    </row>
    <row r="15" spans="1:11">
      <c r="A15" s="260" t="s">
        <v>2135</v>
      </c>
      <c r="I15" s="198"/>
      <c r="J15" s="290">
        <v>12</v>
      </c>
      <c r="K15" s="291" t="s">
        <v>2036</v>
      </c>
    </row>
    <row r="16" spans="1:11" ht="15">
      <c r="A16" s="91" t="s">
        <v>420</v>
      </c>
      <c r="B16" s="76">
        <f>(AVERAGE(A14,B14)/12)*60</f>
        <v>270</v>
      </c>
      <c r="F16" s="228" t="s">
        <v>1813</v>
      </c>
      <c r="G16" s="220">
        <v>10</v>
      </c>
      <c r="H16" s="264">
        <f>$G$16-8</f>
        <v>2</v>
      </c>
      <c r="I16" s="198"/>
      <c r="J16" s="288">
        <v>13</v>
      </c>
      <c r="K16" s="289" t="s">
        <v>2355</v>
      </c>
    </row>
    <row r="17" spans="1:11" ht="15">
      <c r="A17" s="91" t="s">
        <v>421</v>
      </c>
      <c r="B17" s="76">
        <f>B16*60</f>
        <v>16200</v>
      </c>
      <c r="D17" s="111">
        <v>0.41666666666666669</v>
      </c>
      <c r="E17" t="s">
        <v>1814</v>
      </c>
      <c r="G17" s="110">
        <f>MOD(D17+($H$16/24),1)</f>
        <v>0.5</v>
      </c>
      <c r="H17" t="s">
        <v>2296</v>
      </c>
      <c r="I17" s="198"/>
      <c r="J17" s="290">
        <v>14</v>
      </c>
      <c r="K17" s="291" t="s">
        <v>122</v>
      </c>
    </row>
    <row r="18" spans="1:11" ht="15">
      <c r="A18" s="91" t="s">
        <v>422</v>
      </c>
      <c r="B18" s="76">
        <f>B17*24</f>
        <v>388800</v>
      </c>
      <c r="D18" s="111">
        <v>0.91666666666666663</v>
      </c>
      <c r="E18" s="221" t="s">
        <v>2101</v>
      </c>
      <c r="G18" s="110">
        <f>MOD(D18+($H$16/24),1)</f>
        <v>0</v>
      </c>
      <c r="I18" s="198"/>
      <c r="J18" s="288">
        <v>15</v>
      </c>
      <c r="K18" s="289" t="s">
        <v>2037</v>
      </c>
    </row>
    <row r="19" spans="1:11" ht="15">
      <c r="A19" s="91" t="s">
        <v>423</v>
      </c>
      <c r="B19" s="76">
        <f>B18*7</f>
        <v>2721600</v>
      </c>
      <c r="J19" s="288">
        <v>16</v>
      </c>
      <c r="K19" s="289" t="s">
        <v>1502</v>
      </c>
    </row>
    <row r="20" spans="1:11">
      <c r="J20" s="288">
        <v>17</v>
      </c>
      <c r="K20" s="289" t="s">
        <v>1509</v>
      </c>
    </row>
    <row r="21" spans="1:11" ht="15">
      <c r="A21" s="348" t="s">
        <v>2017</v>
      </c>
      <c r="E21" s="351"/>
      <c r="F21" s="348" t="s">
        <v>2767</v>
      </c>
      <c r="J21" s="288">
        <v>18</v>
      </c>
      <c r="K21" s="289" t="s">
        <v>1510</v>
      </c>
    </row>
    <row r="22" spans="1:11">
      <c r="A22" t="s">
        <v>1817</v>
      </c>
      <c r="B22" s="220">
        <v>9</v>
      </c>
      <c r="F22" s="228" t="s">
        <v>2783</v>
      </c>
      <c r="G22" s="220">
        <v>13</v>
      </c>
      <c r="J22" s="288">
        <v>19</v>
      </c>
      <c r="K22" s="289" t="s">
        <v>1511</v>
      </c>
    </row>
    <row r="23" spans="1:11">
      <c r="A23" t="s">
        <v>1818</v>
      </c>
      <c r="B23" s="220">
        <v>5</v>
      </c>
      <c r="C23" t="s">
        <v>1819</v>
      </c>
      <c r="F23" s="228" t="s">
        <v>2782</v>
      </c>
      <c r="G23">
        <f>Misc!O33/60</f>
        <v>18</v>
      </c>
      <c r="H23" t="s">
        <v>2771</v>
      </c>
      <c r="J23" s="288">
        <v>20</v>
      </c>
      <c r="K23" s="289" t="s">
        <v>1512</v>
      </c>
    </row>
    <row r="24" spans="1:11">
      <c r="A24" t="s">
        <v>1454</v>
      </c>
      <c r="B24" s="334">
        <f>CONVERT($B$22*(80*$B$23),"sec","mn")</f>
        <v>60</v>
      </c>
      <c r="C24" s="118" t="str">
        <f>"mins or ~"&amp;TEXT(CONVERT($B$22*(80*$B$23),"sec","hr")/24,"h:mm") &amp; " hrs"</f>
        <v>mins or ~1:00 hrs</v>
      </c>
      <c r="F24" s="228" t="s">
        <v>2781</v>
      </c>
      <c r="G24" s="353" t="str">
        <f ca="1">TEXT(NOW()+(G23/24),"h:mm AM/PM")</f>
        <v>1:57 CH</v>
      </c>
      <c r="J24" s="288">
        <v>21</v>
      </c>
      <c r="K24" s="289" t="s">
        <v>1513</v>
      </c>
    </row>
    <row r="25" spans="1:11">
      <c r="A25" t="s">
        <v>2636</v>
      </c>
      <c r="B25" s="334">
        <f>CONVERT($B$22*(61*$B$23),"sec","mn")</f>
        <v>45.75</v>
      </c>
      <c r="C25" s="118" t="str">
        <f>"~"&amp;TEXT(CONVERT($B$22*(61*$B$23),"sec","hr")/24,"h:mm") &amp; " hrs"</f>
        <v>~0:45 hrs</v>
      </c>
      <c r="F25" s="228" t="s">
        <v>2785</v>
      </c>
      <c r="G25" s="89">
        <f ca="1">(Misc!Q33/1.5)+G22</f>
        <v>23.692751851864159</v>
      </c>
      <c r="J25" s="290">
        <v>22</v>
      </c>
      <c r="K25" s="291" t="s">
        <v>2357</v>
      </c>
    </row>
    <row r="26" spans="1:11">
      <c r="F26" s="228"/>
      <c r="G26" s="358" t="s">
        <v>3148</v>
      </c>
      <c r="H26" s="351" t="s">
        <v>2784</v>
      </c>
      <c r="J26" s="290">
        <v>23</v>
      </c>
      <c r="K26" s="291" t="s">
        <v>1514</v>
      </c>
    </row>
    <row r="27" spans="1:11">
      <c r="J27" s="288">
        <v>24</v>
      </c>
      <c r="K27" s="289" t="s">
        <v>1504</v>
      </c>
    </row>
    <row r="28" spans="1:11" ht="15">
      <c r="A28" s="91" t="s">
        <v>2084</v>
      </c>
      <c r="J28" s="288">
        <v>25</v>
      </c>
      <c r="K28" s="276" t="s">
        <v>1516</v>
      </c>
    </row>
    <row r="29" spans="1:11">
      <c r="A29" t="s">
        <v>1804</v>
      </c>
      <c r="B29" t="s">
        <v>1812</v>
      </c>
      <c r="C29" t="s">
        <v>1803</v>
      </c>
      <c r="D29" t="s">
        <v>1809</v>
      </c>
      <c r="J29" s="288">
        <v>26</v>
      </c>
      <c r="K29" s="276" t="s">
        <v>1517</v>
      </c>
    </row>
    <row r="30" spans="1:11">
      <c r="A30" t="s">
        <v>1788</v>
      </c>
      <c r="B30" s="220">
        <v>6400</v>
      </c>
      <c r="C30" s="224">
        <f>(VLOOKUP(A30,CraftMats,2,FALSE)*B30)</f>
        <v>320</v>
      </c>
      <c r="D30">
        <v>1</v>
      </c>
    </row>
    <row r="31" spans="1:11">
      <c r="A31" t="s">
        <v>1789</v>
      </c>
      <c r="B31" s="126">
        <f>$B$30*Table39[[#This Row],[Ratio]]</f>
        <v>1280</v>
      </c>
      <c r="C31" s="224">
        <f>(VLOOKUP(A31,CraftMats,2,FALSE)*B31)</f>
        <v>25.6</v>
      </c>
      <c r="D31">
        <v>0.2</v>
      </c>
    </row>
    <row r="32" spans="1:11">
      <c r="A32" t="s">
        <v>1790</v>
      </c>
      <c r="B32" s="126">
        <f>$B$30*Table39[[#This Row],[Ratio]]</f>
        <v>5120</v>
      </c>
      <c r="C32" s="224">
        <f>(VLOOKUP(A32,CraftMats,2,FALSE)*B32)</f>
        <v>204.8</v>
      </c>
      <c r="D32">
        <v>0.8</v>
      </c>
    </row>
    <row r="33" spans="1:11">
      <c r="B33" t="s">
        <v>434</v>
      </c>
      <c r="C33" s="226">
        <f>SUBTOTAL(109,Table39[Total Cost])</f>
        <v>550.40000000000009</v>
      </c>
    </row>
    <row r="35" spans="1:11" ht="42.75">
      <c r="A35" s="184" t="s">
        <v>2082</v>
      </c>
      <c r="B35" s="220">
        <v>12</v>
      </c>
      <c r="D35" t="s">
        <v>3146</v>
      </c>
    </row>
    <row r="36" spans="1:11" ht="28.5">
      <c r="A36" s="184" t="s">
        <v>1810</v>
      </c>
      <c r="B36" s="220">
        <v>1800</v>
      </c>
      <c r="D36" s="389" t="s">
        <v>3093</v>
      </c>
      <c r="E36" s="349"/>
      <c r="F36" s="349"/>
    </row>
    <row r="37" spans="1:11" ht="28.5">
      <c r="A37" s="184" t="s">
        <v>1811</v>
      </c>
      <c r="B37" s="227">
        <f>(B36*100)+(B35*Table39[[#Totals],[Total Cost]]*10)</f>
        <v>246048</v>
      </c>
      <c r="D37" s="349" t="s">
        <v>3094</v>
      </c>
      <c r="E37" s="349"/>
      <c r="F37" s="349"/>
    </row>
    <row r="38" spans="1:11" ht="28.5">
      <c r="A38" s="184" t="s">
        <v>2085</v>
      </c>
      <c r="B38" s="94" t="s">
        <v>2086</v>
      </c>
      <c r="D38" s="349" t="s">
        <v>3095</v>
      </c>
      <c r="E38" s="349">
        <f>10/0.8</f>
        <v>12.5</v>
      </c>
      <c r="F38" s="349"/>
    </row>
    <row r="39" spans="1:11">
      <c r="K39" t="s">
        <v>2083</v>
      </c>
    </row>
    <row r="40" spans="1:11">
      <c r="B40" t="s">
        <v>425</v>
      </c>
      <c r="C40" s="93">
        <v>5000</v>
      </c>
      <c r="D40" t="s">
        <v>3143</v>
      </c>
      <c r="K40" s="124" t="str">
        <f ca="1">TEXT(NOW()+(CONVERT(B22*(80*B23),"sec","mn")/(60*24)),"hh:mm AM/PM")</f>
        <v>08:57 CH</v>
      </c>
    </row>
    <row r="41" spans="1:11">
      <c r="A41" s="80" t="s">
        <v>151</v>
      </c>
      <c r="B41" s="80" t="s">
        <v>419</v>
      </c>
      <c r="C41" s="80" t="s">
        <v>427</v>
      </c>
      <c r="D41" s="80" t="s">
        <v>426</v>
      </c>
      <c r="E41" s="182" t="s">
        <v>1100</v>
      </c>
      <c r="F41" s="182" t="s">
        <v>865</v>
      </c>
      <c r="K41" s="124" t="str">
        <f ca="1">TEXT(NOW()+(B25/(CONVERT(B22*(61*B23),"sec","mn")*24)),"hh:mm AM/PM")</f>
        <v>08:57 CH</v>
      </c>
    </row>
    <row r="42" spans="1:11">
      <c r="A42" s="80">
        <v>1</v>
      </c>
      <c r="B42" s="89">
        <f t="shared" ref="B42:B51" si="0">INDEX(MartialTable,$A42+1,6)/$B$17</f>
        <v>3.38641975308642</v>
      </c>
      <c r="C42" s="89">
        <f t="shared" ref="C42:C51" si="1">INDEX(MartialTable-$C$40,$A42+1,6)/$B$17</f>
        <v>3.0777777777777779</v>
      </c>
      <c r="D42" s="76">
        <f>INDEX(MartialTable,Table30[[#This Row],[Level]]+1,6)</f>
        <v>54860</v>
      </c>
      <c r="E42" t="str">
        <f ca="1">TEXT(NOW()+(Table30[[#This Row],[Hours Less Current]]/24),"hh:mm AM/PM")</f>
        <v>11:02 CH</v>
      </c>
      <c r="F42" t="str">
        <f ca="1">TEXT(NOW()+(Table30[[#This Row],[Which is]]/24),"dd-MMM ddd")</f>
        <v>27-Thg8 T6</v>
      </c>
    </row>
    <row r="43" spans="1:11">
      <c r="A43" s="80">
        <v>2</v>
      </c>
      <c r="B43" s="89">
        <f t="shared" si="0"/>
        <v>4.5763580246913582</v>
      </c>
      <c r="C43" s="89">
        <f t="shared" si="1"/>
        <v>4.2677160493827158</v>
      </c>
      <c r="D43" s="76">
        <f>INDEX(MartialTable,Table30[[#This Row],[Level]]+1,6)</f>
        <v>74137</v>
      </c>
      <c r="E43" t="str">
        <f ca="1">TEXT(NOW()+(Table30[[#This Row],[Hours Less Current]]/24),"hh:mm AM/PM")</f>
        <v>12:13 SA</v>
      </c>
      <c r="F43" t="str">
        <f ca="1">TEXT(NOW()+(Table30[[#This Row],[Which is]]/24),"dd-MMM ddd")</f>
        <v>27-Thg8 T6</v>
      </c>
    </row>
    <row r="44" spans="1:11">
      <c r="A44" s="80">
        <v>3</v>
      </c>
      <c r="B44" s="89">
        <f t="shared" si="0"/>
        <v>6.6607407407407404</v>
      </c>
      <c r="C44" s="89">
        <f t="shared" si="1"/>
        <v>6.3520987654320988</v>
      </c>
      <c r="D44" s="76">
        <f>INDEX(MartialTable,Table30[[#This Row],[Level]]+1,6)</f>
        <v>107904</v>
      </c>
      <c r="E44" t="str">
        <f ca="1">TEXT(NOW()+(Table30[[#This Row],[Hours Less Current]]/24),"hh:mm AM/PM")</f>
        <v>02:18 SA</v>
      </c>
      <c r="F44" t="str">
        <f ca="1">TEXT(NOW()+(Table30[[#This Row],[Which is]]/24),"dd-MMM ddd")</f>
        <v>27-Thg8 T6</v>
      </c>
    </row>
    <row r="45" spans="1:11">
      <c r="A45" s="80">
        <v>4</v>
      </c>
      <c r="B45" s="89">
        <f t="shared" si="0"/>
        <v>9.6489506172839512</v>
      </c>
      <c r="C45" s="89">
        <f t="shared" si="1"/>
        <v>9.3403086419753087</v>
      </c>
      <c r="D45" s="76">
        <f>INDEX(MartialTable,Table30[[#This Row],[Level]]+1,6)</f>
        <v>156313</v>
      </c>
      <c r="E45" t="str">
        <f ca="1">TEXT(NOW()+(Table30[[#This Row],[Hours Less Current]]/24),"hh:mm AM/PM")</f>
        <v>05:18 SA</v>
      </c>
      <c r="F45" t="str">
        <f ca="1">TEXT(NOW()+(Table30[[#This Row],[Which is]]/24),"dd-MMM ddd")</f>
        <v>27-Thg8 T6</v>
      </c>
    </row>
    <row r="46" spans="1:11">
      <c r="A46" s="80">
        <v>5</v>
      </c>
      <c r="B46" s="89">
        <f t="shared" si="0"/>
        <v>13.977283950617284</v>
      </c>
      <c r="C46" s="89">
        <f t="shared" si="1"/>
        <v>13.668641975308642</v>
      </c>
      <c r="D46" s="76">
        <f>INDEX(MartialTable,Table30[[#This Row],[Level]]+1,6)</f>
        <v>226432</v>
      </c>
      <c r="E46" t="str">
        <f ca="1">TEXT(NOW()+(Table30[[#This Row],[Hours Less Current]]/24),"hh:mm AM/PM")</f>
        <v>09:37 SA</v>
      </c>
      <c r="F46" t="str">
        <f ca="1">TEXT(NOW()+(Table30[[#This Row],[Which is]]/24),"dd-MMM ddd")</f>
        <v>27-Thg8 T6</v>
      </c>
    </row>
    <row r="47" spans="1:11">
      <c r="A47" s="80">
        <v>6</v>
      </c>
      <c r="B47" s="89">
        <f t="shared" si="0"/>
        <v>20.58111111111111</v>
      </c>
      <c r="C47" s="89">
        <f t="shared" si="1"/>
        <v>20.272469135802471</v>
      </c>
      <c r="D47" s="76">
        <f>INDEX(MartialTable,Table30[[#This Row],[Level]]+1,6)</f>
        <v>333414</v>
      </c>
      <c r="E47" t="str">
        <f ca="1">TEXT(NOW()+(Table30[[#This Row],[Hours Less Current]]/24),"hh:mm AM/PM")</f>
        <v>04:14 CH</v>
      </c>
      <c r="F47" t="str">
        <f ca="1">TEXT(NOW()+(Table30[[#This Row],[Which is]]/24),"dd-MMM ddd")</f>
        <v>27-Thg8 T6</v>
      </c>
    </row>
    <row r="48" spans="1:11">
      <c r="A48" s="80">
        <v>7</v>
      </c>
      <c r="B48" s="89">
        <f t="shared" si="0"/>
        <v>29.179259259259258</v>
      </c>
      <c r="C48" s="89">
        <f t="shared" si="1"/>
        <v>28.870617283950619</v>
      </c>
      <c r="D48" s="76">
        <f>INDEX(MartialTable,Table30[[#This Row],[Level]]+1,6)</f>
        <v>472704</v>
      </c>
      <c r="E48" t="str">
        <f ca="1">TEXT(NOW()+(Table30[[#This Row],[Hours Less Current]]/24),"hh:mm AM/PM")</f>
        <v>12:49 SA</v>
      </c>
      <c r="F48" t="str">
        <f ca="1">TEXT(NOW()+(Table30[[#This Row],[Which is]]/24),"dd-MMM ddd")</f>
        <v>27-Thg8 T6</v>
      </c>
      <c r="G48" s="368"/>
      <c r="H48" s="368"/>
    </row>
    <row r="49" spans="1:8">
      <c r="A49" s="80">
        <v>8</v>
      </c>
      <c r="B49" s="89">
        <f t="shared" si="0"/>
        <v>40.882530864197534</v>
      </c>
      <c r="C49" s="89">
        <f t="shared" si="1"/>
        <v>40.573888888888888</v>
      </c>
      <c r="D49" s="76">
        <f>INDEX(MartialTable,Table30[[#This Row],[Level]]+1,6)</f>
        <v>662297</v>
      </c>
      <c r="E49" t="str">
        <f ca="1">TEXT(NOW()+(Table30[[#This Row],[Hours Less Current]]/24),"hh:mm AM/PM")</f>
        <v>12:32 CH</v>
      </c>
      <c r="F49" t="str">
        <f ca="1">TEXT(NOW()+(Table30[[#This Row],[Which is]]/24),"dd-MMM ddd")</f>
        <v>27-Thg8 T6</v>
      </c>
    </row>
    <row r="50" spans="1:8">
      <c r="A50" s="80">
        <v>9</v>
      </c>
      <c r="B50" s="89">
        <f t="shared" si="0"/>
        <v>57.196913580246914</v>
      </c>
      <c r="C50" s="89">
        <f t="shared" si="1"/>
        <v>56.888271604938275</v>
      </c>
      <c r="D50" s="76">
        <f>INDEX(MartialTable,Table30[[#This Row],[Level]]+1,6)</f>
        <v>926590</v>
      </c>
      <c r="E50" t="str">
        <f ca="1">TEXT(NOW()+(Table30[[#This Row],[Hours Less Current]]/24),"hh:mm AM/PM")</f>
        <v>04:50 SA</v>
      </c>
      <c r="F50" t="str">
        <f ca="1">TEXT(NOW()+(Table30[[#This Row],[Which is]]/24),"dd-MMM ddd")</f>
        <v>27-Thg8 T6</v>
      </c>
      <c r="G50" s="353"/>
      <c r="H50" s="351"/>
    </row>
    <row r="51" spans="1:8">
      <c r="A51" s="80">
        <v>10</v>
      </c>
      <c r="B51" s="89">
        <f t="shared" si="0"/>
        <v>78.955432098765428</v>
      </c>
      <c r="C51" s="89">
        <f t="shared" si="1"/>
        <v>78.646790123456796</v>
      </c>
      <c r="D51" s="76">
        <f>INDEX(MartialTable,Table30[[#This Row],[Level]]+1,6)</f>
        <v>1279078</v>
      </c>
      <c r="E51" t="str">
        <f ca="1">TEXT(NOW()+(Table30[[#This Row],[Hours Less Current]]/24),"hh:mm AM/PM")</f>
        <v>02:36 SA</v>
      </c>
      <c r="F51" t="str">
        <f ca="1">TEXT(NOW()+(Table30[[#This Row],[Which is]]/24),"dd-MMM ddd")</f>
        <v>27-Thg8 T6</v>
      </c>
    </row>
  </sheetData>
  <mergeCells count="1">
    <mergeCell ref="J2:K2"/>
  </mergeCells>
  <phoneticPr fontId="22" type="noConversion"/>
  <conditionalFormatting sqref="G6:G11">
    <cfRule type="top10" dxfId="307" priority="4" bottom="1" rank="1"/>
  </conditionalFormatting>
  <conditionalFormatting sqref="E6:E11">
    <cfRule type="cellIs" dxfId="306" priority="1" operator="equal">
      <formula>MIN($E$6:$E$11)</formula>
    </cfRule>
    <cfRule type="cellIs" dxfId="305" priority="2" operator="equal">
      <formula>MIN($E$6:$F$11)</formula>
    </cfRule>
  </conditionalFormatting>
  <hyperlinks>
    <hyperlink ref="B38" location="HouseDeed" display="Click me" xr:uid="{C7D03F84-55C8-43CD-AC12-D09AFBF8303A}"/>
    <hyperlink ref="G26" location="Calculator!G16" display="Calculator!G16" xr:uid="{FCBF107E-D862-4662-B2F0-30BA6C6B2F22}"/>
    <hyperlink ref="K5" location="Characters!A1" display="Characters!A1" xr:uid="{31B39311-CFCE-42D4-B343-8DB47D3C92E2}"/>
    <hyperlink ref="K6" location="Calculator!A1" display="Calculator!A1" xr:uid="{BA6A385B-66D0-4243-9CBA-4FFD7E405426}"/>
    <hyperlink ref="K7:K13" location="Calculator!A1" display="Calculator!A1" xr:uid="{92A6140B-3545-4B81-9D39-AA119D09614E}"/>
    <hyperlink ref="K7" location="'FAQ Tips'!A1" display="FAQ and Tips" xr:uid="{4DE3258C-019A-442B-80D8-297B6CE3C14F}"/>
    <hyperlink ref="K8" location="General!A1" display="General Table" xr:uid="{09D3B57F-A908-4424-A669-D857B164D133}"/>
    <hyperlink ref="K9" location="Arena!A1" display="Arena" xr:uid="{7EF230D5-16BD-4440-B119-32CCF4E7302B}"/>
    <hyperlink ref="K11" location="Book!A1" display="Book" xr:uid="{8F3608FD-EBAE-4419-AD81-513D86CF6C3B}"/>
    <hyperlink ref="K10" location="Horse!A1" display="Horse &amp; Skill Table" xr:uid="{5747828A-C819-4FD3-AED2-8FD98819D784}"/>
    <hyperlink ref="K16" location="'Martial Arts'!A1" display="Martial Art" xr:uid="{4C903F64-551F-423A-8CA4-FD4E55CF665B}"/>
    <hyperlink ref="K12" location="Craft!A1" display="Craft!A1" xr:uid="{DAAA940B-8BA1-43E1-9399-FA50E01B29B6}"/>
    <hyperlink ref="K19" location="'Junshan Wine'!A1" display="'Junshan Wine'!A1" xr:uid="{41C29E6C-F3B1-4A1F-969A-A4F15EB0A460}"/>
    <hyperlink ref="K20" location="'Junshan Poem'!A1" display="'Junshan Poem'!A1" xr:uid="{FAF18055-A2F5-4AE9-9DAA-EB2D0F9E9A2E}"/>
    <hyperlink ref="K21" location="'Language Persian'!A1" display="'Language Persian'!A1" xr:uid="{EA883A5D-86B2-4E2E-8F75-E4BB39D61523}"/>
    <hyperlink ref="K22" location="'Language Korean'!A1" display="'Language Korean'!A1" xr:uid="{4F799CFC-407C-47D1-A9B3-443508858957}"/>
    <hyperlink ref="K23" location="'Scholar Paint'!A1" display="'Scholar Paint'!A1" xr:uid="{4D84F8B1-8081-4492-828B-009245AF392D}"/>
    <hyperlink ref="K24" location="'Scholar Caligraphy'!A1" display="'Scholar Caligraphy'!A1" xr:uid="{2D02B3A2-390C-4E80-AB78-85EB42759257}"/>
    <hyperlink ref="K18" location="'Scholar Music'!A1" display="'Scholar Music'!A1" xr:uid="{C1823C90-7D10-4C68-B7F8-2EAB00511A93}"/>
    <hyperlink ref="K27" location="'Sect Treasure Hall'!A1" display="Sect Treasure Hall" xr:uid="{3D9B2250-67CE-42A1-8852-351F64025FD9}"/>
    <hyperlink ref="K28" location="Version!A1" display="Version!A1" xr:uid="{FDFFD113-CF4A-4F88-97B7-A8E7D3FE4BB0}"/>
    <hyperlink ref="K29" location="Misc!A1" display="Misc!A1" xr:uid="{2CA84F4A-3BF7-4FD1-BB01-AC1D2C24DB4B}"/>
    <hyperlink ref="K4" location="Introduction!A1" display="Introduction" xr:uid="{660FAE28-E4C1-431D-8BEF-6BD7CCB02794}"/>
    <hyperlink ref="K13" location="Equipment!A1" display="Equipment" xr:uid="{0A430BFE-F627-456A-8749-EA4AACB27D70}"/>
    <hyperlink ref="K14" location="'Chest &amp; Item'!A1" display="Chest &amp; Item" xr:uid="{EC70FFEF-932F-4AB5-8ADC-EDBB55FD14E7}"/>
    <hyperlink ref="K15" location="Martial!A1" display="Martial" xr:uid="{236AE41C-972B-4950-A169-5ADEBC0EEFDF}"/>
    <hyperlink ref="K17" location="Sect!A1" display="Sect" xr:uid="{C6FF29C5-B33F-44DB-81A4-E901544C632D}"/>
    <hyperlink ref="K25" location="'Scholar Go'!A1" display="Scholar Go" xr:uid="{AD45B62E-8D14-486D-81CC-31B74ABA2A79}"/>
    <hyperlink ref="K26" location="'Scholar Music'!A1" display="Scholar Music" xr:uid="{495E76A4-DE78-4AE6-A83B-4C239FE0246C}"/>
  </hyperlinks>
  <pageMargins left="0.7" right="0.7" top="0.75" bottom="0.75" header="0.3" footer="0.3"/>
  <pageSetup paperSize="0" orientation="portrait" horizontalDpi="0" verticalDpi="0" copies="0"/>
  <legacyDrawing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37C03-46F4-4889-B31B-AE41DC9D33FF}">
  <sheetPr>
    <tabColor rgb="FFC00000"/>
  </sheetPr>
  <dimension ref="A1:I51"/>
  <sheetViews>
    <sheetView workbookViewId="0">
      <pane ySplit="1" topLeftCell="A17" activePane="bottomLeft" state="frozen"/>
      <selection pane="bottomLeft" activeCell="C25" sqref="C25"/>
    </sheetView>
  </sheetViews>
  <sheetFormatPr defaultRowHeight="14.25"/>
  <cols>
    <col min="1" max="1" width="12.375" customWidth="1"/>
    <col min="2" max="2" width="22.75" customWidth="1"/>
    <col min="3" max="3" width="38.875" bestFit="1" customWidth="1"/>
    <col min="4" max="4" width="13.75" bestFit="1" customWidth="1"/>
    <col min="5" max="5" width="80.875" style="184" customWidth="1"/>
    <col min="6" max="6" width="1.375" customWidth="1"/>
    <col min="7" max="7" width="13.875" customWidth="1"/>
    <col min="8" max="8" width="3.875" bestFit="1" customWidth="1"/>
    <col min="9" max="9" width="16.375" bestFit="1" customWidth="1"/>
  </cols>
  <sheetData>
    <row r="1" spans="1:9" s="79" customFormat="1" ht="16.5">
      <c r="A1" s="79" t="s">
        <v>234</v>
      </c>
      <c r="B1" s="79" t="s">
        <v>227</v>
      </c>
      <c r="C1" s="79" t="s">
        <v>228</v>
      </c>
      <c r="D1" s="79" t="s">
        <v>236</v>
      </c>
      <c r="E1" s="311" t="s">
        <v>230</v>
      </c>
      <c r="F1" s="79" t="s">
        <v>1095</v>
      </c>
      <c r="H1" s="402" t="s">
        <v>1500</v>
      </c>
      <c r="I1" s="402"/>
    </row>
    <row r="2" spans="1:9" ht="75">
      <c r="A2" s="77" t="s">
        <v>322</v>
      </c>
      <c r="B2" s="78" t="s">
        <v>1187</v>
      </c>
      <c r="C2" s="77" t="s">
        <v>1186</v>
      </c>
      <c r="D2" s="77" t="s">
        <v>323</v>
      </c>
      <c r="E2" s="78" t="s">
        <v>2679</v>
      </c>
      <c r="F2" s="78">
        <v>1</v>
      </c>
      <c r="H2" s="292" t="s">
        <v>349</v>
      </c>
      <c r="I2" s="293" t="s">
        <v>1501</v>
      </c>
    </row>
    <row r="3" spans="1:9" ht="15">
      <c r="A3" s="77" t="s">
        <v>235</v>
      </c>
      <c r="B3" s="77" t="s">
        <v>702</v>
      </c>
      <c r="C3" s="77" t="s">
        <v>330</v>
      </c>
      <c r="D3" s="77" t="s">
        <v>323</v>
      </c>
      <c r="E3" s="78" t="s">
        <v>3123</v>
      </c>
      <c r="F3" s="78">
        <v>1</v>
      </c>
      <c r="H3" s="288">
        <v>0</v>
      </c>
      <c r="I3" s="276" t="s">
        <v>2354</v>
      </c>
    </row>
    <row r="4" spans="1:9" ht="75">
      <c r="A4" s="77" t="s">
        <v>235</v>
      </c>
      <c r="B4" s="77" t="s">
        <v>2396</v>
      </c>
      <c r="C4" s="77" t="s">
        <v>331</v>
      </c>
      <c r="D4" s="77" t="s">
        <v>323</v>
      </c>
      <c r="E4" s="78" t="s">
        <v>3131</v>
      </c>
      <c r="F4" s="78">
        <v>1</v>
      </c>
      <c r="H4" s="288">
        <v>1</v>
      </c>
      <c r="I4" s="276" t="s">
        <v>526</v>
      </c>
    </row>
    <row r="5" spans="1:9" ht="15">
      <c r="A5" s="77" t="s">
        <v>322</v>
      </c>
      <c r="B5" s="77" t="s">
        <v>513</v>
      </c>
      <c r="C5" s="77" t="s">
        <v>514</v>
      </c>
      <c r="D5" s="77" t="s">
        <v>323</v>
      </c>
      <c r="E5" s="78" t="s">
        <v>2092</v>
      </c>
      <c r="F5" s="78">
        <v>1</v>
      </c>
      <c r="H5" s="288">
        <v>2</v>
      </c>
      <c r="I5" s="276" t="s">
        <v>1515</v>
      </c>
    </row>
    <row r="6" spans="1:9" ht="30">
      <c r="A6" s="77" t="s">
        <v>322</v>
      </c>
      <c r="B6" s="77" t="s">
        <v>203</v>
      </c>
      <c r="C6" s="77" t="s">
        <v>281</v>
      </c>
      <c r="D6" s="77" t="s">
        <v>323</v>
      </c>
      <c r="E6" s="78" t="s">
        <v>2397</v>
      </c>
      <c r="F6" s="78">
        <v>1</v>
      </c>
      <c r="H6" s="288">
        <v>3</v>
      </c>
      <c r="I6" s="289" t="s">
        <v>1505</v>
      </c>
    </row>
    <row r="7" spans="1:9" ht="28.5">
      <c r="A7" s="77" t="s">
        <v>322</v>
      </c>
      <c r="B7" s="77" t="s">
        <v>271</v>
      </c>
      <c r="C7" s="77" t="s">
        <v>336</v>
      </c>
      <c r="D7" s="77" t="s">
        <v>323</v>
      </c>
      <c r="E7" s="340" t="s">
        <v>2678</v>
      </c>
      <c r="F7" s="78">
        <v>1</v>
      </c>
      <c r="H7" s="288">
        <v>4</v>
      </c>
      <c r="I7" s="289" t="s">
        <v>272</v>
      </c>
    </row>
    <row r="8" spans="1:9" ht="75">
      <c r="A8" s="77" t="s">
        <v>122</v>
      </c>
      <c r="B8" s="77" t="s">
        <v>2393</v>
      </c>
      <c r="C8" s="77" t="s">
        <v>2394</v>
      </c>
      <c r="D8" s="77" t="s">
        <v>323</v>
      </c>
      <c r="E8" s="78" t="s">
        <v>3124</v>
      </c>
      <c r="F8" s="77">
        <v>1</v>
      </c>
      <c r="H8" s="288">
        <v>5</v>
      </c>
      <c r="I8" s="289" t="s">
        <v>2033</v>
      </c>
    </row>
    <row r="9" spans="1:9" ht="30">
      <c r="A9" s="77" t="s">
        <v>122</v>
      </c>
      <c r="B9" s="77" t="s">
        <v>333</v>
      </c>
      <c r="C9" s="77" t="s">
        <v>335</v>
      </c>
      <c r="D9" s="77" t="s">
        <v>323</v>
      </c>
      <c r="E9" s="78" t="s">
        <v>334</v>
      </c>
      <c r="F9" s="78">
        <v>1</v>
      </c>
      <c r="H9" s="288">
        <v>6</v>
      </c>
      <c r="I9" s="289" t="s">
        <v>203</v>
      </c>
    </row>
    <row r="10" spans="1:9" ht="45">
      <c r="A10" s="77" t="s">
        <v>270</v>
      </c>
      <c r="B10" s="77" t="s">
        <v>229</v>
      </c>
      <c r="C10" s="77" t="s">
        <v>2677</v>
      </c>
      <c r="D10" s="77" t="s">
        <v>323</v>
      </c>
      <c r="E10" s="78" t="s">
        <v>2091</v>
      </c>
      <c r="F10" s="78">
        <v>1</v>
      </c>
      <c r="H10" s="288">
        <v>7</v>
      </c>
      <c r="I10" s="289" t="s">
        <v>2034</v>
      </c>
    </row>
    <row r="11" spans="1:9" ht="200.25">
      <c r="A11" s="77" t="s">
        <v>322</v>
      </c>
      <c r="B11" s="77" t="s">
        <v>328</v>
      </c>
      <c r="C11" s="77" t="s">
        <v>329</v>
      </c>
      <c r="D11" s="77" t="s">
        <v>323</v>
      </c>
      <c r="E11" s="78" t="s">
        <v>3125</v>
      </c>
      <c r="F11" s="78">
        <v>1</v>
      </c>
      <c r="H11" s="288">
        <v>9</v>
      </c>
      <c r="I11" s="276" t="s">
        <v>241</v>
      </c>
    </row>
    <row r="12" spans="1:9" ht="75">
      <c r="A12" s="77" t="s">
        <v>270</v>
      </c>
      <c r="B12" s="77" t="s">
        <v>289</v>
      </c>
      <c r="C12" s="77" t="s">
        <v>290</v>
      </c>
      <c r="D12" s="77" t="s">
        <v>323</v>
      </c>
      <c r="E12" s="78" t="s">
        <v>2680</v>
      </c>
      <c r="F12" s="78">
        <v>1</v>
      </c>
      <c r="H12" s="288">
        <v>10</v>
      </c>
      <c r="I12" s="276" t="s">
        <v>282</v>
      </c>
    </row>
    <row r="13" spans="1:9" ht="45">
      <c r="A13" s="77" t="s">
        <v>322</v>
      </c>
      <c r="B13" s="77" t="s">
        <v>1863</v>
      </c>
      <c r="C13" s="77" t="s">
        <v>1864</v>
      </c>
      <c r="D13" s="77" t="s">
        <v>323</v>
      </c>
      <c r="E13" s="78" t="s">
        <v>2681</v>
      </c>
      <c r="F13" s="77">
        <v>1</v>
      </c>
      <c r="H13" s="288">
        <v>11</v>
      </c>
      <c r="I13" s="276" t="s">
        <v>2035</v>
      </c>
    </row>
    <row r="14" spans="1:9" ht="90">
      <c r="A14" s="77" t="s">
        <v>322</v>
      </c>
      <c r="B14" s="77" t="s">
        <v>860</v>
      </c>
      <c r="C14" s="77" t="s">
        <v>885</v>
      </c>
      <c r="D14" s="77" t="s">
        <v>323</v>
      </c>
      <c r="E14" s="78" t="s">
        <v>2293</v>
      </c>
      <c r="F14" s="78">
        <v>1</v>
      </c>
      <c r="H14" s="290">
        <v>12</v>
      </c>
      <c r="I14" s="291" t="s">
        <v>2036</v>
      </c>
    </row>
    <row r="15" spans="1:9" ht="30">
      <c r="A15" s="77" t="s">
        <v>322</v>
      </c>
      <c r="B15" s="77" t="s">
        <v>2730</v>
      </c>
      <c r="C15" s="77" t="s">
        <v>2731</v>
      </c>
      <c r="D15" s="77" t="s">
        <v>323</v>
      </c>
      <c r="E15" s="78" t="s">
        <v>2732</v>
      </c>
      <c r="F15" s="78">
        <v>1</v>
      </c>
      <c r="H15" s="288">
        <v>13</v>
      </c>
      <c r="I15" s="289" t="s">
        <v>2355</v>
      </c>
    </row>
    <row r="16" spans="1:9" ht="45">
      <c r="A16" s="77" t="s">
        <v>322</v>
      </c>
      <c r="B16" s="77" t="s">
        <v>2062</v>
      </c>
      <c r="C16" s="77" t="s">
        <v>2063</v>
      </c>
      <c r="D16" s="77" t="s">
        <v>323</v>
      </c>
      <c r="E16" s="78" t="s">
        <v>2352</v>
      </c>
      <c r="F16" s="77">
        <v>1</v>
      </c>
      <c r="H16" s="290">
        <v>14</v>
      </c>
      <c r="I16" s="291" t="s">
        <v>122</v>
      </c>
    </row>
    <row r="17" spans="1:9" ht="30">
      <c r="A17" s="77" t="s">
        <v>2615</v>
      </c>
      <c r="B17" s="77" t="s">
        <v>2616</v>
      </c>
      <c r="C17" s="77" t="s">
        <v>2617</v>
      </c>
      <c r="D17" s="77" t="s">
        <v>323</v>
      </c>
      <c r="E17" s="78" t="s">
        <v>2618</v>
      </c>
      <c r="F17" s="77">
        <v>1</v>
      </c>
      <c r="H17" s="288">
        <v>15</v>
      </c>
      <c r="I17" s="289" t="s">
        <v>2037</v>
      </c>
    </row>
    <row r="18" spans="1:9" ht="60">
      <c r="A18" s="77" t="s">
        <v>1992</v>
      </c>
      <c r="B18" s="77" t="s">
        <v>123</v>
      </c>
      <c r="C18" s="77" t="s">
        <v>2619</v>
      </c>
      <c r="D18" s="77" t="s">
        <v>323</v>
      </c>
      <c r="E18" s="78" t="s">
        <v>2620</v>
      </c>
      <c r="F18" s="77">
        <v>1</v>
      </c>
      <c r="H18" s="288">
        <v>16</v>
      </c>
      <c r="I18" s="289" t="s">
        <v>1502</v>
      </c>
    </row>
    <row r="19" spans="1:9" ht="30">
      <c r="A19" s="77" t="s">
        <v>235</v>
      </c>
      <c r="B19" s="77" t="s">
        <v>279</v>
      </c>
      <c r="C19" s="77" t="s">
        <v>280</v>
      </c>
      <c r="D19" s="77" t="s">
        <v>740</v>
      </c>
      <c r="E19" s="78" t="s">
        <v>1094</v>
      </c>
      <c r="F19" s="78">
        <v>2</v>
      </c>
      <c r="H19" s="288">
        <v>17</v>
      </c>
      <c r="I19" s="289" t="s">
        <v>1509</v>
      </c>
    </row>
    <row r="20" spans="1:9" ht="30">
      <c r="A20" s="77" t="s">
        <v>184</v>
      </c>
      <c r="B20" s="77" t="s">
        <v>121</v>
      </c>
      <c r="C20" s="77" t="s">
        <v>2350</v>
      </c>
      <c r="D20" s="286" t="s">
        <v>2024</v>
      </c>
      <c r="E20" s="78" t="s">
        <v>867</v>
      </c>
      <c r="F20" s="78">
        <v>3</v>
      </c>
      <c r="H20" s="288">
        <v>18</v>
      </c>
      <c r="I20" s="289" t="s">
        <v>1510</v>
      </c>
    </row>
    <row r="21" spans="1:9" ht="120">
      <c r="A21" s="77" t="s">
        <v>496</v>
      </c>
      <c r="B21" s="77" t="s">
        <v>263</v>
      </c>
      <c r="C21" s="77" t="s">
        <v>2682</v>
      </c>
      <c r="D21" s="77" t="s">
        <v>2024</v>
      </c>
      <c r="E21" s="78" t="s">
        <v>3132</v>
      </c>
      <c r="F21" s="78">
        <v>3</v>
      </c>
      <c r="H21" s="288">
        <v>19</v>
      </c>
      <c r="I21" s="289" t="s">
        <v>1511</v>
      </c>
    </row>
    <row r="22" spans="1:9" ht="15">
      <c r="A22" s="77" t="s">
        <v>496</v>
      </c>
      <c r="B22" s="77" t="s">
        <v>264</v>
      </c>
      <c r="C22" s="77" t="s">
        <v>2682</v>
      </c>
      <c r="D22" s="77" t="s">
        <v>2024</v>
      </c>
      <c r="E22" s="78" t="s">
        <v>265</v>
      </c>
      <c r="F22" s="78">
        <v>3</v>
      </c>
      <c r="H22" s="288">
        <v>20</v>
      </c>
      <c r="I22" s="289" t="s">
        <v>1512</v>
      </c>
    </row>
    <row r="23" spans="1:9" ht="30">
      <c r="A23" s="77" t="s">
        <v>2025</v>
      </c>
      <c r="B23" s="77" t="s">
        <v>121</v>
      </c>
      <c r="C23" s="77" t="s">
        <v>2686</v>
      </c>
      <c r="D23" s="77" t="s">
        <v>223</v>
      </c>
      <c r="E23" s="78" t="s">
        <v>2685</v>
      </c>
      <c r="F23" s="78">
        <v>6</v>
      </c>
      <c r="H23" s="288">
        <v>21</v>
      </c>
      <c r="I23" s="289" t="s">
        <v>1513</v>
      </c>
    </row>
    <row r="24" spans="1:9" ht="30">
      <c r="A24" s="77" t="s">
        <v>99</v>
      </c>
      <c r="B24" s="77" t="s">
        <v>237</v>
      </c>
      <c r="C24" s="77" t="s">
        <v>240</v>
      </c>
      <c r="D24" s="77" t="s">
        <v>740</v>
      </c>
      <c r="E24" s="78" t="s">
        <v>2353</v>
      </c>
      <c r="F24" s="78">
        <v>2021</v>
      </c>
      <c r="H24" s="290">
        <v>22</v>
      </c>
      <c r="I24" s="291" t="s">
        <v>2357</v>
      </c>
    </row>
    <row r="25" spans="1:9" ht="60">
      <c r="A25" s="77" t="s">
        <v>241</v>
      </c>
      <c r="B25" s="77" t="s">
        <v>242</v>
      </c>
      <c r="C25" s="77" t="s">
        <v>245</v>
      </c>
      <c r="D25" s="77" t="s">
        <v>244</v>
      </c>
      <c r="E25" s="78" t="s">
        <v>246</v>
      </c>
      <c r="F25" s="78"/>
      <c r="H25" s="290">
        <v>23</v>
      </c>
      <c r="I25" s="291" t="s">
        <v>1514</v>
      </c>
    </row>
    <row r="26" spans="1:9" ht="30">
      <c r="A26" s="77" t="s">
        <v>446</v>
      </c>
      <c r="B26" s="77" t="s">
        <v>448</v>
      </c>
      <c r="C26" s="77" t="s">
        <v>1564</v>
      </c>
      <c r="D26" s="77" t="s">
        <v>447</v>
      </c>
      <c r="E26" s="78" t="s">
        <v>449</v>
      </c>
      <c r="F26" s="78"/>
      <c r="H26" s="288">
        <v>24</v>
      </c>
      <c r="I26" s="289" t="s">
        <v>1504</v>
      </c>
    </row>
    <row r="27" spans="1:9" ht="60">
      <c r="A27" s="77" t="s">
        <v>298</v>
      </c>
      <c r="B27" s="77" t="s">
        <v>299</v>
      </c>
      <c r="C27" s="77" t="s">
        <v>300</v>
      </c>
      <c r="D27" s="77" t="s">
        <v>301</v>
      </c>
      <c r="E27" s="78" t="s">
        <v>302</v>
      </c>
      <c r="F27" s="78"/>
      <c r="H27" s="288">
        <v>25</v>
      </c>
      <c r="I27" s="276" t="s">
        <v>1516</v>
      </c>
    </row>
    <row r="28" spans="1:9" ht="45">
      <c r="A28" s="77" t="s">
        <v>2573</v>
      </c>
      <c r="B28" s="77" t="s">
        <v>2574</v>
      </c>
      <c r="C28" s="77" t="s">
        <v>2575</v>
      </c>
      <c r="D28" s="77" t="s">
        <v>241</v>
      </c>
      <c r="E28" s="78" t="s">
        <v>2576</v>
      </c>
      <c r="F28" s="77"/>
      <c r="H28" s="288">
        <v>26</v>
      </c>
      <c r="I28" s="276" t="s">
        <v>1517</v>
      </c>
    </row>
    <row r="29" spans="1:9" ht="90">
      <c r="A29" s="77" t="s">
        <v>556</v>
      </c>
      <c r="B29" s="77" t="s">
        <v>2574</v>
      </c>
      <c r="C29" s="77" t="s">
        <v>2728</v>
      </c>
      <c r="D29" s="77" t="s">
        <v>241</v>
      </c>
      <c r="E29" s="78" t="s">
        <v>2729</v>
      </c>
      <c r="F29" s="77"/>
    </row>
    <row r="30" spans="1:9" ht="105">
      <c r="A30" s="77" t="s">
        <v>270</v>
      </c>
      <c r="B30" s="77" t="s">
        <v>296</v>
      </c>
      <c r="C30" s="77" t="s">
        <v>297</v>
      </c>
      <c r="D30" s="77" t="s">
        <v>282</v>
      </c>
      <c r="E30" s="78" t="s">
        <v>3126</v>
      </c>
      <c r="F30" s="78"/>
    </row>
    <row r="31" spans="1:9" ht="30">
      <c r="A31" s="77" t="s">
        <v>203</v>
      </c>
      <c r="B31" s="77" t="s">
        <v>324</v>
      </c>
      <c r="C31" s="77" t="s">
        <v>325</v>
      </c>
      <c r="D31" s="77" t="s">
        <v>282</v>
      </c>
      <c r="E31" s="78" t="s">
        <v>451</v>
      </c>
      <c r="F31" s="78"/>
    </row>
    <row r="32" spans="1:9" ht="30">
      <c r="A32" s="77" t="s">
        <v>203</v>
      </c>
      <c r="B32" s="77" t="s">
        <v>326</v>
      </c>
      <c r="C32" s="77" t="s">
        <v>327</v>
      </c>
      <c r="D32" s="77" t="s">
        <v>282</v>
      </c>
      <c r="E32" s="78" t="s">
        <v>2400</v>
      </c>
      <c r="F32" s="78"/>
    </row>
    <row r="33" spans="1:6" ht="30">
      <c r="A33" s="77" t="s">
        <v>235</v>
      </c>
      <c r="B33" s="77" t="s">
        <v>1061</v>
      </c>
      <c r="C33" s="286" t="s">
        <v>2349</v>
      </c>
      <c r="D33" s="286" t="s">
        <v>282</v>
      </c>
      <c r="E33" s="78" t="s">
        <v>2401</v>
      </c>
      <c r="F33" s="78"/>
    </row>
    <row r="34" spans="1:6" ht="45">
      <c r="A34" s="77" t="s">
        <v>2453</v>
      </c>
      <c r="B34" s="77" t="s">
        <v>1069</v>
      </c>
      <c r="C34" s="77" t="s">
        <v>2454</v>
      </c>
      <c r="D34" s="77" t="s">
        <v>282</v>
      </c>
      <c r="E34" s="78" t="s">
        <v>2455</v>
      </c>
      <c r="F34" s="77"/>
    </row>
    <row r="35" spans="1:6" ht="30">
      <c r="A35" s="77" t="s">
        <v>167</v>
      </c>
      <c r="B35" s="77" t="s">
        <v>497</v>
      </c>
      <c r="C35" s="77" t="s">
        <v>498</v>
      </c>
      <c r="D35" s="77" t="s">
        <v>496</v>
      </c>
      <c r="E35" s="78" t="s">
        <v>3127</v>
      </c>
      <c r="F35" s="78"/>
    </row>
    <row r="36" spans="1:6" ht="105">
      <c r="A36" s="77" t="s">
        <v>235</v>
      </c>
      <c r="B36" s="77" t="s">
        <v>266</v>
      </c>
      <c r="C36" s="77" t="s">
        <v>1096</v>
      </c>
      <c r="D36" s="77" t="s">
        <v>262</v>
      </c>
      <c r="E36" s="78" t="s">
        <v>2922</v>
      </c>
      <c r="F36" s="78"/>
    </row>
    <row r="37" spans="1:6" ht="45.75">
      <c r="A37" s="77" t="s">
        <v>235</v>
      </c>
      <c r="B37" s="77" t="s">
        <v>171</v>
      </c>
      <c r="C37" s="77" t="s">
        <v>2402</v>
      </c>
      <c r="D37" s="77" t="s">
        <v>262</v>
      </c>
      <c r="E37" s="78" t="s">
        <v>3128</v>
      </c>
      <c r="F37" s="78"/>
    </row>
    <row r="38" spans="1:6" ht="90">
      <c r="A38" s="77" t="s">
        <v>321</v>
      </c>
      <c r="B38" s="77" t="s">
        <v>320</v>
      </c>
      <c r="C38" s="77" t="s">
        <v>443</v>
      </c>
      <c r="D38" s="77" t="s">
        <v>272</v>
      </c>
      <c r="E38" s="78" t="s">
        <v>2395</v>
      </c>
      <c r="F38" s="78"/>
    </row>
    <row r="39" spans="1:6" ht="15">
      <c r="A39" s="77" t="s">
        <v>270</v>
      </c>
      <c r="B39" s="77" t="s">
        <v>1097</v>
      </c>
      <c r="C39" s="77" t="s">
        <v>274</v>
      </c>
      <c r="D39" s="77" t="s">
        <v>272</v>
      </c>
      <c r="E39" s="78" t="s">
        <v>277</v>
      </c>
      <c r="F39" s="78"/>
    </row>
    <row r="40" spans="1:6" ht="15">
      <c r="A40" s="77" t="s">
        <v>270</v>
      </c>
      <c r="B40" s="77" t="s">
        <v>741</v>
      </c>
      <c r="C40" s="77" t="s">
        <v>275</v>
      </c>
      <c r="D40" s="77" t="s">
        <v>272</v>
      </c>
      <c r="E40" s="78" t="s">
        <v>278</v>
      </c>
      <c r="F40" s="78"/>
    </row>
    <row r="41" spans="1:6" ht="15">
      <c r="A41" s="77" t="s">
        <v>270</v>
      </c>
      <c r="B41" s="77" t="s">
        <v>273</v>
      </c>
      <c r="C41" s="77" t="s">
        <v>276</v>
      </c>
      <c r="D41" s="77" t="s">
        <v>272</v>
      </c>
      <c r="E41" s="78" t="s">
        <v>1093</v>
      </c>
      <c r="F41" s="78"/>
    </row>
    <row r="42" spans="1:6" ht="45">
      <c r="A42" s="77" t="s">
        <v>270</v>
      </c>
      <c r="B42" s="77" t="s">
        <v>444</v>
      </c>
      <c r="C42" s="77" t="s">
        <v>2683</v>
      </c>
      <c r="D42" s="77" t="s">
        <v>272</v>
      </c>
      <c r="E42" s="78" t="s">
        <v>3129</v>
      </c>
      <c r="F42" s="78"/>
    </row>
    <row r="43" spans="1:6" ht="30">
      <c r="A43" s="77" t="s">
        <v>270</v>
      </c>
      <c r="B43" s="77" t="s">
        <v>314</v>
      </c>
      <c r="C43" s="77" t="s">
        <v>315</v>
      </c>
      <c r="D43" s="77" t="s">
        <v>272</v>
      </c>
      <c r="E43" s="78" t="s">
        <v>316</v>
      </c>
      <c r="F43" s="78"/>
    </row>
    <row r="44" spans="1:6" ht="45">
      <c r="A44" s="77" t="s">
        <v>184</v>
      </c>
      <c r="B44" s="77" t="s">
        <v>317</v>
      </c>
      <c r="C44" s="77" t="s">
        <v>318</v>
      </c>
      <c r="D44" s="286" t="s">
        <v>1069</v>
      </c>
      <c r="E44" s="78" t="s">
        <v>453</v>
      </c>
      <c r="F44" s="78"/>
    </row>
    <row r="45" spans="1:6" ht="45">
      <c r="A45" s="77" t="s">
        <v>238</v>
      </c>
      <c r="B45" s="77" t="s">
        <v>2398</v>
      </c>
      <c r="C45" s="77" t="s">
        <v>1099</v>
      </c>
      <c r="D45" s="77" t="s">
        <v>238</v>
      </c>
      <c r="E45" s="78" t="s">
        <v>2399</v>
      </c>
      <c r="F45" s="78"/>
    </row>
    <row r="46" spans="1:6" ht="15">
      <c r="A46" s="77" t="s">
        <v>99</v>
      </c>
      <c r="B46" s="77" t="s">
        <v>231</v>
      </c>
      <c r="C46" s="77" t="s">
        <v>232</v>
      </c>
      <c r="D46" s="77" t="s">
        <v>238</v>
      </c>
      <c r="E46" s="78" t="s">
        <v>233</v>
      </c>
      <c r="F46" s="78"/>
    </row>
    <row r="47" spans="1:6" ht="45">
      <c r="A47" s="77" t="s">
        <v>238</v>
      </c>
      <c r="B47" s="77" t="s">
        <v>332</v>
      </c>
      <c r="C47" s="77" t="s">
        <v>1098</v>
      </c>
      <c r="D47" s="77" t="s">
        <v>238</v>
      </c>
      <c r="E47" s="78" t="s">
        <v>2687</v>
      </c>
      <c r="F47" s="78"/>
    </row>
    <row r="48" spans="1:6" ht="60">
      <c r="A48" s="77" t="s">
        <v>307</v>
      </c>
      <c r="B48" s="77" t="s">
        <v>308</v>
      </c>
      <c r="C48" s="77" t="s">
        <v>309</v>
      </c>
      <c r="D48" s="77" t="s">
        <v>238</v>
      </c>
      <c r="E48" s="78" t="s">
        <v>2684</v>
      </c>
      <c r="F48" s="78"/>
    </row>
    <row r="49" spans="1:6" ht="30">
      <c r="A49" s="77" t="s">
        <v>2025</v>
      </c>
      <c r="B49" s="77" t="s">
        <v>2026</v>
      </c>
      <c r="C49" s="77" t="s">
        <v>2351</v>
      </c>
      <c r="D49" s="77" t="s">
        <v>2024</v>
      </c>
      <c r="E49" s="78" t="s">
        <v>3130</v>
      </c>
      <c r="F49" s="77"/>
    </row>
    <row r="50" spans="1:6" ht="75">
      <c r="A50" s="77" t="s">
        <v>235</v>
      </c>
      <c r="B50" s="77" t="s">
        <v>247</v>
      </c>
      <c r="C50" s="77" t="s">
        <v>249</v>
      </c>
      <c r="D50" s="77" t="s">
        <v>2024</v>
      </c>
      <c r="E50" s="78" t="s">
        <v>2676</v>
      </c>
      <c r="F50" s="78"/>
    </row>
    <row r="51" spans="1:6" ht="120">
      <c r="A51" s="77" t="s">
        <v>183</v>
      </c>
      <c r="B51" s="77" t="s">
        <v>1118</v>
      </c>
      <c r="C51" s="77" t="s">
        <v>2675</v>
      </c>
      <c r="D51" s="77" t="s">
        <v>247</v>
      </c>
      <c r="E51" s="78" t="s">
        <v>2780</v>
      </c>
      <c r="F51" s="78"/>
    </row>
  </sheetData>
  <mergeCells count="1">
    <mergeCell ref="H1:I1"/>
  </mergeCells>
  <hyperlinks>
    <hyperlink ref="I4" location="Characters!A1" display="Characters!A1" xr:uid="{A735349A-45E6-43BB-95AD-80CED9F693AD}"/>
    <hyperlink ref="I5" location="Calculator!A1" display="Calculator!A1" xr:uid="{9ED13227-D91E-4465-A338-A729E1D16366}"/>
    <hyperlink ref="I6:I12" location="Calculator!A1" display="Calculator!A1" xr:uid="{7CBC2C4C-C1E2-41F3-B830-1EB07A720DDF}"/>
    <hyperlink ref="I6" location="'FAQ Tips'!A1" display="FAQ and Tips" xr:uid="{48639D0B-0833-499E-BCB6-579FC39DE49F}"/>
    <hyperlink ref="I7" location="General!A1" display="General Table" xr:uid="{B7929459-118D-4B0D-8617-5BDBBBCA4C10}"/>
    <hyperlink ref="I8" location="Arena!A1" display="Arena" xr:uid="{6F736E20-386E-45B3-B1F7-9654BE140D44}"/>
    <hyperlink ref="I10" location="Book!A1" display="Book" xr:uid="{3665483A-9D58-40A1-B5FF-85A2E31A2E67}"/>
    <hyperlink ref="I9" location="Horse!A1" display="Horse &amp; Skill Table" xr:uid="{1CB44708-79D5-4CB6-B2BC-3FE49BBCB9EA}"/>
    <hyperlink ref="I15" location="'Martial Arts'!A1" display="Martial Art" xr:uid="{1CEA5C37-4C0A-4438-B1A6-118927CB017B}"/>
    <hyperlink ref="I11" location="Craft!A1" display="Craft!A1" xr:uid="{825408B4-D9AD-4F95-B540-AA905F7BFF28}"/>
    <hyperlink ref="I18" location="'Junshan Wine'!A1" display="'Junshan Wine'!A1" xr:uid="{0E5F2039-F3E5-4411-8237-874DAF9180CF}"/>
    <hyperlink ref="I19" location="'Junshan Poem'!A1" display="'Junshan Poem'!A1" xr:uid="{32121B2B-DEEE-4F01-A8C9-83A90C9F3FE5}"/>
    <hyperlink ref="I20" location="'Language Persian'!A1" display="'Language Persian'!A1" xr:uid="{D6012414-5328-4733-AEDF-B786F1019F3D}"/>
    <hyperlink ref="I21" location="'Language Korean'!A1" display="'Language Korean'!A1" xr:uid="{27C9289C-D5F8-49F5-8BAA-8A591F3F46AF}"/>
    <hyperlink ref="I22" location="'Scholar Paint'!A1" display="'Scholar Paint'!A1" xr:uid="{214652AF-BF55-4401-9AAD-BE13C52FA05B}"/>
    <hyperlink ref="I23" location="'Scholar Caligraphy'!A1" display="'Scholar Caligraphy'!A1" xr:uid="{356E69BC-ADA2-48A0-BDD5-144A91BF281A}"/>
    <hyperlink ref="I17" location="'Scholar Music'!A1" display="'Scholar Music'!A1" xr:uid="{53884603-0B5B-4B91-9D88-BA4BE76CB36E}"/>
    <hyperlink ref="I26" location="'Sect Treasure Hall'!A1" display="Sect Treasure Hall" xr:uid="{39162ECE-FF88-44A6-A19B-1FB053629D60}"/>
    <hyperlink ref="I27" location="Version!A1" display="Version!A1" xr:uid="{3979FBDA-F29A-439F-9ADF-7B301DB4BE8C}"/>
    <hyperlink ref="I28" location="Misc!A1" display="Misc!A1" xr:uid="{05637AB6-7C63-4C27-BCEB-170EBF0BF3C7}"/>
    <hyperlink ref="I3" location="Introduction!A1" display="Introduction" xr:uid="{DB771673-B3FE-4589-BC14-E69F0289B00B}"/>
    <hyperlink ref="I12" location="Equipment!A1" display="Equipment" xr:uid="{4FADF458-8C1B-469F-A565-C2444F008A6F}"/>
    <hyperlink ref="I13" location="'Chest &amp; Item'!A1" display="Chest &amp; Item" xr:uid="{8F4A8DD3-FAD7-40FB-8C42-00EDDF00C402}"/>
    <hyperlink ref="I14" location="Martial!A1" display="Martial" xr:uid="{794A1890-3DD7-4D89-A9D6-B63D7920500D}"/>
    <hyperlink ref="I16" location="Sect!A1" display="Sect" xr:uid="{F36B40A7-749D-446E-8E7C-0F2EF10B817A}"/>
    <hyperlink ref="I24" location="'Scholar Go'!A1" display="Scholar Go" xr:uid="{47396369-26CD-4A65-A132-0EC62EFDC91B}"/>
    <hyperlink ref="I25" location="'Scholar Music'!A1" display="Scholar Music" xr:uid="{23732A78-86E5-4F44-B04F-EAB9622A5257}"/>
  </hyperlinks>
  <pageMargins left="0.7" right="0.7" top="0.75" bottom="0.75" header="0.3" footer="0.3"/>
  <pageSetup paperSize="0" orientation="portrait" horizontalDpi="0" verticalDpi="0" copies="0"/>
  <legacy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D335F-914A-4464-8126-148B38732143}">
  <sheetPr>
    <tabColor rgb="FFFFC000"/>
  </sheetPr>
  <dimension ref="A1:M87"/>
  <sheetViews>
    <sheetView zoomScaleNormal="100" workbookViewId="0">
      <selection activeCell="H5" sqref="H5"/>
    </sheetView>
  </sheetViews>
  <sheetFormatPr defaultRowHeight="14.25"/>
  <cols>
    <col min="1" max="1" width="7.25" customWidth="1"/>
    <col min="2" max="2" width="23" customWidth="1"/>
    <col min="3" max="3" width="14.75" customWidth="1"/>
    <col min="4" max="4" width="1.875" customWidth="1"/>
    <col min="5" max="5" width="11" customWidth="1"/>
    <col min="6" max="6" width="25" customWidth="1"/>
    <col min="7" max="7" width="23.5" customWidth="1"/>
    <col min="8" max="8" width="7.5" customWidth="1"/>
    <col min="9" max="9" width="13" customWidth="1"/>
    <col min="10" max="10" width="15.5" customWidth="1"/>
    <col min="11" max="11" width="18.875" customWidth="1"/>
    <col min="12" max="12" width="13" customWidth="1"/>
    <col min="13" max="13" width="17.25" customWidth="1"/>
    <col min="14" max="14" width="3.875" customWidth="1"/>
  </cols>
  <sheetData>
    <row r="1" spans="1:12" ht="17.25" thickBot="1">
      <c r="A1" s="399" t="s">
        <v>268</v>
      </c>
      <c r="B1" s="399"/>
      <c r="C1" s="399"/>
      <c r="E1" s="405" t="s">
        <v>166</v>
      </c>
      <c r="F1" s="405"/>
      <c r="G1" s="405"/>
      <c r="H1" s="405"/>
      <c r="I1" s="405"/>
      <c r="J1" s="405"/>
    </row>
    <row r="2" spans="1:12" ht="16.5" thickTop="1" thickBot="1">
      <c r="A2" s="75" t="s">
        <v>151</v>
      </c>
      <c r="B2" s="75" t="s">
        <v>356</v>
      </c>
      <c r="C2" s="75" t="s">
        <v>269</v>
      </c>
      <c r="E2" s="75" t="s">
        <v>172</v>
      </c>
      <c r="F2" s="75" t="s">
        <v>173</v>
      </c>
      <c r="G2" s="75" t="s">
        <v>2405</v>
      </c>
      <c r="H2" s="75" t="s">
        <v>99</v>
      </c>
      <c r="I2" s="75" t="s">
        <v>920</v>
      </c>
    </row>
    <row r="3" spans="1:12" ht="15" thickTop="1">
      <c r="A3" s="82">
        <v>1</v>
      </c>
      <c r="B3" s="82" t="s">
        <v>165</v>
      </c>
      <c r="C3" s="82">
        <v>0</v>
      </c>
      <c r="E3" s="82">
        <v>500</v>
      </c>
      <c r="F3" s="82" t="s">
        <v>171</v>
      </c>
      <c r="G3" s="82" t="s">
        <v>2409</v>
      </c>
      <c r="H3" s="82" t="s">
        <v>2407</v>
      </c>
      <c r="I3" s="84" t="s">
        <v>2429</v>
      </c>
    </row>
    <row r="4" spans="1:12">
      <c r="A4" s="82">
        <v>2</v>
      </c>
      <c r="B4" s="82" t="s">
        <v>357</v>
      </c>
      <c r="C4" s="95">
        <v>10000</v>
      </c>
      <c r="E4" s="84">
        <v>100</v>
      </c>
      <c r="F4" s="84" t="s">
        <v>2410</v>
      </c>
      <c r="G4" s="84" t="s">
        <v>1344</v>
      </c>
      <c r="H4" s="84" t="s">
        <v>2406</v>
      </c>
      <c r="I4" s="84" t="s">
        <v>921</v>
      </c>
    </row>
    <row r="5" spans="1:12">
      <c r="A5" s="82">
        <v>3</v>
      </c>
      <c r="B5" s="82" t="s">
        <v>358</v>
      </c>
      <c r="C5" s="82" t="s">
        <v>515</v>
      </c>
      <c r="E5" s="84">
        <v>3600</v>
      </c>
      <c r="F5" s="84" t="s">
        <v>919</v>
      </c>
      <c r="G5" s="84" t="s">
        <v>922</v>
      </c>
      <c r="H5" s="84" t="s">
        <v>881</v>
      </c>
      <c r="I5" s="84" t="s">
        <v>923</v>
      </c>
    </row>
    <row r="6" spans="1:12">
      <c r="A6" s="182"/>
      <c r="B6" s="182"/>
      <c r="C6" s="182"/>
      <c r="E6" s="84"/>
      <c r="F6" s="84"/>
      <c r="G6" s="84"/>
      <c r="H6" s="84"/>
      <c r="I6" s="84"/>
      <c r="J6" s="84"/>
    </row>
    <row r="7" spans="1:12" ht="17.25" thickBot="1">
      <c r="A7" s="399" t="s">
        <v>2068</v>
      </c>
      <c r="B7" s="399"/>
      <c r="C7" s="399"/>
      <c r="E7" s="399" t="s">
        <v>196</v>
      </c>
      <c r="F7" s="399"/>
      <c r="G7" s="399"/>
      <c r="H7" s="399"/>
      <c r="J7" s="399" t="s">
        <v>239</v>
      </c>
      <c r="K7" s="399"/>
    </row>
    <row r="8" spans="1:12" ht="16.5" thickTop="1" thickBot="1">
      <c r="A8" s="75" t="s">
        <v>151</v>
      </c>
      <c r="B8" s="75" t="s">
        <v>214</v>
      </c>
      <c r="C8" s="75" t="s">
        <v>172</v>
      </c>
      <c r="E8" s="75" t="s">
        <v>191</v>
      </c>
      <c r="F8" s="75" t="s">
        <v>164</v>
      </c>
      <c r="G8" s="75" t="s">
        <v>99</v>
      </c>
      <c r="H8" s="75" t="s">
        <v>197</v>
      </c>
      <c r="J8" s="306" t="s">
        <v>510</v>
      </c>
      <c r="K8" s="306" t="s">
        <v>511</v>
      </c>
      <c r="L8" s="74"/>
    </row>
    <row r="9" spans="1:12" ht="15" thickTop="1">
      <c r="A9" s="82">
        <v>0</v>
      </c>
      <c r="B9" s="82" t="s">
        <v>2066</v>
      </c>
      <c r="C9" s="107">
        <v>0</v>
      </c>
      <c r="E9" s="82" t="s">
        <v>748</v>
      </c>
      <c r="F9" s="82" t="s">
        <v>747</v>
      </c>
      <c r="G9" s="82" t="s">
        <v>2739</v>
      </c>
      <c r="H9" s="345" t="s">
        <v>746</v>
      </c>
      <c r="J9" s="306" t="s">
        <v>339</v>
      </c>
      <c r="K9" s="306" t="s">
        <v>512</v>
      </c>
    </row>
    <row r="10" spans="1:12">
      <c r="A10" s="82">
        <v>1</v>
      </c>
      <c r="B10" s="82" t="s">
        <v>2067</v>
      </c>
      <c r="C10" s="107">
        <v>1060</v>
      </c>
      <c r="E10" s="82" t="s">
        <v>748</v>
      </c>
      <c r="F10" s="82" t="s">
        <v>1058</v>
      </c>
      <c r="G10" s="82" t="s">
        <v>569</v>
      </c>
      <c r="H10" s="345" t="s">
        <v>1059</v>
      </c>
      <c r="J10" s="306" t="s">
        <v>338</v>
      </c>
      <c r="K10" s="306" t="s">
        <v>1466</v>
      </c>
    </row>
    <row r="11" spans="1:12">
      <c r="A11" s="84">
        <v>2</v>
      </c>
      <c r="B11" s="84" t="s">
        <v>2069</v>
      </c>
      <c r="C11" s="107">
        <v>8640</v>
      </c>
      <c r="E11" s="82" t="s">
        <v>744</v>
      </c>
      <c r="F11" s="82" t="s">
        <v>745</v>
      </c>
      <c r="G11" s="82" t="s">
        <v>113</v>
      </c>
      <c r="H11" s="345" t="s">
        <v>746</v>
      </c>
      <c r="J11" s="194" t="s">
        <v>341</v>
      </c>
      <c r="K11" s="194" t="s">
        <v>1462</v>
      </c>
    </row>
    <row r="12" spans="1:12">
      <c r="A12" s="82">
        <v>3</v>
      </c>
      <c r="B12" s="82" t="s">
        <v>243</v>
      </c>
      <c r="C12" s="107">
        <v>38400</v>
      </c>
      <c r="E12" s="82" t="s">
        <v>744</v>
      </c>
      <c r="F12" s="82" t="s">
        <v>1866</v>
      </c>
      <c r="G12" s="82" t="s">
        <v>115</v>
      </c>
      <c r="H12" s="82" t="s">
        <v>284</v>
      </c>
      <c r="J12" s="101" t="s">
        <v>342</v>
      </c>
      <c r="K12" t="s">
        <v>3090</v>
      </c>
    </row>
    <row r="13" spans="1:12">
      <c r="A13" s="82">
        <v>4</v>
      </c>
      <c r="B13" s="82" t="s">
        <v>2070</v>
      </c>
      <c r="C13" s="106">
        <v>88480</v>
      </c>
      <c r="E13" s="82" t="s">
        <v>1733</v>
      </c>
      <c r="F13" s="82" t="s">
        <v>1942</v>
      </c>
      <c r="G13" s="82" t="s">
        <v>2431</v>
      </c>
      <c r="H13" s="82" t="s">
        <v>284</v>
      </c>
    </row>
    <row r="14" spans="1:12">
      <c r="A14" s="84">
        <v>5</v>
      </c>
      <c r="B14" s="84" t="s">
        <v>215</v>
      </c>
      <c r="C14" s="106">
        <v>219680</v>
      </c>
      <c r="E14" s="82" t="s">
        <v>199</v>
      </c>
      <c r="F14" s="82" t="s">
        <v>200</v>
      </c>
      <c r="G14" s="82" t="s">
        <v>110</v>
      </c>
      <c r="H14" s="82" t="s">
        <v>198</v>
      </c>
    </row>
    <row r="15" spans="1:12">
      <c r="A15" s="84">
        <v>6</v>
      </c>
      <c r="B15" s="84" t="s">
        <v>2071</v>
      </c>
      <c r="C15" s="137" t="s">
        <v>746</v>
      </c>
      <c r="D15" s="96"/>
      <c r="E15" s="82" t="s">
        <v>199</v>
      </c>
      <c r="F15" s="82" t="s">
        <v>1060</v>
      </c>
      <c r="G15" s="82" t="s">
        <v>569</v>
      </c>
      <c r="H15" s="345" t="s">
        <v>1059</v>
      </c>
    </row>
    <row r="16" spans="1:12">
      <c r="A16" s="182"/>
      <c r="B16" s="182"/>
      <c r="C16" s="182"/>
      <c r="E16" s="82" t="s">
        <v>199</v>
      </c>
      <c r="F16" s="84" t="s">
        <v>2704</v>
      </c>
      <c r="G16" s="84" t="s">
        <v>2705</v>
      </c>
      <c r="H16" s="345" t="s">
        <v>1059</v>
      </c>
      <c r="I16" s="337"/>
    </row>
    <row r="17" spans="1:11" ht="17.25" thickBot="1">
      <c r="A17" s="399" t="s">
        <v>445</v>
      </c>
      <c r="B17" s="399"/>
      <c r="C17" s="399"/>
      <c r="J17" t="s">
        <v>2078</v>
      </c>
    </row>
    <row r="18" spans="1:11" ht="18" thickTop="1" thickBot="1">
      <c r="A18" s="75" t="s">
        <v>151</v>
      </c>
      <c r="B18" s="75" t="s">
        <v>286</v>
      </c>
      <c r="C18" s="75" t="s">
        <v>283</v>
      </c>
      <c r="E18" s="399" t="s">
        <v>179</v>
      </c>
      <c r="F18" s="399"/>
      <c r="G18" s="399"/>
      <c r="H18" s="399"/>
      <c r="J18">
        <v>1</v>
      </c>
      <c r="K18" t="s">
        <v>1191</v>
      </c>
    </row>
    <row r="19" spans="1:11" ht="16.5" thickTop="1" thickBot="1">
      <c r="A19" s="82">
        <v>1</v>
      </c>
      <c r="B19" s="82" t="s">
        <v>287</v>
      </c>
      <c r="C19" s="82" t="s">
        <v>207</v>
      </c>
      <c r="E19" s="75" t="s">
        <v>151</v>
      </c>
      <c r="F19" s="75" t="s">
        <v>175</v>
      </c>
      <c r="G19" s="75" t="s">
        <v>174</v>
      </c>
      <c r="H19" s="75" t="s">
        <v>176</v>
      </c>
      <c r="J19">
        <v>2</v>
      </c>
      <c r="K19" t="s">
        <v>2079</v>
      </c>
    </row>
    <row r="20" spans="1:11" ht="15" thickTop="1">
      <c r="A20" s="82">
        <v>2</v>
      </c>
      <c r="B20" s="82" t="s">
        <v>287</v>
      </c>
      <c r="C20" s="82" t="s">
        <v>213</v>
      </c>
      <c r="E20" s="82">
        <v>1</v>
      </c>
      <c r="F20" s="82">
        <v>0</v>
      </c>
      <c r="G20" s="82">
        <v>5</v>
      </c>
      <c r="H20" s="82">
        <v>2</v>
      </c>
      <c r="J20">
        <v>3</v>
      </c>
      <c r="K20" t="s">
        <v>2080</v>
      </c>
    </row>
    <row r="21" spans="1:11">
      <c r="A21" s="82">
        <v>3</v>
      </c>
      <c r="B21" s="82" t="s">
        <v>288</v>
      </c>
      <c r="C21" s="82" t="s">
        <v>198</v>
      </c>
      <c r="E21" s="82">
        <v>2</v>
      </c>
      <c r="F21" s="82">
        <v>10</v>
      </c>
      <c r="G21" s="82">
        <v>8</v>
      </c>
      <c r="H21" s="82">
        <v>3</v>
      </c>
      <c r="J21">
        <v>4</v>
      </c>
      <c r="K21" t="s">
        <v>2081</v>
      </c>
    </row>
    <row r="22" spans="1:11">
      <c r="A22" s="82">
        <v>4</v>
      </c>
      <c r="B22" s="82" t="s">
        <v>288</v>
      </c>
      <c r="C22" s="82" t="s">
        <v>284</v>
      </c>
      <c r="E22" s="82">
        <v>3</v>
      </c>
      <c r="F22" s="82">
        <v>48</v>
      </c>
      <c r="G22" s="82">
        <v>12</v>
      </c>
      <c r="H22" s="82">
        <v>4</v>
      </c>
    </row>
    <row r="23" spans="1:11">
      <c r="A23" s="82">
        <v>5</v>
      </c>
      <c r="B23" s="82" t="s">
        <v>288</v>
      </c>
      <c r="C23" s="82" t="s">
        <v>2014</v>
      </c>
      <c r="E23" s="82">
        <v>4</v>
      </c>
      <c r="F23" s="82">
        <v>120</v>
      </c>
      <c r="G23" s="82">
        <v>18</v>
      </c>
      <c r="H23" s="82">
        <v>6</v>
      </c>
    </row>
    <row r="24" spans="1:11">
      <c r="A24" s="82">
        <v>6</v>
      </c>
      <c r="B24" s="82" t="s">
        <v>502</v>
      </c>
      <c r="C24" s="82" t="s">
        <v>495</v>
      </c>
      <c r="E24" s="82">
        <v>5</v>
      </c>
      <c r="F24" s="82">
        <v>540</v>
      </c>
      <c r="G24" s="82">
        <v>28</v>
      </c>
      <c r="H24" s="82">
        <v>8</v>
      </c>
    </row>
    <row r="25" spans="1:11">
      <c r="A25" s="182"/>
      <c r="B25" s="182"/>
      <c r="C25" s="182"/>
      <c r="E25" s="82">
        <v>6</v>
      </c>
      <c r="F25" s="82">
        <v>1680</v>
      </c>
      <c r="G25" s="82">
        <v>35</v>
      </c>
      <c r="H25" s="82">
        <v>13</v>
      </c>
    </row>
    <row r="26" spans="1:11" ht="17.25" thickBot="1">
      <c r="A26" s="399" t="s">
        <v>291</v>
      </c>
      <c r="B26" s="399"/>
      <c r="C26" s="399"/>
    </row>
    <row r="27" spans="1:11" ht="16.5" thickTop="1" thickBot="1">
      <c r="A27" s="75" t="s">
        <v>293</v>
      </c>
      <c r="B27" s="75" t="s">
        <v>292</v>
      </c>
      <c r="C27" s="75" t="s">
        <v>283</v>
      </c>
      <c r="E27" t="s">
        <v>2408</v>
      </c>
      <c r="I27" s="306"/>
    </row>
    <row r="28" spans="1:11" ht="15" thickTop="1">
      <c r="A28" s="305">
        <v>3.125E-2</v>
      </c>
      <c r="B28" s="85">
        <v>30</v>
      </c>
      <c r="C28" s="86" t="s">
        <v>294</v>
      </c>
      <c r="E28" s="223" t="s">
        <v>2006</v>
      </c>
      <c r="F28" s="223" t="s">
        <v>2499</v>
      </c>
      <c r="G28" s="223" t="s">
        <v>920</v>
      </c>
      <c r="H28" s="223" t="s">
        <v>2500</v>
      </c>
      <c r="I28" s="306"/>
    </row>
    <row r="29" spans="1:11">
      <c r="A29" s="305">
        <v>4.1666666666666664E-2</v>
      </c>
      <c r="B29" s="85">
        <v>50</v>
      </c>
      <c r="C29" s="86" t="s">
        <v>213</v>
      </c>
      <c r="E29" t="s">
        <v>1862</v>
      </c>
      <c r="F29" t="s">
        <v>1779</v>
      </c>
      <c r="G29" t="s">
        <v>2010</v>
      </c>
      <c r="H29">
        <v>6</v>
      </c>
      <c r="I29" s="306"/>
    </row>
    <row r="30" spans="1:11">
      <c r="A30" s="305">
        <v>6.25E-2</v>
      </c>
      <c r="B30" s="85">
        <v>100</v>
      </c>
      <c r="C30" s="86" t="s">
        <v>198</v>
      </c>
      <c r="E30" t="s">
        <v>1862</v>
      </c>
      <c r="F30" t="s">
        <v>1780</v>
      </c>
      <c r="G30" t="s">
        <v>2011</v>
      </c>
      <c r="H30">
        <v>5</v>
      </c>
      <c r="I30" s="306"/>
    </row>
    <row r="31" spans="1:11">
      <c r="A31" s="87">
        <v>9.375E-2</v>
      </c>
      <c r="B31" s="85">
        <v>300</v>
      </c>
      <c r="C31" s="86" t="s">
        <v>284</v>
      </c>
      <c r="E31" t="s">
        <v>272</v>
      </c>
      <c r="F31" t="s">
        <v>2303</v>
      </c>
      <c r="G31" s="223" t="s">
        <v>2011</v>
      </c>
      <c r="H31">
        <v>4</v>
      </c>
      <c r="I31" s="306"/>
    </row>
    <row r="32" spans="1:11">
      <c r="A32" s="87">
        <v>0.1875</v>
      </c>
      <c r="B32" s="85">
        <v>500</v>
      </c>
      <c r="C32" s="86" t="s">
        <v>285</v>
      </c>
      <c r="E32" s="223" t="s">
        <v>272</v>
      </c>
      <c r="F32" t="s">
        <v>2298</v>
      </c>
      <c r="G32" s="223" t="s">
        <v>2012</v>
      </c>
      <c r="H32">
        <v>3</v>
      </c>
      <c r="I32" s="306"/>
    </row>
    <row r="33" spans="1:13">
      <c r="A33" s="111">
        <v>0.33333333333333331</v>
      </c>
      <c r="B33" s="85">
        <v>360</v>
      </c>
      <c r="C33" s="332" t="s">
        <v>1967</v>
      </c>
      <c r="E33" t="s">
        <v>2007</v>
      </c>
      <c r="F33" s="219" t="s">
        <v>2299</v>
      </c>
      <c r="G33" s="223" t="s">
        <v>2012</v>
      </c>
      <c r="H33">
        <v>2</v>
      </c>
      <c r="I33" s="306"/>
      <c r="J33" t="s">
        <v>1453</v>
      </c>
    </row>
    <row r="34" spans="1:13">
      <c r="A34" s="332"/>
      <c r="B34" s="332" t="s">
        <v>295</v>
      </c>
      <c r="C34" s="332" t="s">
        <v>285</v>
      </c>
      <c r="E34" s="223" t="s">
        <v>2007</v>
      </c>
      <c r="F34" s="219" t="s">
        <v>1781</v>
      </c>
      <c r="G34" s="120">
        <v>500</v>
      </c>
      <c r="H34">
        <v>1</v>
      </c>
      <c r="I34" s="306"/>
      <c r="J34" t="s">
        <v>1454</v>
      </c>
      <c r="K34">
        <v>28</v>
      </c>
      <c r="L34" t="s">
        <v>2557</v>
      </c>
    </row>
    <row r="35" spans="1:13">
      <c r="A35" s="86"/>
      <c r="B35" s="86" t="s">
        <v>295</v>
      </c>
      <c r="C35" s="86" t="s">
        <v>285</v>
      </c>
      <c r="E35" t="s">
        <v>2008</v>
      </c>
      <c r="F35" s="260"/>
      <c r="G35" t="s">
        <v>2009</v>
      </c>
      <c r="H35">
        <v>0</v>
      </c>
      <c r="I35" s="306"/>
      <c r="J35" t="s">
        <v>569</v>
      </c>
      <c r="K35">
        <v>28</v>
      </c>
      <c r="L35" t="s">
        <v>2559</v>
      </c>
    </row>
    <row r="36" spans="1:13">
      <c r="A36" s="182"/>
      <c r="B36" s="182"/>
      <c r="C36" s="182"/>
      <c r="E36" s="223" t="s">
        <v>2008</v>
      </c>
      <c r="F36" s="260" t="s">
        <v>2297</v>
      </c>
      <c r="G36" t="s">
        <v>2013</v>
      </c>
      <c r="H36">
        <v>0</v>
      </c>
      <c r="I36" s="306"/>
      <c r="J36" t="s">
        <v>115</v>
      </c>
      <c r="K36" s="256">
        <v>28</v>
      </c>
      <c r="L36" t="s">
        <v>2558</v>
      </c>
    </row>
    <row r="37" spans="1:13" ht="17.25" thickBot="1">
      <c r="A37" s="399" t="s">
        <v>1427</v>
      </c>
      <c r="B37" s="399"/>
      <c r="C37" s="399"/>
    </row>
    <row r="38" spans="1:13" ht="16.5" thickTop="1" thickBot="1">
      <c r="A38" s="75" t="s">
        <v>151</v>
      </c>
      <c r="B38" s="75" t="s">
        <v>164</v>
      </c>
      <c r="C38" s="75" t="s">
        <v>221</v>
      </c>
      <c r="E38" t="s">
        <v>788</v>
      </c>
      <c r="F38" t="s">
        <v>791</v>
      </c>
      <c r="G38" t="s">
        <v>125</v>
      </c>
      <c r="J38" t="s">
        <v>1777</v>
      </c>
      <c r="K38" t="s">
        <v>1778</v>
      </c>
    </row>
    <row r="39" spans="1:13" ht="15" thickTop="1">
      <c r="A39" s="182">
        <v>1</v>
      </c>
      <c r="B39" s="126" t="s">
        <v>2065</v>
      </c>
      <c r="C39" s="76">
        <v>0</v>
      </c>
      <c r="E39" t="s">
        <v>789</v>
      </c>
      <c r="F39" s="126">
        <v>8</v>
      </c>
      <c r="G39" t="s">
        <v>1375</v>
      </c>
      <c r="J39" s="120">
        <v>500</v>
      </c>
      <c r="K39" s="129">
        <v>0.34</v>
      </c>
    </row>
    <row r="40" spans="1:13">
      <c r="A40" s="182">
        <v>2</v>
      </c>
      <c r="B40" s="126" t="s">
        <v>1794</v>
      </c>
      <c r="C40" s="76">
        <v>201</v>
      </c>
      <c r="E40" t="s">
        <v>790</v>
      </c>
      <c r="F40">
        <v>16</v>
      </c>
      <c r="G40" t="s">
        <v>1376</v>
      </c>
      <c r="J40" s="120">
        <v>1700</v>
      </c>
      <c r="K40" s="129">
        <v>0.4</v>
      </c>
    </row>
    <row r="41" spans="1:13">
      <c r="A41" s="182">
        <v>3</v>
      </c>
      <c r="B41" s="126" t="s">
        <v>1603</v>
      </c>
      <c r="C41" s="76">
        <v>1401</v>
      </c>
      <c r="E41" t="s">
        <v>320</v>
      </c>
      <c r="F41">
        <v>28</v>
      </c>
      <c r="G41" t="s">
        <v>2690</v>
      </c>
    </row>
    <row r="42" spans="1:13">
      <c r="A42" s="182">
        <v>4</v>
      </c>
      <c r="B42" s="126" t="s">
        <v>1795</v>
      </c>
      <c r="C42" s="76">
        <v>29001</v>
      </c>
      <c r="E42" t="s">
        <v>2346</v>
      </c>
      <c r="F42" t="s">
        <v>2347</v>
      </c>
      <c r="G42" t="s">
        <v>2691</v>
      </c>
    </row>
    <row r="43" spans="1:13">
      <c r="A43" s="182">
        <v>5</v>
      </c>
      <c r="B43" s="188" t="s">
        <v>2093</v>
      </c>
      <c r="C43" s="76">
        <v>86001</v>
      </c>
    </row>
    <row r="44" spans="1:13" ht="16.5">
      <c r="A44" s="101">
        <v>6</v>
      </c>
      <c r="B44" s="101" t="s">
        <v>222</v>
      </c>
      <c r="C44" s="76">
        <v>320001</v>
      </c>
      <c r="J44" s="208"/>
      <c r="K44" s="306" t="s">
        <v>2555</v>
      </c>
      <c r="L44" s="306" t="s">
        <v>2556</v>
      </c>
      <c r="M44" s="306"/>
    </row>
    <row r="45" spans="1:13" ht="16.5">
      <c r="A45" s="101">
        <v>7</v>
      </c>
      <c r="B45" s="101" t="s">
        <v>450</v>
      </c>
      <c r="C45" s="76">
        <v>680001</v>
      </c>
      <c r="E45" s="405" t="s">
        <v>914</v>
      </c>
      <c r="F45" s="405"/>
      <c r="G45" s="405"/>
      <c r="H45" s="405"/>
      <c r="I45" s="405"/>
      <c r="J45" s="306"/>
      <c r="K45" s="306"/>
      <c r="L45" s="306"/>
    </row>
    <row r="46" spans="1:13">
      <c r="A46" s="101">
        <v>8</v>
      </c>
      <c r="B46" s="126" t="s">
        <v>1084</v>
      </c>
      <c r="C46" s="76">
        <v>1020001</v>
      </c>
      <c r="E46" s="306" t="s">
        <v>167</v>
      </c>
      <c r="F46" s="306" t="s">
        <v>915</v>
      </c>
      <c r="G46" s="306" t="s">
        <v>496</v>
      </c>
      <c r="H46" t="s">
        <v>1412</v>
      </c>
      <c r="I46" t="s">
        <v>2041</v>
      </c>
      <c r="J46" s="306"/>
      <c r="K46" s="306" t="s">
        <v>2800</v>
      </c>
      <c r="L46" s="306"/>
    </row>
    <row r="47" spans="1:13">
      <c r="A47" s="101">
        <v>9</v>
      </c>
      <c r="B47" s="126" t="s">
        <v>161</v>
      </c>
      <c r="C47" s="76">
        <v>1384001</v>
      </c>
      <c r="E47" s="306" t="s">
        <v>916</v>
      </c>
      <c r="F47" s="306" t="s">
        <v>1834</v>
      </c>
      <c r="G47" s="306"/>
      <c r="H47">
        <v>1</v>
      </c>
      <c r="I47" t="s">
        <v>2504</v>
      </c>
      <c r="J47" s="306"/>
      <c r="K47" s="306" t="s">
        <v>2801</v>
      </c>
      <c r="L47" s="306"/>
    </row>
    <row r="48" spans="1:13">
      <c r="A48" s="101">
        <v>10</v>
      </c>
      <c r="B48" s="126" t="s">
        <v>1486</v>
      </c>
      <c r="C48" s="76">
        <v>1710001</v>
      </c>
      <c r="E48" s="306" t="s">
        <v>916</v>
      </c>
      <c r="F48" s="306" t="s">
        <v>917</v>
      </c>
      <c r="G48" s="306"/>
      <c r="H48">
        <v>2</v>
      </c>
      <c r="I48" s="307" t="s">
        <v>2799</v>
      </c>
      <c r="J48" s="306"/>
      <c r="K48" s="306"/>
      <c r="L48" s="306"/>
    </row>
    <row r="49" spans="1:12">
      <c r="A49" s="101">
        <v>11</v>
      </c>
      <c r="B49" s="126" t="s">
        <v>1485</v>
      </c>
      <c r="C49" s="76">
        <v>2056001</v>
      </c>
      <c r="E49" s="306" t="s">
        <v>916</v>
      </c>
      <c r="F49" s="306" t="s">
        <v>899</v>
      </c>
      <c r="G49" s="306"/>
      <c r="H49">
        <v>3</v>
      </c>
      <c r="I49" t="s">
        <v>3122</v>
      </c>
      <c r="J49" s="306"/>
      <c r="K49" s="306"/>
      <c r="L49" s="306"/>
    </row>
    <row r="50" spans="1:12">
      <c r="A50" s="101">
        <v>12</v>
      </c>
      <c r="B50" s="126" t="s">
        <v>1484</v>
      </c>
      <c r="C50" s="76">
        <v>2565001</v>
      </c>
      <c r="E50" s="306" t="s">
        <v>916</v>
      </c>
      <c r="F50" s="306" t="s">
        <v>1062</v>
      </c>
      <c r="G50" s="306"/>
      <c r="H50" s="194">
        <v>4</v>
      </c>
      <c r="I50" t="s">
        <v>3121</v>
      </c>
      <c r="J50" s="306"/>
      <c r="K50" s="306"/>
      <c r="L50" s="306"/>
    </row>
    <row r="51" spans="1:12">
      <c r="A51" s="136">
        <v>13</v>
      </c>
      <c r="B51" s="136" t="s">
        <v>2538</v>
      </c>
      <c r="C51" s="326" t="s">
        <v>2539</v>
      </c>
      <c r="E51" s="306" t="s">
        <v>916</v>
      </c>
      <c r="F51" s="306" t="s">
        <v>1085</v>
      </c>
      <c r="G51" s="306"/>
      <c r="H51" s="194">
        <v>5</v>
      </c>
      <c r="I51" t="s">
        <v>2042</v>
      </c>
      <c r="J51" s="306"/>
      <c r="K51" s="306"/>
      <c r="L51" s="306"/>
    </row>
    <row r="52" spans="1:12">
      <c r="E52" s="306" t="s">
        <v>916</v>
      </c>
      <c r="F52" s="306" t="s">
        <v>1180</v>
      </c>
      <c r="G52" s="328" t="s">
        <v>1182</v>
      </c>
      <c r="H52" s="194">
        <v>6</v>
      </c>
      <c r="I52" t="s">
        <v>2043</v>
      </c>
      <c r="J52" s="306"/>
      <c r="K52" s="306" t="s">
        <v>2923</v>
      </c>
      <c r="L52" s="306"/>
    </row>
    <row r="53" spans="1:12" ht="17.25" thickBot="1">
      <c r="A53" s="399" t="s">
        <v>310</v>
      </c>
      <c r="B53" s="399"/>
      <c r="C53" s="399"/>
      <c r="E53" s="306" t="s">
        <v>168</v>
      </c>
      <c r="F53" s="306" t="s">
        <v>1180</v>
      </c>
      <c r="G53" s="306" t="s">
        <v>1182</v>
      </c>
      <c r="H53" s="194">
        <v>7</v>
      </c>
      <c r="I53" s="259" t="s">
        <v>2043</v>
      </c>
      <c r="K53" t="s">
        <v>2924</v>
      </c>
    </row>
    <row r="54" spans="1:12" ht="16.5" thickTop="1" thickBot="1">
      <c r="A54" s="75" t="s">
        <v>151</v>
      </c>
      <c r="B54" s="75" t="s">
        <v>311</v>
      </c>
      <c r="C54" s="75" t="s">
        <v>312</v>
      </c>
      <c r="E54" s="306" t="s">
        <v>168</v>
      </c>
      <c r="F54" s="306" t="s">
        <v>520</v>
      </c>
      <c r="G54" s="306" t="s">
        <v>1182</v>
      </c>
      <c r="H54" s="194">
        <v>8</v>
      </c>
      <c r="I54" t="s">
        <v>2204</v>
      </c>
      <c r="K54" t="s">
        <v>2925</v>
      </c>
    </row>
    <row r="55" spans="1:12" ht="15" thickTop="1">
      <c r="A55" s="80">
        <v>0</v>
      </c>
      <c r="B55" s="126" t="s">
        <v>3072</v>
      </c>
      <c r="C55" s="195">
        <v>0</v>
      </c>
      <c r="E55" s="306" t="s">
        <v>168</v>
      </c>
      <c r="F55" s="306" t="s">
        <v>524</v>
      </c>
      <c r="G55" s="306"/>
      <c r="H55" s="194">
        <v>9</v>
      </c>
      <c r="I55" t="s">
        <v>2826</v>
      </c>
      <c r="K55" t="s">
        <v>2926</v>
      </c>
    </row>
    <row r="56" spans="1:12">
      <c r="A56" s="80">
        <v>1</v>
      </c>
      <c r="B56" s="80" t="s">
        <v>313</v>
      </c>
      <c r="C56" s="76">
        <v>5001</v>
      </c>
      <c r="E56" s="306" t="s">
        <v>168</v>
      </c>
      <c r="F56" s="361" t="s">
        <v>2856</v>
      </c>
      <c r="G56" s="361" t="s">
        <v>2859</v>
      </c>
      <c r="H56" s="194">
        <v>10</v>
      </c>
      <c r="I56" s="361" t="s">
        <v>2858</v>
      </c>
    </row>
    <row r="57" spans="1:12">
      <c r="A57" s="80">
        <v>2</v>
      </c>
      <c r="B57" s="80" t="s">
        <v>889</v>
      </c>
      <c r="C57" s="195">
        <v>13001</v>
      </c>
      <c r="E57" s="306" t="s">
        <v>168</v>
      </c>
      <c r="F57" s="306" t="s">
        <v>2857</v>
      </c>
      <c r="G57" s="306"/>
      <c r="H57" s="194">
        <v>11</v>
      </c>
      <c r="I57" t="s">
        <v>2102</v>
      </c>
    </row>
    <row r="58" spans="1:12">
      <c r="A58" s="80">
        <v>3</v>
      </c>
      <c r="B58" s="80" t="s">
        <v>890</v>
      </c>
      <c r="C58" s="195">
        <v>26001</v>
      </c>
      <c r="E58" s="306" t="s">
        <v>168</v>
      </c>
      <c r="F58" s="306" t="s">
        <v>2914</v>
      </c>
      <c r="G58" s="306"/>
      <c r="H58" s="194">
        <v>12</v>
      </c>
      <c r="I58" t="s">
        <v>2043</v>
      </c>
    </row>
    <row r="59" spans="1:12">
      <c r="A59" s="80">
        <v>4</v>
      </c>
      <c r="B59" s="80" t="s">
        <v>891</v>
      </c>
      <c r="C59" s="195">
        <v>47001</v>
      </c>
      <c r="E59" s="306" t="s">
        <v>169</v>
      </c>
      <c r="F59" s="306" t="s">
        <v>1451</v>
      </c>
      <c r="G59" s="306" t="s">
        <v>1503</v>
      </c>
      <c r="H59" s="194">
        <v>13</v>
      </c>
      <c r="I59" t="s">
        <v>2336</v>
      </c>
    </row>
    <row r="60" spans="1:12">
      <c r="E60" s="306" t="s">
        <v>169</v>
      </c>
      <c r="F60" s="306" t="s">
        <v>785</v>
      </c>
      <c r="G60" s="306" t="s">
        <v>1503</v>
      </c>
      <c r="H60" s="194">
        <v>14</v>
      </c>
      <c r="I60" t="s">
        <v>2114</v>
      </c>
    </row>
    <row r="61" spans="1:12" ht="17.25" thickBot="1">
      <c r="A61" s="399" t="s">
        <v>1053</v>
      </c>
      <c r="B61" s="399"/>
      <c r="C61" s="399"/>
      <c r="E61" s="306" t="s">
        <v>169</v>
      </c>
      <c r="F61" s="306" t="s">
        <v>863</v>
      </c>
      <c r="G61" s="306" t="s">
        <v>1503</v>
      </c>
      <c r="H61" s="194">
        <v>15</v>
      </c>
      <c r="I61" s="307" t="s">
        <v>2113</v>
      </c>
    </row>
    <row r="62" spans="1:12" ht="15" thickTop="1">
      <c r="A62" t="s">
        <v>788</v>
      </c>
      <c r="B62" t="s">
        <v>193</v>
      </c>
      <c r="C62" t="s">
        <v>1101</v>
      </c>
      <c r="E62" s="364" t="s">
        <v>169</v>
      </c>
      <c r="F62" s="364" t="s">
        <v>878</v>
      </c>
      <c r="G62" s="364"/>
      <c r="H62" s="364"/>
      <c r="I62" s="307" t="s">
        <v>2915</v>
      </c>
    </row>
    <row r="63" spans="1:12">
      <c r="A63">
        <v>11</v>
      </c>
      <c r="B63" t="s">
        <v>1057</v>
      </c>
      <c r="C63">
        <v>1500</v>
      </c>
      <c r="E63" s="306" t="s">
        <v>169</v>
      </c>
      <c r="F63" s="306" t="s">
        <v>1615</v>
      </c>
      <c r="G63" s="306"/>
      <c r="H63" s="194">
        <v>16</v>
      </c>
    </row>
    <row r="64" spans="1:12">
      <c r="A64" t="s">
        <v>1055</v>
      </c>
      <c r="B64" t="s">
        <v>1056</v>
      </c>
      <c r="C64" s="182">
        <v>2000</v>
      </c>
      <c r="E64" s="306" t="s">
        <v>169</v>
      </c>
      <c r="F64" s="306" t="s">
        <v>2427</v>
      </c>
      <c r="G64" s="306"/>
      <c r="H64" s="194">
        <v>17</v>
      </c>
      <c r="I64" t="s">
        <v>2747</v>
      </c>
    </row>
    <row r="65" spans="1:9">
      <c r="A65" s="124" t="s">
        <v>2430</v>
      </c>
      <c r="B65" s="181" t="s">
        <v>1054</v>
      </c>
      <c r="C65" s="182">
        <v>2500</v>
      </c>
      <c r="E65" s="306" t="s">
        <v>169</v>
      </c>
      <c r="F65" s="306" t="s">
        <v>1618</v>
      </c>
      <c r="G65" s="306" t="s">
        <v>266</v>
      </c>
      <c r="H65" s="194">
        <v>18</v>
      </c>
      <c r="I65" t="s">
        <v>2043</v>
      </c>
    </row>
    <row r="66" spans="1:9">
      <c r="B66" s="306"/>
      <c r="C66" s="306"/>
      <c r="E66" s="306" t="s">
        <v>170</v>
      </c>
      <c r="F66" s="306" t="s">
        <v>1618</v>
      </c>
      <c r="G66" s="306" t="s">
        <v>266</v>
      </c>
      <c r="H66" s="194">
        <v>19</v>
      </c>
      <c r="I66" t="s">
        <v>2445</v>
      </c>
    </row>
    <row r="67" spans="1:9" ht="17.25" thickBot="1">
      <c r="A67" s="399" t="s">
        <v>2699</v>
      </c>
      <c r="B67" s="399"/>
      <c r="C67" s="399"/>
      <c r="E67" s="306" t="s">
        <v>170</v>
      </c>
      <c r="F67" s="306" t="s">
        <v>2761</v>
      </c>
      <c r="G67" s="306" t="s">
        <v>2428</v>
      </c>
      <c r="H67" s="194">
        <v>20</v>
      </c>
      <c r="I67" t="s">
        <v>2748</v>
      </c>
    </row>
    <row r="68" spans="1:9" ht="16.5" thickTop="1" thickBot="1">
      <c r="A68" s="75" t="s">
        <v>2700</v>
      </c>
      <c r="B68" s="75" t="s">
        <v>217</v>
      </c>
      <c r="C68" s="75" t="s">
        <v>205</v>
      </c>
      <c r="E68" s="194" t="s">
        <v>170</v>
      </c>
      <c r="F68" t="s">
        <v>887</v>
      </c>
      <c r="H68" s="194">
        <v>21</v>
      </c>
      <c r="I68" t="s">
        <v>2456</v>
      </c>
    </row>
    <row r="69" spans="1:9" ht="15" thickTop="1">
      <c r="A69" s="82">
        <v>1</v>
      </c>
      <c r="B69" s="82" t="s">
        <v>2701</v>
      </c>
      <c r="C69" s="107" t="str">
        <f>"-50% Time"</f>
        <v>-50% Time</v>
      </c>
      <c r="E69" s="194" t="s">
        <v>170</v>
      </c>
      <c r="F69" t="s">
        <v>896</v>
      </c>
      <c r="H69" s="194">
        <v>22</v>
      </c>
    </row>
    <row r="70" spans="1:9">
      <c r="A70" s="82">
        <v>2</v>
      </c>
      <c r="B70" s="82" t="s">
        <v>2702</v>
      </c>
      <c r="C70" s="107" t="str">
        <f>"-33% Time"</f>
        <v>-33% Time</v>
      </c>
      <c r="E70" s="194" t="s">
        <v>170</v>
      </c>
      <c r="F70" t="s">
        <v>1832</v>
      </c>
      <c r="H70" s="194">
        <v>23</v>
      </c>
    </row>
    <row r="71" spans="1:9">
      <c r="A71" s="82">
        <v>3</v>
      </c>
      <c r="B71" s="82" t="s">
        <v>2703</v>
      </c>
      <c r="C71" s="107" t="str">
        <f>"-25% Time"</f>
        <v>-25% Time</v>
      </c>
      <c r="E71" s="194" t="s">
        <v>1835</v>
      </c>
      <c r="F71" t="s">
        <v>1834</v>
      </c>
      <c r="H71" s="194">
        <v>24</v>
      </c>
      <c r="I71" t="s">
        <v>2043</v>
      </c>
    </row>
    <row r="73" spans="1:9">
      <c r="E73" s="101" t="s">
        <v>454</v>
      </c>
      <c r="H73" t="s">
        <v>2742</v>
      </c>
    </row>
    <row r="74" spans="1:9" ht="15.75" thickBot="1">
      <c r="E74" s="101" t="s">
        <v>918</v>
      </c>
      <c r="H74" t="s">
        <v>2760</v>
      </c>
    </row>
    <row r="75" spans="1:9" ht="15.75" thickTop="1" thickBot="1">
      <c r="D75" s="315"/>
      <c r="E75" s="101" t="s">
        <v>455</v>
      </c>
    </row>
    <row r="76" spans="1:9" ht="14.25" customHeight="1" thickTop="1" thickBot="1">
      <c r="A76" s="310"/>
      <c r="B76" s="314" t="s">
        <v>2437</v>
      </c>
      <c r="C76" s="315"/>
      <c r="D76" s="318"/>
      <c r="E76" s="306"/>
    </row>
    <row r="77" spans="1:9" ht="14.25" customHeight="1" thickTop="1">
      <c r="B77" s="406" t="s">
        <v>2438</v>
      </c>
      <c r="C77" s="317" t="s">
        <v>2439</v>
      </c>
      <c r="D77" s="321"/>
      <c r="E77" s="315"/>
      <c r="F77" s="315"/>
      <c r="G77" s="316"/>
      <c r="H77" s="310"/>
      <c r="I77" s="376" t="s">
        <v>3078</v>
      </c>
    </row>
    <row r="78" spans="1:9" ht="14.25" customHeight="1">
      <c r="B78" s="407"/>
      <c r="C78" s="320"/>
      <c r="D78" s="318"/>
      <c r="E78" s="318"/>
      <c r="F78" s="318"/>
      <c r="G78" s="319"/>
      <c r="H78" s="310"/>
      <c r="I78" s="310"/>
    </row>
    <row r="79" spans="1:9" ht="14.25" customHeight="1">
      <c r="B79" s="408" t="s">
        <v>2440</v>
      </c>
      <c r="C79" s="317" t="s">
        <v>2441</v>
      </c>
      <c r="D79" s="321"/>
      <c r="E79" s="321"/>
      <c r="F79" s="321"/>
      <c r="G79" s="322"/>
      <c r="H79" s="310"/>
      <c r="I79" s="310"/>
    </row>
    <row r="80" spans="1:9" ht="14.25" customHeight="1">
      <c r="B80" s="409"/>
      <c r="C80" s="320"/>
      <c r="D80" s="318"/>
      <c r="E80" s="318"/>
      <c r="F80" s="318"/>
      <c r="G80" s="319"/>
      <c r="H80" s="310"/>
      <c r="I80" s="310"/>
    </row>
    <row r="81" spans="2:9" ht="14.25" customHeight="1">
      <c r="B81" s="403" t="s">
        <v>2442</v>
      </c>
      <c r="C81" s="317" t="s">
        <v>2443</v>
      </c>
      <c r="D81" s="321"/>
      <c r="E81" s="321"/>
      <c r="F81" s="321"/>
      <c r="G81" s="322"/>
      <c r="H81" s="310"/>
      <c r="I81" s="310"/>
    </row>
    <row r="82" spans="2:9" ht="14.25" customHeight="1">
      <c r="B82" s="404"/>
      <c r="C82" s="320"/>
      <c r="D82" s="318"/>
      <c r="E82" s="318"/>
      <c r="F82" s="318"/>
      <c r="G82" s="319"/>
      <c r="H82" s="310"/>
      <c r="I82" s="310"/>
    </row>
    <row r="83" spans="2:9" ht="14.25" customHeight="1">
      <c r="B83" s="403" t="s">
        <v>2444</v>
      </c>
      <c r="C83" s="317" t="s">
        <v>2540</v>
      </c>
      <c r="D83" s="321"/>
      <c r="E83" s="321"/>
      <c r="F83" s="321"/>
      <c r="G83" s="322"/>
    </row>
    <row r="84" spans="2:9">
      <c r="B84" s="404"/>
      <c r="C84" s="320"/>
      <c r="E84" s="318"/>
      <c r="F84" s="318"/>
      <c r="G84" s="319"/>
    </row>
    <row r="85" spans="2:9">
      <c r="E85" s="321"/>
      <c r="F85" s="321"/>
      <c r="G85" s="322"/>
    </row>
    <row r="87" spans="2:9">
      <c r="E87" s="263"/>
    </row>
  </sheetData>
  <mergeCells count="17">
    <mergeCell ref="A17:C17"/>
    <mergeCell ref="E1:J1"/>
    <mergeCell ref="A7:C7"/>
    <mergeCell ref="A37:C37"/>
    <mergeCell ref="A1:C1"/>
    <mergeCell ref="A26:C26"/>
    <mergeCell ref="E7:H7"/>
    <mergeCell ref="E18:H18"/>
    <mergeCell ref="J7:K7"/>
    <mergeCell ref="B81:B82"/>
    <mergeCell ref="B83:B84"/>
    <mergeCell ref="E45:I45"/>
    <mergeCell ref="B77:B78"/>
    <mergeCell ref="B79:B80"/>
    <mergeCell ref="A61:C61"/>
    <mergeCell ref="A53:C53"/>
    <mergeCell ref="A67:C67"/>
  </mergeCells>
  <phoneticPr fontId="22" type="noConversion"/>
  <pageMargins left="0.7" right="0.7" top="0.75" bottom="0.75" header="0.3" footer="0.3"/>
  <pageSetup paperSize="0" orientation="portrait" horizontalDpi="0" verticalDpi="0" copies="0"/>
  <drawing r:id="rId1"/>
  <legacyDrawing r:id="rId2"/>
  <tableParts count="15">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3786F-14A8-4A2C-915D-8D8AEF6BB780}">
  <sheetPr>
    <tabColor rgb="FFFFC000"/>
  </sheetPr>
  <dimension ref="A1:T82"/>
  <sheetViews>
    <sheetView workbookViewId="0">
      <selection activeCell="R82" sqref="R82"/>
    </sheetView>
  </sheetViews>
  <sheetFormatPr defaultRowHeight="14.25"/>
  <cols>
    <col min="1" max="1" width="3.375" customWidth="1"/>
    <col min="2" max="2" width="5.75" customWidth="1"/>
    <col min="3" max="3" width="10.125" customWidth="1"/>
    <col min="4" max="4" width="14" customWidth="1"/>
    <col min="5" max="5" width="5.875" customWidth="1"/>
    <col min="6" max="6" width="4.5" style="363" customWidth="1"/>
    <col min="7" max="7" width="13.125" bestFit="1" customWidth="1"/>
    <col min="8" max="8" width="11.375" customWidth="1"/>
    <col min="9" max="9" width="6" bestFit="1" customWidth="1"/>
    <col min="10" max="10" width="7.125" bestFit="1" customWidth="1"/>
    <col min="11" max="11" width="7.25" bestFit="1" customWidth="1"/>
    <col min="12" max="12" width="8.25" bestFit="1" customWidth="1"/>
    <col min="13" max="13" width="5.5" bestFit="1" customWidth="1"/>
    <col min="14" max="14" width="6.125" bestFit="1" customWidth="1"/>
    <col min="15" max="15" width="6.5" bestFit="1" customWidth="1"/>
    <col min="16" max="16" width="8.25" customWidth="1"/>
    <col min="17" max="17" width="9.25" customWidth="1"/>
    <col min="18" max="18" width="3.625" customWidth="1"/>
    <col min="19" max="19" width="3.75" customWidth="1"/>
    <col min="20" max="20" width="6.75" bestFit="1" customWidth="1"/>
    <col min="21" max="21" width="10" bestFit="1" customWidth="1"/>
    <col min="23" max="23" width="12.25" bestFit="1" customWidth="1"/>
    <col min="24" max="24" width="10" bestFit="1" customWidth="1"/>
    <col min="25" max="25" width="6" bestFit="1" customWidth="1"/>
    <col min="26" max="26" width="13.375" bestFit="1" customWidth="1"/>
    <col min="27" max="27" width="6.125" bestFit="1" customWidth="1"/>
    <col min="28" max="28" width="6" bestFit="1" customWidth="1"/>
    <col min="29" max="29" width="9.125" bestFit="1" customWidth="1"/>
    <col min="30" max="30" width="7.875" bestFit="1" customWidth="1"/>
    <col min="31" max="31" width="6.5" bestFit="1" customWidth="1"/>
    <col min="32" max="32" width="11.125" bestFit="1" customWidth="1"/>
    <col min="33" max="33" width="9.375" bestFit="1" customWidth="1"/>
    <col min="34" max="34" width="12.625" bestFit="1" customWidth="1"/>
    <col min="35" max="35" width="6.5" bestFit="1" customWidth="1"/>
    <col min="36" max="36" width="7.25" bestFit="1" customWidth="1"/>
    <col min="37" max="37" width="6.5" bestFit="1" customWidth="1"/>
    <col min="38" max="38" width="9.75" bestFit="1" customWidth="1"/>
    <col min="39" max="39" width="7.875" bestFit="1" customWidth="1"/>
    <col min="40" max="40" width="6.5" bestFit="1" customWidth="1"/>
    <col min="41" max="41" width="11.125" bestFit="1" customWidth="1"/>
    <col min="42" max="42" width="8.25" bestFit="1" customWidth="1"/>
    <col min="43" max="43" width="7.625" bestFit="1" customWidth="1"/>
    <col min="44" max="44" width="11.5" bestFit="1" customWidth="1"/>
    <col min="45" max="45" width="11.375" bestFit="1" customWidth="1"/>
  </cols>
  <sheetData>
    <row r="1" spans="1:20" ht="16.5">
      <c r="A1" s="405" t="s">
        <v>494</v>
      </c>
      <c r="B1" s="405"/>
      <c r="C1" s="405"/>
      <c r="D1" s="405"/>
      <c r="E1" s="405"/>
      <c r="G1" s="81"/>
      <c r="H1" s="223"/>
      <c r="N1" s="208"/>
      <c r="P1" t="s">
        <v>1648</v>
      </c>
      <c r="Q1" t="s">
        <v>1649</v>
      </c>
      <c r="R1" t="s">
        <v>3077</v>
      </c>
      <c r="S1" t="s">
        <v>938</v>
      </c>
      <c r="T1" s="363" t="s">
        <v>2900</v>
      </c>
    </row>
    <row r="2" spans="1:20">
      <c r="A2" s="306" t="s">
        <v>151</v>
      </c>
      <c r="B2" s="306" t="s">
        <v>1567</v>
      </c>
      <c r="C2" s="306" t="s">
        <v>204</v>
      </c>
      <c r="D2" s="306" t="s">
        <v>1568</v>
      </c>
      <c r="E2" t="s">
        <v>3092</v>
      </c>
      <c r="F2"/>
      <c r="G2" s="218" t="s">
        <v>1943</v>
      </c>
      <c r="H2" s="223"/>
      <c r="I2" s="218" t="s">
        <v>1946</v>
      </c>
      <c r="P2" t="s">
        <v>341</v>
      </c>
      <c r="Q2" t="s">
        <v>553</v>
      </c>
      <c r="R2">
        <v>0</v>
      </c>
      <c r="S2">
        <v>1</v>
      </c>
      <c r="T2" s="363"/>
    </row>
    <row r="3" spans="1:20">
      <c r="A3" s="306">
        <v>1</v>
      </c>
      <c r="B3" s="102">
        <v>3</v>
      </c>
      <c r="C3" s="306" t="s">
        <v>213</v>
      </c>
      <c r="D3" s="306" t="s">
        <v>499</v>
      </c>
      <c r="E3">
        <v>3</v>
      </c>
      <c r="F3" s="228"/>
      <c r="G3" s="81"/>
      <c r="H3" s="223"/>
      <c r="P3" t="s">
        <v>341</v>
      </c>
      <c r="Q3" t="s">
        <v>1242</v>
      </c>
      <c r="R3">
        <v>0</v>
      </c>
      <c r="S3">
        <v>1</v>
      </c>
      <c r="T3" s="363"/>
    </row>
    <row r="4" spans="1:20">
      <c r="A4" s="306">
        <v>2</v>
      </c>
      <c r="B4" s="102">
        <v>6</v>
      </c>
      <c r="C4" s="306" t="s">
        <v>198</v>
      </c>
      <c r="D4" s="306" t="s">
        <v>499</v>
      </c>
      <c r="E4">
        <v>6</v>
      </c>
      <c r="F4" s="228"/>
      <c r="G4" s="81" t="s">
        <v>1944</v>
      </c>
      <c r="H4" s="223"/>
      <c r="I4" s="209" t="s">
        <v>1997</v>
      </c>
      <c r="P4" t="s">
        <v>341</v>
      </c>
      <c r="Q4" t="s">
        <v>1242</v>
      </c>
      <c r="R4">
        <v>0</v>
      </c>
      <c r="S4">
        <v>1</v>
      </c>
      <c r="T4" s="363"/>
    </row>
    <row r="5" spans="1:20">
      <c r="A5" s="306">
        <v>3</v>
      </c>
      <c r="B5" s="102">
        <v>9</v>
      </c>
      <c r="C5" s="306" t="s">
        <v>284</v>
      </c>
      <c r="D5" s="306" t="s">
        <v>500</v>
      </c>
      <c r="E5">
        <v>28</v>
      </c>
      <c r="F5"/>
      <c r="G5" s="81"/>
      <c r="H5" s="223"/>
      <c r="P5" t="s">
        <v>341</v>
      </c>
      <c r="Q5" t="s">
        <v>529</v>
      </c>
      <c r="R5">
        <v>1</v>
      </c>
      <c r="S5">
        <v>0</v>
      </c>
      <c r="T5" s="363"/>
    </row>
    <row r="6" spans="1:20">
      <c r="A6" s="306">
        <v>4</v>
      </c>
      <c r="B6" s="102">
        <v>12</v>
      </c>
      <c r="C6" s="306" t="s">
        <v>285</v>
      </c>
      <c r="D6" s="306" t="s">
        <v>500</v>
      </c>
      <c r="E6">
        <v>68</v>
      </c>
      <c r="F6"/>
      <c r="G6" s="209" t="s">
        <v>1945</v>
      </c>
      <c r="H6" s="223"/>
      <c r="I6" t="s">
        <v>2390</v>
      </c>
      <c r="P6" s="223" t="s">
        <v>341</v>
      </c>
      <c r="Q6" t="s">
        <v>529</v>
      </c>
      <c r="R6">
        <v>1</v>
      </c>
      <c r="S6">
        <v>0</v>
      </c>
      <c r="T6" s="363"/>
    </row>
    <row r="7" spans="1:20">
      <c r="A7" s="306">
        <v>5</v>
      </c>
      <c r="B7" s="102">
        <v>15</v>
      </c>
      <c r="C7" s="306" t="s">
        <v>495</v>
      </c>
      <c r="D7" s="306" t="s">
        <v>501</v>
      </c>
      <c r="E7">
        <v>168</v>
      </c>
      <c r="F7"/>
      <c r="G7" s="81"/>
      <c r="H7" s="223"/>
      <c r="P7" s="223" t="s">
        <v>341</v>
      </c>
      <c r="Q7" t="s">
        <v>529</v>
      </c>
      <c r="R7">
        <v>1</v>
      </c>
      <c r="S7" s="368">
        <v>0</v>
      </c>
      <c r="T7" s="363"/>
    </row>
    <row r="8" spans="1:20">
      <c r="F8"/>
      <c r="G8" s="81" t="s">
        <v>1947</v>
      </c>
      <c r="H8" s="223"/>
      <c r="I8" s="81" t="s">
        <v>1998</v>
      </c>
      <c r="P8" t="s">
        <v>341</v>
      </c>
      <c r="Q8" t="s">
        <v>1984</v>
      </c>
      <c r="R8">
        <v>1</v>
      </c>
      <c r="S8" s="368">
        <v>0</v>
      </c>
      <c r="T8" s="363"/>
    </row>
    <row r="9" spans="1:20">
      <c r="F9"/>
      <c r="G9" s="81"/>
      <c r="H9" s="223"/>
      <c r="P9" s="223" t="s">
        <v>341</v>
      </c>
      <c r="Q9" t="s">
        <v>1984</v>
      </c>
      <c r="R9">
        <v>1</v>
      </c>
      <c r="S9" s="368">
        <v>0</v>
      </c>
      <c r="T9" s="363"/>
    </row>
    <row r="10" spans="1:20">
      <c r="F10"/>
      <c r="G10" s="81" t="s">
        <v>1948</v>
      </c>
      <c r="H10" s="223"/>
      <c r="P10" s="223" t="s">
        <v>341</v>
      </c>
      <c r="Q10" s="285" t="s">
        <v>536</v>
      </c>
      <c r="R10">
        <v>1</v>
      </c>
      <c r="S10" s="368">
        <v>0</v>
      </c>
      <c r="T10" s="363"/>
    </row>
    <row r="11" spans="1:20">
      <c r="F11"/>
      <c r="P11" s="223" t="s">
        <v>341</v>
      </c>
      <c r="Q11" t="s">
        <v>541</v>
      </c>
      <c r="R11">
        <v>1</v>
      </c>
      <c r="S11" s="368">
        <v>0</v>
      </c>
      <c r="T11" s="363"/>
    </row>
    <row r="12" spans="1:20">
      <c r="C12" s="349" t="s">
        <v>1996</v>
      </c>
      <c r="F12"/>
      <c r="P12" s="223" t="s">
        <v>341</v>
      </c>
      <c r="Q12" t="s">
        <v>534</v>
      </c>
      <c r="R12">
        <v>1</v>
      </c>
      <c r="S12" s="368"/>
      <c r="T12" s="363">
        <v>4</v>
      </c>
    </row>
    <row r="13" spans="1:20">
      <c r="C13" s="223" t="s">
        <v>1952</v>
      </c>
      <c r="F13"/>
      <c r="H13" s="126"/>
      <c r="P13" t="s">
        <v>529</v>
      </c>
      <c r="Q13" t="s">
        <v>553</v>
      </c>
      <c r="R13">
        <v>0</v>
      </c>
      <c r="S13" s="368">
        <v>1</v>
      </c>
      <c r="T13" s="363"/>
    </row>
    <row r="14" spans="1:20">
      <c r="C14" s="223" t="s">
        <v>1951</v>
      </c>
      <c r="F14"/>
      <c r="M14" s="285"/>
      <c r="P14" t="s">
        <v>529</v>
      </c>
      <c r="Q14" t="s">
        <v>341</v>
      </c>
      <c r="R14">
        <v>1</v>
      </c>
      <c r="S14" s="368">
        <v>0</v>
      </c>
      <c r="T14" s="363"/>
    </row>
    <row r="15" spans="1:20">
      <c r="C15" s="223" t="s">
        <v>1950</v>
      </c>
      <c r="F15"/>
      <c r="M15" s="285"/>
      <c r="P15" t="s">
        <v>529</v>
      </c>
      <c r="Q15" t="s">
        <v>1984</v>
      </c>
      <c r="R15">
        <v>1</v>
      </c>
      <c r="S15" s="368">
        <v>0</v>
      </c>
      <c r="T15" s="363"/>
    </row>
    <row r="16" spans="1:20">
      <c r="C16" s="223" t="s">
        <v>1949</v>
      </c>
      <c r="F16"/>
      <c r="H16" s="223"/>
      <c r="M16" s="285"/>
      <c r="P16" s="285" t="s">
        <v>529</v>
      </c>
      <c r="Q16" t="s">
        <v>1242</v>
      </c>
      <c r="R16">
        <v>1</v>
      </c>
      <c r="S16" s="368">
        <v>0</v>
      </c>
      <c r="T16" s="363"/>
    </row>
    <row r="17" spans="3:20">
      <c r="C17" t="s">
        <v>2266</v>
      </c>
      <c r="F17"/>
      <c r="H17" s="223"/>
      <c r="M17" s="285"/>
      <c r="P17" t="s">
        <v>529</v>
      </c>
      <c r="Q17" t="s">
        <v>534</v>
      </c>
      <c r="R17">
        <v>1</v>
      </c>
      <c r="S17" s="368">
        <v>0</v>
      </c>
      <c r="T17" s="363"/>
    </row>
    <row r="18" spans="3:20" ht="15">
      <c r="C18" s="382" t="s">
        <v>2825</v>
      </c>
      <c r="D18" s="383"/>
      <c r="E18" s="383"/>
      <c r="F18" s="383"/>
      <c r="G18" s="383"/>
      <c r="H18" s="383"/>
      <c r="I18" s="383"/>
      <c r="J18" s="383"/>
      <c r="K18" s="383"/>
      <c r="P18" t="s">
        <v>529</v>
      </c>
      <c r="Q18" t="s">
        <v>536</v>
      </c>
      <c r="R18">
        <v>1</v>
      </c>
      <c r="S18" s="368">
        <v>0</v>
      </c>
      <c r="T18" s="363"/>
    </row>
    <row r="19" spans="3:20">
      <c r="F19"/>
      <c r="G19" s="126"/>
      <c r="H19" s="126"/>
      <c r="I19" s="126"/>
      <c r="J19" s="126"/>
      <c r="K19" s="126"/>
      <c r="L19" s="126"/>
      <c r="M19" s="126"/>
      <c r="N19" s="126"/>
      <c r="P19" t="s">
        <v>529</v>
      </c>
      <c r="Q19" t="s">
        <v>1984</v>
      </c>
      <c r="R19">
        <v>0</v>
      </c>
      <c r="S19" s="368">
        <v>1</v>
      </c>
      <c r="T19" s="363"/>
    </row>
    <row r="20" spans="3:20">
      <c r="F20"/>
      <c r="H20" s="223"/>
      <c r="P20" t="s">
        <v>529</v>
      </c>
      <c r="Q20" t="s">
        <v>1985</v>
      </c>
      <c r="R20">
        <v>0</v>
      </c>
      <c r="S20" s="368">
        <v>1</v>
      </c>
      <c r="T20" s="363"/>
    </row>
    <row r="21" spans="3:20">
      <c r="F21"/>
      <c r="H21" s="223"/>
      <c r="P21" s="285" t="s">
        <v>529</v>
      </c>
      <c r="Q21" t="s">
        <v>1985</v>
      </c>
      <c r="R21">
        <v>0</v>
      </c>
      <c r="S21" s="368">
        <v>1</v>
      </c>
      <c r="T21" s="363"/>
    </row>
    <row r="22" spans="3:20">
      <c r="F22"/>
      <c r="H22" s="223"/>
      <c r="P22" s="285" t="s">
        <v>529</v>
      </c>
      <c r="Q22" t="s">
        <v>1984</v>
      </c>
      <c r="R22">
        <v>0</v>
      </c>
      <c r="S22" s="368">
        <v>1</v>
      </c>
      <c r="T22" s="363">
        <v>1</v>
      </c>
    </row>
    <row r="23" spans="3:20">
      <c r="F23"/>
      <c r="H23" s="223"/>
      <c r="P23" t="s">
        <v>553</v>
      </c>
      <c r="Q23" t="s">
        <v>341</v>
      </c>
      <c r="R23">
        <v>1</v>
      </c>
      <c r="S23" s="368">
        <v>0</v>
      </c>
      <c r="T23" s="363"/>
    </row>
    <row r="24" spans="3:20">
      <c r="F24"/>
      <c r="H24" s="346"/>
      <c r="I24" s="346"/>
      <c r="J24" s="346"/>
      <c r="K24" s="346"/>
      <c r="L24" s="346"/>
      <c r="M24" s="346"/>
      <c r="N24" s="346"/>
      <c r="P24" t="s">
        <v>553</v>
      </c>
      <c r="Q24" t="s">
        <v>529</v>
      </c>
      <c r="R24">
        <v>1</v>
      </c>
      <c r="S24" s="368">
        <v>0</v>
      </c>
      <c r="T24" s="363"/>
    </row>
    <row r="25" spans="3:20">
      <c r="F25"/>
      <c r="G25" s="346"/>
      <c r="H25" s="346"/>
      <c r="I25" s="346"/>
      <c r="J25" s="346"/>
      <c r="K25" s="346"/>
      <c r="L25" s="346"/>
      <c r="M25" s="346"/>
      <c r="N25" s="346"/>
      <c r="P25" t="s">
        <v>553</v>
      </c>
      <c r="Q25" t="s">
        <v>1242</v>
      </c>
      <c r="R25">
        <v>1</v>
      </c>
      <c r="S25" s="368">
        <v>0</v>
      </c>
      <c r="T25" s="363"/>
    </row>
    <row r="26" spans="3:20">
      <c r="F26"/>
      <c r="G26" s="346"/>
      <c r="H26" s="346"/>
      <c r="I26" s="346"/>
      <c r="J26" s="346"/>
      <c r="K26" s="346"/>
      <c r="L26" s="346"/>
      <c r="M26" s="346"/>
      <c r="N26" s="346"/>
      <c r="P26" t="s">
        <v>553</v>
      </c>
      <c r="Q26" t="s">
        <v>534</v>
      </c>
      <c r="R26">
        <v>1</v>
      </c>
      <c r="S26" s="368">
        <v>0</v>
      </c>
      <c r="T26" s="363"/>
    </row>
    <row r="27" spans="3:20">
      <c r="F27"/>
      <c r="G27" s="346"/>
      <c r="H27" s="346"/>
      <c r="I27" s="346"/>
      <c r="J27" s="346"/>
      <c r="K27" s="346"/>
      <c r="L27" s="346"/>
      <c r="M27" s="346"/>
      <c r="N27" s="346"/>
      <c r="P27" t="s">
        <v>553</v>
      </c>
      <c r="Q27" t="s">
        <v>536</v>
      </c>
      <c r="R27">
        <v>1</v>
      </c>
      <c r="S27" s="368">
        <v>0</v>
      </c>
      <c r="T27" s="363">
        <v>4</v>
      </c>
    </row>
    <row r="28" spans="3:20">
      <c r="F28"/>
      <c r="G28" s="346"/>
      <c r="H28" s="346"/>
      <c r="I28" s="346"/>
      <c r="J28" s="346"/>
      <c r="K28" s="346"/>
      <c r="L28" s="346"/>
      <c r="M28" s="346"/>
      <c r="N28" s="346"/>
      <c r="P28" t="s">
        <v>553</v>
      </c>
      <c r="Q28" t="s">
        <v>541</v>
      </c>
      <c r="R28">
        <v>1</v>
      </c>
      <c r="S28" s="368">
        <v>0</v>
      </c>
      <c r="T28" s="363"/>
    </row>
    <row r="29" spans="3:20">
      <c r="F29"/>
      <c r="G29" s="346"/>
      <c r="H29" s="346"/>
      <c r="I29" s="346"/>
      <c r="J29" s="346"/>
      <c r="K29" s="346"/>
      <c r="L29" s="346"/>
      <c r="M29" s="346"/>
      <c r="N29" s="346"/>
      <c r="P29" t="s">
        <v>553</v>
      </c>
      <c r="Q29" t="s">
        <v>1984</v>
      </c>
      <c r="R29">
        <v>0</v>
      </c>
      <c r="S29" s="368">
        <v>1</v>
      </c>
      <c r="T29" s="363"/>
    </row>
    <row r="30" spans="3:20">
      <c r="F30"/>
      <c r="G30" s="346"/>
      <c r="H30" s="346"/>
      <c r="I30" s="346"/>
      <c r="J30" s="346"/>
      <c r="K30" s="346"/>
      <c r="L30" s="346"/>
      <c r="M30" s="346"/>
      <c r="N30" s="346"/>
      <c r="P30" t="s">
        <v>553</v>
      </c>
      <c r="Q30" t="s">
        <v>1984</v>
      </c>
      <c r="R30">
        <v>0</v>
      </c>
      <c r="S30" s="368">
        <v>1</v>
      </c>
      <c r="T30" s="363">
        <v>2</v>
      </c>
    </row>
    <row r="31" spans="3:20">
      <c r="F31"/>
      <c r="G31" s="346"/>
      <c r="H31" s="346"/>
      <c r="I31" s="346"/>
      <c r="J31" s="346"/>
      <c r="K31" s="346"/>
      <c r="L31" s="346"/>
      <c r="M31" s="346"/>
      <c r="N31" s="346"/>
      <c r="P31" s="285" t="s">
        <v>553</v>
      </c>
      <c r="Q31" s="285" t="s">
        <v>1985</v>
      </c>
      <c r="R31">
        <v>0</v>
      </c>
      <c r="S31" s="368">
        <v>1</v>
      </c>
      <c r="T31" s="363"/>
    </row>
    <row r="32" spans="3:20">
      <c r="F32"/>
      <c r="G32" s="346"/>
      <c r="H32" s="346"/>
      <c r="I32" s="346"/>
      <c r="J32" s="346"/>
      <c r="K32" s="346"/>
      <c r="L32" s="346"/>
      <c r="M32" s="346"/>
      <c r="N32" s="346"/>
      <c r="P32" t="s">
        <v>553</v>
      </c>
      <c r="Q32" t="s">
        <v>536</v>
      </c>
      <c r="R32">
        <v>0</v>
      </c>
      <c r="S32" s="368">
        <v>1</v>
      </c>
      <c r="T32" s="363"/>
    </row>
    <row r="33" spans="3:20">
      <c r="F33"/>
      <c r="G33" s="346"/>
      <c r="H33" s="346"/>
      <c r="I33" s="346"/>
      <c r="J33" s="346"/>
      <c r="K33" s="346"/>
      <c r="L33" s="346"/>
      <c r="M33" s="346"/>
      <c r="N33" s="346"/>
      <c r="P33" t="s">
        <v>553</v>
      </c>
      <c r="Q33" t="s">
        <v>1985</v>
      </c>
      <c r="R33">
        <v>0</v>
      </c>
      <c r="S33" s="368">
        <v>1</v>
      </c>
      <c r="T33" s="363">
        <v>2</v>
      </c>
    </row>
    <row r="34" spans="3:20">
      <c r="F34"/>
      <c r="G34" s="346"/>
      <c r="H34" s="346"/>
      <c r="I34" s="346"/>
      <c r="J34" s="346"/>
      <c r="K34" s="346"/>
      <c r="L34" s="346"/>
      <c r="M34" s="346"/>
      <c r="N34" s="346"/>
      <c r="P34" s="285" t="s">
        <v>1984</v>
      </c>
      <c r="Q34" s="285" t="s">
        <v>529</v>
      </c>
      <c r="R34">
        <v>1</v>
      </c>
      <c r="S34">
        <v>0</v>
      </c>
      <c r="T34" s="363"/>
    </row>
    <row r="35" spans="3:20">
      <c r="F35"/>
      <c r="G35" s="346"/>
      <c r="H35" s="346"/>
      <c r="I35" s="346"/>
      <c r="J35" s="346"/>
      <c r="K35" s="346"/>
      <c r="L35" s="346"/>
      <c r="M35" s="346"/>
      <c r="N35" s="346"/>
      <c r="P35" s="285" t="s">
        <v>1984</v>
      </c>
      <c r="Q35" s="285" t="s">
        <v>541</v>
      </c>
      <c r="R35">
        <v>1</v>
      </c>
      <c r="S35">
        <v>0</v>
      </c>
      <c r="T35" s="363"/>
    </row>
    <row r="36" spans="3:20">
      <c r="F36"/>
      <c r="G36" s="346"/>
      <c r="H36" s="346"/>
      <c r="I36" s="346"/>
      <c r="J36" s="346"/>
      <c r="K36" s="346"/>
      <c r="L36" s="346"/>
      <c r="M36" s="346"/>
      <c r="N36" s="346"/>
      <c r="P36" t="s">
        <v>1984</v>
      </c>
      <c r="Q36" t="s">
        <v>529</v>
      </c>
      <c r="R36">
        <v>1</v>
      </c>
      <c r="S36">
        <v>0</v>
      </c>
      <c r="T36" s="363">
        <v>2</v>
      </c>
    </row>
    <row r="37" spans="3:20">
      <c r="C37" s="215" t="s">
        <v>3091</v>
      </c>
      <c r="D37" s="215" t="s">
        <v>3076</v>
      </c>
      <c r="F37"/>
      <c r="P37" s="285" t="s">
        <v>1984</v>
      </c>
      <c r="Q37" s="285" t="s">
        <v>541</v>
      </c>
      <c r="R37">
        <v>1</v>
      </c>
      <c r="T37" s="363">
        <v>5</v>
      </c>
    </row>
    <row r="38" spans="3:20">
      <c r="C38" s="215" t="s">
        <v>2392</v>
      </c>
      <c r="D38" s="368" t="s">
        <v>341</v>
      </c>
      <c r="E38" s="368" t="s">
        <v>529</v>
      </c>
      <c r="F38" s="368" t="s">
        <v>1695</v>
      </c>
      <c r="G38" s="368" t="s">
        <v>553</v>
      </c>
      <c r="H38" s="368" t="s">
        <v>1984</v>
      </c>
      <c r="I38" s="368" t="s">
        <v>1242</v>
      </c>
      <c r="J38" s="368" t="s">
        <v>1650</v>
      </c>
      <c r="K38" s="368" t="s">
        <v>1985</v>
      </c>
      <c r="L38" s="368" t="s">
        <v>534</v>
      </c>
      <c r="M38" s="368" t="s">
        <v>536</v>
      </c>
      <c r="N38" s="368" t="s">
        <v>541</v>
      </c>
      <c r="P38" s="285" t="s">
        <v>1984</v>
      </c>
      <c r="Q38" s="285" t="s">
        <v>1695</v>
      </c>
      <c r="R38">
        <v>0</v>
      </c>
      <c r="S38">
        <v>1</v>
      </c>
      <c r="T38" s="363"/>
    </row>
    <row r="39" spans="3:20">
      <c r="C39" s="211" t="s">
        <v>341</v>
      </c>
      <c r="D39" s="350"/>
      <c r="E39" s="350">
        <v>1</v>
      </c>
      <c r="F39" s="350"/>
      <c r="G39" s="350">
        <v>0</v>
      </c>
      <c r="H39" s="350">
        <v>1</v>
      </c>
      <c r="I39" s="350">
        <v>0</v>
      </c>
      <c r="J39" s="350"/>
      <c r="K39" s="350"/>
      <c r="L39" s="350">
        <v>1</v>
      </c>
      <c r="M39" s="350">
        <v>1</v>
      </c>
      <c r="N39" s="350">
        <v>1</v>
      </c>
      <c r="P39" t="s">
        <v>1984</v>
      </c>
      <c r="Q39" t="s">
        <v>553</v>
      </c>
      <c r="R39">
        <v>0</v>
      </c>
      <c r="S39">
        <v>1</v>
      </c>
      <c r="T39" s="363"/>
    </row>
    <row r="40" spans="3:20">
      <c r="C40" s="211" t="s">
        <v>529</v>
      </c>
      <c r="D40" s="350">
        <v>1</v>
      </c>
      <c r="E40" s="350"/>
      <c r="F40" s="350"/>
      <c r="G40" s="350">
        <v>0</v>
      </c>
      <c r="H40" s="350">
        <v>0.33333333333333331</v>
      </c>
      <c r="I40" s="350">
        <v>1</v>
      </c>
      <c r="J40" s="350"/>
      <c r="K40" s="350">
        <v>0</v>
      </c>
      <c r="L40" s="350">
        <v>1</v>
      </c>
      <c r="M40" s="350">
        <v>1</v>
      </c>
      <c r="N40" s="350"/>
      <c r="P40" t="s">
        <v>1242</v>
      </c>
      <c r="Q40" t="s">
        <v>1985</v>
      </c>
      <c r="R40">
        <v>1</v>
      </c>
      <c r="S40">
        <v>0</v>
      </c>
      <c r="T40" s="363"/>
    </row>
    <row r="41" spans="3:20">
      <c r="C41" s="211" t="s">
        <v>553</v>
      </c>
      <c r="D41" s="350">
        <v>1</v>
      </c>
      <c r="E41" s="350">
        <v>1</v>
      </c>
      <c r="F41" s="350"/>
      <c r="G41" s="350"/>
      <c r="H41" s="350">
        <v>0</v>
      </c>
      <c r="I41" s="350">
        <v>1</v>
      </c>
      <c r="J41" s="350"/>
      <c r="K41" s="350">
        <v>0</v>
      </c>
      <c r="L41" s="350">
        <v>1</v>
      </c>
      <c r="M41" s="350">
        <v>0.5</v>
      </c>
      <c r="N41" s="350">
        <v>1</v>
      </c>
      <c r="P41" t="s">
        <v>1242</v>
      </c>
      <c r="Q41" t="s">
        <v>553</v>
      </c>
      <c r="R41">
        <v>1</v>
      </c>
      <c r="S41">
        <v>0</v>
      </c>
      <c r="T41" s="363">
        <v>4</v>
      </c>
    </row>
    <row r="42" spans="3:20">
      <c r="C42" s="211" t="s">
        <v>1984</v>
      </c>
      <c r="D42" s="350"/>
      <c r="E42" s="350">
        <v>1</v>
      </c>
      <c r="F42" s="350">
        <v>0</v>
      </c>
      <c r="G42" s="350">
        <v>0</v>
      </c>
      <c r="H42" s="350"/>
      <c r="I42" s="350"/>
      <c r="J42" s="350"/>
      <c r="K42" s="350"/>
      <c r="L42" s="350"/>
      <c r="M42" s="350"/>
      <c r="N42" s="350">
        <v>1</v>
      </c>
      <c r="P42" t="s">
        <v>1242</v>
      </c>
      <c r="Q42" t="s">
        <v>341</v>
      </c>
      <c r="R42">
        <v>0</v>
      </c>
      <c r="S42">
        <v>1</v>
      </c>
      <c r="T42" s="363"/>
    </row>
    <row r="43" spans="3:20">
      <c r="C43" s="211" t="s">
        <v>1242</v>
      </c>
      <c r="D43" s="350">
        <v>0</v>
      </c>
      <c r="E43" s="350">
        <v>0</v>
      </c>
      <c r="F43" s="350"/>
      <c r="G43" s="350">
        <v>1</v>
      </c>
      <c r="H43" s="350">
        <v>0</v>
      </c>
      <c r="I43" s="350"/>
      <c r="J43" s="350"/>
      <c r="K43" s="350">
        <v>0.25</v>
      </c>
      <c r="L43" s="350"/>
      <c r="M43" s="350"/>
      <c r="N43" s="350"/>
      <c r="P43" t="s">
        <v>1242</v>
      </c>
      <c r="Q43" t="s">
        <v>341</v>
      </c>
      <c r="R43">
        <v>0</v>
      </c>
      <c r="S43">
        <v>1</v>
      </c>
      <c r="T43" s="363"/>
    </row>
    <row r="44" spans="3:20">
      <c r="C44" s="211" t="s">
        <v>1985</v>
      </c>
      <c r="D44" s="350">
        <v>1</v>
      </c>
      <c r="E44" s="350"/>
      <c r="F44" s="350"/>
      <c r="G44" s="350">
        <v>1</v>
      </c>
      <c r="H44" s="350">
        <v>1</v>
      </c>
      <c r="I44" s="350">
        <v>1</v>
      </c>
      <c r="J44" s="350">
        <v>1</v>
      </c>
      <c r="K44" s="350"/>
      <c r="L44" s="350">
        <v>1</v>
      </c>
      <c r="M44" s="350">
        <v>0.5</v>
      </c>
      <c r="N44" s="350">
        <v>0.5</v>
      </c>
      <c r="P44" t="s">
        <v>1242</v>
      </c>
      <c r="Q44" t="s">
        <v>341</v>
      </c>
      <c r="R44">
        <v>0</v>
      </c>
      <c r="S44">
        <v>1</v>
      </c>
      <c r="T44" s="363"/>
    </row>
    <row r="45" spans="3:20">
      <c r="C45" s="211" t="s">
        <v>534</v>
      </c>
      <c r="D45" s="350">
        <v>0</v>
      </c>
      <c r="E45" s="350"/>
      <c r="F45" s="350"/>
      <c r="G45" s="350"/>
      <c r="H45" s="350">
        <v>0</v>
      </c>
      <c r="I45" s="350"/>
      <c r="J45" s="350"/>
      <c r="K45" s="350">
        <v>0</v>
      </c>
      <c r="L45" s="350"/>
      <c r="M45" s="350"/>
      <c r="N45" s="350"/>
      <c r="P45" t="s">
        <v>1242</v>
      </c>
      <c r="Q45" t="s">
        <v>529</v>
      </c>
      <c r="R45">
        <v>0</v>
      </c>
      <c r="S45">
        <v>1</v>
      </c>
      <c r="T45" s="363"/>
    </row>
    <row r="46" spans="3:20">
      <c r="C46" s="211" t="s">
        <v>541</v>
      </c>
      <c r="D46" s="350"/>
      <c r="E46" s="350">
        <v>0</v>
      </c>
      <c r="F46" s="350"/>
      <c r="G46" s="350"/>
      <c r="H46" s="350">
        <v>0</v>
      </c>
      <c r="I46" s="350">
        <v>0</v>
      </c>
      <c r="J46" s="350">
        <v>0</v>
      </c>
      <c r="K46" s="350">
        <v>0</v>
      </c>
      <c r="L46" s="350">
        <v>1</v>
      </c>
      <c r="M46" s="350">
        <v>1</v>
      </c>
      <c r="N46" s="350"/>
      <c r="P46" t="s">
        <v>1242</v>
      </c>
      <c r="Q46" t="s">
        <v>1984</v>
      </c>
      <c r="R46" s="368">
        <v>0</v>
      </c>
      <c r="S46" s="368">
        <v>1</v>
      </c>
      <c r="T46" s="363"/>
    </row>
    <row r="47" spans="3:20">
      <c r="C47" s="211" t="s">
        <v>536</v>
      </c>
      <c r="D47" s="350"/>
      <c r="E47" s="350">
        <v>0</v>
      </c>
      <c r="F47" s="350"/>
      <c r="G47" s="350"/>
      <c r="H47" s="350">
        <v>0</v>
      </c>
      <c r="I47" s="350"/>
      <c r="J47" s="350"/>
      <c r="K47" s="350">
        <v>0</v>
      </c>
      <c r="L47" s="350"/>
      <c r="M47" s="350"/>
      <c r="N47" s="350"/>
      <c r="P47" t="s">
        <v>1242</v>
      </c>
      <c r="Q47" t="s">
        <v>1984</v>
      </c>
      <c r="R47" s="368">
        <v>0</v>
      </c>
      <c r="S47" s="368">
        <v>1</v>
      </c>
      <c r="T47" s="363"/>
    </row>
    <row r="48" spans="3:20">
      <c r="F48"/>
      <c r="P48" t="s">
        <v>1242</v>
      </c>
      <c r="Q48" t="s">
        <v>1985</v>
      </c>
      <c r="R48" s="368">
        <v>0</v>
      </c>
      <c r="S48" s="368">
        <v>1</v>
      </c>
      <c r="T48" s="363"/>
    </row>
    <row r="49" spans="6:20">
      <c r="F49"/>
      <c r="P49" t="s">
        <v>1242</v>
      </c>
      <c r="Q49" t="s">
        <v>1985</v>
      </c>
      <c r="R49" s="368">
        <v>0</v>
      </c>
      <c r="S49" s="368">
        <v>1</v>
      </c>
      <c r="T49" s="363"/>
    </row>
    <row r="50" spans="6:20">
      <c r="F50"/>
      <c r="P50" t="s">
        <v>1242</v>
      </c>
      <c r="Q50" t="s">
        <v>1985</v>
      </c>
      <c r="R50" s="368">
        <v>0</v>
      </c>
      <c r="S50" s="368">
        <v>1</v>
      </c>
      <c r="T50" s="363">
        <v>6</v>
      </c>
    </row>
    <row r="51" spans="6:20">
      <c r="F51"/>
      <c r="P51" t="s">
        <v>1985</v>
      </c>
      <c r="Q51" t="s">
        <v>341</v>
      </c>
      <c r="R51" s="368">
        <v>1</v>
      </c>
      <c r="S51" s="368">
        <v>0</v>
      </c>
      <c r="T51" s="363"/>
    </row>
    <row r="52" spans="6:20">
      <c r="F52"/>
      <c r="P52" t="s">
        <v>1985</v>
      </c>
      <c r="Q52" t="s">
        <v>341</v>
      </c>
      <c r="R52" s="368">
        <v>1</v>
      </c>
      <c r="S52" s="368">
        <v>0</v>
      </c>
      <c r="T52" s="363"/>
    </row>
    <row r="53" spans="6:20">
      <c r="F53"/>
      <c r="P53" t="s">
        <v>1985</v>
      </c>
      <c r="Q53" t="s">
        <v>553</v>
      </c>
      <c r="R53" s="368">
        <v>1</v>
      </c>
      <c r="S53" s="368">
        <v>0</v>
      </c>
      <c r="T53" s="363"/>
    </row>
    <row r="54" spans="6:20">
      <c r="F54"/>
      <c r="P54" s="333" t="s">
        <v>1985</v>
      </c>
      <c r="Q54" t="s">
        <v>1984</v>
      </c>
      <c r="R54" s="368">
        <v>1</v>
      </c>
      <c r="S54" s="368">
        <v>0</v>
      </c>
      <c r="T54" s="363"/>
    </row>
    <row r="55" spans="6:20">
      <c r="F55"/>
      <c r="I55" s="200"/>
      <c r="P55" t="s">
        <v>1985</v>
      </c>
      <c r="Q55" t="s">
        <v>1650</v>
      </c>
      <c r="R55" s="368">
        <v>1</v>
      </c>
      <c r="S55" s="368">
        <v>0</v>
      </c>
      <c r="T55" s="363"/>
    </row>
    <row r="56" spans="6:20">
      <c r="F56"/>
      <c r="P56" t="s">
        <v>1985</v>
      </c>
      <c r="Q56" t="s">
        <v>536</v>
      </c>
      <c r="R56" s="368">
        <v>1</v>
      </c>
      <c r="S56" s="368">
        <v>1</v>
      </c>
      <c r="T56" s="363"/>
    </row>
    <row r="57" spans="6:20">
      <c r="F57"/>
      <c r="I57" s="285"/>
      <c r="J57" s="285"/>
      <c r="K57" s="285"/>
      <c r="L57" s="285"/>
      <c r="M57" s="285"/>
      <c r="N57" s="285"/>
      <c r="P57" t="s">
        <v>1985</v>
      </c>
      <c r="Q57" t="s">
        <v>541</v>
      </c>
      <c r="R57" s="368">
        <v>1</v>
      </c>
      <c r="S57" s="368">
        <v>1</v>
      </c>
      <c r="T57" s="363"/>
    </row>
    <row r="58" spans="6:20">
      <c r="F58"/>
      <c r="I58" s="308"/>
      <c r="J58" s="308"/>
      <c r="K58" s="308"/>
      <c r="L58" s="308"/>
      <c r="M58" s="308"/>
      <c r="N58" s="308"/>
      <c r="P58" t="s">
        <v>1985</v>
      </c>
      <c r="Q58" t="s">
        <v>541</v>
      </c>
      <c r="R58" s="368">
        <v>1</v>
      </c>
      <c r="S58" s="368">
        <v>1</v>
      </c>
      <c r="T58" s="363">
        <v>1</v>
      </c>
    </row>
    <row r="59" spans="6:20">
      <c r="F59"/>
      <c r="I59" s="308"/>
      <c r="J59" s="308"/>
      <c r="K59" s="308"/>
      <c r="L59" s="308"/>
      <c r="M59" s="308"/>
      <c r="N59" s="308"/>
      <c r="P59" t="s">
        <v>1985</v>
      </c>
      <c r="Q59" t="s">
        <v>553</v>
      </c>
      <c r="R59" s="368">
        <v>1</v>
      </c>
      <c r="S59" s="368">
        <v>0</v>
      </c>
      <c r="T59" s="363">
        <v>1</v>
      </c>
    </row>
    <row r="60" spans="6:20">
      <c r="F60"/>
      <c r="I60" s="308"/>
      <c r="J60" s="308"/>
      <c r="K60" s="308"/>
      <c r="L60" s="308"/>
      <c r="M60" s="308"/>
      <c r="N60" s="308"/>
      <c r="P60" t="s">
        <v>1985</v>
      </c>
      <c r="Q60" t="s">
        <v>534</v>
      </c>
      <c r="R60" s="368">
        <v>1</v>
      </c>
      <c r="S60" s="368">
        <v>0</v>
      </c>
      <c r="T60" s="363">
        <v>3</v>
      </c>
    </row>
    <row r="61" spans="6:20">
      <c r="F61"/>
      <c r="I61" s="308"/>
      <c r="J61" s="308"/>
      <c r="K61" s="308"/>
      <c r="L61" s="308"/>
      <c r="M61" s="308"/>
      <c r="N61" s="308"/>
      <c r="P61" t="s">
        <v>1985</v>
      </c>
      <c r="Q61" t="s">
        <v>534</v>
      </c>
      <c r="R61" s="368">
        <v>1</v>
      </c>
      <c r="S61" s="368">
        <v>0</v>
      </c>
      <c r="T61" s="363">
        <v>1</v>
      </c>
    </row>
    <row r="62" spans="6:20">
      <c r="F62"/>
      <c r="I62" s="308"/>
      <c r="J62" s="308"/>
      <c r="K62" s="308"/>
      <c r="L62" s="308"/>
      <c r="M62" s="308"/>
      <c r="N62" s="308"/>
      <c r="P62" t="s">
        <v>1985</v>
      </c>
      <c r="Q62" t="s">
        <v>1242</v>
      </c>
      <c r="R62" s="368">
        <v>1</v>
      </c>
      <c r="S62" s="368">
        <v>0</v>
      </c>
      <c r="T62" s="363">
        <v>3</v>
      </c>
    </row>
    <row r="63" spans="6:20">
      <c r="F63"/>
      <c r="I63" s="308"/>
      <c r="J63" s="308"/>
      <c r="K63" s="308"/>
      <c r="L63" s="308"/>
      <c r="M63" s="308"/>
      <c r="N63" s="308"/>
      <c r="P63" t="s">
        <v>534</v>
      </c>
      <c r="Q63" s="363" t="s">
        <v>341</v>
      </c>
      <c r="R63" s="368">
        <v>0</v>
      </c>
      <c r="S63" s="368">
        <v>1</v>
      </c>
      <c r="T63" s="363"/>
    </row>
    <row r="64" spans="6:20">
      <c r="F64"/>
      <c r="I64" s="308"/>
      <c r="J64" s="308"/>
      <c r="K64" s="308"/>
      <c r="L64" s="308"/>
      <c r="M64" s="308"/>
      <c r="N64" s="308"/>
      <c r="P64" t="s">
        <v>534</v>
      </c>
      <c r="Q64" t="s">
        <v>1984</v>
      </c>
      <c r="R64" s="368">
        <v>0</v>
      </c>
      <c r="S64" s="368">
        <v>1</v>
      </c>
      <c r="T64" s="363"/>
    </row>
    <row r="65" spans="6:20">
      <c r="F65"/>
      <c r="I65" s="308"/>
      <c r="J65" s="308"/>
      <c r="K65" s="308"/>
      <c r="L65" s="308"/>
      <c r="M65" s="308"/>
      <c r="N65" s="308"/>
      <c r="P65" t="s">
        <v>534</v>
      </c>
      <c r="Q65" t="s">
        <v>1985</v>
      </c>
      <c r="R65" s="368">
        <v>0</v>
      </c>
      <c r="S65" s="368">
        <v>1</v>
      </c>
      <c r="T65" s="368">
        <v>2</v>
      </c>
    </row>
    <row r="66" spans="6:20">
      <c r="F66"/>
      <c r="P66" t="s">
        <v>534</v>
      </c>
      <c r="Q66" t="s">
        <v>1984</v>
      </c>
      <c r="R66" s="368">
        <v>0</v>
      </c>
      <c r="S66" s="368">
        <v>1</v>
      </c>
      <c r="T66" s="368">
        <v>3</v>
      </c>
    </row>
    <row r="67" spans="6:20">
      <c r="F67"/>
      <c r="P67" t="s">
        <v>536</v>
      </c>
      <c r="Q67" s="368" t="s">
        <v>1984</v>
      </c>
      <c r="R67" s="368">
        <v>0</v>
      </c>
      <c r="S67" s="368">
        <v>1</v>
      </c>
      <c r="T67" s="368"/>
    </row>
    <row r="68" spans="6:20">
      <c r="F68"/>
      <c r="P68" t="s">
        <v>536</v>
      </c>
      <c r="Q68" t="s">
        <v>1984</v>
      </c>
      <c r="R68" s="368">
        <v>0</v>
      </c>
      <c r="S68" s="368">
        <v>1</v>
      </c>
      <c r="T68" s="368"/>
    </row>
    <row r="69" spans="6:20">
      <c r="F69"/>
      <c r="P69" t="s">
        <v>536</v>
      </c>
      <c r="Q69" t="s">
        <v>1984</v>
      </c>
      <c r="R69" s="368">
        <v>0</v>
      </c>
      <c r="S69" s="368">
        <v>1</v>
      </c>
      <c r="T69" s="368"/>
    </row>
    <row r="70" spans="6:20">
      <c r="F70"/>
      <c r="P70" t="s">
        <v>536</v>
      </c>
      <c r="Q70" t="s">
        <v>1985</v>
      </c>
      <c r="R70" s="368">
        <v>0</v>
      </c>
      <c r="S70" s="368">
        <v>1</v>
      </c>
      <c r="T70" s="368"/>
    </row>
    <row r="71" spans="6:20">
      <c r="F71"/>
      <c r="I71" s="285"/>
      <c r="J71" s="285"/>
      <c r="K71" s="285"/>
      <c r="L71" s="285"/>
      <c r="M71" s="285"/>
      <c r="N71" s="285"/>
      <c r="P71" t="s">
        <v>536</v>
      </c>
      <c r="Q71" t="s">
        <v>529</v>
      </c>
      <c r="R71" s="368">
        <v>0</v>
      </c>
      <c r="S71" s="368">
        <v>1</v>
      </c>
      <c r="T71" s="368">
        <v>4</v>
      </c>
    </row>
    <row r="72" spans="6:20">
      <c r="F72"/>
      <c r="I72" s="308"/>
      <c r="J72" s="308"/>
      <c r="K72" s="308"/>
      <c r="L72" s="308"/>
      <c r="M72" s="308"/>
      <c r="N72" s="308"/>
      <c r="P72" s="368" t="s">
        <v>536</v>
      </c>
      <c r="Q72" s="368" t="s">
        <v>1985</v>
      </c>
      <c r="R72" s="368">
        <v>0</v>
      </c>
      <c r="S72" s="368">
        <v>1</v>
      </c>
      <c r="T72" s="368">
        <v>1</v>
      </c>
    </row>
    <row r="73" spans="6:20">
      <c r="F73"/>
      <c r="I73" s="308"/>
      <c r="J73" s="308"/>
      <c r="K73" s="308"/>
      <c r="L73" s="308"/>
      <c r="M73" s="308"/>
      <c r="N73" s="308"/>
      <c r="P73" t="s">
        <v>541</v>
      </c>
      <c r="Q73" t="s">
        <v>534</v>
      </c>
      <c r="R73" s="368">
        <v>1</v>
      </c>
      <c r="S73" s="368">
        <v>0</v>
      </c>
      <c r="T73" s="368"/>
    </row>
    <row r="74" spans="6:20">
      <c r="F74"/>
      <c r="I74" s="308"/>
      <c r="J74" s="308"/>
      <c r="K74" s="308"/>
      <c r="L74" s="308"/>
      <c r="M74" s="308"/>
      <c r="N74" s="308"/>
      <c r="P74" t="s">
        <v>541</v>
      </c>
      <c r="Q74" t="s">
        <v>536</v>
      </c>
      <c r="R74" s="368">
        <v>1</v>
      </c>
      <c r="S74" s="368">
        <v>0</v>
      </c>
      <c r="T74" s="368"/>
    </row>
    <row r="75" spans="6:20">
      <c r="F75"/>
      <c r="I75" s="308"/>
      <c r="J75" s="308"/>
      <c r="K75" s="308"/>
      <c r="L75" s="308"/>
      <c r="M75" s="308"/>
      <c r="N75" s="308"/>
      <c r="P75" t="s">
        <v>541</v>
      </c>
      <c r="Q75" t="s">
        <v>529</v>
      </c>
      <c r="R75" s="368">
        <v>0</v>
      </c>
      <c r="S75" s="368">
        <v>1</v>
      </c>
      <c r="T75" s="368"/>
    </row>
    <row r="76" spans="6:20">
      <c r="F76"/>
      <c r="I76" s="308"/>
      <c r="J76" s="308"/>
      <c r="K76" s="308"/>
      <c r="L76" s="308"/>
      <c r="M76" s="308"/>
      <c r="N76" s="308"/>
      <c r="P76" t="s">
        <v>541</v>
      </c>
      <c r="Q76" t="s">
        <v>1984</v>
      </c>
      <c r="R76" s="368">
        <v>0</v>
      </c>
      <c r="S76" s="368">
        <v>1</v>
      </c>
      <c r="T76" s="368"/>
    </row>
    <row r="77" spans="6:20">
      <c r="F77"/>
      <c r="I77" s="308"/>
      <c r="J77" s="308"/>
      <c r="K77" s="308"/>
      <c r="L77" s="308"/>
      <c r="M77" s="308"/>
      <c r="N77" s="308"/>
      <c r="P77" t="s">
        <v>541</v>
      </c>
      <c r="Q77" t="s">
        <v>1984</v>
      </c>
      <c r="R77" s="368">
        <v>0</v>
      </c>
      <c r="S77" s="368">
        <v>1</v>
      </c>
      <c r="T77" s="368">
        <v>3</v>
      </c>
    </row>
    <row r="78" spans="6:20">
      <c r="F78"/>
      <c r="I78" s="308"/>
      <c r="J78" s="308"/>
      <c r="K78" s="308"/>
      <c r="L78" s="308"/>
      <c r="M78" s="308"/>
      <c r="N78" s="308"/>
      <c r="P78" t="s">
        <v>541</v>
      </c>
      <c r="Q78" t="s">
        <v>1650</v>
      </c>
      <c r="R78" s="368">
        <v>0</v>
      </c>
      <c r="S78" s="368">
        <v>1</v>
      </c>
      <c r="T78" s="368"/>
    </row>
    <row r="79" spans="6:20">
      <c r="F79"/>
      <c r="I79" s="308"/>
      <c r="J79" s="308"/>
      <c r="K79" s="308"/>
      <c r="L79" s="308"/>
      <c r="M79" s="308"/>
      <c r="N79" s="308"/>
      <c r="P79" t="s">
        <v>541</v>
      </c>
      <c r="Q79" t="s">
        <v>1985</v>
      </c>
      <c r="R79" s="368">
        <v>0</v>
      </c>
      <c r="S79" s="368">
        <v>1</v>
      </c>
      <c r="T79" s="368">
        <v>3</v>
      </c>
    </row>
    <row r="80" spans="6:20">
      <c r="F80"/>
      <c r="P80" t="s">
        <v>541</v>
      </c>
      <c r="Q80" t="s">
        <v>1242</v>
      </c>
      <c r="R80" s="368">
        <v>0</v>
      </c>
      <c r="S80" s="368">
        <v>1</v>
      </c>
      <c r="T80" s="368">
        <v>1</v>
      </c>
    </row>
    <row r="81" spans="4:20">
      <c r="F81"/>
      <c r="P81" t="s">
        <v>541</v>
      </c>
      <c r="Q81" t="s">
        <v>529</v>
      </c>
      <c r="R81" s="368">
        <v>0</v>
      </c>
      <c r="S81" s="368">
        <v>1</v>
      </c>
      <c r="T81" s="368">
        <v>2</v>
      </c>
    </row>
    <row r="82" spans="4:20">
      <c r="D82" s="368"/>
      <c r="E82" s="368"/>
      <c r="F82"/>
      <c r="P82" t="s">
        <v>341</v>
      </c>
      <c r="Q82" t="s">
        <v>536</v>
      </c>
      <c r="S82" s="368"/>
      <c r="T82" s="368">
        <v>2</v>
      </c>
    </row>
  </sheetData>
  <mergeCells count="1">
    <mergeCell ref="A1:E1"/>
  </mergeCells>
  <phoneticPr fontId="22" type="noConversion"/>
  <conditionalFormatting sqref="I72:N79">
    <cfRule type="cellIs" dxfId="254" priority="2" operator="greaterThan">
      <formula>0.5</formula>
    </cfRule>
  </conditionalFormatting>
  <conditionalFormatting sqref="I58:N65">
    <cfRule type="cellIs" dxfId="253" priority="1" operator="greaterThan">
      <formula>0.5</formula>
    </cfRule>
  </conditionalFormatting>
  <conditionalFormatting sqref="P2:P82">
    <cfRule type="expression" dxfId="252" priority="55">
      <formula>$P2="Internal"</formula>
    </cfRule>
  </conditionalFormatting>
  <conditionalFormatting sqref="P2:P82">
    <cfRule type="expression" dxfId="251" priority="56">
      <formula>$R2=1</formula>
    </cfRule>
  </conditionalFormatting>
  <conditionalFormatting sqref="Q2:Q82 S2:S82">
    <cfRule type="expression" dxfId="250" priority="57">
      <formula>$R2&gt;1</formula>
    </cfRule>
  </conditionalFormatting>
  <conditionalFormatting sqref="S2:S82">
    <cfRule type="expression" dxfId="249" priority="60">
      <formula>SUMPRODUCT(--ISNUMBER(SEARCH(IF(#REF!&lt;&gt;"",#REF!),$S2)))&gt;0</formula>
    </cfRule>
  </conditionalFormatting>
  <pageMargins left="0.7" right="0.7" top="0.75" bottom="0.75" header="0.3" footer="0.3"/>
  <pageSetup paperSize="0" orientation="portrait" horizontalDpi="0" verticalDpi="0" copies="0"/>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56F15-BBC7-4F3D-8D89-369898656542}">
  <sheetPr>
    <tabColor rgb="FFFFC000"/>
  </sheetPr>
  <dimension ref="A1:S53"/>
  <sheetViews>
    <sheetView workbookViewId="0">
      <selection activeCell="O2" sqref="O2:P28"/>
    </sheetView>
  </sheetViews>
  <sheetFormatPr defaultRowHeight="14.25"/>
  <cols>
    <col min="1" max="1" width="16" customWidth="1"/>
    <col min="2" max="2" width="7.625" customWidth="1"/>
    <col min="3" max="3" width="7.375" customWidth="1"/>
    <col min="4" max="4" width="9.875" customWidth="1"/>
    <col min="7" max="7" width="10.5" style="81" customWidth="1"/>
    <col min="8" max="8" width="5.125" style="223" customWidth="1"/>
    <col min="9" max="9" width="2.75" style="259" customWidth="1"/>
    <col min="10" max="10" width="2.125" customWidth="1"/>
    <col min="11" max="11" width="3.125" customWidth="1"/>
    <col min="12" max="13" width="26.125" customWidth="1"/>
    <col min="14" max="14" width="3" customWidth="1"/>
    <col min="15" max="15" width="3.75" customWidth="1"/>
    <col min="16" max="16" width="17.75" customWidth="1"/>
    <col min="17" max="17" width="12.125" customWidth="1"/>
    <col min="18" max="18" width="11" customWidth="1"/>
    <col min="19" max="19" width="13.75" bestFit="1" customWidth="1"/>
  </cols>
  <sheetData>
    <row r="1" spans="1:16" ht="17.25" thickBot="1">
      <c r="A1" s="399" t="s">
        <v>203</v>
      </c>
      <c r="B1" s="399"/>
      <c r="C1" s="399"/>
      <c r="D1" s="399"/>
      <c r="E1" s="399"/>
      <c r="F1" s="399"/>
      <c r="G1" s="83"/>
      <c r="H1" s="222"/>
      <c r="I1" s="258"/>
      <c r="K1" s="399" t="s">
        <v>248</v>
      </c>
      <c r="L1" s="399"/>
      <c r="M1" s="399"/>
      <c r="O1" s="410" t="s">
        <v>1500</v>
      </c>
      <c r="P1" s="410"/>
    </row>
    <row r="2" spans="1:16" ht="16.5" thickTop="1" thickBot="1">
      <c r="A2" s="75" t="s">
        <v>164</v>
      </c>
      <c r="B2" s="75" t="s">
        <v>204</v>
      </c>
      <c r="C2" s="75" t="s">
        <v>98</v>
      </c>
      <c r="D2" s="75" t="s">
        <v>205</v>
      </c>
      <c r="E2" s="75" t="s">
        <v>250</v>
      </c>
      <c r="F2" s="75" t="s">
        <v>206</v>
      </c>
      <c r="G2" s="75" t="s">
        <v>172</v>
      </c>
      <c r="H2" s="75" t="s">
        <v>1833</v>
      </c>
      <c r="I2" s="75" t="s">
        <v>2074</v>
      </c>
      <c r="K2" s="75" t="s">
        <v>177</v>
      </c>
      <c r="L2" s="75" t="s">
        <v>99</v>
      </c>
      <c r="M2" s="75" t="s">
        <v>217</v>
      </c>
      <c r="O2" s="292" t="s">
        <v>349</v>
      </c>
      <c r="P2" s="293" t="s">
        <v>1501</v>
      </c>
    </row>
    <row r="3" spans="1:16" ht="15" thickTop="1">
      <c r="A3" s="82" t="s">
        <v>208</v>
      </c>
      <c r="B3" s="82" t="s">
        <v>207</v>
      </c>
      <c r="C3" s="204">
        <v>1200</v>
      </c>
      <c r="D3" s="204">
        <v>50</v>
      </c>
      <c r="E3" s="204">
        <v>55</v>
      </c>
      <c r="F3" s="204">
        <v>60</v>
      </c>
      <c r="G3" s="186">
        <v>10</v>
      </c>
      <c r="H3" s="186">
        <v>8</v>
      </c>
      <c r="I3" s="186">
        <v>1</v>
      </c>
      <c r="K3" s="197">
        <v>1</v>
      </c>
      <c r="L3" s="82" t="s">
        <v>303</v>
      </c>
      <c r="M3" s="113">
        <v>500</v>
      </c>
      <c r="O3" s="288">
        <v>0</v>
      </c>
      <c r="P3" s="276" t="s">
        <v>2354</v>
      </c>
    </row>
    <row r="4" spans="1:16">
      <c r="A4" s="116" t="s">
        <v>210</v>
      </c>
      <c r="B4" s="117" t="s">
        <v>207</v>
      </c>
      <c r="C4" s="213">
        <v>1200</v>
      </c>
      <c r="D4" s="213">
        <v>68</v>
      </c>
      <c r="E4" s="213">
        <v>55</v>
      </c>
      <c r="F4" s="213">
        <v>215</v>
      </c>
      <c r="G4" s="214">
        <v>10</v>
      </c>
      <c r="H4" s="186">
        <v>8</v>
      </c>
      <c r="I4" s="186">
        <v>2</v>
      </c>
      <c r="K4" s="197">
        <v>2</v>
      </c>
      <c r="L4" s="82" t="s">
        <v>2107</v>
      </c>
      <c r="M4" s="113">
        <v>1200</v>
      </c>
      <c r="O4" s="288">
        <v>1</v>
      </c>
      <c r="P4" s="276" t="s">
        <v>526</v>
      </c>
    </row>
    <row r="5" spans="1:16">
      <c r="A5" s="82" t="s">
        <v>209</v>
      </c>
      <c r="B5" s="82" t="s">
        <v>207</v>
      </c>
      <c r="C5" s="204">
        <v>1200</v>
      </c>
      <c r="D5" s="204">
        <v>100</v>
      </c>
      <c r="E5" s="204">
        <v>52</v>
      </c>
      <c r="F5" s="204">
        <v>60</v>
      </c>
      <c r="G5" s="186">
        <v>10</v>
      </c>
      <c r="H5" s="186">
        <v>8</v>
      </c>
      <c r="I5" s="186">
        <v>3</v>
      </c>
      <c r="K5" s="197">
        <v>3</v>
      </c>
      <c r="L5" s="82" t="s">
        <v>303</v>
      </c>
      <c r="M5" s="113">
        <v>3000</v>
      </c>
      <c r="O5" s="288">
        <v>2</v>
      </c>
      <c r="P5" s="276" t="s">
        <v>1515</v>
      </c>
    </row>
    <row r="6" spans="1:16">
      <c r="A6" s="82" t="s">
        <v>211</v>
      </c>
      <c r="B6" s="82" t="s">
        <v>213</v>
      </c>
      <c r="C6" s="204">
        <v>1400</v>
      </c>
      <c r="D6" s="204">
        <v>90</v>
      </c>
      <c r="E6" s="204">
        <v>60</v>
      </c>
      <c r="F6" s="204">
        <v>200</v>
      </c>
      <c r="G6" s="186">
        <v>50</v>
      </c>
      <c r="H6" s="186">
        <v>7</v>
      </c>
      <c r="I6" s="186">
        <v>4</v>
      </c>
      <c r="K6" s="197">
        <v>4</v>
      </c>
      <c r="L6" s="82" t="s">
        <v>304</v>
      </c>
      <c r="M6" s="82" t="s">
        <v>1691</v>
      </c>
      <c r="O6" s="288">
        <v>3</v>
      </c>
      <c r="P6" s="289" t="s">
        <v>1505</v>
      </c>
    </row>
    <row r="7" spans="1:16">
      <c r="A7" s="82" t="s">
        <v>212</v>
      </c>
      <c r="B7" s="82" t="s">
        <v>213</v>
      </c>
      <c r="C7" s="204">
        <v>1400</v>
      </c>
      <c r="D7" s="204">
        <v>90</v>
      </c>
      <c r="E7" s="204">
        <v>65</v>
      </c>
      <c r="F7" s="204">
        <v>90</v>
      </c>
      <c r="G7" s="186">
        <v>50</v>
      </c>
      <c r="H7" s="186">
        <v>7</v>
      </c>
      <c r="I7" s="186">
        <v>5</v>
      </c>
      <c r="K7" s="197">
        <v>5</v>
      </c>
      <c r="L7" s="82" t="s">
        <v>346</v>
      </c>
      <c r="M7" s="82" t="s">
        <v>345</v>
      </c>
      <c r="O7" s="288">
        <v>4</v>
      </c>
      <c r="P7" s="289" t="s">
        <v>272</v>
      </c>
    </row>
    <row r="8" spans="1:16">
      <c r="A8" s="84" t="s">
        <v>113</v>
      </c>
      <c r="B8" s="84" t="s">
        <v>213</v>
      </c>
      <c r="C8" s="204">
        <v>1400</v>
      </c>
      <c r="D8" s="204">
        <v>140</v>
      </c>
      <c r="E8" s="204">
        <v>62</v>
      </c>
      <c r="F8" s="204">
        <v>130</v>
      </c>
      <c r="G8" s="186">
        <v>50</v>
      </c>
      <c r="H8" s="186">
        <v>7</v>
      </c>
      <c r="I8" s="186">
        <v>5</v>
      </c>
      <c r="K8" s="197">
        <v>6</v>
      </c>
      <c r="L8" s="82" t="s">
        <v>347</v>
      </c>
      <c r="M8" s="113">
        <v>9600</v>
      </c>
      <c r="O8" s="288">
        <v>5</v>
      </c>
      <c r="P8" s="289" t="s">
        <v>2033</v>
      </c>
    </row>
    <row r="9" spans="1:16">
      <c r="A9" s="82" t="s">
        <v>111</v>
      </c>
      <c r="B9" s="84" t="s">
        <v>198</v>
      </c>
      <c r="C9" s="284">
        <v>1700</v>
      </c>
      <c r="D9" s="186">
        <v>130</v>
      </c>
      <c r="E9" s="186">
        <v>75</v>
      </c>
      <c r="F9" s="186">
        <v>220</v>
      </c>
      <c r="G9" s="186">
        <v>200</v>
      </c>
      <c r="H9" s="186">
        <v>6</v>
      </c>
      <c r="I9" s="186">
        <v>6</v>
      </c>
      <c r="K9" s="197">
        <v>7</v>
      </c>
      <c r="L9" s="82" t="s">
        <v>305</v>
      </c>
      <c r="M9" s="82" t="s">
        <v>508</v>
      </c>
      <c r="O9" s="288">
        <v>6</v>
      </c>
      <c r="P9" s="289" t="s">
        <v>203</v>
      </c>
    </row>
    <row r="10" spans="1:16">
      <c r="A10" s="82" t="s">
        <v>127</v>
      </c>
      <c r="B10" s="82" t="s">
        <v>198</v>
      </c>
      <c r="C10" s="204">
        <v>1700</v>
      </c>
      <c r="D10" s="187"/>
      <c r="E10" s="187"/>
      <c r="F10" s="187"/>
      <c r="G10" s="186">
        <v>200</v>
      </c>
      <c r="H10" s="186">
        <v>6</v>
      </c>
      <c r="I10" s="186">
        <v>6</v>
      </c>
      <c r="K10" s="197">
        <v>8</v>
      </c>
      <c r="L10" s="82" t="s">
        <v>306</v>
      </c>
      <c r="M10" s="82" t="s">
        <v>348</v>
      </c>
      <c r="O10" s="288">
        <v>7</v>
      </c>
      <c r="P10" s="289" t="s">
        <v>2034</v>
      </c>
    </row>
    <row r="11" spans="1:16">
      <c r="A11" s="82" t="s">
        <v>432</v>
      </c>
      <c r="B11" s="135" t="s">
        <v>433</v>
      </c>
      <c r="C11" s="284">
        <v>1700</v>
      </c>
      <c r="D11" s="187"/>
      <c r="E11" s="187"/>
      <c r="F11" s="187"/>
      <c r="G11" s="186">
        <v>200</v>
      </c>
      <c r="H11" s="186">
        <v>6</v>
      </c>
      <c r="I11" s="186">
        <v>6</v>
      </c>
      <c r="K11" s="186">
        <v>9</v>
      </c>
      <c r="L11" s="84" t="s">
        <v>503</v>
      </c>
      <c r="M11" s="84" t="s">
        <v>2147</v>
      </c>
      <c r="O11" s="288">
        <v>9</v>
      </c>
      <c r="P11" s="276" t="s">
        <v>241</v>
      </c>
    </row>
    <row r="12" spans="1:16">
      <c r="A12" s="84" t="s">
        <v>506</v>
      </c>
      <c r="B12" s="84" t="s">
        <v>284</v>
      </c>
      <c r="C12" s="186">
        <v>2000</v>
      </c>
      <c r="D12" s="186">
        <v>170</v>
      </c>
      <c r="E12" s="186">
        <v>85</v>
      </c>
      <c r="F12" s="186">
        <v>350</v>
      </c>
      <c r="G12" s="186">
        <v>500</v>
      </c>
      <c r="H12" s="186">
        <v>5</v>
      </c>
      <c r="I12" s="186">
        <v>7</v>
      </c>
      <c r="K12" s="186">
        <v>10</v>
      </c>
      <c r="L12" s="84" t="s">
        <v>504</v>
      </c>
      <c r="M12" s="84" t="s">
        <v>2147</v>
      </c>
      <c r="O12" s="288">
        <v>10</v>
      </c>
      <c r="P12" s="276" t="s">
        <v>282</v>
      </c>
    </row>
    <row r="13" spans="1:16">
      <c r="A13" s="84" t="s">
        <v>1455</v>
      </c>
      <c r="B13" s="84" t="s">
        <v>284</v>
      </c>
      <c r="C13" s="186">
        <v>2000</v>
      </c>
      <c r="D13" s="186">
        <v>220</v>
      </c>
      <c r="E13" s="186">
        <v>82</v>
      </c>
      <c r="F13" s="186">
        <v>350</v>
      </c>
      <c r="G13" s="186">
        <v>500</v>
      </c>
      <c r="H13" s="186">
        <v>5</v>
      </c>
      <c r="I13" s="186">
        <v>7</v>
      </c>
      <c r="K13" s="186">
        <v>11</v>
      </c>
      <c r="L13" s="84" t="s">
        <v>505</v>
      </c>
      <c r="M13" s="84" t="s">
        <v>2147</v>
      </c>
      <c r="O13" s="288">
        <v>11</v>
      </c>
      <c r="P13" s="276" t="s">
        <v>2035</v>
      </c>
    </row>
    <row r="14" spans="1:16">
      <c r="A14" s="84" t="s">
        <v>2391</v>
      </c>
      <c r="B14" s="84" t="s">
        <v>284</v>
      </c>
      <c r="C14" s="186">
        <v>2000</v>
      </c>
      <c r="D14" s="186">
        <v>170</v>
      </c>
      <c r="E14" s="186">
        <v>82</v>
      </c>
      <c r="F14" s="186">
        <v>440</v>
      </c>
      <c r="G14" s="186">
        <v>500</v>
      </c>
      <c r="H14" s="186">
        <v>5</v>
      </c>
      <c r="I14" s="186">
        <v>7</v>
      </c>
      <c r="K14" s="186">
        <v>12</v>
      </c>
      <c r="L14" s="84" t="s">
        <v>2148</v>
      </c>
      <c r="M14" s="84" t="s">
        <v>2147</v>
      </c>
      <c r="O14" s="290">
        <v>12</v>
      </c>
      <c r="P14" s="291" t="s">
        <v>2036</v>
      </c>
    </row>
    <row r="15" spans="1:16">
      <c r="A15" s="84" t="s">
        <v>888</v>
      </c>
      <c r="B15" s="135" t="s">
        <v>1190</v>
      </c>
      <c r="C15" s="186"/>
      <c r="D15" s="187"/>
      <c r="E15" s="187"/>
      <c r="F15" s="187"/>
      <c r="G15" s="186" t="s">
        <v>507</v>
      </c>
      <c r="H15" s="186" t="s">
        <v>2387</v>
      </c>
      <c r="I15" s="186">
        <v>8</v>
      </c>
      <c r="K15" s="186">
        <v>13</v>
      </c>
      <c r="L15" s="84" t="s">
        <v>2149</v>
      </c>
      <c r="M15" s="84" t="s">
        <v>2147</v>
      </c>
      <c r="O15" s="288">
        <v>13</v>
      </c>
      <c r="P15" s="289" t="s">
        <v>2355</v>
      </c>
    </row>
    <row r="16" spans="1:16">
      <c r="A16" s="84" t="s">
        <v>1189</v>
      </c>
      <c r="B16" s="135" t="s">
        <v>1190</v>
      </c>
      <c r="C16" s="186"/>
      <c r="D16" s="187"/>
      <c r="E16" s="187"/>
      <c r="F16" s="187"/>
      <c r="G16" s="186" t="s">
        <v>507</v>
      </c>
      <c r="H16" s="186" t="s">
        <v>2387</v>
      </c>
      <c r="I16" s="186">
        <v>8</v>
      </c>
      <c r="K16" s="186">
        <v>14</v>
      </c>
      <c r="L16" s="84" t="s">
        <v>2150</v>
      </c>
      <c r="M16" s="84" t="s">
        <v>2147</v>
      </c>
      <c r="O16" s="290">
        <v>14</v>
      </c>
      <c r="P16" s="291" t="s">
        <v>122</v>
      </c>
    </row>
    <row r="17" spans="1:19">
      <c r="A17" s="84" t="s">
        <v>1604</v>
      </c>
      <c r="B17" s="135" t="s">
        <v>285</v>
      </c>
      <c r="C17" s="186"/>
      <c r="D17" s="187"/>
      <c r="E17" s="187"/>
      <c r="F17" s="187"/>
      <c r="G17" s="186" t="s">
        <v>507</v>
      </c>
      <c r="H17" s="186" t="s">
        <v>2387</v>
      </c>
      <c r="I17" s="186">
        <v>8</v>
      </c>
      <c r="K17" s="186">
        <v>15</v>
      </c>
      <c r="L17" s="84" t="s">
        <v>2146</v>
      </c>
      <c r="M17" s="84" t="s">
        <v>2147</v>
      </c>
      <c r="O17" s="288">
        <v>15</v>
      </c>
      <c r="P17" s="289" t="s">
        <v>2037</v>
      </c>
    </row>
    <row r="18" spans="1:19">
      <c r="A18" s="84" t="s">
        <v>324</v>
      </c>
      <c r="B18" s="135" t="s">
        <v>495</v>
      </c>
      <c r="C18" s="186">
        <v>3600</v>
      </c>
      <c r="D18" s="186">
        <v>300</v>
      </c>
      <c r="E18" s="186">
        <v>140</v>
      </c>
      <c r="F18" s="186">
        <v>600</v>
      </c>
      <c r="G18" s="186" t="s">
        <v>299</v>
      </c>
      <c r="H18" s="186" t="s">
        <v>2075</v>
      </c>
      <c r="I18" s="186">
        <v>9</v>
      </c>
      <c r="O18" s="288">
        <v>16</v>
      </c>
      <c r="P18" s="289" t="s">
        <v>1502</v>
      </c>
      <c r="Q18" s="188"/>
    </row>
    <row r="19" spans="1:19">
      <c r="A19" s="84"/>
      <c r="B19" s="84"/>
      <c r="C19" s="186"/>
      <c r="D19" s="186"/>
      <c r="E19" s="186"/>
      <c r="F19" s="186"/>
      <c r="G19" s="186"/>
      <c r="H19" s="186"/>
      <c r="I19" s="186"/>
      <c r="O19" s="288">
        <v>17</v>
      </c>
      <c r="P19" s="289" t="s">
        <v>1509</v>
      </c>
      <c r="Q19" s="188"/>
    </row>
    <row r="20" spans="1:19">
      <c r="A20" s="84"/>
      <c r="B20" s="84"/>
      <c r="C20" s="186"/>
      <c r="D20" s="186"/>
      <c r="E20" s="186"/>
      <c r="F20" s="186"/>
      <c r="G20" s="186"/>
      <c r="H20" s="186"/>
      <c r="I20" s="186"/>
      <c r="O20" s="288">
        <v>18</v>
      </c>
      <c r="P20" s="289" t="s">
        <v>1510</v>
      </c>
      <c r="Q20" s="188"/>
      <c r="R20" s="126"/>
      <c r="S20" s="76"/>
    </row>
    <row r="21" spans="1:19">
      <c r="O21" s="288">
        <v>19</v>
      </c>
      <c r="P21" s="289" t="s">
        <v>1511</v>
      </c>
      <c r="Q21" s="188"/>
      <c r="R21" s="126"/>
      <c r="S21" s="76"/>
    </row>
    <row r="22" spans="1:19" ht="16.5">
      <c r="L22" s="405" t="s">
        <v>2151</v>
      </c>
      <c r="M22" s="405"/>
      <c r="O22" s="288">
        <v>20</v>
      </c>
      <c r="P22" s="289" t="s">
        <v>1512</v>
      </c>
      <c r="Q22" s="188"/>
      <c r="R22" s="126"/>
      <c r="S22" s="76"/>
    </row>
    <row r="23" spans="1:19">
      <c r="L23" s="126" t="s">
        <v>2151</v>
      </c>
      <c r="M23" s="126" t="s">
        <v>2152</v>
      </c>
      <c r="O23" s="288">
        <v>21</v>
      </c>
      <c r="P23" s="289" t="s">
        <v>1513</v>
      </c>
      <c r="Q23" s="188"/>
      <c r="R23" s="126"/>
      <c r="S23" s="76"/>
    </row>
    <row r="24" spans="1:19">
      <c r="L24" s="126" t="s">
        <v>205</v>
      </c>
      <c r="M24" s="126" t="s">
        <v>338</v>
      </c>
      <c r="O24" s="290">
        <v>22</v>
      </c>
      <c r="P24" s="291" t="s">
        <v>2357</v>
      </c>
      <c r="Q24" s="188"/>
      <c r="R24" s="126"/>
      <c r="S24" s="76"/>
    </row>
    <row r="25" spans="1:19">
      <c r="L25" s="126" t="s">
        <v>250</v>
      </c>
      <c r="M25" s="126" t="s">
        <v>98</v>
      </c>
      <c r="O25" s="290">
        <v>23</v>
      </c>
      <c r="P25" s="291" t="s">
        <v>1514</v>
      </c>
      <c r="Q25" s="188"/>
      <c r="S25" s="76"/>
    </row>
    <row r="26" spans="1:19">
      <c r="L26" s="126" t="s">
        <v>452</v>
      </c>
      <c r="M26" s="126" t="s">
        <v>341</v>
      </c>
      <c r="O26" s="288">
        <v>24</v>
      </c>
      <c r="P26" s="289" t="s">
        <v>1504</v>
      </c>
      <c r="Q26" s="188"/>
    </row>
    <row r="27" spans="1:19">
      <c r="G27" s="92"/>
      <c r="H27" s="92"/>
      <c r="I27" s="92"/>
      <c r="J27" s="99"/>
      <c r="O27" s="288">
        <v>25</v>
      </c>
      <c r="P27" s="276" t="s">
        <v>1516</v>
      </c>
      <c r="Q27" s="188"/>
    </row>
    <row r="28" spans="1:19">
      <c r="O28" s="288">
        <v>26</v>
      </c>
      <c r="P28" s="276" t="s">
        <v>1517</v>
      </c>
      <c r="Q28" s="188"/>
    </row>
    <row r="29" spans="1:19">
      <c r="Q29" s="188"/>
    </row>
    <row r="30" spans="1:19">
      <c r="Q30" s="188"/>
    </row>
    <row r="44" spans="18:18">
      <c r="R44" s="131"/>
    </row>
    <row r="53" spans="7:7">
      <c r="G53" s="133"/>
    </row>
  </sheetData>
  <mergeCells count="4">
    <mergeCell ref="A1:F1"/>
    <mergeCell ref="K1:M1"/>
    <mergeCell ref="O1:P1"/>
    <mergeCell ref="L22:M22"/>
  </mergeCells>
  <phoneticPr fontId="22" type="noConversion"/>
  <hyperlinks>
    <hyperlink ref="P4" location="Characters!A1" display="Characters!A1" xr:uid="{1B8CBE53-0EFA-4A69-87F1-6E105F6359FE}"/>
    <hyperlink ref="P5" location="Calculator!A1" display="Calculator!A1" xr:uid="{66D782FC-8F2F-4218-8948-24A0DC497F79}"/>
    <hyperlink ref="P6:P12" location="Calculator!A1" display="Calculator!A1" xr:uid="{C2EDF5DF-8E50-4BDA-80C4-8CF3F0A586E3}"/>
    <hyperlink ref="P6" location="'FAQ Tips'!A1" display="FAQ and Tips" xr:uid="{C45A70FA-305A-42CE-ABCA-853D5D5A242B}"/>
    <hyperlink ref="P7" location="General!A1" display="General Table" xr:uid="{5659AEB2-4C44-4E84-A3DA-2E715E2B5600}"/>
    <hyperlink ref="P8" location="Arena!A1" display="Arena" xr:uid="{49E97D88-C3F2-4418-8FAB-757972353D5F}"/>
    <hyperlink ref="P10" location="Book!A1" display="Book" xr:uid="{3FEA5411-0720-435A-A7E0-925958281F7F}"/>
    <hyperlink ref="P9" location="Horse!A1" display="Horse &amp; Skill Table" xr:uid="{721431CF-D33C-40CD-89CC-2ED6F9C7745A}"/>
    <hyperlink ref="P15" location="'Martial Arts'!A1" display="Martial Art" xr:uid="{204121F8-9756-4AA8-9D71-0F6CBD1E3E11}"/>
    <hyperlink ref="P11" location="Craft!A1" display="Craft!A1" xr:uid="{8AA7F307-DCCB-4BD7-99A3-081B6D0F4884}"/>
    <hyperlink ref="P18" location="'Junshan Wine'!A1" display="'Junshan Wine'!A1" xr:uid="{16D1B4BA-0620-4A38-B12A-CAB016309571}"/>
    <hyperlink ref="P19" location="'Junshan Poem'!A1" display="'Junshan Poem'!A1" xr:uid="{3B692189-DFEC-4149-A3E2-46460754A4FF}"/>
    <hyperlink ref="P20" location="'Language Persian'!A1" display="'Language Persian'!A1" xr:uid="{9AF7E8F4-47EE-4AB9-8D5B-31FDB3C7F05D}"/>
    <hyperlink ref="P21" location="'Language Korean'!A1" display="'Language Korean'!A1" xr:uid="{AC05F940-B81E-4670-99C4-AC649F83AF5C}"/>
    <hyperlink ref="P22" location="'Scholar Paint'!A1" display="'Scholar Paint'!A1" xr:uid="{AB3CA670-2CB3-4164-AA0E-FEB1C5E145A1}"/>
    <hyperlink ref="P23" location="'Scholar Caligraphy'!A1" display="'Scholar Caligraphy'!A1" xr:uid="{CFF2AC41-5791-4EE5-A556-5E15B48D0548}"/>
    <hyperlink ref="P17" location="'Scholar Music'!A1" display="'Scholar Music'!A1" xr:uid="{67D64D37-4F13-435E-9736-7E87A3B2B591}"/>
    <hyperlink ref="P26" location="'Sect Treasure Hall'!A1" display="Sect Treasure Hall" xr:uid="{0FDC11C3-219D-4B3C-82D2-163DBE7A900B}"/>
    <hyperlink ref="P27" location="Version!A1" display="Version!A1" xr:uid="{2FE95E0A-ACDB-4FAF-9004-0ABF69B3A6AC}"/>
    <hyperlink ref="P28" location="Misc!A1" display="Misc!A1" xr:uid="{48D40AC2-7FAC-4AEA-8105-49FF52C7DCA0}"/>
    <hyperlink ref="P3" location="Introduction!A1" display="Introduction" xr:uid="{FC2B27C7-D766-45AD-8BFF-78969CF826FC}"/>
    <hyperlink ref="P12" location="Equipment!A1" display="Equipment" xr:uid="{C9DE3EE6-BC46-4BA1-BD66-FEEA8866257C}"/>
    <hyperlink ref="P13" location="'Chest &amp; Item'!A1" display="Chest &amp; Item" xr:uid="{C6B96FA9-800A-4FD6-94FD-8B377F778B3C}"/>
    <hyperlink ref="P14" location="Martial!A1" display="Martial" xr:uid="{B06A4654-CB08-4E62-90F7-A4A99045D2DD}"/>
    <hyperlink ref="P16" location="Sect!A1" display="Sect" xr:uid="{454C5770-E360-41BA-AA32-0EA2103D4A3B}"/>
    <hyperlink ref="P24" location="'Scholar Go'!A1" display="Scholar Go" xr:uid="{8058DAD1-396E-4188-BDD9-398F461B4EF4}"/>
    <hyperlink ref="P25" location="'Scholar Music'!A1" display="Scholar Music" xr:uid="{235A384D-CABA-4F87-9075-84CC7F4B4863}"/>
  </hyperlinks>
  <pageMargins left="0.7" right="0.7" top="0.75" bottom="0.75" header="0.3" footer="0.3"/>
  <pageSetup paperSize="0" orientation="portrait" horizontalDpi="0" verticalDpi="0" copies="0"/>
  <tableParts count="4">
    <tablePart r:id="rId1"/>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EE817-C205-4F22-A50B-3EC4E1E7915F}">
  <sheetPr>
    <tabColor rgb="FFFFC000"/>
  </sheetPr>
  <dimension ref="A1:J62"/>
  <sheetViews>
    <sheetView topLeftCell="A4" workbookViewId="0">
      <selection activeCell="G16" sqref="G16:H42"/>
    </sheetView>
  </sheetViews>
  <sheetFormatPr defaultRowHeight="14.25"/>
  <cols>
    <col min="1" max="1" width="3.125" customWidth="1"/>
    <col min="2" max="2" width="35.875" bestFit="1" customWidth="1"/>
    <col min="3" max="3" width="21.875" customWidth="1"/>
    <col min="4" max="4" width="40.375" customWidth="1"/>
    <col min="5" max="5" width="7.25" bestFit="1" customWidth="1"/>
    <col min="6" max="6" width="2.5" customWidth="1"/>
    <col min="7" max="7" width="3.5" customWidth="1"/>
    <col min="8" max="8" width="21.375" customWidth="1"/>
    <col min="9" max="9" width="7.875" customWidth="1"/>
    <col min="10" max="10" width="4" customWidth="1"/>
  </cols>
  <sheetData>
    <row r="1" spans="1:10" s="80" customFormat="1" ht="17.25" thickBot="1">
      <c r="A1" s="399" t="s">
        <v>350</v>
      </c>
      <c r="B1" s="399"/>
      <c r="C1" s="399"/>
      <c r="D1" s="399"/>
      <c r="E1" s="180"/>
      <c r="G1" s="399" t="s">
        <v>180</v>
      </c>
      <c r="H1" s="399"/>
      <c r="I1" s="399"/>
      <c r="J1" s="399"/>
    </row>
    <row r="2" spans="1:10" ht="16.5" thickTop="1" thickBot="1">
      <c r="A2" s="75" t="s">
        <v>177</v>
      </c>
      <c r="B2" s="75" t="s">
        <v>164</v>
      </c>
      <c r="C2" s="75" t="s">
        <v>99</v>
      </c>
      <c r="D2" s="75" t="s">
        <v>178</v>
      </c>
      <c r="E2" s="75" t="s">
        <v>191</v>
      </c>
      <c r="G2" s="75" t="s">
        <v>349</v>
      </c>
      <c r="H2" s="75" t="s">
        <v>164</v>
      </c>
      <c r="I2" s="75" t="s">
        <v>181</v>
      </c>
      <c r="J2" s="75" t="s">
        <v>182</v>
      </c>
    </row>
    <row r="3" spans="1:10" ht="15" thickTop="1">
      <c r="A3" s="197">
        <v>1</v>
      </c>
      <c r="B3" s="82" t="s">
        <v>1043</v>
      </c>
      <c r="C3" s="82" t="s">
        <v>3068</v>
      </c>
      <c r="D3" s="82" t="s">
        <v>906</v>
      </c>
      <c r="E3" s="82" t="s">
        <v>188</v>
      </c>
      <c r="G3" s="185">
        <v>10</v>
      </c>
      <c r="H3" s="82" t="s">
        <v>855</v>
      </c>
      <c r="I3" s="82">
        <v>54</v>
      </c>
      <c r="J3" s="82">
        <v>3</v>
      </c>
    </row>
    <row r="4" spans="1:10">
      <c r="A4" s="197">
        <v>2</v>
      </c>
      <c r="B4" s="82" t="s">
        <v>1044</v>
      </c>
      <c r="C4" s="82" t="s">
        <v>902</v>
      </c>
      <c r="D4" s="82" t="s">
        <v>2105</v>
      </c>
      <c r="E4" s="82" t="s">
        <v>185</v>
      </c>
      <c r="G4" s="185">
        <v>20</v>
      </c>
      <c r="H4" s="82" t="s">
        <v>1362</v>
      </c>
      <c r="I4" s="82">
        <v>84</v>
      </c>
      <c r="J4" s="82">
        <v>4</v>
      </c>
    </row>
    <row r="5" spans="1:10">
      <c r="A5" s="197">
        <v>3</v>
      </c>
      <c r="B5" s="82" t="s">
        <v>1047</v>
      </c>
      <c r="C5" s="82" t="s">
        <v>100</v>
      </c>
      <c r="D5" s="82" t="s">
        <v>1565</v>
      </c>
      <c r="E5" s="82" t="s">
        <v>184</v>
      </c>
      <c r="G5" s="185">
        <v>30</v>
      </c>
      <c r="H5" s="82" t="s">
        <v>1338</v>
      </c>
      <c r="I5" s="82">
        <v>328</v>
      </c>
      <c r="J5" s="82">
        <v>5</v>
      </c>
    </row>
    <row r="6" spans="1:10">
      <c r="A6" s="197">
        <v>4</v>
      </c>
      <c r="B6" s="82" t="s">
        <v>1045</v>
      </c>
      <c r="C6" s="82" t="s">
        <v>2104</v>
      </c>
      <c r="D6" s="82" t="s">
        <v>2103</v>
      </c>
      <c r="E6" s="82" t="s">
        <v>122</v>
      </c>
      <c r="G6" s="185">
        <v>40</v>
      </c>
      <c r="H6" s="82" t="s">
        <v>1337</v>
      </c>
      <c r="I6" s="82">
        <v>1036</v>
      </c>
      <c r="J6" s="82">
        <v>6</v>
      </c>
    </row>
    <row r="7" spans="1:10">
      <c r="A7" s="197">
        <v>5</v>
      </c>
      <c r="B7" s="82" t="s">
        <v>1046</v>
      </c>
      <c r="C7" s="82" t="s">
        <v>1957</v>
      </c>
      <c r="D7" s="82" t="s">
        <v>2108</v>
      </c>
      <c r="E7" s="82" t="s">
        <v>185</v>
      </c>
      <c r="G7" s="185">
        <v>50</v>
      </c>
      <c r="H7" s="82" t="s">
        <v>1363</v>
      </c>
      <c r="I7" s="82">
        <v>1987</v>
      </c>
      <c r="J7" s="82">
        <v>7</v>
      </c>
    </row>
    <row r="8" spans="1:10">
      <c r="A8" s="197">
        <v>6</v>
      </c>
      <c r="B8" s="82" t="s">
        <v>1048</v>
      </c>
      <c r="C8" s="82" t="s">
        <v>2111</v>
      </c>
      <c r="D8" s="82" t="s">
        <v>2112</v>
      </c>
      <c r="E8" s="82" t="s">
        <v>185</v>
      </c>
      <c r="G8" s="185">
        <v>60</v>
      </c>
      <c r="H8" s="82" t="s">
        <v>1820</v>
      </c>
      <c r="I8" s="82">
        <v>3621</v>
      </c>
      <c r="J8" s="82">
        <v>8</v>
      </c>
    </row>
    <row r="9" spans="1:10">
      <c r="A9" s="197">
        <v>7</v>
      </c>
      <c r="B9" s="82" t="s">
        <v>1049</v>
      </c>
      <c r="C9" s="82" t="s">
        <v>3068</v>
      </c>
      <c r="D9" s="82" t="s">
        <v>2106</v>
      </c>
      <c r="E9" s="82" t="s">
        <v>188</v>
      </c>
    </row>
    <row r="10" spans="1:10" ht="14.25" customHeight="1">
      <c r="A10" s="197">
        <v>8</v>
      </c>
      <c r="B10" s="82" t="s">
        <v>1050</v>
      </c>
      <c r="C10" s="82" t="s">
        <v>101</v>
      </c>
      <c r="D10" s="82" t="s">
        <v>355</v>
      </c>
      <c r="E10" s="82" t="s">
        <v>185</v>
      </c>
      <c r="G10" s="400" t="s">
        <v>1083</v>
      </c>
      <c r="H10" s="400"/>
      <c r="I10" s="400"/>
      <c r="J10" s="400"/>
    </row>
    <row r="11" spans="1:10">
      <c r="A11" s="197">
        <v>9</v>
      </c>
      <c r="B11" s="82" t="s">
        <v>1051</v>
      </c>
      <c r="C11" s="82" t="s">
        <v>2203</v>
      </c>
      <c r="D11" s="82" t="s">
        <v>106</v>
      </c>
      <c r="E11" s="82" t="s">
        <v>185</v>
      </c>
      <c r="G11" s="400"/>
      <c r="H11" s="400"/>
      <c r="I11" s="400"/>
      <c r="J11" s="400"/>
    </row>
    <row r="12" spans="1:10">
      <c r="A12" s="197">
        <v>10</v>
      </c>
      <c r="B12" s="82" t="s">
        <v>1052</v>
      </c>
      <c r="C12" s="82" t="s">
        <v>3068</v>
      </c>
      <c r="D12" s="82" t="s">
        <v>905</v>
      </c>
      <c r="E12" s="82" t="s">
        <v>188</v>
      </c>
      <c r="G12" s="400"/>
      <c r="H12" s="400"/>
      <c r="I12" s="400"/>
      <c r="J12" s="400"/>
    </row>
    <row r="13" spans="1:10">
      <c r="A13" s="197">
        <v>11</v>
      </c>
      <c r="B13" s="84" t="s">
        <v>1368</v>
      </c>
      <c r="C13" s="84" t="s">
        <v>267</v>
      </c>
      <c r="D13" s="82" t="s">
        <v>1565</v>
      </c>
      <c r="E13" s="82" t="s">
        <v>184</v>
      </c>
      <c r="G13" s="400"/>
      <c r="H13" s="400"/>
      <c r="I13" s="400"/>
      <c r="J13" s="400"/>
    </row>
    <row r="14" spans="1:10" ht="28.5">
      <c r="A14" s="197">
        <v>12</v>
      </c>
      <c r="B14" s="84" t="s">
        <v>1369</v>
      </c>
      <c r="C14" s="82" t="s">
        <v>904</v>
      </c>
      <c r="D14" s="138" t="s">
        <v>2109</v>
      </c>
      <c r="E14" s="82" t="s">
        <v>185</v>
      </c>
    </row>
    <row r="15" spans="1:10" ht="17.25" thickBot="1">
      <c r="A15" s="197">
        <v>13</v>
      </c>
      <c r="B15" s="84" t="s">
        <v>1370</v>
      </c>
      <c r="C15" s="82" t="s">
        <v>3068</v>
      </c>
      <c r="D15" s="82" t="s">
        <v>2202</v>
      </c>
      <c r="E15" s="82" t="s">
        <v>188</v>
      </c>
      <c r="G15" s="410" t="s">
        <v>1500</v>
      </c>
      <c r="H15" s="410"/>
    </row>
    <row r="16" spans="1:10" ht="15" thickTop="1">
      <c r="A16" s="197">
        <v>14</v>
      </c>
      <c r="B16" s="84" t="s">
        <v>1371</v>
      </c>
      <c r="C16" s="82" t="s">
        <v>102</v>
      </c>
      <c r="D16" s="82" t="s">
        <v>1566</v>
      </c>
      <c r="E16" s="82" t="s">
        <v>122</v>
      </c>
      <c r="G16" s="292" t="s">
        <v>349</v>
      </c>
      <c r="H16" s="293" t="s">
        <v>1501</v>
      </c>
    </row>
    <row r="17" spans="1:8">
      <c r="A17" s="197">
        <v>15</v>
      </c>
      <c r="B17" s="84" t="s">
        <v>1372</v>
      </c>
      <c r="C17" s="82" t="s">
        <v>103</v>
      </c>
      <c r="D17" s="82" t="s">
        <v>1565</v>
      </c>
      <c r="E17" s="82" t="s">
        <v>184</v>
      </c>
      <c r="G17" s="288">
        <v>0</v>
      </c>
      <c r="H17" s="276" t="s">
        <v>2354</v>
      </c>
    </row>
    <row r="18" spans="1:8">
      <c r="A18" s="197">
        <v>16</v>
      </c>
      <c r="B18" s="84" t="s">
        <v>1373</v>
      </c>
      <c r="C18" s="82" t="s">
        <v>104</v>
      </c>
      <c r="D18" s="82" t="s">
        <v>1566</v>
      </c>
      <c r="E18" s="82" t="s">
        <v>122</v>
      </c>
      <c r="G18" s="288">
        <v>1</v>
      </c>
      <c r="H18" s="276" t="s">
        <v>526</v>
      </c>
    </row>
    <row r="19" spans="1:8">
      <c r="A19" s="197">
        <v>17</v>
      </c>
      <c r="B19" s="84" t="s">
        <v>1374</v>
      </c>
      <c r="C19" s="82" t="s">
        <v>190</v>
      </c>
      <c r="D19" s="82" t="s">
        <v>1566</v>
      </c>
      <c r="E19" s="82" t="s">
        <v>122</v>
      </c>
      <c r="G19" s="288">
        <v>2</v>
      </c>
      <c r="H19" s="276" t="s">
        <v>1515</v>
      </c>
    </row>
    <row r="20" spans="1:8">
      <c r="A20" s="197">
        <v>18</v>
      </c>
      <c r="B20" s="84" t="s">
        <v>702</v>
      </c>
      <c r="C20" s="84" t="s">
        <v>369</v>
      </c>
      <c r="D20" s="82" t="s">
        <v>1566</v>
      </c>
      <c r="E20" s="82" t="s">
        <v>122</v>
      </c>
      <c r="G20" s="288">
        <v>3</v>
      </c>
      <c r="H20" s="289" t="s">
        <v>1505</v>
      </c>
    </row>
    <row r="21" spans="1:8">
      <c r="A21" s="197">
        <v>19</v>
      </c>
      <c r="B21" s="84" t="s">
        <v>1377</v>
      </c>
      <c r="C21" s="82" t="s">
        <v>105</v>
      </c>
      <c r="D21" s="82" t="s">
        <v>1565</v>
      </c>
      <c r="E21" s="82" t="s">
        <v>184</v>
      </c>
      <c r="G21" s="288">
        <v>4</v>
      </c>
      <c r="H21" s="289" t="s">
        <v>272</v>
      </c>
    </row>
    <row r="22" spans="1:8">
      <c r="A22" s="197">
        <v>20</v>
      </c>
      <c r="B22" s="84" t="s">
        <v>1378</v>
      </c>
      <c r="C22" s="82" t="s">
        <v>363</v>
      </c>
      <c r="D22" s="82" t="s">
        <v>1566</v>
      </c>
      <c r="E22" s="82" t="s">
        <v>122</v>
      </c>
      <c r="G22" s="288">
        <v>5</v>
      </c>
      <c r="H22" s="289" t="s">
        <v>2033</v>
      </c>
    </row>
    <row r="23" spans="1:8">
      <c r="A23" s="197">
        <v>21</v>
      </c>
      <c r="B23" s="84" t="s">
        <v>1379</v>
      </c>
      <c r="C23" s="82" t="s">
        <v>3068</v>
      </c>
      <c r="D23" s="82" t="s">
        <v>2269</v>
      </c>
      <c r="E23" s="82" t="s">
        <v>188</v>
      </c>
      <c r="G23" s="288">
        <v>6</v>
      </c>
      <c r="H23" s="289" t="s">
        <v>203</v>
      </c>
    </row>
    <row r="24" spans="1:8">
      <c r="A24" s="197">
        <v>22</v>
      </c>
      <c r="B24" s="84" t="s">
        <v>1380</v>
      </c>
      <c r="C24" s="82" t="s">
        <v>371</v>
      </c>
      <c r="D24" s="82" t="s">
        <v>1566</v>
      </c>
      <c r="E24" s="82" t="s">
        <v>122</v>
      </c>
      <c r="G24" s="288">
        <v>7</v>
      </c>
      <c r="H24" s="289" t="s">
        <v>2034</v>
      </c>
    </row>
    <row r="25" spans="1:8">
      <c r="A25" s="197">
        <v>23</v>
      </c>
      <c r="B25" s="84" t="s">
        <v>1381</v>
      </c>
      <c r="C25" s="82" t="s">
        <v>372</v>
      </c>
      <c r="D25" s="82" t="s">
        <v>1566</v>
      </c>
      <c r="E25" s="82" t="s">
        <v>122</v>
      </c>
      <c r="G25" s="288">
        <v>9</v>
      </c>
      <c r="H25" s="276" t="s">
        <v>241</v>
      </c>
    </row>
    <row r="26" spans="1:8">
      <c r="A26" s="197">
        <v>24</v>
      </c>
      <c r="B26" s="84" t="s">
        <v>1382</v>
      </c>
      <c r="C26" s="82" t="s">
        <v>107</v>
      </c>
      <c r="D26" s="82" t="s">
        <v>1566</v>
      </c>
      <c r="E26" s="82" t="s">
        <v>122</v>
      </c>
      <c r="G26" s="288">
        <v>10</v>
      </c>
      <c r="H26" s="276" t="s">
        <v>282</v>
      </c>
    </row>
    <row r="27" spans="1:8">
      <c r="A27" s="197">
        <v>25</v>
      </c>
      <c r="B27" s="84" t="s">
        <v>1383</v>
      </c>
      <c r="C27" s="82" t="s">
        <v>108</v>
      </c>
      <c r="D27" s="82" t="s">
        <v>1565</v>
      </c>
      <c r="E27" s="82" t="s">
        <v>184</v>
      </c>
      <c r="G27" s="288">
        <v>11</v>
      </c>
      <c r="H27" s="276" t="s">
        <v>2035</v>
      </c>
    </row>
    <row r="28" spans="1:8">
      <c r="A28" s="197">
        <v>26</v>
      </c>
      <c r="B28" s="84" t="s">
        <v>1384</v>
      </c>
      <c r="C28" s="82" t="s">
        <v>186</v>
      </c>
      <c r="D28" s="82" t="s">
        <v>116</v>
      </c>
      <c r="E28" s="82" t="s">
        <v>187</v>
      </c>
      <c r="G28" s="290">
        <v>12</v>
      </c>
      <c r="H28" s="291" t="s">
        <v>2036</v>
      </c>
    </row>
    <row r="29" spans="1:8">
      <c r="A29" s="197">
        <v>27</v>
      </c>
      <c r="B29" s="84" t="s">
        <v>1385</v>
      </c>
      <c r="C29" s="84" t="s">
        <v>374</v>
      </c>
      <c r="D29" s="82" t="s">
        <v>1566</v>
      </c>
      <c r="E29" s="82" t="s">
        <v>122</v>
      </c>
      <c r="G29" s="288">
        <v>13</v>
      </c>
      <c r="H29" s="289" t="s">
        <v>2355</v>
      </c>
    </row>
    <row r="30" spans="1:8">
      <c r="A30" s="197">
        <v>28</v>
      </c>
      <c r="B30" s="84" t="s">
        <v>1386</v>
      </c>
      <c r="C30" s="82" t="s">
        <v>376</v>
      </c>
      <c r="D30" s="82" t="s">
        <v>1566</v>
      </c>
      <c r="E30" s="82" t="s">
        <v>122</v>
      </c>
      <c r="G30" s="290">
        <v>14</v>
      </c>
      <c r="H30" s="291" t="s">
        <v>122</v>
      </c>
    </row>
    <row r="31" spans="1:8">
      <c r="A31" s="197">
        <v>29</v>
      </c>
      <c r="B31" s="84" t="s">
        <v>1192</v>
      </c>
      <c r="C31" s="82" t="s">
        <v>109</v>
      </c>
      <c r="D31" s="82" t="s">
        <v>1566</v>
      </c>
      <c r="E31" s="82" t="s">
        <v>122</v>
      </c>
      <c r="G31" s="288">
        <v>15</v>
      </c>
      <c r="H31" s="289" t="s">
        <v>2037</v>
      </c>
    </row>
    <row r="32" spans="1:8">
      <c r="A32" s="197">
        <v>30</v>
      </c>
      <c r="B32" s="84" t="s">
        <v>1387</v>
      </c>
      <c r="C32" s="82" t="s">
        <v>352</v>
      </c>
      <c r="D32" s="82" t="s">
        <v>117</v>
      </c>
      <c r="E32" s="82" t="s">
        <v>354</v>
      </c>
      <c r="G32" s="288">
        <v>16</v>
      </c>
      <c r="H32" s="289" t="s">
        <v>1502</v>
      </c>
    </row>
    <row r="33" spans="1:8">
      <c r="A33" s="197">
        <v>31</v>
      </c>
      <c r="B33" s="84" t="s">
        <v>1388</v>
      </c>
      <c r="C33" s="82" t="s">
        <v>186</v>
      </c>
      <c r="D33" s="82" t="s">
        <v>116</v>
      </c>
      <c r="E33" s="82" t="s">
        <v>187</v>
      </c>
      <c r="G33" s="288">
        <v>17</v>
      </c>
      <c r="H33" s="289" t="s">
        <v>1509</v>
      </c>
    </row>
    <row r="34" spans="1:8">
      <c r="A34" s="197">
        <v>32</v>
      </c>
      <c r="B34" s="84" t="s">
        <v>1389</v>
      </c>
      <c r="C34" s="82" t="s">
        <v>378</v>
      </c>
      <c r="D34" s="82" t="s">
        <v>1566</v>
      </c>
      <c r="E34" s="82" t="s">
        <v>122</v>
      </c>
      <c r="G34" s="288">
        <v>18</v>
      </c>
      <c r="H34" s="289" t="s">
        <v>1510</v>
      </c>
    </row>
    <row r="35" spans="1:8">
      <c r="A35" s="197">
        <v>33</v>
      </c>
      <c r="B35" s="84" t="s">
        <v>1390</v>
      </c>
      <c r="C35" s="82" t="s">
        <v>189</v>
      </c>
      <c r="D35" s="82" t="s">
        <v>1565</v>
      </c>
      <c r="E35" s="82" t="s">
        <v>184</v>
      </c>
      <c r="G35" s="288">
        <v>19</v>
      </c>
      <c r="H35" s="289" t="s">
        <v>1511</v>
      </c>
    </row>
    <row r="36" spans="1:8">
      <c r="A36" s="197">
        <v>34</v>
      </c>
      <c r="B36" s="84" t="s">
        <v>1391</v>
      </c>
      <c r="C36" s="82" t="s">
        <v>379</v>
      </c>
      <c r="D36" s="82" t="s">
        <v>1566</v>
      </c>
      <c r="E36" s="82" t="s">
        <v>122</v>
      </c>
      <c r="G36" s="288">
        <v>20</v>
      </c>
      <c r="H36" s="289" t="s">
        <v>1512</v>
      </c>
    </row>
    <row r="37" spans="1:8">
      <c r="A37" s="197">
        <v>35</v>
      </c>
      <c r="B37" s="84" t="s">
        <v>1392</v>
      </c>
      <c r="C37" s="82" t="s">
        <v>110</v>
      </c>
      <c r="D37" s="82" t="s">
        <v>1565</v>
      </c>
      <c r="E37" s="82" t="s">
        <v>184</v>
      </c>
      <c r="G37" s="288">
        <v>21</v>
      </c>
      <c r="H37" s="289" t="s">
        <v>1513</v>
      </c>
    </row>
    <row r="38" spans="1:8">
      <c r="A38" s="197">
        <v>36</v>
      </c>
      <c r="B38" s="84" t="s">
        <v>1393</v>
      </c>
      <c r="C38" s="82" t="s">
        <v>111</v>
      </c>
      <c r="D38" s="82" t="s">
        <v>1565</v>
      </c>
      <c r="E38" s="82" t="s">
        <v>184</v>
      </c>
      <c r="G38" s="290">
        <v>22</v>
      </c>
      <c r="H38" s="291" t="s">
        <v>2357</v>
      </c>
    </row>
    <row r="39" spans="1:8">
      <c r="A39" s="197">
        <v>37</v>
      </c>
      <c r="B39" s="84" t="s">
        <v>1394</v>
      </c>
      <c r="C39" s="82" t="s">
        <v>112</v>
      </c>
      <c r="D39" s="82" t="s">
        <v>1565</v>
      </c>
      <c r="E39" s="82" t="s">
        <v>184</v>
      </c>
      <c r="G39" s="290">
        <v>23</v>
      </c>
      <c r="H39" s="291" t="s">
        <v>1514</v>
      </c>
    </row>
    <row r="40" spans="1:8">
      <c r="A40" s="197">
        <v>38</v>
      </c>
      <c r="B40" s="84" t="s">
        <v>1395</v>
      </c>
      <c r="C40" s="82" t="s">
        <v>113</v>
      </c>
      <c r="D40" s="82" t="s">
        <v>1565</v>
      </c>
      <c r="E40" s="82" t="s">
        <v>184</v>
      </c>
      <c r="G40" s="288">
        <v>24</v>
      </c>
      <c r="H40" s="289" t="s">
        <v>1504</v>
      </c>
    </row>
    <row r="41" spans="1:8">
      <c r="A41" s="197">
        <v>39</v>
      </c>
      <c r="B41" s="84" t="s">
        <v>1396</v>
      </c>
      <c r="C41" s="82" t="s">
        <v>569</v>
      </c>
      <c r="D41" s="82" t="s">
        <v>1565</v>
      </c>
      <c r="E41" s="82" t="s">
        <v>184</v>
      </c>
      <c r="G41" s="288">
        <v>25</v>
      </c>
      <c r="H41" s="276" t="s">
        <v>1516</v>
      </c>
    </row>
    <row r="42" spans="1:8">
      <c r="A42" s="197">
        <v>40</v>
      </c>
      <c r="B42" s="84" t="s">
        <v>1406</v>
      </c>
      <c r="C42" s="82" t="s">
        <v>115</v>
      </c>
      <c r="D42" s="82" t="s">
        <v>1565</v>
      </c>
      <c r="E42" s="82" t="s">
        <v>184</v>
      </c>
      <c r="G42" s="288">
        <v>26</v>
      </c>
      <c r="H42" s="276" t="s">
        <v>1517</v>
      </c>
    </row>
    <row r="43" spans="1:8">
      <c r="A43" s="197">
        <v>41</v>
      </c>
      <c r="B43" s="84" t="s">
        <v>1397</v>
      </c>
      <c r="C43" s="84" t="s">
        <v>3068</v>
      </c>
      <c r="D43" s="135" t="s">
        <v>3067</v>
      </c>
      <c r="E43" s="82" t="s">
        <v>188</v>
      </c>
    </row>
    <row r="44" spans="1:8">
      <c r="A44" s="197">
        <v>42</v>
      </c>
      <c r="B44" s="84" t="s">
        <v>1398</v>
      </c>
      <c r="C44" s="82" t="s">
        <v>351</v>
      </c>
      <c r="D44" s="82" t="s">
        <v>353</v>
      </c>
      <c r="E44" s="82" t="s">
        <v>354</v>
      </c>
    </row>
    <row r="45" spans="1:8">
      <c r="A45" s="197">
        <v>43</v>
      </c>
      <c r="B45" s="84" t="s">
        <v>1399</v>
      </c>
      <c r="C45" s="82" t="s">
        <v>118</v>
      </c>
      <c r="D45" s="82" t="s">
        <v>1566</v>
      </c>
      <c r="E45" s="82" t="s">
        <v>122</v>
      </c>
    </row>
    <row r="46" spans="1:8">
      <c r="A46" s="197">
        <v>44</v>
      </c>
      <c r="B46" s="84" t="s">
        <v>1400</v>
      </c>
      <c r="C46" s="82" t="s">
        <v>382</v>
      </c>
      <c r="D46" s="82" t="s">
        <v>1566</v>
      </c>
      <c r="E46" s="82" t="s">
        <v>122</v>
      </c>
    </row>
    <row r="47" spans="1:8">
      <c r="A47" s="197">
        <v>45</v>
      </c>
      <c r="B47" s="84" t="s">
        <v>1401</v>
      </c>
      <c r="C47" s="82" t="s">
        <v>383</v>
      </c>
      <c r="D47" s="82" t="s">
        <v>1566</v>
      </c>
      <c r="E47" s="82" t="s">
        <v>122</v>
      </c>
    </row>
    <row r="48" spans="1:8">
      <c r="A48" s="197">
        <v>46</v>
      </c>
      <c r="B48" s="84" t="s">
        <v>1407</v>
      </c>
      <c r="C48" s="82" t="s">
        <v>384</v>
      </c>
      <c r="D48" s="82" t="s">
        <v>1566</v>
      </c>
      <c r="E48" s="82" t="s">
        <v>122</v>
      </c>
    </row>
    <row r="49" spans="1:5">
      <c r="A49" s="197">
        <v>47</v>
      </c>
      <c r="B49" s="84" t="s">
        <v>1402</v>
      </c>
      <c r="C49" s="82" t="s">
        <v>3068</v>
      </c>
      <c r="D49" s="135" t="s">
        <v>3071</v>
      </c>
      <c r="E49" s="82" t="s">
        <v>188</v>
      </c>
    </row>
    <row r="50" spans="1:5" ht="28.5">
      <c r="A50" s="197">
        <v>48</v>
      </c>
      <c r="B50" s="84" t="s">
        <v>1408</v>
      </c>
      <c r="C50" s="82" t="s">
        <v>924</v>
      </c>
      <c r="D50" s="138" t="s">
        <v>903</v>
      </c>
      <c r="E50" s="82" t="s">
        <v>902</v>
      </c>
    </row>
    <row r="51" spans="1:5">
      <c r="A51" s="197">
        <v>49</v>
      </c>
      <c r="B51" s="84" t="s">
        <v>114</v>
      </c>
      <c r="C51" s="82" t="s">
        <v>387</v>
      </c>
      <c r="D51" s="82" t="s">
        <v>1566</v>
      </c>
      <c r="E51" s="82" t="s">
        <v>122</v>
      </c>
    </row>
    <row r="52" spans="1:5">
      <c r="A52" s="197">
        <v>50</v>
      </c>
      <c r="B52" s="84" t="s">
        <v>1403</v>
      </c>
      <c r="C52" s="82" t="s">
        <v>386</v>
      </c>
      <c r="D52" s="82" t="s">
        <v>1566</v>
      </c>
      <c r="E52" s="82" t="s">
        <v>122</v>
      </c>
    </row>
    <row r="53" spans="1:5">
      <c r="A53" s="197">
        <v>51</v>
      </c>
      <c r="B53" s="84" t="s">
        <v>1404</v>
      </c>
      <c r="C53" s="82" t="s">
        <v>183</v>
      </c>
      <c r="D53" s="82" t="s">
        <v>907</v>
      </c>
      <c r="E53" s="82" t="s">
        <v>188</v>
      </c>
    </row>
    <row r="54" spans="1:5">
      <c r="A54" s="197">
        <v>52</v>
      </c>
      <c r="B54" s="84" t="s">
        <v>1409</v>
      </c>
      <c r="C54" s="82" t="s">
        <v>2385</v>
      </c>
      <c r="D54" s="82" t="s">
        <v>2386</v>
      </c>
      <c r="E54" s="82" t="s">
        <v>184</v>
      </c>
    </row>
    <row r="55" spans="1:5">
      <c r="A55" s="197">
        <v>53</v>
      </c>
      <c r="B55" s="84" t="s">
        <v>1405</v>
      </c>
      <c r="C55" s="82" t="s">
        <v>388</v>
      </c>
      <c r="D55" s="82" t="s">
        <v>1566</v>
      </c>
      <c r="E55" s="82" t="s">
        <v>122</v>
      </c>
    </row>
    <row r="56" spans="1:5">
      <c r="A56" s="197">
        <v>54</v>
      </c>
      <c r="B56" s="84" t="s">
        <v>1410</v>
      </c>
      <c r="C56" s="82" t="s">
        <v>119</v>
      </c>
      <c r="D56" s="82" t="s">
        <v>1566</v>
      </c>
      <c r="E56" s="82" t="s">
        <v>122</v>
      </c>
    </row>
    <row r="57" spans="1:5" ht="28.5">
      <c r="A57" s="197">
        <v>55</v>
      </c>
      <c r="B57" s="84" t="s">
        <v>1411</v>
      </c>
      <c r="C57" s="82" t="s">
        <v>924</v>
      </c>
      <c r="D57" s="138" t="s">
        <v>901</v>
      </c>
      <c r="E57" s="82" t="s">
        <v>902</v>
      </c>
    </row>
    <row r="58" spans="1:5">
      <c r="A58" s="197">
        <v>56</v>
      </c>
      <c r="B58" s="84" t="s">
        <v>1413</v>
      </c>
      <c r="C58" s="82" t="s">
        <v>1617</v>
      </c>
      <c r="D58" s="82" t="s">
        <v>1566</v>
      </c>
      <c r="E58" s="82" t="s">
        <v>122</v>
      </c>
    </row>
    <row r="59" spans="1:5">
      <c r="A59" s="197">
        <v>57</v>
      </c>
      <c r="B59" s="84" t="s">
        <v>1414</v>
      </c>
      <c r="C59" s="82" t="s">
        <v>115</v>
      </c>
      <c r="D59" s="82" t="s">
        <v>1566</v>
      </c>
      <c r="E59" s="82" t="s">
        <v>122</v>
      </c>
    </row>
    <row r="60" spans="1:5">
      <c r="A60" s="197">
        <v>58</v>
      </c>
      <c r="B60" s="84" t="s">
        <v>1415</v>
      </c>
      <c r="C60" s="82" t="s">
        <v>3068</v>
      </c>
      <c r="D60" s="84" t="s">
        <v>2335</v>
      </c>
      <c r="E60" s="82" t="s">
        <v>188</v>
      </c>
    </row>
    <row r="61" spans="1:5">
      <c r="A61" s="197">
        <v>59</v>
      </c>
      <c r="B61" s="84" t="s">
        <v>1416</v>
      </c>
      <c r="C61" s="82" t="s">
        <v>126</v>
      </c>
      <c r="D61" s="82" t="s">
        <v>1565</v>
      </c>
      <c r="E61" s="82" t="s">
        <v>184</v>
      </c>
    </row>
    <row r="62" spans="1:5">
      <c r="A62" s="197">
        <v>60</v>
      </c>
      <c r="B62" s="84" t="s">
        <v>1417</v>
      </c>
      <c r="C62" s="82" t="s">
        <v>120</v>
      </c>
      <c r="D62" s="82" t="s">
        <v>1565</v>
      </c>
      <c r="E62" s="82" t="s">
        <v>184</v>
      </c>
    </row>
  </sheetData>
  <mergeCells count="4">
    <mergeCell ref="G1:J1"/>
    <mergeCell ref="A1:D1"/>
    <mergeCell ref="G10:J13"/>
    <mergeCell ref="G15:H15"/>
  </mergeCells>
  <hyperlinks>
    <hyperlink ref="H18" location="Characters!A1" display="Characters!A1" xr:uid="{29A0A559-E1A4-4C5B-9DE7-7DE9378A6739}"/>
    <hyperlink ref="H19" location="Calculator!A1" display="Calculator!A1" xr:uid="{D99B917E-7074-415C-AB37-629391487194}"/>
    <hyperlink ref="H20:H26" location="Calculator!A1" display="Calculator!A1" xr:uid="{0E91D4D5-2572-49C0-B2CC-EB09943D2849}"/>
    <hyperlink ref="H20" location="'FAQ Tips'!A1" display="FAQ and Tips" xr:uid="{51ED19E1-37B6-4A17-A31C-C9F2F2AF1538}"/>
    <hyperlink ref="H21" location="General!A1" display="General Table" xr:uid="{33D22664-95DC-48A3-9C23-F5835178F69C}"/>
    <hyperlink ref="H22" location="Arena!A1" display="Arena" xr:uid="{DBEA8214-6FF4-4D3D-A617-398430EC4A01}"/>
    <hyperlink ref="H24" location="Book!A1" display="Book" xr:uid="{266283AF-6BF4-4682-9BB3-6E9FCAD82F80}"/>
    <hyperlink ref="H23" location="Horse!A1" display="Horse &amp; Skill Table" xr:uid="{4C27DCCC-D9B6-4FC9-B828-98F4D15624EB}"/>
    <hyperlink ref="H29" location="'Martial Arts'!A1" display="Martial Art" xr:uid="{A74910AE-EE0C-4C69-A519-9E897E4FE609}"/>
    <hyperlink ref="H25" location="Craft!A1" display="Craft!A1" xr:uid="{79EA0F2F-3385-4088-ACE2-CFEC186D5D15}"/>
    <hyperlink ref="H32" location="'Junshan Wine'!A1" display="'Junshan Wine'!A1" xr:uid="{F349DEA8-206B-4897-8441-5E067341FF3C}"/>
    <hyperlink ref="H33" location="'Junshan Poem'!A1" display="'Junshan Poem'!A1" xr:uid="{A97DE6D6-B7A6-4285-BAC2-EC4C3B17C6C4}"/>
    <hyperlink ref="H34" location="'Language Persian'!A1" display="'Language Persian'!A1" xr:uid="{8EAE605B-993B-458B-A8E4-6ED337832DA2}"/>
    <hyperlink ref="H35" location="'Language Korean'!A1" display="'Language Korean'!A1" xr:uid="{87A10FF7-6601-428D-A94F-067C8D3603AE}"/>
    <hyperlink ref="H36" location="'Scholar Paint'!A1" display="'Scholar Paint'!A1" xr:uid="{39AC8E34-F74D-4BEA-9E23-88E455FFC24D}"/>
    <hyperlink ref="H37" location="'Scholar Caligraphy'!A1" display="'Scholar Caligraphy'!A1" xr:uid="{0C1748B8-6E1D-48E9-90EA-8C78819F3F12}"/>
    <hyperlink ref="H31" location="'Scholar Music'!A1" display="'Scholar Music'!A1" xr:uid="{F3E8D66E-9037-49FE-918D-3E30D96BF498}"/>
    <hyperlink ref="H40" location="'Sect Treasure Hall'!A1" display="Sect Treasure Hall" xr:uid="{36E2F90F-63CE-4094-849E-C1AAD16E09BA}"/>
    <hyperlink ref="H41" location="Version!A1" display="Version!A1" xr:uid="{47C02916-AA9C-43FF-B1E9-BF9A270A4A6E}"/>
    <hyperlink ref="H42" location="Misc!A1" display="Misc!A1" xr:uid="{60F21222-4BFD-4A46-8A0B-708F0CB3B91B}"/>
    <hyperlink ref="H17" location="Introduction!A1" display="Introduction" xr:uid="{2D385CB0-0E28-4306-A59B-2CB444C0C5C6}"/>
    <hyperlink ref="H26" location="Equipment!A1" display="Equipment" xr:uid="{E42CC419-B1EA-46CB-9BFC-3FA0747290AE}"/>
    <hyperlink ref="H27" location="'Chest &amp; Item'!A1" display="Chest &amp; Item" xr:uid="{608FCB7B-436A-49DF-8352-131E7F2DDE82}"/>
    <hyperlink ref="H28" location="Martial!A1" display="Martial" xr:uid="{520F3EAF-2E39-4101-8F6B-988ECC8ECC05}"/>
    <hyperlink ref="H30" location="Sect!A1" display="Sect" xr:uid="{F9CA1014-CB6F-4A4E-904B-BAF3E093C900}"/>
    <hyperlink ref="H38" location="'Scholar Go'!A1" display="Scholar Go" xr:uid="{8543B5A3-42EB-4B83-9910-995B6F727F7C}"/>
    <hyperlink ref="H39" location="'Scholar Music'!A1" display="Scholar Music" xr:uid="{502787E7-4330-4873-B21A-23E79FF0D007}"/>
  </hyperlinks>
  <pageMargins left="0.7" right="0.7" top="0.75" bottom="0.75" header="0.3" footer="0.3"/>
  <pageSetup paperSize="0" orientation="portrait" horizontalDpi="0" verticalDpi="0" copies="0"/>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40E6B-66BE-476A-BF9E-540826C3E3FA}">
  <sheetPr>
    <tabColor theme="8" tint="-0.249977111117893"/>
  </sheetPr>
  <dimension ref="A1:O66"/>
  <sheetViews>
    <sheetView workbookViewId="0">
      <selection activeCell="I11" sqref="I11"/>
    </sheetView>
  </sheetViews>
  <sheetFormatPr defaultRowHeight="14.25"/>
  <cols>
    <col min="1" max="1" width="17.75" customWidth="1"/>
    <col min="2" max="3" width="18.625" customWidth="1"/>
    <col min="4" max="4" width="3.75" customWidth="1"/>
    <col min="5" max="5" width="17.25" customWidth="1"/>
    <col min="6" max="6" width="5" customWidth="1"/>
    <col min="7" max="7" width="18.625" customWidth="1"/>
    <col min="8" max="8" width="4.5" customWidth="1"/>
    <col min="9" max="9" width="9.625" customWidth="1"/>
    <col min="10" max="10" width="8.625" style="194" customWidth="1"/>
    <col min="11" max="11" width="29.375" customWidth="1"/>
    <col min="12" max="12" width="11.5" bestFit="1" customWidth="1"/>
    <col min="13" max="13" width="4.875" customWidth="1"/>
    <col min="14" max="14" width="7.375" customWidth="1"/>
    <col min="15" max="15" width="10" customWidth="1"/>
    <col min="16" max="16" width="4.125" customWidth="1"/>
    <col min="17" max="17" width="23.375" customWidth="1"/>
    <col min="18" max="18" width="9.625" bestFit="1" customWidth="1"/>
    <col min="19" max="19" width="26.375" customWidth="1"/>
    <col min="20" max="20" width="17.625" bestFit="1" customWidth="1"/>
  </cols>
  <sheetData>
    <row r="1" spans="1:15" ht="16.5">
      <c r="A1" s="405" t="s">
        <v>244</v>
      </c>
      <c r="B1" s="405"/>
      <c r="C1" s="405"/>
      <c r="D1" s="405"/>
      <c r="E1" s="405"/>
      <c r="F1" s="405"/>
      <c r="G1" s="405"/>
    </row>
    <row r="2" spans="1:15">
      <c r="A2" t="s">
        <v>191</v>
      </c>
      <c r="B2" t="s">
        <v>192</v>
      </c>
      <c r="C2" s="194" t="s">
        <v>2050</v>
      </c>
      <c r="D2" s="194" t="s">
        <v>2051</v>
      </c>
      <c r="E2" s="194" t="s">
        <v>2052</v>
      </c>
      <c r="F2" s="194" t="s">
        <v>2053</v>
      </c>
      <c r="G2" s="194" t="s">
        <v>2055</v>
      </c>
      <c r="H2" s="194" t="s">
        <v>2054</v>
      </c>
      <c r="I2" s="205" t="s">
        <v>1607</v>
      </c>
      <c r="J2" s="194" t="s">
        <v>1446</v>
      </c>
      <c r="K2" s="194" t="s">
        <v>1429</v>
      </c>
      <c r="L2" s="194" t="s">
        <v>244</v>
      </c>
      <c r="M2" s="194" t="s">
        <v>1430</v>
      </c>
      <c r="N2" s="194" t="s">
        <v>1433</v>
      </c>
      <c r="O2" s="194" t="s">
        <v>1434</v>
      </c>
    </row>
    <row r="3" spans="1:15">
      <c r="A3" t="s">
        <v>183</v>
      </c>
      <c r="B3" t="s">
        <v>1431</v>
      </c>
      <c r="C3" s="194" t="s">
        <v>1439</v>
      </c>
      <c r="D3" s="102">
        <v>2</v>
      </c>
      <c r="E3" t="s">
        <v>1440</v>
      </c>
      <c r="F3" s="102">
        <v>1</v>
      </c>
      <c r="G3" s="194" t="s">
        <v>1608</v>
      </c>
      <c r="H3" s="102">
        <v>0</v>
      </c>
      <c r="I3" s="212">
        <f>(VLOOKUP(Table3[[#This Row],[Ingredient 1]],CraftMats,2,FALSE)*Table3[[#This Row],[IngredientQuantity1]])+(VLOOKUP(Table3[[#This Row],[Ingredient 2]],CraftMats,2,FALSE)*Table3[[#This Row],[IngredientQuantity2]])+(VLOOKUP(Table3[[#This Row],[Ingredient 3]],CraftMats,2,FALSE)*Table3[[#This Row],[IngredientQuantity3]])</f>
        <v>86</v>
      </c>
      <c r="J3" s="210">
        <v>120</v>
      </c>
      <c r="K3" t="s">
        <v>1681</v>
      </c>
      <c r="L3" t="s">
        <v>2509</v>
      </c>
      <c r="M3">
        <v>10</v>
      </c>
      <c r="N3">
        <v>16</v>
      </c>
      <c r="O3" s="210">
        <f>Table3[[#This Row],[Mastery]]*Table3[[#This Row],[Recipe Cost]]</f>
        <v>160</v>
      </c>
    </row>
    <row r="4" spans="1:15">
      <c r="A4" s="194" t="s">
        <v>183</v>
      </c>
      <c r="B4" t="s">
        <v>1432</v>
      </c>
      <c r="C4" s="194" t="s">
        <v>1439</v>
      </c>
      <c r="D4" s="102">
        <v>4</v>
      </c>
      <c r="E4" s="194" t="s">
        <v>1440</v>
      </c>
      <c r="F4" s="102">
        <v>2</v>
      </c>
      <c r="G4" s="205" t="s">
        <v>1608</v>
      </c>
      <c r="H4" s="102">
        <v>0</v>
      </c>
      <c r="I4" s="212">
        <f>(VLOOKUP(Table3[[#This Row],[Ingredient 1]],CraftMats,2,FALSE)*Table3[[#This Row],[IngredientQuantity1]])+(VLOOKUP(Table3[[#This Row],[Ingredient 2]],CraftMats,2,FALSE)*Table3[[#This Row],[IngredientQuantity2]])+(VLOOKUP(Table3[[#This Row],[Ingredient 3]],CraftMats,2,FALSE)*Table3[[#This Row],[IngredientQuantity3]])</f>
        <v>172</v>
      </c>
      <c r="J4" s="210">
        <v>240</v>
      </c>
      <c r="L4" s="310" t="s">
        <v>2509</v>
      </c>
      <c r="M4">
        <v>16</v>
      </c>
      <c r="N4">
        <v>28</v>
      </c>
      <c r="O4" s="210">
        <f>Table3[[#This Row],[Mastery]]*Table3[[#This Row],[Recipe Cost]]</f>
        <v>448</v>
      </c>
    </row>
    <row r="5" spans="1:15">
      <c r="A5" s="194" t="s">
        <v>183</v>
      </c>
      <c r="B5" s="126" t="s">
        <v>1435</v>
      </c>
      <c r="C5" s="126" t="s">
        <v>1439</v>
      </c>
      <c r="D5" s="102">
        <v>6</v>
      </c>
      <c r="E5" s="194" t="s">
        <v>1440</v>
      </c>
      <c r="F5" s="102">
        <v>3</v>
      </c>
      <c r="G5" s="194" t="s">
        <v>1459</v>
      </c>
      <c r="H5" s="102">
        <v>1</v>
      </c>
      <c r="I5" s="212">
        <f>(VLOOKUP(Table3[[#This Row],[Ingredient 1]],CraftMats,2,FALSE)*Table3[[#This Row],[IngredientQuantity1]])+(VLOOKUP(Table3[[#This Row],[Ingredient 2]],CraftMats,2,FALSE)*Table3[[#This Row],[IngredientQuantity2]])+(VLOOKUP(Table3[[#This Row],[Ingredient 3]],CraftMats,2,FALSE)*Table3[[#This Row],[IngredientQuantity3]])</f>
        <v>598</v>
      </c>
      <c r="J5" s="210">
        <v>360</v>
      </c>
      <c r="K5" t="s">
        <v>1682</v>
      </c>
      <c r="L5" s="310" t="s">
        <v>2509</v>
      </c>
      <c r="M5">
        <v>16</v>
      </c>
      <c r="N5">
        <v>36</v>
      </c>
      <c r="O5" s="210">
        <f>Table3[[#This Row],[Mastery]]*Table3[[#This Row],[Recipe Cost]]</f>
        <v>576</v>
      </c>
    </row>
    <row r="6" spans="1:15">
      <c r="A6" s="205" t="s">
        <v>183</v>
      </c>
      <c r="B6" s="205" t="s">
        <v>1605</v>
      </c>
      <c r="C6" s="205" t="s">
        <v>1439</v>
      </c>
      <c r="D6" s="102">
        <v>8</v>
      </c>
      <c r="E6" s="205" t="s">
        <v>1440</v>
      </c>
      <c r="F6" s="102">
        <v>4</v>
      </c>
      <c r="G6" s="205" t="s">
        <v>1459</v>
      </c>
      <c r="H6" s="102">
        <v>1</v>
      </c>
      <c r="I6" s="212">
        <f>(VLOOKUP(Table3[[#This Row],[Ingredient 1]],CraftMats,2,FALSE)*Table3[[#This Row],[IngredientQuantity1]])+(VLOOKUP(Table3[[#This Row],[Ingredient 2]],CraftMats,2,FALSE)*Table3[[#This Row],[IngredientQuantity2]])+(VLOOKUP(Table3[[#This Row],[Ingredient 3]],CraftMats,2,FALSE)*Table3[[#This Row],[IngredientQuantity3]])</f>
        <v>684</v>
      </c>
      <c r="J6" s="210">
        <v>600</v>
      </c>
      <c r="K6" s="205" t="s">
        <v>2072</v>
      </c>
      <c r="L6" s="310" t="s">
        <v>2509</v>
      </c>
      <c r="M6" s="205"/>
      <c r="N6" s="205">
        <v>68</v>
      </c>
      <c r="O6" s="210">
        <f>Table3[[#This Row],[Mastery]]*Table3[[#This Row],[Recipe Cost]]</f>
        <v>0</v>
      </c>
    </row>
    <row r="7" spans="1:15">
      <c r="A7" s="194" t="s">
        <v>183</v>
      </c>
      <c r="B7" t="s">
        <v>1447</v>
      </c>
      <c r="C7" s="194" t="s">
        <v>1439</v>
      </c>
      <c r="D7" s="102">
        <v>10</v>
      </c>
      <c r="E7" s="194" t="s">
        <v>1440</v>
      </c>
      <c r="F7" s="102">
        <v>5</v>
      </c>
      <c r="G7" s="194" t="s">
        <v>1459</v>
      </c>
      <c r="H7" s="102">
        <v>2</v>
      </c>
      <c r="I7" s="212">
        <f>(VLOOKUP(Table3[[#This Row],[Ingredient 1]],CraftMats,2,FALSE)*Table3[[#This Row],[IngredientQuantity1]])+(VLOOKUP(Table3[[#This Row],[Ingredient 2]],CraftMats,2,FALSE)*Table3[[#This Row],[IngredientQuantity2]])+(VLOOKUP(Table3[[#This Row],[Ingredient 3]],CraftMats,2,FALSE)*Table3[[#This Row],[IngredientQuantity3]])</f>
        <v>1110</v>
      </c>
      <c r="J7" s="210">
        <v>840</v>
      </c>
      <c r="K7" t="s">
        <v>1799</v>
      </c>
      <c r="L7" s="310" t="s">
        <v>2509</v>
      </c>
      <c r="N7">
        <v>112</v>
      </c>
      <c r="O7" s="210">
        <f>Table3[[#This Row],[Mastery]]*Table3[[#This Row],[Recipe Cost]]</f>
        <v>0</v>
      </c>
    </row>
    <row r="8" spans="1:15">
      <c r="A8" s="194" t="s">
        <v>183</v>
      </c>
      <c r="B8" t="s">
        <v>1436</v>
      </c>
      <c r="C8" s="194" t="s">
        <v>1439</v>
      </c>
      <c r="D8" s="102">
        <v>12</v>
      </c>
      <c r="E8" s="194" t="s">
        <v>1440</v>
      </c>
      <c r="F8" s="102">
        <v>6</v>
      </c>
      <c r="G8" s="194" t="s">
        <v>1459</v>
      </c>
      <c r="H8" s="102">
        <v>2</v>
      </c>
      <c r="I8" s="212">
        <f>(VLOOKUP(Table3[[#This Row],[Ingredient 1]],CraftMats,2,FALSE)*Table3[[#This Row],[IngredientQuantity1]])+(VLOOKUP(Table3[[#This Row],[Ingredient 2]],CraftMats,2,FALSE)*Table3[[#This Row],[IngredientQuantity2]])+(VLOOKUP(Table3[[#This Row],[Ingredient 3]],CraftMats,2,FALSE)*Table3[[#This Row],[IngredientQuantity3]])</f>
        <v>1196</v>
      </c>
      <c r="J8" s="210">
        <v>1080</v>
      </c>
      <c r="K8" t="s">
        <v>1800</v>
      </c>
      <c r="L8" s="310" t="s">
        <v>2509</v>
      </c>
      <c r="N8">
        <v>330</v>
      </c>
      <c r="O8" s="210">
        <f>Table3[[#This Row],[Mastery]]*Table3[[#This Row],[Recipe Cost]]</f>
        <v>0</v>
      </c>
    </row>
    <row r="9" spans="1:15">
      <c r="A9" s="194" t="s">
        <v>183</v>
      </c>
      <c r="B9" t="s">
        <v>1448</v>
      </c>
      <c r="C9" s="194" t="s">
        <v>1439</v>
      </c>
      <c r="D9" s="102">
        <v>14</v>
      </c>
      <c r="E9" s="194" t="s">
        <v>1440</v>
      </c>
      <c r="F9" s="102">
        <v>7</v>
      </c>
      <c r="G9" s="194" t="s">
        <v>1459</v>
      </c>
      <c r="H9" s="102">
        <v>3</v>
      </c>
      <c r="I9" s="212">
        <f>(VLOOKUP(Table3[[#This Row],[Ingredient 1]],CraftMats,2,FALSE)*Table3[[#This Row],[IngredientQuantity1]])+(VLOOKUP(Table3[[#This Row],[Ingredient 2]],CraftMats,2,FALSE)*Table3[[#This Row],[IngredientQuantity2]])+(VLOOKUP(Table3[[#This Row],[Ingredient 3]],CraftMats,2,FALSE)*Table3[[#This Row],[IngredientQuantity3]])</f>
        <v>1622</v>
      </c>
      <c r="J9" s="210">
        <v>1440</v>
      </c>
      <c r="K9" t="s">
        <v>1801</v>
      </c>
      <c r="L9" s="310" t="s">
        <v>2509</v>
      </c>
      <c r="N9">
        <v>440</v>
      </c>
      <c r="O9" s="210">
        <f>Table3[[#This Row],[Mastery]]*Table3[[#This Row],[Recipe Cost]]</f>
        <v>0</v>
      </c>
    </row>
    <row r="10" spans="1:15">
      <c r="A10" s="194" t="s">
        <v>183</v>
      </c>
      <c r="B10" s="194" t="s">
        <v>1458</v>
      </c>
      <c r="C10" s="194" t="s">
        <v>1439</v>
      </c>
      <c r="D10" s="102">
        <v>16</v>
      </c>
      <c r="E10" s="194" t="s">
        <v>1440</v>
      </c>
      <c r="F10" s="102">
        <v>8</v>
      </c>
      <c r="G10" s="194" t="s">
        <v>1459</v>
      </c>
      <c r="H10" s="102">
        <v>3</v>
      </c>
      <c r="I10" s="212">
        <f>(VLOOKUP(Table3[[#This Row],[Ingredient 1]],CraftMats,2,FALSE)*Table3[[#This Row],[IngredientQuantity1]])+(VLOOKUP(Table3[[#This Row],[Ingredient 2]],CraftMats,2,FALSE)*Table3[[#This Row],[IngredientQuantity2]])+(VLOOKUP(Table3[[#This Row],[Ingredient 3]],CraftMats,2,FALSE)*Table3[[#This Row],[IngredientQuantity3]])</f>
        <v>1708</v>
      </c>
      <c r="J10" s="210">
        <v>1800</v>
      </c>
      <c r="K10" s="194" t="s">
        <v>1802</v>
      </c>
      <c r="L10" s="310" t="s">
        <v>2509</v>
      </c>
      <c r="M10" s="194"/>
      <c r="N10" s="194">
        <v>760</v>
      </c>
      <c r="O10" s="210">
        <f>Table3[[#This Row],[Mastery]]*Table3[[#This Row],[Recipe Cost]]</f>
        <v>0</v>
      </c>
    </row>
    <row r="11" spans="1:15">
      <c r="A11" s="194" t="s">
        <v>1437</v>
      </c>
      <c r="B11" t="s">
        <v>247</v>
      </c>
      <c r="C11" s="194" t="s">
        <v>1442</v>
      </c>
      <c r="D11" s="102">
        <v>15</v>
      </c>
      <c r="E11" t="s">
        <v>1443</v>
      </c>
      <c r="F11" s="102">
        <v>10</v>
      </c>
      <c r="G11" s="194" t="s">
        <v>1457</v>
      </c>
      <c r="H11" s="102">
        <v>2</v>
      </c>
      <c r="I11" s="212">
        <f>(VLOOKUP(Table3[[#This Row],[Ingredient 1]],CraftMats,2,FALSE)*Table3[[#This Row],[IngredientQuantity1]])+(VLOOKUP(Table3[[#This Row],[Ingredient 2]],CraftMats,2,FALSE)*Table3[[#This Row],[IngredientQuantity2]])+(VLOOKUP(Table3[[#This Row],[Ingredient 3]],CraftMats,2,FALSE)*Table3[[#This Row],[IngredientQuantity3]])</f>
        <v>7530</v>
      </c>
      <c r="J11" s="210"/>
      <c r="K11" t="s">
        <v>2344</v>
      </c>
      <c r="L11" t="s">
        <v>1461</v>
      </c>
      <c r="M11">
        <v>36</v>
      </c>
      <c r="N11">
        <v>420</v>
      </c>
      <c r="O11" s="210">
        <f>Table3[[#This Row],[Mastery]]*Table3[[#This Row],[Recipe Cost]]</f>
        <v>15120</v>
      </c>
    </row>
    <row r="12" spans="1:15">
      <c r="A12" s="194" t="s">
        <v>1438</v>
      </c>
      <c r="B12" t="s">
        <v>1770</v>
      </c>
      <c r="C12" s="194" t="s">
        <v>1444</v>
      </c>
      <c r="D12" s="102">
        <v>3</v>
      </c>
      <c r="E12" t="s">
        <v>1445</v>
      </c>
      <c r="F12" s="102">
        <v>3</v>
      </c>
      <c r="G12" s="194" t="s">
        <v>1456</v>
      </c>
      <c r="H12" s="102">
        <v>1</v>
      </c>
      <c r="I12" s="212">
        <f>(VLOOKUP(Table3[[#This Row],[Ingredient 1]],CraftMats,2,FALSE)*Table3[[#This Row],[IngredientQuantity1]])+(VLOOKUP(Table3[[#This Row],[Ingredient 2]],CraftMats,2,FALSE)*Table3[[#This Row],[IngredientQuantity2]])+(VLOOKUP(Table3[[#This Row],[Ingredient 3]],CraftMats,2,FALSE)*Table3[[#This Row],[IngredientQuantity3]])</f>
        <v>1850</v>
      </c>
      <c r="J12" s="210"/>
      <c r="K12" t="s">
        <v>1613</v>
      </c>
      <c r="L12" t="s">
        <v>2510</v>
      </c>
      <c r="M12">
        <v>24</v>
      </c>
      <c r="N12">
        <v>440</v>
      </c>
      <c r="O12" s="210">
        <f>Table3[[#This Row],[Mastery]]*Table3[[#This Row],[Recipe Cost]]</f>
        <v>10560</v>
      </c>
    </row>
    <row r="13" spans="1:15">
      <c r="A13" s="194" t="s">
        <v>1438</v>
      </c>
      <c r="B13" s="194" t="s">
        <v>1460</v>
      </c>
      <c r="C13" s="194" t="s">
        <v>1444</v>
      </c>
      <c r="D13" s="102">
        <v>9</v>
      </c>
      <c r="E13" s="194" t="s">
        <v>1445</v>
      </c>
      <c r="F13" s="102">
        <v>5</v>
      </c>
      <c r="G13" s="194" t="s">
        <v>1456</v>
      </c>
      <c r="H13" s="102">
        <v>2</v>
      </c>
      <c r="I13" s="212">
        <f>(VLOOKUP(Table3[[#This Row],[Ingredient 1]],CraftMats,2,FALSE)*Table3[[#This Row],[IngredientQuantity1]])+(VLOOKUP(Table3[[#This Row],[Ingredient 2]],CraftMats,2,FALSE)*Table3[[#This Row],[IngredientQuantity2]])+(VLOOKUP(Table3[[#This Row],[Ingredient 3]],CraftMats,2,FALSE)*Table3[[#This Row],[IngredientQuantity3]])</f>
        <v>3910</v>
      </c>
      <c r="J13" s="210"/>
      <c r="K13" s="205" t="s">
        <v>1614</v>
      </c>
      <c r="L13" s="310" t="s">
        <v>2510</v>
      </c>
      <c r="M13">
        <v>30</v>
      </c>
      <c r="N13">
        <v>1280</v>
      </c>
      <c r="O13" s="210">
        <f>Table3[[#This Row],[Mastery]]*Table3[[#This Row],[Recipe Cost]]</f>
        <v>38400</v>
      </c>
    </row>
    <row r="14" spans="1:15">
      <c r="A14" s="194" t="s">
        <v>1438</v>
      </c>
      <c r="B14" s="126" t="s">
        <v>1769</v>
      </c>
      <c r="C14" s="194" t="s">
        <v>1444</v>
      </c>
      <c r="D14" s="102">
        <v>14</v>
      </c>
      <c r="E14" s="194" t="s">
        <v>1445</v>
      </c>
      <c r="F14" s="102">
        <v>8</v>
      </c>
      <c r="G14" s="194" t="s">
        <v>1456</v>
      </c>
      <c r="H14" s="102">
        <v>4</v>
      </c>
      <c r="I14" s="212">
        <f>(VLOOKUP(Table3[[#This Row],[Ingredient 1]],CraftMats,2,FALSE)*Table3[[#This Row],[IngredientQuantity1]])+(VLOOKUP(Table3[[#This Row],[Ingredient 2]],CraftMats,2,FALSE)*Table3[[#This Row],[IngredientQuantity2]])+(VLOOKUP(Table3[[#This Row],[Ingredient 3]],CraftMats,2,FALSE)*Table3[[#This Row],[IngredientQuantity3]])</f>
        <v>6740</v>
      </c>
      <c r="J14" s="210"/>
      <c r="K14" s="205" t="s">
        <v>1606</v>
      </c>
      <c r="L14" s="310" t="s">
        <v>2510</v>
      </c>
      <c r="M14">
        <v>36</v>
      </c>
      <c r="N14">
        <v>4840</v>
      </c>
      <c r="O14" s="210">
        <f>Table3[[#This Row],[Mastery]]*Table3[[#This Row],[Recipe Cost]]</f>
        <v>174240</v>
      </c>
    </row>
    <row r="17" spans="1:13">
      <c r="M17" t="s">
        <v>1204</v>
      </c>
    </row>
    <row r="18" spans="1:13">
      <c r="A18" s="257" t="s">
        <v>191</v>
      </c>
      <c r="B18" s="257" t="s">
        <v>192</v>
      </c>
      <c r="C18" s="257" t="s">
        <v>2050</v>
      </c>
      <c r="D18" s="257" t="s">
        <v>2051</v>
      </c>
      <c r="E18" s="257" t="s">
        <v>2052</v>
      </c>
      <c r="F18" s="257" t="s">
        <v>2053</v>
      </c>
      <c r="G18" s="257" t="s">
        <v>2055</v>
      </c>
      <c r="H18" s="257" t="s">
        <v>2054</v>
      </c>
      <c r="I18" s="257" t="s">
        <v>1607</v>
      </c>
      <c r="J18" s="257" t="s">
        <v>182</v>
      </c>
      <c r="K18" s="257" t="s">
        <v>99</v>
      </c>
      <c r="L18">
        <v>5</v>
      </c>
      <c r="M18" s="193" t="s">
        <v>1205</v>
      </c>
    </row>
    <row r="19" spans="1:13">
      <c r="A19" t="s">
        <v>553</v>
      </c>
      <c r="B19" t="s">
        <v>1078</v>
      </c>
      <c r="C19" t="s">
        <v>1630</v>
      </c>
      <c r="D19" s="102">
        <v>24</v>
      </c>
      <c r="E19" t="s">
        <v>1611</v>
      </c>
      <c r="F19" s="102">
        <v>4</v>
      </c>
      <c r="G19" t="s">
        <v>1449</v>
      </c>
      <c r="H19" s="102">
        <v>12</v>
      </c>
      <c r="I19" s="210">
        <f>_xlfn.IFNA((VLOOKUP(Table43[[#This Row],[Ingredient 1]],CraftMats,2,FALSE)*Table43[[#This Row],[IngredientQuantity1]])+(VLOOKUP(Table43[[#This Row],[Ingredient 2]],CraftMats,2,FALSE)*Table43[[#This Row],[IngredientQuantity2]])+(VLOOKUP(Table43[[#This Row],[Ingredient 3]],CraftMats,2,FALSE)*Table43[[#This Row],[IngredientQuantity3]]),0)</f>
        <v>11520</v>
      </c>
      <c r="J19" s="194">
        <v>4</v>
      </c>
      <c r="K19" s="257" t="s">
        <v>2058</v>
      </c>
      <c r="L19">
        <v>5</v>
      </c>
      <c r="M19" s="193" t="s">
        <v>1206</v>
      </c>
    </row>
    <row r="20" spans="1:13">
      <c r="A20" s="257" t="s">
        <v>553</v>
      </c>
      <c r="B20" t="s">
        <v>2056</v>
      </c>
      <c r="C20" s="257" t="s">
        <v>1630</v>
      </c>
      <c r="D20" s="102">
        <v>15</v>
      </c>
      <c r="E20" s="257" t="s">
        <v>1611</v>
      </c>
      <c r="F20" s="102">
        <v>2</v>
      </c>
      <c r="G20" s="257" t="s">
        <v>1449</v>
      </c>
      <c r="H20" s="102">
        <v>8</v>
      </c>
      <c r="I20" s="210">
        <f>_xlfn.IFNA((VLOOKUP(Table43[[#This Row],[Ingredient 1]],CraftMats,2,FALSE)*Table43[[#This Row],[IngredientQuantity1]])+(VLOOKUP(Table43[[#This Row],[Ingredient 2]],CraftMats,2,FALSE)*Table43[[#This Row],[IngredientQuantity2]])+(VLOOKUP(Table43[[#This Row],[Ingredient 3]],CraftMats,2,FALSE)*Table43[[#This Row],[IngredientQuantity3]]),0)</f>
        <v>7020</v>
      </c>
      <c r="J20" s="194">
        <v>3</v>
      </c>
      <c r="K20" t="s">
        <v>2057</v>
      </c>
      <c r="L20">
        <v>5</v>
      </c>
      <c r="M20" s="193" t="s">
        <v>1207</v>
      </c>
    </row>
    <row r="21" spans="1:13">
      <c r="A21" t="s">
        <v>1069</v>
      </c>
      <c r="B21" t="s">
        <v>2140</v>
      </c>
      <c r="C21" s="257" t="s">
        <v>2141</v>
      </c>
      <c r="D21" s="102">
        <v>12</v>
      </c>
      <c r="E21" s="257" t="s">
        <v>1767</v>
      </c>
      <c r="F21" s="102">
        <v>3</v>
      </c>
      <c r="G21" s="257" t="s">
        <v>1633</v>
      </c>
      <c r="H21" s="102">
        <v>8</v>
      </c>
      <c r="I21" s="210">
        <f>_xlfn.IFNA((VLOOKUP(Table43[[#This Row],[Ingredient 1]],CraftMats,2,FALSE)*Table43[[#This Row],[IngredientQuantity1]])+(VLOOKUP(Table43[[#This Row],[Ingredient 2]],CraftMats,2,FALSE)*Table43[[#This Row],[IngredientQuantity2]])+(VLOOKUP(Table43[[#This Row],[Ingredient 3]],CraftMats,2,FALSE)*Table43[[#This Row],[IngredientQuantity3]]),0)</f>
        <v>96000</v>
      </c>
      <c r="J21" s="194">
        <v>5</v>
      </c>
      <c r="K21" s="257"/>
      <c r="L21">
        <v>10</v>
      </c>
      <c r="M21" s="193" t="s">
        <v>1208</v>
      </c>
    </row>
    <row r="22" spans="1:13">
      <c r="A22" t="s">
        <v>1076</v>
      </c>
      <c r="B22" t="s">
        <v>1079</v>
      </c>
      <c r="C22" s="257" t="s">
        <v>1630</v>
      </c>
      <c r="D22" s="102">
        <v>15</v>
      </c>
      <c r="E22" s="257" t="s">
        <v>1611</v>
      </c>
      <c r="F22" s="102">
        <v>2</v>
      </c>
      <c r="G22" s="257" t="s">
        <v>1449</v>
      </c>
      <c r="H22" s="102">
        <v>3</v>
      </c>
      <c r="I22" s="210">
        <f>_xlfn.IFNA((VLOOKUP(Table43[[#This Row],[Ingredient 1]],CraftMats,2,FALSE)*Table43[[#This Row],[IngredientQuantity1]])+(VLOOKUP(Table43[[#This Row],[Ingredient 2]],CraftMats,2,FALSE)*Table43[[#This Row],[IngredientQuantity2]])+(VLOOKUP(Table43[[#This Row],[Ingredient 3]],CraftMats,2,FALSE)*Table43[[#This Row],[IngredientQuantity3]]),0)</f>
        <v>5220</v>
      </c>
      <c r="J22" s="257">
        <v>3</v>
      </c>
      <c r="K22" s="257" t="s">
        <v>3075</v>
      </c>
      <c r="L22">
        <v>10</v>
      </c>
      <c r="M22" s="193" t="s">
        <v>1209</v>
      </c>
    </row>
    <row r="23" spans="1:13">
      <c r="A23" t="s">
        <v>1076</v>
      </c>
      <c r="B23" t="s">
        <v>1077</v>
      </c>
      <c r="C23" s="257" t="s">
        <v>1630</v>
      </c>
      <c r="D23" s="102">
        <v>24</v>
      </c>
      <c r="E23" s="257" t="s">
        <v>1611</v>
      </c>
      <c r="F23" s="102">
        <v>4</v>
      </c>
      <c r="G23" s="257" t="s">
        <v>1449</v>
      </c>
      <c r="H23" s="102">
        <v>12</v>
      </c>
      <c r="I23" s="210">
        <f>_xlfn.IFNA((VLOOKUP(Table43[[#This Row],[Ingredient 1]],CraftMats,2,FALSE)*Table43[[#This Row],[IngredientQuantity1]])+(VLOOKUP(Table43[[#This Row],[Ingredient 2]],CraftMats,2,FALSE)*Table43[[#This Row],[IngredientQuantity2]])+(VLOOKUP(Table43[[#This Row],[Ingredient 3]],CraftMats,2,FALSE)*Table43[[#This Row],[IngredientQuantity3]]),0)</f>
        <v>11520</v>
      </c>
      <c r="J23" s="257">
        <v>4</v>
      </c>
      <c r="K23" t="s">
        <v>2058</v>
      </c>
      <c r="L23">
        <v>10</v>
      </c>
      <c r="M23" s="193" t="s">
        <v>1206</v>
      </c>
    </row>
    <row r="24" spans="1:13">
      <c r="A24" t="s">
        <v>536</v>
      </c>
      <c r="B24" t="s">
        <v>1080</v>
      </c>
      <c r="C24" s="257" t="s">
        <v>1630</v>
      </c>
      <c r="D24" s="102">
        <v>24</v>
      </c>
      <c r="E24" s="257" t="s">
        <v>1611</v>
      </c>
      <c r="F24" s="102">
        <v>4</v>
      </c>
      <c r="G24" s="257" t="s">
        <v>1449</v>
      </c>
      <c r="H24" s="102">
        <v>12</v>
      </c>
      <c r="I24" s="210">
        <f>_xlfn.IFNA((VLOOKUP(Table43[[#This Row],[Ingredient 1]],CraftMats,2,FALSE)*Table43[[#This Row],[IngredientQuantity1]])+(VLOOKUP(Table43[[#This Row],[Ingredient 2]],CraftMats,2,FALSE)*Table43[[#This Row],[IngredientQuantity2]])+(VLOOKUP(Table43[[#This Row],[Ingredient 3]],CraftMats,2,FALSE)*Table43[[#This Row],[IngredientQuantity3]]),0)</f>
        <v>11520</v>
      </c>
      <c r="J24" s="257">
        <v>4</v>
      </c>
      <c r="K24" t="s">
        <v>2058</v>
      </c>
      <c r="L24">
        <v>15</v>
      </c>
      <c r="M24" s="193" t="s">
        <v>1209</v>
      </c>
    </row>
    <row r="25" spans="1:13">
      <c r="A25" t="s">
        <v>541</v>
      </c>
      <c r="B25" t="s">
        <v>2059</v>
      </c>
      <c r="C25" t="s">
        <v>1630</v>
      </c>
      <c r="D25" s="102">
        <v>24</v>
      </c>
      <c r="E25" t="s">
        <v>1611</v>
      </c>
      <c r="F25" s="102">
        <v>4</v>
      </c>
      <c r="G25" t="s">
        <v>1449</v>
      </c>
      <c r="H25" s="102">
        <v>12</v>
      </c>
      <c r="I25" s="210">
        <f>_xlfn.IFNA((VLOOKUP(Table43[[#This Row],[Ingredient 1]],CraftMats,2,FALSE)*Table43[[#This Row],[IngredientQuantity1]])+(VLOOKUP(Table43[[#This Row],[Ingredient 2]],CraftMats,2,FALSE)*Table43[[#This Row],[IngredientQuantity2]])+(VLOOKUP(Table43[[#This Row],[Ingredient 3]],CraftMats,2,FALSE)*Table43[[#This Row],[IngredientQuantity3]]),0)</f>
        <v>11520</v>
      </c>
      <c r="J25" s="268">
        <v>4</v>
      </c>
      <c r="L25" s="193">
        <v>15</v>
      </c>
      <c r="M25" s="193" t="s">
        <v>1207</v>
      </c>
    </row>
    <row r="26" spans="1:13">
      <c r="A26" t="s">
        <v>541</v>
      </c>
      <c r="B26" t="s">
        <v>2432</v>
      </c>
      <c r="C26" t="s">
        <v>1630</v>
      </c>
      <c r="D26" s="102">
        <v>6</v>
      </c>
      <c r="E26" s="306" t="s">
        <v>1611</v>
      </c>
      <c r="F26" s="102">
        <v>6</v>
      </c>
      <c r="G26" s="306" t="s">
        <v>1449</v>
      </c>
      <c r="H26" s="102">
        <v>5</v>
      </c>
      <c r="I26" s="210">
        <f>_xlfn.IFNA((VLOOKUP(Table43[[#This Row],[Ingredient 1]],CraftMats,2,FALSE)*Table43[[#This Row],[IngredientQuantity1]])+(VLOOKUP(Table43[[#This Row],[Ingredient 2]],CraftMats,2,FALSE)*Table43[[#This Row],[IngredientQuantity2]])+(VLOOKUP(Table43[[#This Row],[Ingredient 3]],CraftMats,2,FALSE)*Table43[[#This Row],[IngredientQuantity3]]),0)</f>
        <v>7200</v>
      </c>
      <c r="J26" s="306">
        <v>5</v>
      </c>
      <c r="K26" t="s">
        <v>2433</v>
      </c>
      <c r="L26" s="193">
        <v>15</v>
      </c>
      <c r="M26" s="193" t="s">
        <v>1208</v>
      </c>
    </row>
    <row r="27" spans="1:13">
      <c r="L27" s="193">
        <v>20</v>
      </c>
      <c r="M27" s="193" t="s">
        <v>1207</v>
      </c>
    </row>
    <row r="28" spans="1:13">
      <c r="A28" s="182"/>
      <c r="B28" s="182"/>
      <c r="C28" s="182"/>
      <c r="L28" s="193">
        <v>20</v>
      </c>
      <c r="M28" s="193" t="s">
        <v>1205</v>
      </c>
    </row>
    <row r="29" spans="1:13">
      <c r="L29" s="193">
        <v>20</v>
      </c>
      <c r="M29" s="193" t="s">
        <v>1206</v>
      </c>
    </row>
    <row r="30" spans="1:13">
      <c r="L30" s="193">
        <v>25</v>
      </c>
      <c r="M30" s="193" t="s">
        <v>1208</v>
      </c>
    </row>
    <row r="31" spans="1:13">
      <c r="A31" s="182"/>
      <c r="B31" s="182"/>
      <c r="C31" s="182"/>
      <c r="G31" s="74" t="s">
        <v>251</v>
      </c>
      <c r="L31" s="193">
        <v>25</v>
      </c>
      <c r="M31" s="193" t="s">
        <v>1210</v>
      </c>
    </row>
    <row r="32" spans="1:13" ht="15.75" thickBot="1">
      <c r="A32" t="s">
        <v>2749</v>
      </c>
      <c r="B32" s="182"/>
      <c r="G32" s="75" t="s">
        <v>192</v>
      </c>
      <c r="H32" s="75" t="s">
        <v>132</v>
      </c>
      <c r="I32" s="75" t="s">
        <v>252</v>
      </c>
      <c r="L32" s="193">
        <v>25</v>
      </c>
      <c r="M32" s="193" t="s">
        <v>1211</v>
      </c>
    </row>
    <row r="33" spans="1:13" ht="15" thickTop="1">
      <c r="A33" t="s">
        <v>459</v>
      </c>
      <c r="B33" s="223"/>
      <c r="C33" t="s">
        <v>469</v>
      </c>
      <c r="G33" s="82" t="s">
        <v>253</v>
      </c>
      <c r="H33" s="82"/>
      <c r="I33" s="82">
        <v>5</v>
      </c>
      <c r="L33" s="193">
        <v>25</v>
      </c>
      <c r="M33" s="193" t="s">
        <v>1212</v>
      </c>
    </row>
    <row r="34" spans="1:13">
      <c r="A34" t="s">
        <v>460</v>
      </c>
      <c r="B34" s="223"/>
      <c r="C34" t="s">
        <v>470</v>
      </c>
      <c r="G34" s="82" t="s">
        <v>254</v>
      </c>
      <c r="H34" s="82"/>
      <c r="I34" s="82">
        <v>10</v>
      </c>
      <c r="L34" s="193">
        <v>25</v>
      </c>
      <c r="M34" s="193" t="s">
        <v>1213</v>
      </c>
    </row>
    <row r="35" spans="1:13">
      <c r="A35" t="s">
        <v>461</v>
      </c>
      <c r="B35" s="223"/>
      <c r="C35" t="s">
        <v>471</v>
      </c>
      <c r="G35" s="82" t="s">
        <v>255</v>
      </c>
      <c r="H35" s="82"/>
      <c r="I35" s="82">
        <v>15</v>
      </c>
      <c r="L35" s="193">
        <v>30</v>
      </c>
      <c r="M35" s="193" t="s">
        <v>1207</v>
      </c>
    </row>
    <row r="36" spans="1:13">
      <c r="A36" t="s">
        <v>462</v>
      </c>
      <c r="B36" s="223"/>
      <c r="C36" t="s">
        <v>472</v>
      </c>
      <c r="G36" s="82" t="s">
        <v>256</v>
      </c>
      <c r="H36" s="82"/>
      <c r="I36" s="82">
        <v>20</v>
      </c>
      <c r="L36" s="193">
        <v>30</v>
      </c>
      <c r="M36" s="193" t="s">
        <v>1211</v>
      </c>
    </row>
    <row r="37" spans="1:13">
      <c r="A37" t="s">
        <v>463</v>
      </c>
      <c r="B37" s="223"/>
      <c r="C37" t="s">
        <v>473</v>
      </c>
      <c r="G37" s="82" t="s">
        <v>257</v>
      </c>
      <c r="H37" s="82"/>
      <c r="I37" s="82">
        <v>25</v>
      </c>
      <c r="L37" s="193">
        <v>30</v>
      </c>
      <c r="M37" s="193" t="s">
        <v>1213</v>
      </c>
    </row>
    <row r="38" spans="1:13">
      <c r="A38" t="s">
        <v>464</v>
      </c>
      <c r="B38" s="223"/>
      <c r="C38" t="s">
        <v>474</v>
      </c>
      <c r="G38" s="82" t="s">
        <v>258</v>
      </c>
      <c r="H38" s="82"/>
      <c r="I38" s="82">
        <v>30</v>
      </c>
      <c r="L38" s="193">
        <v>30</v>
      </c>
      <c r="M38" s="193" t="s">
        <v>1214</v>
      </c>
    </row>
    <row r="39" spans="1:13">
      <c r="A39" t="s">
        <v>465</v>
      </c>
      <c r="B39" s="223"/>
      <c r="C39" t="s">
        <v>475</v>
      </c>
      <c r="G39" s="82" t="s">
        <v>259</v>
      </c>
      <c r="H39" s="82"/>
      <c r="I39" s="82">
        <v>35</v>
      </c>
      <c r="L39" s="193">
        <v>35</v>
      </c>
      <c r="M39" s="193" t="s">
        <v>1207</v>
      </c>
    </row>
    <row r="40" spans="1:13">
      <c r="A40" t="s">
        <v>466</v>
      </c>
      <c r="B40" s="223"/>
      <c r="C40" s="223"/>
      <c r="G40" s="82" t="s">
        <v>260</v>
      </c>
      <c r="H40" s="82"/>
      <c r="I40" s="82">
        <v>40</v>
      </c>
      <c r="L40" s="193">
        <v>35</v>
      </c>
      <c r="M40" s="193" t="s">
        <v>1211</v>
      </c>
    </row>
    <row r="41" spans="1:13">
      <c r="A41" t="s">
        <v>467</v>
      </c>
      <c r="B41" s="223"/>
      <c r="C41" s="223"/>
      <c r="G41" s="82" t="s">
        <v>261</v>
      </c>
      <c r="H41" s="82"/>
      <c r="I41" s="82">
        <v>45</v>
      </c>
      <c r="L41" s="193">
        <v>35</v>
      </c>
      <c r="M41" s="193" t="s">
        <v>1213</v>
      </c>
    </row>
    <row r="42" spans="1:13">
      <c r="A42" t="s">
        <v>468</v>
      </c>
      <c r="B42" s="223"/>
      <c r="C42" s="223"/>
      <c r="L42" s="193">
        <v>35</v>
      </c>
      <c r="M42" s="193" t="s">
        <v>1214</v>
      </c>
    </row>
    <row r="43" spans="1:13">
      <c r="A43" s="223"/>
      <c r="B43" s="223"/>
      <c r="C43" s="223"/>
      <c r="L43" s="193">
        <v>35</v>
      </c>
      <c r="M43" s="193" t="s">
        <v>1212</v>
      </c>
    </row>
    <row r="44" spans="1:13">
      <c r="A44" t="s">
        <v>476</v>
      </c>
      <c r="B44" s="223"/>
      <c r="C44" s="223"/>
      <c r="L44" s="193">
        <v>40</v>
      </c>
      <c r="M44" s="193" t="s">
        <v>1207</v>
      </c>
    </row>
    <row r="45" spans="1:13">
      <c r="A45" t="s">
        <v>477</v>
      </c>
      <c r="B45" s="223"/>
      <c r="C45" s="223"/>
      <c r="L45" s="193">
        <v>40</v>
      </c>
      <c r="M45" s="193" t="s">
        <v>1213</v>
      </c>
    </row>
    <row r="46" spans="1:13">
      <c r="A46" t="s">
        <v>478</v>
      </c>
      <c r="B46" s="223"/>
      <c r="C46" s="223"/>
      <c r="G46" t="s">
        <v>1692</v>
      </c>
      <c r="L46" s="193">
        <v>40</v>
      </c>
      <c r="M46" s="193" t="s">
        <v>1214</v>
      </c>
    </row>
    <row r="47" spans="1:13">
      <c r="A47" t="s">
        <v>479</v>
      </c>
      <c r="B47" s="223"/>
      <c r="C47" s="223"/>
      <c r="G47" t="s">
        <v>1693</v>
      </c>
      <c r="H47" t="s">
        <v>1694</v>
      </c>
      <c r="L47" s="193">
        <v>40</v>
      </c>
      <c r="M47" s="193" t="s">
        <v>1210</v>
      </c>
    </row>
    <row r="48" spans="1:13">
      <c r="A48" t="s">
        <v>480</v>
      </c>
      <c r="B48" s="223"/>
      <c r="C48" s="223"/>
      <c r="L48" s="193">
        <v>40</v>
      </c>
      <c r="M48" s="193" t="s">
        <v>1212</v>
      </c>
    </row>
    <row r="49" spans="1:13">
      <c r="A49" t="s">
        <v>481</v>
      </c>
      <c r="B49" s="223"/>
      <c r="C49" s="223"/>
      <c r="L49" s="193">
        <v>45</v>
      </c>
      <c r="M49" s="193" t="s">
        <v>1215</v>
      </c>
    </row>
    <row r="50" spans="1:13">
      <c r="A50" t="s">
        <v>482</v>
      </c>
      <c r="B50" s="223"/>
      <c r="C50" s="223"/>
      <c r="E50" s="310" t="s">
        <v>132</v>
      </c>
      <c r="F50" s="310" t="s">
        <v>1441</v>
      </c>
      <c r="G50" s="310" t="s">
        <v>1497</v>
      </c>
      <c r="H50" s="310" t="s">
        <v>2560</v>
      </c>
      <c r="I50" s="310" t="s">
        <v>2561</v>
      </c>
      <c r="J50" s="310" t="s">
        <v>2562</v>
      </c>
      <c r="L50" s="193">
        <v>45</v>
      </c>
      <c r="M50" s="193" t="s">
        <v>1216</v>
      </c>
    </row>
    <row r="51" spans="1:13">
      <c r="A51" t="s">
        <v>483</v>
      </c>
      <c r="B51" s="223"/>
      <c r="C51" s="223"/>
      <c r="E51" t="s">
        <v>815</v>
      </c>
      <c r="G51" t="s">
        <v>1677</v>
      </c>
      <c r="I51" t="s">
        <v>2546</v>
      </c>
      <c r="J51" s="194" t="s">
        <v>1076</v>
      </c>
      <c r="L51" s="193">
        <v>45</v>
      </c>
      <c r="M51" s="193" t="s">
        <v>1217</v>
      </c>
    </row>
    <row r="52" spans="1:13">
      <c r="A52" t="s">
        <v>484</v>
      </c>
      <c r="B52" s="223"/>
      <c r="C52" s="223"/>
      <c r="E52" s="310" t="s">
        <v>815</v>
      </c>
      <c r="G52" s="310" t="s">
        <v>1677</v>
      </c>
      <c r="I52" t="s">
        <v>2546</v>
      </c>
      <c r="J52" s="310" t="s">
        <v>536</v>
      </c>
      <c r="L52" s="193">
        <v>45</v>
      </c>
      <c r="M52" s="193" t="s">
        <v>1218</v>
      </c>
    </row>
    <row r="53" spans="1:13">
      <c r="B53" s="223"/>
      <c r="C53" s="223"/>
      <c r="E53" t="s">
        <v>815</v>
      </c>
      <c r="G53" s="310" t="s">
        <v>2549</v>
      </c>
      <c r="J53" s="310" t="s">
        <v>553</v>
      </c>
      <c r="L53" s="193">
        <v>45</v>
      </c>
      <c r="M53" s="193" t="s">
        <v>1219</v>
      </c>
    </row>
    <row r="54" spans="1:13">
      <c r="A54" t="s">
        <v>485</v>
      </c>
      <c r="B54" s="223"/>
      <c r="C54" s="223"/>
      <c r="E54" s="310" t="s">
        <v>815</v>
      </c>
      <c r="G54" s="310" t="s">
        <v>2549</v>
      </c>
      <c r="I54" s="310" t="s">
        <v>2550</v>
      </c>
      <c r="J54" s="310" t="s">
        <v>1076</v>
      </c>
    </row>
    <row r="55" spans="1:13">
      <c r="A55" t="s">
        <v>486</v>
      </c>
      <c r="B55" s="223"/>
      <c r="C55" s="223"/>
      <c r="E55" s="310" t="s">
        <v>711</v>
      </c>
      <c r="G55" s="310" t="s">
        <v>1609</v>
      </c>
      <c r="I55" s="310"/>
      <c r="J55" s="310" t="s">
        <v>529</v>
      </c>
    </row>
    <row r="56" spans="1:13">
      <c r="A56" t="s">
        <v>487</v>
      </c>
      <c r="B56" s="223"/>
      <c r="C56" s="223"/>
      <c r="E56" s="310" t="s">
        <v>711</v>
      </c>
      <c r="F56" s="310"/>
      <c r="G56" s="310" t="s">
        <v>1609</v>
      </c>
      <c r="H56" s="310"/>
      <c r="I56" s="310" t="s">
        <v>2548</v>
      </c>
      <c r="J56" s="310" t="s">
        <v>536</v>
      </c>
      <c r="M56" t="s">
        <v>1220</v>
      </c>
    </row>
    <row r="57" spans="1:13">
      <c r="A57" t="s">
        <v>488</v>
      </c>
      <c r="B57" s="223"/>
      <c r="C57" s="223"/>
      <c r="E57" s="310" t="s">
        <v>711</v>
      </c>
      <c r="G57" s="310" t="s">
        <v>1609</v>
      </c>
      <c r="J57" s="310" t="s">
        <v>541</v>
      </c>
      <c r="L57">
        <v>30</v>
      </c>
      <c r="M57" s="193" t="s">
        <v>1221</v>
      </c>
    </row>
    <row r="58" spans="1:13">
      <c r="A58" t="s">
        <v>489</v>
      </c>
      <c r="B58" s="223"/>
      <c r="C58" s="223"/>
      <c r="E58" s="310" t="s">
        <v>711</v>
      </c>
      <c r="G58" t="s">
        <v>1683</v>
      </c>
      <c r="J58" s="310" t="s">
        <v>529</v>
      </c>
      <c r="L58">
        <v>35</v>
      </c>
      <c r="M58" s="193" t="s">
        <v>1221</v>
      </c>
    </row>
    <row r="59" spans="1:13">
      <c r="A59" t="s">
        <v>484</v>
      </c>
      <c r="B59" s="223"/>
      <c r="C59" s="223"/>
      <c r="E59" s="310" t="s">
        <v>711</v>
      </c>
      <c r="G59" s="310" t="s">
        <v>1683</v>
      </c>
      <c r="I59" t="s">
        <v>2551</v>
      </c>
      <c r="J59" s="310" t="s">
        <v>553</v>
      </c>
      <c r="L59">
        <v>35</v>
      </c>
      <c r="M59" s="193" t="s">
        <v>1222</v>
      </c>
    </row>
    <row r="60" spans="1:13">
      <c r="B60" s="223"/>
      <c r="C60" s="223"/>
      <c r="E60" s="310" t="s">
        <v>711</v>
      </c>
      <c r="G60" s="310" t="s">
        <v>1683</v>
      </c>
      <c r="J60" s="310" t="s">
        <v>541</v>
      </c>
      <c r="L60">
        <v>40</v>
      </c>
      <c r="M60" s="193" t="s">
        <v>1223</v>
      </c>
    </row>
    <row r="61" spans="1:13">
      <c r="A61" t="s">
        <v>490</v>
      </c>
      <c r="B61" s="223"/>
      <c r="C61" s="223"/>
      <c r="E61" s="310" t="s">
        <v>711</v>
      </c>
      <c r="G61" s="310" t="s">
        <v>1688</v>
      </c>
      <c r="J61" s="310" t="s">
        <v>529</v>
      </c>
      <c r="L61">
        <v>40</v>
      </c>
      <c r="M61" s="193" t="s">
        <v>1224</v>
      </c>
    </row>
    <row r="62" spans="1:13">
      <c r="A62" t="s">
        <v>491</v>
      </c>
      <c r="B62" s="223"/>
      <c r="C62" s="223"/>
      <c r="E62" s="310" t="s">
        <v>711</v>
      </c>
      <c r="G62" s="310" t="s">
        <v>1688</v>
      </c>
      <c r="I62" t="s">
        <v>2548</v>
      </c>
      <c r="J62" s="310" t="s">
        <v>536</v>
      </c>
    </row>
    <row r="63" spans="1:13">
      <c r="A63" t="s">
        <v>492</v>
      </c>
      <c r="B63" s="223"/>
      <c r="C63" s="223"/>
      <c r="E63" s="310" t="s">
        <v>711</v>
      </c>
      <c r="G63" s="310" t="s">
        <v>1688</v>
      </c>
      <c r="J63" s="310" t="s">
        <v>541</v>
      </c>
    </row>
    <row r="64" spans="1:13">
      <c r="A64" t="s">
        <v>493</v>
      </c>
      <c r="B64" s="223"/>
      <c r="C64" s="223"/>
      <c r="E64" s="310" t="s">
        <v>815</v>
      </c>
      <c r="F64" s="310"/>
      <c r="G64" s="310" t="s">
        <v>1688</v>
      </c>
      <c r="J64" s="310" t="s">
        <v>529</v>
      </c>
    </row>
    <row r="65" spans="1:10">
      <c r="A65" s="223"/>
      <c r="B65" s="223"/>
      <c r="C65" s="223"/>
      <c r="E65" s="310" t="s">
        <v>815</v>
      </c>
      <c r="F65" s="310"/>
      <c r="G65" s="310" t="s">
        <v>1688</v>
      </c>
      <c r="I65" t="s">
        <v>2547</v>
      </c>
      <c r="J65" s="310" t="s">
        <v>536</v>
      </c>
    </row>
    <row r="66" spans="1:10">
      <c r="E66" s="310" t="s">
        <v>815</v>
      </c>
      <c r="F66" s="310"/>
      <c r="G66" s="310" t="s">
        <v>1688</v>
      </c>
      <c r="J66" s="310" t="s">
        <v>541</v>
      </c>
    </row>
  </sheetData>
  <mergeCells count="1">
    <mergeCell ref="A1:G1"/>
  </mergeCells>
  <phoneticPr fontId="22" type="noConversion"/>
  <conditionalFormatting sqref="I3:J14">
    <cfRule type="expression" dxfId="223" priority="5">
      <formula>I3=MIN($I3:$J3)</formula>
    </cfRule>
  </conditionalFormatting>
  <pageMargins left="0.7" right="0.7" top="0.75" bottom="0.75" header="0.3" footer="0.3"/>
  <pageSetup paperSize="0" orientation="portrait" horizontalDpi="0" verticalDpi="0" copies="0"/>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1 9 2 a 4 c 0 - d 4 c 9 - 4 4 f 3 - b 8 3 e - a 4 c d 2 9 d e 0 6 2 d "   x m l n s = " h t t p : / / s c h e m a s . m i c r o s o f t . c o m / D a t a M a s h u p " > A A A A A L o D A A B Q S w M E F A A C A A g A m K Q / U v 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m K Q / 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i k P 1 K 5 t z J c s Q A A A P Y A A A A T A B w A R m 9 y b X V s Y X M v U 2 V j d G l v b j E u b S C i G A A o o B Q A A A A A A A A A A A A A A A A A A A A A A A A A A A B t j T E L g z A Q h X f B / x D i o h C E Q u k i T q F D l y 4 K H c Q h 2 m s V Y y L J C R b J f 2 + s H T r 0 l j v e u / c 9 C y 3 2 W p F i 3 4 c s D M L A d s L A n Z S i k c C 1 Q l B I c i I B w 4 D 4 K f R s W v D K e W l B p n w 2 x n / c t B k a r Y c 4 W a u r G C G n v 3 l a u + p 7 1 m z H R J R 3 Q j 2 3 o t c E 1 P M + g b Q 0 Q t m H N i P X c h 7 V Z t p 4 7 2 T r S i P K y E X h 6 Z h u j m N k 3 T g T g r H e Q a 8 R h A W d S 8 K g V 3 + r s j d Q S w E C L Q A U A A I A C A C Y p D 9 S / o y g o q c A A A D 4 A A A A E g A A A A A A A A A A A A A A A A A A A A A A Q 2 9 u Z m l n L 1 B h Y 2 t h Z 2 U u e G 1 s U E s B A i 0 A F A A C A A g A m K Q / U g / K 6 a u k A A A A 6 Q A A A B M A A A A A A A A A A A A A A A A A 8 w A A A F t D b 2 5 0 Z W 5 0 X 1 R 5 c G V z X S 5 4 b W x Q S w E C L Q A U A A I A C A C Y p D 9 S u b c y X L E A A A D 2 A A A A E w A A A A A A A A A A A A A A A A D k A Q A A R m 9 y b X V s Y X M v U 2 V j d G l v b j E u b V B L B Q Y A A A A A A w A D A M I A A A D i 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K B Q A A A A A A A G g F 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U N v b n R l b 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2 a W d h d G l v b l N 0 Z X B O Y W 1 l I i B W Y W x 1 Z T 0 i c 0 5 h d m l n Y X R p b 2 4 i I C 8 + P E V u d H J 5 I F R 5 c G U 9 I k Z p b G x l Z E N v b X B s Z X R l U m V z d W x 0 V G 9 X b 3 J r c 2 h l Z X Q i I F Z h b H V l P S J s M C I g L z 4 8 R W 5 0 c n k g V H l w Z T 0 i R m l s b F N 0 Y X R 1 c y I g V m F s d W U 9 I n N D b 2 1 w b G V 0 Z S I g L z 4 8 R W 5 0 c n k g V H l w Z T 0 i R m l s b E x h c 3 R V c G R h d G V k I i B W Y W x 1 Z T 0 i Z D I w M j E t M D E t M z F U M D k 6 M z A 6 M D g u O T M y M T Q y O F o i I C 8 + P E V u d H J 5 I F R 5 c G U 9 I k F k Z G V k V G 9 E Y X R h T W 9 k Z W w i I F Z h b H V l P S J s M C I g L z 4 8 R W 5 0 c n k g V H l w Z T 0 i R m l s b E V y c m 9 y Q 2 9 k Z S I g V m F s d W U 9 I n N V b m t u b 3 d u I i A v P j w v U 3 R h Y m x l R W 5 0 c m l l c z 4 8 L 0 l 0 Z W 0 + P E l 0 Z W 0 + P E l 0 Z W 1 M b 2 N h d G l v b j 4 8 S X R l b V R 5 c G U + R m 9 y b X V s Y T w v S X R l b V R 5 c G U + P E l 0 Z W 1 Q Y X R o P l N l Y 3 R p b 2 4 x L 1 R h Y m x l Q 2 9 u d G V u d C 9 T b 3 V y Y 2 U 8 L 0 l 0 Z W 1 Q Y X R o P j w v S X R l b U x v Y 2 F 0 a W 9 u P j x T d G F i b G V F b n R y a W V z I C 8 + P C 9 J d G V t P j x J d G V t P j x J d G V t T G 9 j Y X R p b 2 4 + P E l 0 Z W 1 U e X B l P k Z v c m 1 1 b G E 8 L 0 l 0 Z W 1 U e X B l P j x J d G V t U G F 0 a D 5 T Z W N 0 a W 9 u M S 9 U Y W J s Z U N v b n R l b n Q v Q 2 h h b m d l Z C U y M F R 5 c G U 8 L 0 l 0 Z W 1 Q Y X R o P j w v S X R l b U x v Y 2 F 0 a W 9 u P j x T d G F i b G V F b n R y a W V z I C 8 + P C 9 J d G V t P j w v S X R l b X M + P C 9 M b 2 N h b F B h Y 2 t h Z 2 V N Z X R h Z G F 0 Y U Z p b G U + F g A A A F B L B Q Y A A A A A A A A A A A A A A A A A A A A A A A A m A Q A A A Q A A A N C M n d 8 B F d E R j H o A w E / C l + s B A A A A O F Y B R q m a L k + V 2 u E v T i + H P Q A A A A A C A A A A A A A Q Z g A A A A E A A C A A A A B Q 6 A y T W / 5 z p 9 U 5 E w C u J L Q L d r 2 L i j h t F m x I P C Q G 6 y L n K Q A A A A A O g A A A A A I A A C A A A A D y 0 Z m j f 8 2 Y H x x a q + f F E d o d n i 4 C j + 3 f r 5 1 g p 6 z V 3 i 4 l D l A A A A C Y R v s 1 Y G a k L X u X X t Z P R Q k r R p o 2 B S F i z K P p t Z w 4 G 4 3 b R S M m 5 t 2 G o F D 8 t J 2 3 E b H R D E v U a L c i b 2 + g e x B g I l P / C 2 e C n i K + x u K a y 6 K o C E v l T d i l h E A A A A B T d 5 X L M C P z u 1 n W N E 2 c j h 4 K Z 7 Y G Z 0 p d m F 3 6 B Q b w r C j / 2 a l d 7 3 q 6 h G 4 T h w B J i D 0 z Z c v c h h U Q Q G j I Z 8 p G V z t x G T 2 i < / D a t a M a s h u p > 
</file>

<file path=customXml/itemProps1.xml><?xml version="1.0" encoding="utf-8"?>
<ds:datastoreItem xmlns:ds="http://schemas.openxmlformats.org/officeDocument/2006/customXml" ds:itemID="{90510053-5629-495D-AB85-06AD1E8566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13</vt:i4>
      </vt:variant>
    </vt:vector>
  </HeadingPairs>
  <TitlesOfParts>
    <vt:vector size="40" baseType="lpstr">
      <vt:lpstr>Introduction</vt:lpstr>
      <vt:lpstr>Characters</vt:lpstr>
      <vt:lpstr>Calculator</vt:lpstr>
      <vt:lpstr>FAQ Tips</vt:lpstr>
      <vt:lpstr>General</vt:lpstr>
      <vt:lpstr>Arena</vt:lpstr>
      <vt:lpstr>Horse</vt:lpstr>
      <vt:lpstr>Book</vt:lpstr>
      <vt:lpstr>Craft</vt:lpstr>
      <vt:lpstr>Equipment</vt:lpstr>
      <vt:lpstr>Chest &amp; Item</vt:lpstr>
      <vt:lpstr>Martial</vt:lpstr>
      <vt:lpstr>Martial Arts</vt:lpstr>
      <vt:lpstr>Sect</vt:lpstr>
      <vt:lpstr>Pear Garden Music</vt:lpstr>
      <vt:lpstr>Junshan Wine</vt:lpstr>
      <vt:lpstr>Junshan Wine (2)</vt:lpstr>
      <vt:lpstr>Junshan Poem</vt:lpstr>
      <vt:lpstr>Language Persian</vt:lpstr>
      <vt:lpstr>Language Korean</vt:lpstr>
      <vt:lpstr>Scholar Paint</vt:lpstr>
      <vt:lpstr>Scholar Caligraphy</vt:lpstr>
      <vt:lpstr>Scholar Go</vt:lpstr>
      <vt:lpstr>Scholar Music</vt:lpstr>
      <vt:lpstr>Sect Treasure Hall</vt:lpstr>
      <vt:lpstr>Version</vt:lpstr>
      <vt:lpstr>Misc</vt:lpstr>
      <vt:lpstr>'Junshan Wine (2)'!CraftMat</vt:lpstr>
      <vt:lpstr>CraftMat</vt:lpstr>
      <vt:lpstr>'Junshan Wine (2)'!CraftMats</vt:lpstr>
      <vt:lpstr>CraftMats</vt:lpstr>
      <vt:lpstr>'Junshan Wine (2)'!HouseDeed</vt:lpstr>
      <vt:lpstr>HouseDeed</vt:lpstr>
      <vt:lpstr>'Junshan Wine (2)'!ItemsTable</vt:lpstr>
      <vt:lpstr>ItemsTable</vt:lpstr>
      <vt:lpstr>ItemTable</vt:lpstr>
      <vt:lpstr>Equipment!MartialTable</vt:lpstr>
      <vt:lpstr>'Junshan Wine (2)'!MartialTable</vt:lpstr>
      <vt:lpstr>MartialTable</vt:lpstr>
      <vt:lpstr>materials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Wuxia World - Book of Information</dc:title>
  <dc:creator/>
  <cp:keywords>spreadsheet, game, android</cp:keywords>
  <cp:lastModifiedBy>DRAGONLORD</cp:lastModifiedBy>
  <dcterms:created xsi:type="dcterms:W3CDTF">2021-01-23T10:57:04Z</dcterms:created>
  <dcterms:modified xsi:type="dcterms:W3CDTF">2021-08-27T12:57:47Z</dcterms:modified>
  <cp:category>Game Guide</cp:category>
</cp:coreProperties>
</file>