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craigleisher/Documents/Everything else folder/Delphi.Data/"/>
    </mc:Choice>
  </mc:AlternateContent>
  <xr:revisionPtr revIDLastSave="0" documentId="13_ncr:1_{82DD154A-29AE-1E4D-ADC1-91D8851A5983}" xr6:coauthVersionLast="47" xr6:coauthVersionMax="47" xr10:uidLastSave="{00000000-0000-0000-0000-000000000000}"/>
  <bookViews>
    <workbookView xWindow="29100" yWindow="-18760" windowWidth="25360" windowHeight="14080" firstSheet="1" activeTab="8" xr2:uid="{00000000-000D-0000-FFFF-FFFF00000000}"/>
  </bookViews>
  <sheets>
    <sheet name="Delphi data" sheetId="1" r:id="rId1"/>
    <sheet name="Delphi analysis" sheetId="3" r:id="rId2"/>
    <sheet name="NGO or not" sheetId="5" r:id="rId3"/>
    <sheet name="Wave analysis" sheetId="4" r:id="rId4"/>
    <sheet name="Red-list data &amp; analysis" sheetId="12" r:id="rId5"/>
    <sheet name="NBSAP data" sheetId="8" r:id="rId6"/>
    <sheet name="NBSAP analysis" sheetId="9" r:id="rId7"/>
    <sheet name="SSA comparison" sheetId="10" r:id="rId8"/>
    <sheet name="Sub-regional comparison" sheetId="11" r:id="rId9"/>
  </sheets>
  <definedNames>
    <definedName name="_xlnm._FilterDatabase" localSheetId="1" hidden="1">'Delphi analysis'!$A$6:$B$6</definedName>
    <definedName name="_xlnm._FilterDatabase" localSheetId="6" hidden="1">'NBSAP analysis'!$A$2:$E$112</definedName>
    <definedName name="_xlnm._FilterDatabase" localSheetId="4" hidden="1">'Red-list data &amp; analysis'!$A$2:$K$2</definedName>
    <definedName name="_xlnm._FilterDatabase" localSheetId="7" hidden="1">'SSA comparison'!$N$2:$R$2</definedName>
    <definedName name="_xlnm._FilterDatabase" localSheetId="8" hidden="1">'Sub-regional comparison'!$A$411:$E$411</definedName>
    <definedName name="_xlnm._FilterDatabase" localSheetId="3" hidden="1">'Wave analysis'!$A$1:$AH$75</definedName>
  </definedNames>
  <calcPr calcId="191029"/>
  <pivotCaches>
    <pivotCache cacheId="4" r:id="rId10"/>
    <pivotCache cacheId="5" r:id="rId11"/>
    <pivotCache cacheId="6" r:id="rId12"/>
    <pivotCache cacheId="7" r:id="rId13"/>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8" i="11" l="1"/>
  <c r="I9" i="11"/>
  <c r="I10" i="11"/>
  <c r="I11" i="11"/>
  <c r="I13" i="11"/>
  <c r="I15" i="11"/>
  <c r="I16" i="11"/>
  <c r="I17" i="11"/>
  <c r="I18" i="11"/>
  <c r="I19" i="11"/>
  <c r="I21" i="11"/>
  <c r="I23" i="11"/>
  <c r="I24" i="11"/>
  <c r="I26" i="11"/>
  <c r="I28" i="11"/>
  <c r="I29" i="11"/>
  <c r="I31" i="11"/>
  <c r="I32" i="11"/>
  <c r="I34" i="11"/>
  <c r="I35" i="11"/>
  <c r="I40" i="11"/>
  <c r="I41" i="11"/>
  <c r="I42" i="11"/>
  <c r="I43" i="11"/>
  <c r="I44" i="11"/>
  <c r="I45" i="11"/>
  <c r="I46" i="11"/>
  <c r="I47" i="11"/>
  <c r="I49" i="11"/>
  <c r="I50" i="11"/>
  <c r="I51" i="11"/>
  <c r="I53" i="11"/>
  <c r="I55" i="11"/>
  <c r="I56" i="11"/>
  <c r="I57" i="11"/>
  <c r="I7" i="11"/>
  <c r="G8" i="11"/>
  <c r="G9" i="11"/>
  <c r="G10" i="11"/>
  <c r="G11" i="11"/>
  <c r="G13" i="11"/>
  <c r="G15" i="11"/>
  <c r="G16" i="11"/>
  <c r="G17" i="11"/>
  <c r="G18" i="11"/>
  <c r="G19" i="11"/>
  <c r="G21" i="11"/>
  <c r="G23" i="11"/>
  <c r="G24" i="11"/>
  <c r="G26" i="11"/>
  <c r="G28" i="11"/>
  <c r="G29" i="11"/>
  <c r="G31" i="11"/>
  <c r="G32" i="11"/>
  <c r="G34" i="11"/>
  <c r="G35" i="11"/>
  <c r="G36" i="11"/>
  <c r="G40" i="11"/>
  <c r="G41" i="11"/>
  <c r="G42" i="11"/>
  <c r="G43" i="11"/>
  <c r="G44" i="11"/>
  <c r="G45" i="11"/>
  <c r="G46" i="11"/>
  <c r="G47" i="11"/>
  <c r="G49" i="11"/>
  <c r="G50" i="11"/>
  <c r="G51" i="11"/>
  <c r="G53" i="11"/>
  <c r="G54" i="11"/>
  <c r="G55" i="11"/>
  <c r="G56" i="11"/>
  <c r="G57" i="11"/>
  <c r="G3" i="11"/>
  <c r="G7" i="11"/>
  <c r="E54" i="11"/>
  <c r="E55" i="11"/>
  <c r="E56" i="11"/>
  <c r="E57" i="11"/>
  <c r="E43" i="11"/>
  <c r="E44" i="11"/>
  <c r="E45" i="11"/>
  <c r="E46" i="11"/>
  <c r="E47" i="11"/>
  <c r="E49" i="11"/>
  <c r="E50" i="11"/>
  <c r="E51" i="11"/>
  <c r="E53" i="11"/>
  <c r="E31" i="11"/>
  <c r="E32" i="11"/>
  <c r="E34" i="11"/>
  <c r="E35" i="11"/>
  <c r="E36" i="11"/>
  <c r="E37" i="11"/>
  <c r="E40" i="11"/>
  <c r="E41" i="11"/>
  <c r="E42" i="11"/>
  <c r="E8" i="11"/>
  <c r="E9" i="11"/>
  <c r="E10" i="11"/>
  <c r="E11" i="11"/>
  <c r="E13" i="11"/>
  <c r="E15" i="11"/>
  <c r="E16" i="11"/>
  <c r="E17" i="11"/>
  <c r="E18" i="11"/>
  <c r="E19" i="11"/>
  <c r="E21" i="11"/>
  <c r="E23" i="11"/>
  <c r="E24" i="11"/>
  <c r="E26" i="11"/>
  <c r="E28" i="11"/>
  <c r="E29" i="11"/>
  <c r="E7" i="11"/>
  <c r="G184" i="11"/>
  <c r="E184" i="11"/>
  <c r="C184" i="11"/>
  <c r="C7" i="11"/>
  <c r="C8" i="11"/>
  <c r="C57" i="11"/>
  <c r="C56" i="11"/>
  <c r="C55" i="11"/>
  <c r="C54" i="11"/>
  <c r="C53" i="11"/>
  <c r="C51" i="11"/>
  <c r="C50" i="11"/>
  <c r="C49" i="11"/>
  <c r="C47" i="11"/>
  <c r="C46" i="11"/>
  <c r="C45" i="11"/>
  <c r="C44" i="11"/>
  <c r="C43" i="11"/>
  <c r="C42" i="11"/>
  <c r="C41" i="11"/>
  <c r="C40" i="11"/>
  <c r="C36" i="11"/>
  <c r="C35" i="11"/>
  <c r="C34" i="11"/>
  <c r="C32" i="11"/>
  <c r="C31" i="11"/>
  <c r="C29" i="11"/>
  <c r="C28" i="11"/>
  <c r="C26" i="11"/>
  <c r="C24" i="11"/>
  <c r="C23" i="11"/>
  <c r="C21" i="11"/>
  <c r="C19" i="11"/>
  <c r="C18" i="11"/>
  <c r="C17" i="11"/>
  <c r="C16" i="11"/>
  <c r="C15" i="11"/>
  <c r="C13" i="11"/>
  <c r="C11" i="11"/>
  <c r="C10" i="11"/>
  <c r="C9" i="11"/>
  <c r="I184" i="11"/>
  <c r="I185" i="11"/>
  <c r="I186" i="11"/>
  <c r="I187" i="11"/>
  <c r="I188" i="11"/>
  <c r="I190" i="11"/>
  <c r="I192" i="11"/>
  <c r="I193" i="11"/>
  <c r="I194" i="11"/>
  <c r="I195" i="11"/>
  <c r="I196" i="11"/>
  <c r="I198" i="11"/>
  <c r="I200" i="11"/>
  <c r="I201" i="11"/>
  <c r="I203" i="11"/>
  <c r="I205" i="11"/>
  <c r="I206" i="11"/>
  <c r="I208" i="11"/>
  <c r="I209" i="11"/>
  <c r="I211" i="11"/>
  <c r="I212" i="11"/>
  <c r="I217" i="11"/>
  <c r="I218" i="11"/>
  <c r="I219" i="11"/>
  <c r="I220" i="11"/>
  <c r="I221" i="11"/>
  <c r="I222" i="11"/>
  <c r="I223" i="11"/>
  <c r="I224" i="11"/>
  <c r="I226" i="11"/>
  <c r="I227" i="11"/>
  <c r="I228" i="11"/>
  <c r="I230" i="11"/>
  <c r="I232" i="11"/>
  <c r="I233" i="11"/>
  <c r="I234" i="11"/>
  <c r="C17" i="3"/>
  <c r="C18" i="3"/>
  <c r="C19" i="3"/>
  <c r="C20" i="3"/>
  <c r="C21" i="3"/>
  <c r="C22" i="3"/>
  <c r="C23" i="3"/>
  <c r="C24" i="3"/>
  <c r="C113" i="11"/>
  <c r="C105" i="11"/>
  <c r="C101" i="11"/>
  <c r="C100" i="11"/>
  <c r="C99" i="11"/>
  <c r="C98" i="11"/>
  <c r="C97" i="11"/>
  <c r="C91" i="11"/>
  <c r="C90" i="11"/>
  <c r="C87" i="11"/>
  <c r="C86" i="11"/>
  <c r="C84" i="11"/>
  <c r="C82" i="11"/>
  <c r="C81" i="11"/>
  <c r="C74" i="11"/>
  <c r="C73" i="11"/>
  <c r="C67" i="11"/>
  <c r="C64" i="11"/>
  <c r="C63" i="11"/>
  <c r="C62" i="11"/>
  <c r="E371" i="11" l="1"/>
  <c r="E241" i="11"/>
  <c r="N187" i="11"/>
  <c r="P191" i="11"/>
  <c r="R207" i="11"/>
  <c r="P199" i="11"/>
  <c r="N207" i="11"/>
  <c r="L181" i="11"/>
  <c r="L182" i="11"/>
  <c r="L183" i="11"/>
  <c r="L186" i="11"/>
  <c r="L192" i="11"/>
  <c r="L193" i="11"/>
  <c r="L200" i="11"/>
  <c r="L201" i="11"/>
  <c r="L203" i="11"/>
  <c r="L205" i="11"/>
  <c r="L206" i="11"/>
  <c r="L209" i="11"/>
  <c r="L210" i="11"/>
  <c r="L216" i="11"/>
  <c r="L217" i="11"/>
  <c r="L218" i="11"/>
  <c r="L219" i="11"/>
  <c r="L220" i="11"/>
  <c r="L224" i="11"/>
  <c r="L232" i="11"/>
  <c r="H4" i="10"/>
  <c r="H5" i="10"/>
  <c r="H6" i="10"/>
  <c r="H7" i="10"/>
  <c r="H8" i="10"/>
  <c r="H9" i="10"/>
  <c r="H10" i="10"/>
  <c r="H11" i="10"/>
  <c r="H12" i="10"/>
  <c r="H13" i="10"/>
  <c r="H14" i="10"/>
  <c r="H15" i="10"/>
  <c r="H16" i="10"/>
  <c r="H17" i="10"/>
  <c r="H18" i="10"/>
  <c r="H19" i="10"/>
  <c r="H20" i="10"/>
  <c r="H21" i="10"/>
  <c r="H22" i="10"/>
  <c r="H23" i="10"/>
  <c r="H24" i="10"/>
  <c r="H25" i="10"/>
  <c r="H3" i="10"/>
  <c r="Q8" i="9"/>
  <c r="Q9" i="9"/>
  <c r="Q10" i="9"/>
  <c r="Q11" i="9"/>
  <c r="Q12" i="9"/>
  <c r="Q13" i="9"/>
  <c r="Q14" i="9"/>
  <c r="Q15" i="9"/>
  <c r="Q16" i="9"/>
  <c r="Q17" i="9"/>
  <c r="Q18" i="9"/>
  <c r="Q19" i="9"/>
  <c r="Q20" i="9"/>
  <c r="Q21" i="9"/>
  <c r="Q22" i="9"/>
  <c r="Q23" i="9"/>
  <c r="Q24" i="9"/>
  <c r="Q25" i="9"/>
  <c r="Q26" i="9"/>
  <c r="Q27" i="9"/>
  <c r="Q28" i="9"/>
  <c r="Q29" i="9"/>
  <c r="Q30" i="9"/>
  <c r="Q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7" i="9"/>
  <c r="W27" i="9"/>
  <c r="W28" i="9"/>
  <c r="W29" i="9"/>
  <c r="W30" i="9"/>
  <c r="W31" i="9"/>
  <c r="W32" i="9"/>
  <c r="W33" i="9"/>
  <c r="W34" i="9"/>
  <c r="W35" i="9"/>
  <c r="W36" i="9"/>
  <c r="W37" i="9"/>
  <c r="W38" i="9"/>
  <c r="W8" i="9"/>
  <c r="W9" i="9"/>
  <c r="W10" i="9"/>
  <c r="W11" i="9"/>
  <c r="W12" i="9"/>
  <c r="W13" i="9"/>
  <c r="W14" i="9"/>
  <c r="W15" i="9"/>
  <c r="W16" i="9"/>
  <c r="W17" i="9"/>
  <c r="W18" i="9"/>
  <c r="W19" i="9"/>
  <c r="W20" i="9"/>
  <c r="W21" i="9"/>
  <c r="W22" i="9"/>
  <c r="W23" i="9"/>
  <c r="W24" i="9"/>
  <c r="W25" i="9"/>
  <c r="W26" i="9"/>
  <c r="W7" i="9"/>
  <c r="N8" i="9"/>
  <c r="N9" i="9"/>
  <c r="N10" i="9"/>
  <c r="N11" i="9"/>
  <c r="N12" i="9"/>
  <c r="N13" i="9"/>
  <c r="N14" i="9"/>
  <c r="N15" i="9"/>
  <c r="N16" i="9"/>
  <c r="N17" i="9"/>
  <c r="N18" i="9"/>
  <c r="N19" i="9"/>
  <c r="N20" i="9"/>
  <c r="N21" i="9"/>
  <c r="N22" i="9"/>
  <c r="N23" i="9"/>
  <c r="N24" i="9"/>
  <c r="N25" i="9"/>
  <c r="N7" i="9"/>
  <c r="K8" i="9"/>
  <c r="K9" i="9"/>
  <c r="K10" i="9"/>
  <c r="K11" i="9"/>
  <c r="K12" i="9"/>
  <c r="K13" i="9"/>
  <c r="K14" i="9"/>
  <c r="K15" i="9"/>
  <c r="K16" i="9"/>
  <c r="K17" i="9"/>
  <c r="K18" i="9"/>
  <c r="K19" i="9"/>
  <c r="K20" i="9"/>
  <c r="K21" i="9"/>
  <c r="K22" i="9"/>
  <c r="K23" i="9"/>
  <c r="K24" i="9"/>
  <c r="K25" i="9"/>
  <c r="K26" i="9"/>
  <c r="K27" i="9"/>
  <c r="K28" i="9"/>
  <c r="K7" i="9"/>
  <c r="H8" i="9"/>
  <c r="H9" i="9"/>
  <c r="H10" i="9"/>
  <c r="H11" i="9"/>
  <c r="H12" i="9"/>
  <c r="H13" i="9"/>
  <c r="H14" i="9"/>
  <c r="H15" i="9"/>
  <c r="H16" i="9"/>
  <c r="H17" i="9"/>
  <c r="H18" i="9"/>
  <c r="H19" i="9"/>
  <c r="H20" i="9"/>
  <c r="H21" i="9"/>
  <c r="H22" i="9"/>
  <c r="H23" i="9"/>
  <c r="H24" i="9"/>
  <c r="H25" i="9"/>
  <c r="H26" i="9"/>
  <c r="H7" i="9"/>
  <c r="C8" i="3"/>
  <c r="C9" i="3"/>
  <c r="C10" i="3"/>
  <c r="C11" i="3"/>
  <c r="C12" i="3"/>
  <c r="C13" i="3"/>
  <c r="C14" i="3"/>
  <c r="C15" i="3"/>
  <c r="C16" i="3"/>
  <c r="C7" i="3"/>
  <c r="A3" i="10"/>
  <c r="R3" i="10"/>
  <c r="A4" i="10"/>
  <c r="R4" i="10"/>
  <c r="A5" i="10"/>
  <c r="R5" i="10"/>
  <c r="A6" i="10"/>
  <c r="R6" i="10"/>
  <c r="A7" i="10"/>
  <c r="R9" i="10"/>
  <c r="A8" i="10"/>
  <c r="R8" i="10"/>
  <c r="A9" i="10"/>
  <c r="R11" i="10"/>
  <c r="A10" i="10"/>
  <c r="R10" i="10"/>
  <c r="A11" i="10"/>
  <c r="R7" i="10"/>
  <c r="A12" i="10"/>
  <c r="R13" i="10"/>
  <c r="A13" i="10"/>
  <c r="R12" i="10"/>
  <c r="A14" i="10"/>
  <c r="R16" i="10"/>
  <c r="A15" i="10"/>
  <c r="R14" i="10"/>
  <c r="A16" i="10"/>
  <c r="R15" i="10"/>
  <c r="A17" i="10"/>
  <c r="R18" i="10"/>
  <c r="A18" i="10"/>
  <c r="R19" i="10"/>
  <c r="A19" i="10"/>
  <c r="R17" i="10"/>
  <c r="A20" i="10"/>
  <c r="R20" i="10"/>
  <c r="R21" i="10"/>
  <c r="R22" i="10"/>
  <c r="R23" i="10"/>
  <c r="R5" i="9" l="1"/>
  <c r="O5" i="9"/>
  <c r="L5" i="9"/>
  <c r="I5" i="9"/>
  <c r="C47" i="8"/>
  <c r="C45" i="8"/>
  <c r="E451" i="11"/>
  <c r="E450" i="11"/>
  <c r="E446" i="11"/>
  <c r="E445" i="11"/>
  <c r="E444" i="11"/>
  <c r="E435" i="11"/>
  <c r="E443" i="11"/>
  <c r="E437" i="11"/>
  <c r="E429" i="11"/>
  <c r="E448" i="11"/>
  <c r="E432" i="11"/>
  <c r="E439" i="11"/>
  <c r="E441" i="11"/>
  <c r="E430" i="11"/>
  <c r="E433" i="11"/>
  <c r="E434" i="11"/>
  <c r="E438" i="11"/>
  <c r="E452" i="11"/>
  <c r="E440" i="11"/>
  <c r="E447" i="11"/>
  <c r="E426" i="11"/>
  <c r="E449" i="11"/>
  <c r="E425" i="11"/>
  <c r="E436" i="11"/>
  <c r="E423" i="11"/>
  <c r="E418" i="11"/>
  <c r="E427" i="11"/>
  <c r="E431" i="11"/>
  <c r="E424" i="11"/>
  <c r="E442" i="11"/>
  <c r="E422" i="11"/>
  <c r="E421" i="11"/>
  <c r="E416" i="11"/>
  <c r="E428" i="11"/>
  <c r="E420" i="11"/>
  <c r="E417" i="11"/>
  <c r="E419" i="11"/>
  <c r="E413" i="11"/>
  <c r="E415" i="11"/>
  <c r="E414" i="11"/>
  <c r="E412" i="11"/>
  <c r="E403" i="11"/>
  <c r="E402" i="11"/>
  <c r="E401" i="11"/>
  <c r="E399" i="11"/>
  <c r="E398" i="11"/>
  <c r="E400" i="11"/>
  <c r="E396" i="11"/>
  <c r="E397" i="11"/>
  <c r="E395" i="11"/>
  <c r="E394" i="11"/>
  <c r="E393" i="11"/>
  <c r="E391" i="11"/>
  <c r="E390" i="11"/>
  <c r="E392" i="11"/>
  <c r="E389" i="11"/>
  <c r="E384" i="11"/>
  <c r="E386" i="11"/>
  <c r="E388" i="11"/>
  <c r="E381" i="11"/>
  <c r="E387" i="11"/>
  <c r="E385" i="11"/>
  <c r="E370" i="11"/>
  <c r="E369" i="11"/>
  <c r="E368" i="11"/>
  <c r="E383" i="11"/>
  <c r="E382" i="11"/>
  <c r="E380" i="11"/>
  <c r="E379" i="11"/>
  <c r="E367" i="11"/>
  <c r="E365" i="11"/>
  <c r="E378" i="11"/>
  <c r="E359" i="11"/>
  <c r="E376" i="11"/>
  <c r="E374" i="11"/>
  <c r="E372" i="11"/>
  <c r="E364" i="11"/>
  <c r="E373" i="11"/>
  <c r="E366" i="11"/>
  <c r="E362" i="11"/>
  <c r="E361" i="11"/>
  <c r="E377" i="11"/>
  <c r="E355" i="11"/>
  <c r="E360" i="11"/>
  <c r="E363" i="11"/>
  <c r="E357" i="11"/>
  <c r="E356" i="11"/>
  <c r="E375" i="11"/>
  <c r="E354" i="11"/>
  <c r="E358" i="11"/>
  <c r="E341" i="11"/>
  <c r="E312" i="11"/>
  <c r="E335" i="11"/>
  <c r="E323" i="11"/>
  <c r="E340" i="11"/>
  <c r="E339" i="11"/>
  <c r="E338" i="11"/>
  <c r="E337" i="11"/>
  <c r="E336" i="11"/>
  <c r="E334" i="11"/>
  <c r="E333" i="11"/>
  <c r="E332" i="11"/>
  <c r="E329" i="11"/>
  <c r="E330" i="11"/>
  <c r="E331" i="11"/>
  <c r="E328" i="11"/>
  <c r="E326" i="11"/>
  <c r="E322" i="11"/>
  <c r="E324" i="11"/>
  <c r="E321" i="11"/>
  <c r="E327" i="11"/>
  <c r="E325" i="11"/>
  <c r="E314" i="11"/>
  <c r="E318" i="11"/>
  <c r="E319" i="11"/>
  <c r="E316" i="11"/>
  <c r="E313" i="11"/>
  <c r="E320" i="11"/>
  <c r="E315" i="11"/>
  <c r="E311" i="11"/>
  <c r="E317" i="11"/>
  <c r="E304" i="11"/>
  <c r="E305" i="11"/>
  <c r="E310" i="11"/>
  <c r="E308" i="11"/>
  <c r="E300" i="11"/>
  <c r="E307" i="11"/>
  <c r="E302" i="11"/>
  <c r="E309" i="11"/>
  <c r="E301" i="11"/>
  <c r="E299" i="11"/>
  <c r="E303" i="11"/>
  <c r="E306" i="11"/>
  <c r="E298" i="11"/>
  <c r="E297" i="11"/>
  <c r="E296" i="11"/>
  <c r="E281" i="11"/>
  <c r="E279" i="11"/>
  <c r="E277" i="11"/>
  <c r="E280" i="11"/>
  <c r="E278" i="11"/>
  <c r="E275" i="11"/>
  <c r="E276" i="11"/>
  <c r="E273" i="11"/>
  <c r="E274" i="11"/>
  <c r="E270" i="11"/>
  <c r="E271" i="11"/>
  <c r="E268" i="11"/>
  <c r="E269" i="11"/>
  <c r="E266" i="11"/>
  <c r="E272" i="11"/>
  <c r="E264" i="11"/>
  <c r="E265" i="11"/>
  <c r="E262" i="11"/>
  <c r="E257" i="11"/>
  <c r="E253" i="11"/>
  <c r="E261" i="11"/>
  <c r="E263" i="11"/>
  <c r="E267" i="11"/>
  <c r="E258" i="11"/>
  <c r="E259" i="11"/>
  <c r="E260" i="11"/>
  <c r="E252" i="11"/>
  <c r="E255" i="11"/>
  <c r="E250" i="11"/>
  <c r="E254" i="11"/>
  <c r="E256" i="11"/>
  <c r="E246" i="11"/>
  <c r="E249" i="11"/>
  <c r="E251" i="11"/>
  <c r="E247" i="11"/>
  <c r="E244" i="11"/>
  <c r="E245" i="11"/>
  <c r="E248" i="11"/>
  <c r="E242" i="11"/>
  <c r="E243" i="11"/>
  <c r="E240" i="11"/>
  <c r="E239" i="11"/>
  <c r="E238" i="11"/>
  <c r="D237" i="11"/>
  <c r="C237" i="11"/>
  <c r="B237" i="11"/>
  <c r="AA234" i="11"/>
  <c r="Y234" i="11"/>
  <c r="W234" i="11"/>
  <c r="U234" i="11"/>
  <c r="G234" i="11"/>
  <c r="E234" i="11"/>
  <c r="C234" i="11"/>
  <c r="G233" i="11"/>
  <c r="E233" i="11"/>
  <c r="C233" i="11"/>
  <c r="AA232" i="11"/>
  <c r="Y232" i="11"/>
  <c r="W232" i="11"/>
  <c r="U232" i="11"/>
  <c r="R232" i="11"/>
  <c r="G232" i="11"/>
  <c r="E232" i="11"/>
  <c r="C232" i="11"/>
  <c r="G231" i="11"/>
  <c r="E231" i="11"/>
  <c r="C231" i="11"/>
  <c r="G230" i="11"/>
  <c r="E230" i="11"/>
  <c r="C230" i="11"/>
  <c r="P229" i="11"/>
  <c r="R228" i="11"/>
  <c r="G228" i="11"/>
  <c r="E228" i="11"/>
  <c r="C228" i="11"/>
  <c r="G227" i="11"/>
  <c r="E227" i="11"/>
  <c r="C227" i="11"/>
  <c r="G226" i="11"/>
  <c r="E226" i="11"/>
  <c r="C226" i="11"/>
  <c r="AA224" i="11"/>
  <c r="Y224" i="11"/>
  <c r="W224" i="11"/>
  <c r="U224" i="11"/>
  <c r="R224" i="11"/>
  <c r="N224" i="11"/>
  <c r="G224" i="11"/>
  <c r="E224" i="11"/>
  <c r="C224" i="11"/>
  <c r="G223" i="11"/>
  <c r="E223" i="11"/>
  <c r="C223" i="11"/>
  <c r="G222" i="11"/>
  <c r="E222" i="11"/>
  <c r="C222" i="11"/>
  <c r="G221" i="11"/>
  <c r="E221" i="11"/>
  <c r="C221" i="11"/>
  <c r="R220" i="11"/>
  <c r="P220" i="11"/>
  <c r="N220" i="11"/>
  <c r="G220" i="11"/>
  <c r="E220" i="11"/>
  <c r="C220" i="11"/>
  <c r="R219" i="11"/>
  <c r="P219" i="11"/>
  <c r="N219" i="11"/>
  <c r="G219" i="11"/>
  <c r="E219" i="11"/>
  <c r="C219" i="11"/>
  <c r="G218" i="11"/>
  <c r="E218" i="11"/>
  <c r="C218" i="11"/>
  <c r="R217" i="11"/>
  <c r="P217" i="11"/>
  <c r="N217" i="11"/>
  <c r="G217" i="11"/>
  <c r="E217" i="11"/>
  <c r="C217" i="11"/>
  <c r="R216" i="11"/>
  <c r="N216" i="11"/>
  <c r="P215" i="11"/>
  <c r="E214" i="11"/>
  <c r="G213" i="11"/>
  <c r="E213" i="11"/>
  <c r="C213" i="11"/>
  <c r="G212" i="11"/>
  <c r="E212" i="11"/>
  <c r="C212" i="11"/>
  <c r="AA211" i="11"/>
  <c r="Y211" i="11"/>
  <c r="W211" i="11"/>
  <c r="U211" i="11"/>
  <c r="R211" i="11"/>
  <c r="N211" i="11"/>
  <c r="G211" i="11"/>
  <c r="E211" i="11"/>
  <c r="C211" i="11"/>
  <c r="AA209" i="11"/>
  <c r="Y209" i="11"/>
  <c r="W209" i="11"/>
  <c r="U209" i="11"/>
  <c r="R209" i="11"/>
  <c r="P209" i="11"/>
  <c r="N209" i="11"/>
  <c r="G209" i="11"/>
  <c r="E209" i="11"/>
  <c r="C209" i="11"/>
  <c r="G208" i="11"/>
  <c r="E208" i="11"/>
  <c r="C208" i="11"/>
  <c r="AA206" i="11"/>
  <c r="Y206" i="11"/>
  <c r="W206" i="11"/>
  <c r="U206" i="11"/>
  <c r="R206" i="11"/>
  <c r="P206" i="11"/>
  <c r="N206" i="11"/>
  <c r="G206" i="11"/>
  <c r="E206" i="11"/>
  <c r="C206" i="11"/>
  <c r="AA205" i="11"/>
  <c r="Y205" i="11"/>
  <c r="W205" i="11"/>
  <c r="U205" i="11"/>
  <c r="R205" i="11"/>
  <c r="P205" i="11"/>
  <c r="N205" i="11"/>
  <c r="G205" i="11"/>
  <c r="E205" i="11"/>
  <c r="C205" i="11"/>
  <c r="AA204" i="11"/>
  <c r="Y204" i="11"/>
  <c r="W204" i="11"/>
  <c r="U204" i="11"/>
  <c r="AA203" i="11"/>
  <c r="Y203" i="11"/>
  <c r="W203" i="11"/>
  <c r="U203" i="11"/>
  <c r="R203" i="11"/>
  <c r="P203" i="11"/>
  <c r="N203" i="11"/>
  <c r="G203" i="11"/>
  <c r="E203" i="11"/>
  <c r="C203" i="11"/>
  <c r="AA201" i="11"/>
  <c r="Y201" i="11"/>
  <c r="W201" i="11"/>
  <c r="U201" i="11"/>
  <c r="R201" i="11"/>
  <c r="P201" i="11"/>
  <c r="N201" i="11"/>
  <c r="G201" i="11"/>
  <c r="E201" i="11"/>
  <c r="C201" i="11"/>
  <c r="AA200" i="11"/>
  <c r="Y200" i="11"/>
  <c r="W200" i="11"/>
  <c r="U200" i="11"/>
  <c r="R200" i="11"/>
  <c r="P200" i="11"/>
  <c r="N200" i="11"/>
  <c r="G200" i="11"/>
  <c r="E200" i="11"/>
  <c r="C200" i="11"/>
  <c r="G198" i="11"/>
  <c r="E198" i="11"/>
  <c r="C198" i="11"/>
  <c r="N197" i="11"/>
  <c r="G196" i="11"/>
  <c r="E196" i="11"/>
  <c r="C196" i="11"/>
  <c r="G195" i="11"/>
  <c r="E195" i="11"/>
  <c r="C195" i="11"/>
  <c r="G194" i="11"/>
  <c r="E194" i="11"/>
  <c r="C194" i="11"/>
  <c r="AA193" i="11"/>
  <c r="Y193" i="11"/>
  <c r="W193" i="11"/>
  <c r="U193" i="11"/>
  <c r="R193" i="11"/>
  <c r="P193" i="11"/>
  <c r="N193" i="11"/>
  <c r="G193" i="11"/>
  <c r="E193" i="11"/>
  <c r="C193" i="11"/>
  <c r="R192" i="11"/>
  <c r="P192" i="11"/>
  <c r="N192" i="11"/>
  <c r="G192" i="11"/>
  <c r="E192" i="11"/>
  <c r="C192" i="11"/>
  <c r="G190" i="11"/>
  <c r="E190" i="11"/>
  <c r="C190" i="11"/>
  <c r="G188" i="11"/>
  <c r="E188" i="11"/>
  <c r="C188" i="11"/>
  <c r="AA187" i="11"/>
  <c r="Y187" i="11"/>
  <c r="W187" i="11"/>
  <c r="U187" i="11"/>
  <c r="R187" i="11"/>
  <c r="P187" i="11"/>
  <c r="G187" i="11"/>
  <c r="E187" i="11"/>
  <c r="C187" i="11"/>
  <c r="AA186" i="11"/>
  <c r="Y186" i="11"/>
  <c r="W186" i="11"/>
  <c r="U186" i="11"/>
  <c r="R186" i="11"/>
  <c r="P186" i="11"/>
  <c r="N186" i="11"/>
  <c r="G186" i="11"/>
  <c r="E186" i="11"/>
  <c r="C186" i="11"/>
  <c r="G185" i="11"/>
  <c r="E185" i="11"/>
  <c r="C185" i="11"/>
  <c r="AA184" i="11"/>
  <c r="Y184" i="11"/>
  <c r="W184" i="11"/>
  <c r="U184" i="11"/>
  <c r="R184" i="11"/>
  <c r="N184" i="11"/>
  <c r="AA183" i="11"/>
  <c r="Y183" i="11"/>
  <c r="W183" i="11"/>
  <c r="U183" i="11"/>
  <c r="R183" i="11"/>
  <c r="N183" i="11"/>
  <c r="AA182" i="11"/>
  <c r="Y182" i="11"/>
  <c r="W182" i="11"/>
  <c r="U182" i="11"/>
  <c r="R182" i="11"/>
  <c r="P182" i="11"/>
  <c r="N182" i="11"/>
  <c r="AA181" i="11"/>
  <c r="Y181" i="11"/>
  <c r="W181" i="11"/>
  <c r="U181" i="11"/>
  <c r="R181" i="11"/>
  <c r="P181" i="11"/>
  <c r="N181" i="11"/>
  <c r="G180" i="11"/>
  <c r="I174" i="11"/>
  <c r="G174" i="11"/>
  <c r="E174" i="11"/>
  <c r="C174" i="11"/>
  <c r="I172" i="11"/>
  <c r="G172" i="11"/>
  <c r="E172" i="11"/>
  <c r="C172" i="11"/>
  <c r="I164" i="11"/>
  <c r="G164" i="11"/>
  <c r="E164" i="11"/>
  <c r="C164" i="11"/>
  <c r="I151" i="11"/>
  <c r="G151" i="11"/>
  <c r="E151" i="11"/>
  <c r="C151" i="11"/>
  <c r="I149" i="11"/>
  <c r="G149" i="11"/>
  <c r="E149" i="11"/>
  <c r="C149" i="11"/>
  <c r="I146" i="11"/>
  <c r="G146" i="11"/>
  <c r="E146" i="11"/>
  <c r="C146" i="11"/>
  <c r="I145" i="11"/>
  <c r="G145" i="11"/>
  <c r="E145" i="11"/>
  <c r="C145" i="11"/>
  <c r="I144" i="11"/>
  <c r="G144" i="11"/>
  <c r="E144" i="11"/>
  <c r="C144" i="11"/>
  <c r="I143" i="11"/>
  <c r="G143" i="11"/>
  <c r="E143" i="11"/>
  <c r="C143" i="11"/>
  <c r="I141" i="11"/>
  <c r="G141" i="11"/>
  <c r="E141" i="11"/>
  <c r="C141" i="11"/>
  <c r="I140" i="11"/>
  <c r="G140" i="11"/>
  <c r="E140" i="11"/>
  <c r="C140" i="11"/>
  <c r="I133" i="11"/>
  <c r="G133" i="11"/>
  <c r="E133" i="11"/>
  <c r="C133" i="11"/>
  <c r="I127" i="11"/>
  <c r="G127" i="11"/>
  <c r="E127" i="11"/>
  <c r="C127" i="11"/>
  <c r="I126" i="11"/>
  <c r="G126" i="11"/>
  <c r="E126" i="11"/>
  <c r="C126" i="11"/>
  <c r="I124" i="11"/>
  <c r="G124" i="11"/>
  <c r="E124" i="11"/>
  <c r="C124" i="11"/>
  <c r="I123" i="11"/>
  <c r="G123" i="11"/>
  <c r="E123" i="11"/>
  <c r="C123" i="11"/>
  <c r="I122" i="11"/>
  <c r="G122" i="11"/>
  <c r="E122" i="11"/>
  <c r="C122" i="11"/>
  <c r="I121" i="11"/>
  <c r="G121" i="11"/>
  <c r="E121" i="11"/>
  <c r="C121" i="11"/>
  <c r="B13" i="5" l="1"/>
  <c r="C13" i="5"/>
  <c r="D13" i="5"/>
  <c r="E13" i="5"/>
  <c r="F13" i="5"/>
  <c r="G13" i="5"/>
  <c r="H13" i="5"/>
  <c r="I13" i="5"/>
  <c r="J13" i="5"/>
  <c r="K13" i="5"/>
  <c r="L13" i="5"/>
  <c r="M13" i="5"/>
  <c r="N13" i="5"/>
  <c r="O13" i="5"/>
  <c r="P13" i="5"/>
  <c r="Q13" i="5"/>
  <c r="R13" i="5"/>
  <c r="A13" i="5"/>
  <c r="P88" i="1"/>
  <c r="P90" i="1" s="1"/>
  <c r="O88" i="1"/>
  <c r="O90" i="1" s="1"/>
  <c r="H73" i="1"/>
  <c r="G73" i="1" s="1"/>
  <c r="G75" i="1" s="1"/>
  <c r="G77" i="1" s="1"/>
  <c r="D98" i="1"/>
  <c r="F98" i="1"/>
  <c r="B98" i="1" s="1"/>
  <c r="E95" i="1"/>
  <c r="E96" i="1"/>
  <c r="E94" i="1"/>
  <c r="AJ76" i="4"/>
  <c r="AJ32" i="4"/>
  <c r="AJ81" i="4" s="1"/>
  <c r="AJ63" i="4"/>
  <c r="I103" i="1"/>
  <c r="T87" i="1" s="1"/>
  <c r="D107" i="1"/>
  <c r="I104" i="1"/>
  <c r="T88" i="1" s="1"/>
  <c r="R88" i="1" s="1"/>
  <c r="D108" i="1"/>
  <c r="I102" i="1"/>
  <c r="T86" i="1" s="1"/>
  <c r="R86" i="1" s="1"/>
  <c r="C106" i="1"/>
  <c r="AA90" i="1"/>
  <c r="AA88" i="1"/>
  <c r="AA87" i="1"/>
  <c r="AA86" i="1"/>
  <c r="AA85" i="1"/>
  <c r="AA84" i="1"/>
  <c r="AA83" i="1"/>
  <c r="AC76" i="1"/>
  <c r="AC78" i="1" s="1"/>
  <c r="C96" i="1" s="1"/>
  <c r="AC75" i="1"/>
  <c r="AC77" i="1" s="1"/>
  <c r="B96" i="1" s="1"/>
  <c r="C75" i="1"/>
  <c r="C76" i="1"/>
  <c r="C77" i="1" s="1"/>
  <c r="B75" i="1"/>
  <c r="B77" i="1" s="1"/>
  <c r="D75" i="1"/>
  <c r="D77" i="1" s="1"/>
  <c r="E75" i="1"/>
  <c r="E77" i="1" s="1"/>
  <c r="K88" i="1" s="1"/>
  <c r="K90" i="1" s="1"/>
  <c r="E76" i="1"/>
  <c r="F75" i="1"/>
  <c r="F77" i="1" s="1"/>
  <c r="J82" i="1"/>
  <c r="K82" i="1"/>
  <c r="L82" i="1"/>
  <c r="M82" i="1"/>
  <c r="N82" i="1"/>
  <c r="O82" i="1"/>
  <c r="P82" i="1"/>
  <c r="Q82" i="1"/>
  <c r="R82" i="1"/>
  <c r="I82" i="1"/>
  <c r="AC74" i="1"/>
  <c r="M74" i="1"/>
  <c r="N74" i="1"/>
  <c r="O74" i="1"/>
  <c r="P74" i="1"/>
  <c r="Q74" i="1"/>
  <c r="R74" i="1"/>
  <c r="S74" i="1"/>
  <c r="T74" i="1"/>
  <c r="U74" i="1"/>
  <c r="V74" i="1"/>
  <c r="W74" i="1"/>
  <c r="X74" i="1"/>
  <c r="Y74" i="1"/>
  <c r="Z74" i="1"/>
  <c r="J74" i="1"/>
  <c r="K74" i="1"/>
  <c r="L74" i="1"/>
  <c r="Y79" i="1"/>
  <c r="Y81" i="1" s="1"/>
  <c r="Y76" i="1"/>
  <c r="W79" i="1"/>
  <c r="W81" i="1" s="1"/>
  <c r="W76" i="1"/>
  <c r="U79" i="1"/>
  <c r="U76" i="1"/>
  <c r="S79" i="1"/>
  <c r="S76" i="1"/>
  <c r="Q79" i="1"/>
  <c r="Q76" i="1"/>
  <c r="O79" i="1"/>
  <c r="O76" i="1"/>
  <c r="O81" i="1"/>
  <c r="M79" i="1"/>
  <c r="M76" i="1"/>
  <c r="K79" i="1"/>
  <c r="K76" i="1"/>
  <c r="I79" i="1"/>
  <c r="I76" i="1"/>
  <c r="Z78" i="1"/>
  <c r="Z79" i="1"/>
  <c r="Z76" i="1"/>
  <c r="Z80" i="1" s="1"/>
  <c r="Y78" i="1"/>
  <c r="X78" i="1"/>
  <c r="X79" i="1"/>
  <c r="X76" i="1"/>
  <c r="W78" i="1"/>
  <c r="V78" i="1"/>
  <c r="V79" i="1"/>
  <c r="V76" i="1"/>
  <c r="V80" i="1" s="1"/>
  <c r="U78" i="1"/>
  <c r="T78" i="1"/>
  <c r="T79" i="1"/>
  <c r="T76" i="1"/>
  <c r="S78" i="1"/>
  <c r="R78" i="1"/>
  <c r="R79" i="1"/>
  <c r="R76" i="1"/>
  <c r="R80" i="1" s="1"/>
  <c r="Q78" i="1"/>
  <c r="P78" i="1"/>
  <c r="P79" i="1"/>
  <c r="P76" i="1"/>
  <c r="O78" i="1"/>
  <c r="O80" i="1" s="1"/>
  <c r="N78" i="1"/>
  <c r="N79" i="1"/>
  <c r="N76" i="1"/>
  <c r="N80" i="1" s="1"/>
  <c r="M78" i="1"/>
  <c r="L78" i="1"/>
  <c r="L79" i="1"/>
  <c r="L76" i="1"/>
  <c r="K78" i="1"/>
  <c r="J78" i="1"/>
  <c r="J79" i="1"/>
  <c r="J76" i="1"/>
  <c r="J80" i="1" s="1"/>
  <c r="I78" i="1"/>
  <c r="Z75" i="1"/>
  <c r="Y75" i="1"/>
  <c r="Y77" i="1" s="1"/>
  <c r="X75" i="1"/>
  <c r="X77" i="1" s="1"/>
  <c r="W75" i="1"/>
  <c r="W77" i="1" s="1"/>
  <c r="V75" i="1"/>
  <c r="U75" i="1"/>
  <c r="T75" i="1"/>
  <c r="T77" i="1" s="1"/>
  <c r="S75" i="1"/>
  <c r="S77" i="1" s="1"/>
  <c r="R75" i="1"/>
  <c r="Q75" i="1"/>
  <c r="P75" i="1"/>
  <c r="P77" i="1" s="1"/>
  <c r="O75" i="1"/>
  <c r="O77" i="1" s="1"/>
  <c r="N75" i="1"/>
  <c r="M75" i="1"/>
  <c r="L75" i="1"/>
  <c r="L77" i="1" s="1"/>
  <c r="K75" i="1"/>
  <c r="K77" i="1" s="1"/>
  <c r="J75" i="1"/>
  <c r="I75" i="1"/>
  <c r="I77" i="1" s="1"/>
  <c r="I74" i="1"/>
  <c r="B106" i="1" l="1"/>
  <c r="E108" i="1"/>
  <c r="E107" i="1"/>
  <c r="E106" i="1"/>
  <c r="H108" i="1"/>
  <c r="H107" i="1"/>
  <c r="I110" i="1"/>
  <c r="F110" i="1" s="1"/>
  <c r="M77" i="1"/>
  <c r="H106" i="1"/>
  <c r="G108" i="1"/>
  <c r="G107" i="1"/>
  <c r="M81" i="1"/>
  <c r="K80" i="1"/>
  <c r="S80" i="1"/>
  <c r="Q81" i="1"/>
  <c r="G106" i="1"/>
  <c r="C108" i="1"/>
  <c r="C107" i="1"/>
  <c r="K81" i="1"/>
  <c r="D106" i="1"/>
  <c r="F108" i="1"/>
  <c r="F107" i="1"/>
  <c r="E98" i="1"/>
  <c r="C98" i="1" s="1"/>
  <c r="F106" i="1"/>
  <c r="B108" i="1"/>
  <c r="B107" i="1"/>
  <c r="Q77" i="1"/>
  <c r="U77" i="1"/>
  <c r="U81" i="1"/>
  <c r="Y80" i="1"/>
  <c r="J77" i="1"/>
  <c r="N77" i="1"/>
  <c r="R77" i="1"/>
  <c r="V77" i="1"/>
  <c r="Z77" i="1"/>
  <c r="L80" i="1"/>
  <c r="P80" i="1"/>
  <c r="T80" i="1"/>
  <c r="X80" i="1"/>
  <c r="B110" i="1"/>
  <c r="AJ79" i="4"/>
  <c r="I80" i="1"/>
  <c r="M80" i="1"/>
  <c r="Q80" i="1"/>
  <c r="U80" i="1"/>
  <c r="W80" i="1"/>
  <c r="I81" i="1"/>
  <c r="S81" i="1"/>
  <c r="M88" i="1"/>
  <c r="M90" i="1" s="1"/>
  <c r="L88" i="1"/>
  <c r="L90" i="1" s="1"/>
  <c r="J88" i="1"/>
  <c r="J90" i="1" s="1"/>
  <c r="I88" i="1"/>
  <c r="I90" i="1" s="1"/>
  <c r="B78" i="1"/>
  <c r="C79" i="1" s="1"/>
  <c r="C88" i="1" s="1"/>
  <c r="S87" i="1"/>
  <c r="R87" i="1"/>
  <c r="T90" i="1"/>
  <c r="R90" i="1" s="1"/>
  <c r="H88" i="1"/>
  <c r="H90" i="1" s="1"/>
  <c r="S86" i="1"/>
  <c r="C110" i="1"/>
  <c r="S88" i="1"/>
  <c r="D110" i="1" l="1"/>
  <c r="H110" i="1"/>
  <c r="G110" i="1"/>
  <c r="E110" i="1"/>
  <c r="D112" i="1"/>
  <c r="S90" i="1"/>
  <c r="N88" i="1"/>
  <c r="N90" i="1" s="1"/>
  <c r="E90" i="1" s="1"/>
  <c r="B79" i="1"/>
  <c r="B88" i="1" s="1"/>
  <c r="F79" i="1"/>
  <c r="F88" i="1" s="1"/>
  <c r="E79" i="1"/>
  <c r="E88" i="1" s="1"/>
  <c r="D79" i="1"/>
  <c r="D88" i="1" s="1"/>
  <c r="G79" i="1"/>
  <c r="G88" i="1" s="1"/>
  <c r="D90" i="1" l="1"/>
  <c r="C90" i="1"/>
  <c r="F90" i="1"/>
  <c r="B90" i="1"/>
  <c r="G90" i="1"/>
</calcChain>
</file>

<file path=xl/sharedStrings.xml><?xml version="1.0" encoding="utf-8"?>
<sst xmlns="http://schemas.openxmlformats.org/spreadsheetml/2006/main" count="4882" uniqueCount="708">
  <si>
    <t>#</t>
  </si>
  <si>
    <t>East Africa</t>
  </si>
  <si>
    <t>West Africa</t>
  </si>
  <si>
    <t>Southern Africa</t>
  </si>
  <si>
    <t>Central Africa</t>
  </si>
  <si>
    <t>Northern Africa</t>
  </si>
  <si>
    <t>Other</t>
  </si>
  <si>
    <t>Crops, annual and perennial (non-timber)</t>
  </si>
  <si>
    <t>Livestock</t>
  </si>
  <si>
    <t>Legal hunting and collecting terrestrial animals.</t>
  </si>
  <si>
    <t>Illegal hunting and collecting terrestrial animals</t>
  </si>
  <si>
    <t>Logging and wood harvesting (natural forests)</t>
  </si>
  <si>
    <t>Fishing and harvesting aquatic resources (marine and freshwater)</t>
  </si>
  <si>
    <t>War, civil unrest and military exercises</t>
  </si>
  <si>
    <t>Work and other activities*</t>
  </si>
  <si>
    <t>Dams and water management</t>
  </si>
  <si>
    <t>Climate change - ecosystem encroachment</t>
  </si>
  <si>
    <t>Climate change - changes in temperature regimes</t>
  </si>
  <si>
    <t>Climate change - changes in precipitation and broad-scale hydrological regimes</t>
  </si>
  <si>
    <t>Climate change - severe/extreme weather events</t>
  </si>
  <si>
    <t>Invasive non-native/alien species plants and animals</t>
  </si>
  <si>
    <t>Oil and gas drilling</t>
  </si>
  <si>
    <t>Mining and quarrying</t>
  </si>
  <si>
    <t>Roads and railroads</t>
  </si>
  <si>
    <t>Housing and urban areas</t>
  </si>
  <si>
    <t>What is your primary job?</t>
  </si>
  <si>
    <t>Please enter your email address here if you want to be excluded from emails to remind people to participate in this round.</t>
  </si>
  <si>
    <t>Any comments on the survey or particular questions?</t>
  </si>
  <si>
    <t>Start Date (UTC)</t>
  </si>
  <si>
    <t>Submit Date (UTC)</t>
  </si>
  <si>
    <t>Network ID</t>
  </si>
  <si>
    <t>c96cc26b2ee51c02349fcde5d6785c95</t>
  </si>
  <si>
    <t/>
  </si>
  <si>
    <t>Director</t>
  </si>
  <si>
    <t>Goverton@gmail.com</t>
  </si>
  <si>
    <t>2016-07-25 23:13:34</t>
  </si>
  <si>
    <t>2016-07-25 23:16:54</t>
  </si>
  <si>
    <t>0d10a141bc</t>
  </si>
  <si>
    <t>98a20c7f2c38ecbdd6b8af955cb11df9</t>
  </si>
  <si>
    <t>Programme/Project Manager</t>
  </si>
  <si>
    <t xml:space="preserve">I don't have adequate knowledge on climate change beyond what I personally see to comment </t>
  </si>
  <si>
    <t>2016-07-26 02:08:33</t>
  </si>
  <si>
    <t>2016-07-26 02:24:18</t>
  </si>
  <si>
    <t>c25563d508</t>
  </si>
  <si>
    <t>e89c83f776344eb634ba1d712b787ae2</t>
  </si>
  <si>
    <t>2016-07-26 03:34:29</t>
  </si>
  <si>
    <t>2016-07-26 03:48:00</t>
  </si>
  <si>
    <t>44e418ec85</t>
  </si>
  <si>
    <t>1cd78175e00d82b2439a09b6178e9e9d</t>
  </si>
  <si>
    <t>Practitioner</t>
  </si>
  <si>
    <t>2016-07-26 06:26:38</t>
  </si>
  <si>
    <t>2016-07-26 06:34:12</t>
  </si>
  <si>
    <t>b482b53fc5</t>
  </si>
  <si>
    <t>028171069555c450386f2a6a31e171f5</t>
  </si>
  <si>
    <t>It's time to consider wildlife products attained 'illegally' through poaching are merely byproducts of  land use change - punitive law and anti poaching enforcement are not only useless in this scenario but actually propagates removal of wild resources faster than they otherwise would. We have to make natural biodiversity the most productive land use available to poor Africans, and this requires emphasis on creating new mechanisms to raise massive amounts of money from the developed world and corrupt free mechanisms to lease land (Payment for ecosystem services).</t>
  </si>
  <si>
    <t>2016-07-26 07:07:14</t>
  </si>
  <si>
    <t>2016-07-26 07:27:00</t>
  </si>
  <si>
    <t>3d90e18f7d</t>
  </si>
  <si>
    <t>1f1d702d42d875aaed4ec57d78183f40</t>
  </si>
  <si>
    <t>2016-07-26 07:20:35</t>
  </si>
  <si>
    <t>2016-07-26 07:33:26</t>
  </si>
  <si>
    <t>57bdf41fc9af5fb85dd56d4644825419</t>
  </si>
  <si>
    <t>Scientist/academic</t>
  </si>
  <si>
    <t>douglas.sheil@nmbu.no</t>
  </si>
  <si>
    <t>Scale issues are unclear here.  I think I mentioned last time that it is hard to weigh a large threat in a very localised setting from a more background but widespread concern. Also in terms of slow and acute variables ... so climate is minor over the next 10 years, but could be the biggest threat over the century.</t>
  </si>
  <si>
    <t>2016-07-26 08:45:32</t>
  </si>
  <si>
    <t>2016-07-26 08:53:56</t>
  </si>
  <si>
    <t>ac74be9624</t>
  </si>
  <si>
    <t>1595757928e88992988d5e7516014aea</t>
  </si>
  <si>
    <t>Advisor</t>
  </si>
  <si>
    <t>mark@infield.nu</t>
  </si>
  <si>
    <t>2016-07-26 10:39:15</t>
  </si>
  <si>
    <t>2016-07-26 10:48:34</t>
  </si>
  <si>
    <t>e82e809f6e</t>
  </si>
  <si>
    <t>05dafb97b3124b6680f25a6ba37435d7</t>
  </si>
  <si>
    <t>Business</t>
  </si>
  <si>
    <t>2016-07-26 11:28:33</t>
  </si>
  <si>
    <t>2016-07-26 11:31:01</t>
  </si>
  <si>
    <t>7005fe4e3b</t>
  </si>
  <si>
    <t>fb48ec1ef30c4a45779ec5cdc677e8bb</t>
  </si>
  <si>
    <t>kingjn@gmail.com</t>
  </si>
  <si>
    <t>2016-07-26 12:16:05</t>
  </si>
  <si>
    <t>2016-07-26 12:20:09</t>
  </si>
  <si>
    <t>59b10f1ce0</t>
  </si>
  <si>
    <t>805aaf79aa283027d09132077e798988</t>
  </si>
  <si>
    <t>The survey seems to be zero-ing in on the key threats in Africa.</t>
  </si>
  <si>
    <t>2016-07-26 12:21:31</t>
  </si>
  <si>
    <t>2016-07-26 12:28:04</t>
  </si>
  <si>
    <t>9fdebad69a</t>
  </si>
  <si>
    <t>2d0f90e0307fe1c7d615cc0711e106e5</t>
  </si>
  <si>
    <t>2016-07-26 13:44:57</t>
  </si>
  <si>
    <t>2016-07-26 14:08:43</t>
  </si>
  <si>
    <t>4ca5069c71</t>
  </si>
  <si>
    <t>fc90b4d981314833536ac3fbef3cccb9</t>
  </si>
  <si>
    <t>2016-07-26 14:07:18</t>
  </si>
  <si>
    <t>2016-07-26 14:10:13</t>
  </si>
  <si>
    <t>cb9460e21a</t>
  </si>
  <si>
    <t>225ecff0cc4cbb5886163e720726b010</t>
  </si>
  <si>
    <t>2016-07-26 15:13:26</t>
  </si>
  <si>
    <t>2016-07-26 15:22:32</t>
  </si>
  <si>
    <t>7ddce75a22</t>
  </si>
  <si>
    <t>07dbc95a9483a050db2e0430528c578d</t>
  </si>
  <si>
    <t>allard.blom@wwfus.org</t>
  </si>
  <si>
    <t>2016-07-26 17:48:32</t>
  </si>
  <si>
    <t>2016-07-26 17:52:39</t>
  </si>
  <si>
    <t>f7cc413005</t>
  </si>
  <si>
    <t>9ced43985f023dc5ee527953c216b558</t>
  </si>
  <si>
    <t>2016-07-27 04:55:38</t>
  </si>
  <si>
    <t>2016-07-27 04:59:23</t>
  </si>
  <si>
    <t>29a9a7e777</t>
  </si>
  <si>
    <t>3730ce130c9f773b6df1f665b1ba6f62</t>
  </si>
  <si>
    <t>r.nasi@cgiar.org</t>
  </si>
  <si>
    <t>2016-07-27 05:48:57</t>
  </si>
  <si>
    <t>2016-07-27 05:52:40</t>
  </si>
  <si>
    <t>3ba105e489</t>
  </si>
  <si>
    <t>999a0fcebbc61687d4c44f96aa0db124</t>
  </si>
  <si>
    <t>2016-07-27 12:57:36</t>
  </si>
  <si>
    <t>2016-07-27 13:03:13</t>
  </si>
  <si>
    <t>6d9b7140b1</t>
  </si>
  <si>
    <t>2b6d3b2be7f6f6d2c5e719068d02d287</t>
  </si>
  <si>
    <t>2016-07-27 13:22:21</t>
  </si>
  <si>
    <t>2016-07-27 13:32:51</t>
  </si>
  <si>
    <t>b1242f4ca9</t>
  </si>
  <si>
    <t>c77632e812bacdc09f487528bad6923d</t>
  </si>
  <si>
    <t>Rapid population growth is listed as the driver of many of the threats (and in participant comments), but you don't list it as an actual threat. Perhaps that is because it wasn't included in the original published list, but it is certainly a direct driver of biodiversity loss (with a relatively easy fix: demand-driven access to contraception).</t>
  </si>
  <si>
    <t>2016-07-27 14:28:40</t>
  </si>
  <si>
    <t>2016-07-27 14:38:37</t>
  </si>
  <si>
    <t>e98782b85c</t>
  </si>
  <si>
    <t>c2cfa2dfe329195240328095ed5066e1</t>
  </si>
  <si>
    <t>2016-07-27 19:51:51</t>
  </si>
  <si>
    <t>2016-07-27 20:21:52</t>
  </si>
  <si>
    <t>fa5d72d21f</t>
  </si>
  <si>
    <t>6ae44d9437c0c9e13b1f9448b6a667d4</t>
  </si>
  <si>
    <t>2016-07-28 20:28:48</t>
  </si>
  <si>
    <t>2016-07-28 20:32:25</t>
  </si>
  <si>
    <t>b589adf060</t>
  </si>
  <si>
    <t>ab2e64b8ad69277c084bf6ab92cfafc4</t>
  </si>
  <si>
    <t>2016-07-28 21:01:43</t>
  </si>
  <si>
    <t>2016-07-28 21:07:14</t>
  </si>
  <si>
    <t>a85b67ed6d</t>
  </si>
  <si>
    <t>6b92b59ecfefd234902e6b13866e16e1</t>
  </si>
  <si>
    <t>Great survey and I was quite intrigued to read the responses / reasoning on high threats. Some were things I hadn't considered in depth before and some are things I still disagree with, but definitely all food for thought. You all did a wonderful job putting this together and I am looking forward to reading what comes out of it!</t>
  </si>
  <si>
    <t>2016-07-29 17:47:18</t>
  </si>
  <si>
    <t>2016-07-29 18:00:39</t>
  </si>
  <si>
    <t>e9f20af3ed</t>
  </si>
  <si>
    <t>9223bac0ee6f8ce42d9a74ff49405d68</t>
  </si>
  <si>
    <t>Look forward to the results!</t>
  </si>
  <si>
    <t>2016-08-01 12:45:09</t>
  </si>
  <si>
    <t>2016-08-01 12:53:33</t>
  </si>
  <si>
    <t>17ecfcfc21</t>
  </si>
  <si>
    <t>2035e6ef206b65ec5d0aed8cc2437ba7</t>
  </si>
  <si>
    <t>lucywkeith@hotmail.com</t>
  </si>
  <si>
    <t>2016-08-01 17:47:39</t>
  </si>
  <si>
    <t>2016-08-01 18:02:30</t>
  </si>
  <si>
    <t>02b2f2a447</t>
  </si>
  <si>
    <t>fa0f0c4bfa796a9103189329fb53d4f7</t>
  </si>
  <si>
    <t>tim@timdodman.co.uk</t>
  </si>
  <si>
    <t>2016-08-02 22:29:13</t>
  </si>
  <si>
    <t>2016-08-02 22:45:54</t>
  </si>
  <si>
    <t>322609e596</t>
  </si>
  <si>
    <t>baed7685c3c89817993cd6650ee34d03</t>
  </si>
  <si>
    <t>2016-08-03 14:25:07</t>
  </si>
  <si>
    <t>2016-08-03 14:31:28</t>
  </si>
  <si>
    <t>75ec70776d</t>
  </si>
  <si>
    <t>4772448cddde26b2c5e89f3ff94e4b8f</t>
  </si>
  <si>
    <t>mbrown@tnc.org</t>
  </si>
  <si>
    <t>2016-08-04 11:37:43</t>
  </si>
  <si>
    <t>2016-08-04 13:32:16</t>
  </si>
  <si>
    <t>ae3e3885bfafa59ecfefcedbcf4f164e</t>
  </si>
  <si>
    <t>2016-08-04 21:22:23</t>
  </si>
  <si>
    <t>2016-08-04 21:26:14</t>
  </si>
  <si>
    <t>75cae2f2b7</t>
  </si>
  <si>
    <t>e15dd8f83b9a31214f664809dee58b49</t>
  </si>
  <si>
    <t>Planning professional</t>
  </si>
  <si>
    <t>2016-08-04 21:21:42</t>
  </si>
  <si>
    <t>2016-08-04 21:29:05</t>
  </si>
  <si>
    <t>ebbe138356</t>
  </si>
  <si>
    <t>fd7dfed62dab210a0f5818b92e0a00d2</t>
  </si>
  <si>
    <t>lsamberg@gmail.com</t>
  </si>
  <si>
    <t>2016-08-04 21:22:09</t>
  </si>
  <si>
    <t>2016-08-04 21:34:09</t>
  </si>
  <si>
    <t>e5c4ec03ec</t>
  </si>
  <si>
    <t>86c788a23b762549a62ea8a535b6d0de</t>
  </si>
  <si>
    <t>dwilkie@wcs.org</t>
  </si>
  <si>
    <t>2016-08-04 21:32:38</t>
  </si>
  <si>
    <t>2016-08-04 21:36:33</t>
  </si>
  <si>
    <t>2081c56ff2</t>
  </si>
  <si>
    <t>653f11c62477932ad12f2c9a2d593118</t>
  </si>
  <si>
    <t>2016-08-04 21:31:54</t>
  </si>
  <si>
    <t>2016-08-04 21:37:08</t>
  </si>
  <si>
    <t>df85cd3967</t>
  </si>
  <si>
    <t>a9cf7ff874d6071f11ee12596625b61b</t>
  </si>
  <si>
    <t>I think you should have provided a description of the categories at the beginning of the survey to calibrate the respondents to what Very High versus Medium vs. Very Low mean.  You put a 10 year time horizon on it...but at least something about scale and scope would have helped, and to remind people about (ir)reversibility of the threat (if you wanted them to think about that or not). These components of threat alter one's rating.</t>
  </si>
  <si>
    <t>2016-08-04 21:29:09</t>
  </si>
  <si>
    <t>2016-08-04 21:46:55</t>
  </si>
  <si>
    <t>8ea737d3ef</t>
  </si>
  <si>
    <t>a3b8ab50062e203782c8ccc652da07f1</t>
  </si>
  <si>
    <t>lisa.naughton@wisc.edu</t>
  </si>
  <si>
    <t>2016-08-05 01:20:18</t>
  </si>
  <si>
    <t>2016-08-05 01:24:56</t>
  </si>
  <si>
    <t>1090417cd3</t>
  </si>
  <si>
    <t>b4476e1fa1b983e7b43713f4b4b3822c</t>
  </si>
  <si>
    <t>2016-08-05 01:26:20</t>
  </si>
  <si>
    <t>2016-08-05 01:47:32</t>
  </si>
  <si>
    <t>8e3cfb6290328d8be98d7cf2b1626d7a</t>
  </si>
  <si>
    <t>2016-08-05 02:05:16</t>
  </si>
  <si>
    <t>2016-08-05 02:13:55</t>
  </si>
  <si>
    <t>cfde61b726</t>
  </si>
  <si>
    <t>d063448935c2e65aa1f010cda617d0f7</t>
  </si>
  <si>
    <t>2016-08-05 05:23:49</t>
  </si>
  <si>
    <t>2016-08-05 05:30:08</t>
  </si>
  <si>
    <t>3e7dbc885b</t>
  </si>
  <si>
    <t>0345f60a0a57f12d130ad1eb22269bd6</t>
  </si>
  <si>
    <t>2016-08-05 07:41:36</t>
  </si>
  <si>
    <t>2016-08-05 07:49:12</t>
  </si>
  <si>
    <t>3ff13d6693</t>
  </si>
  <si>
    <t>b1d1b8459cf63503ba0f809d8f56b701</t>
  </si>
  <si>
    <t>aplumptre@wcs.org</t>
  </si>
  <si>
    <t>Am interested to see how you will analyse these data</t>
  </si>
  <si>
    <t>2016-08-05 08:52:23</t>
  </si>
  <si>
    <t>2016-08-05 08:59:12</t>
  </si>
  <si>
    <t>5f2c9b4545</t>
  </si>
  <si>
    <t>7ead9f11cc4295477deff813791526bd</t>
  </si>
  <si>
    <t>akisingo@mwekawildlife.org</t>
  </si>
  <si>
    <t>Invasive species is likely to become a serious threat owing to the changing climates and human population increase both being drivers of invasion</t>
  </si>
  <si>
    <t>2016-08-05 08:31:18</t>
  </si>
  <si>
    <t>2016-08-05 09:27:08</t>
  </si>
  <si>
    <t>187ee11fc4</t>
  </si>
  <si>
    <t>d7b97099886644e277e4fbc11f7f4d00</t>
  </si>
  <si>
    <t>2016-08-05 09:28:19</t>
  </si>
  <si>
    <t>2016-08-05 09:33:26</t>
  </si>
  <si>
    <t>40fd55a5b0</t>
  </si>
  <si>
    <t>bf7bfbeb171472f6c600c53cbda45e9b</t>
  </si>
  <si>
    <t>2016-08-05 13:01:30</t>
  </si>
  <si>
    <t>2016-08-05 14:01:29</t>
  </si>
  <si>
    <t>c6d7c694ed</t>
  </si>
  <si>
    <t>7e42dcc41649aa179439758232d8d899</t>
  </si>
  <si>
    <t>2016-08-05 14:14:48</t>
  </si>
  <si>
    <t>2016-08-05 14:25:25</t>
  </si>
  <si>
    <t>1b5b701ca0</t>
  </si>
  <si>
    <t>718036b2eb8158bd49c7b52b4a5ae0d1</t>
  </si>
  <si>
    <t>2016-08-05 14:45:42</t>
  </si>
  <si>
    <t>2016-08-05 14:49:19</t>
  </si>
  <si>
    <t>775a76aee1</t>
  </si>
  <si>
    <t>fcd41464373c31266e70b25fd514275c</t>
  </si>
  <si>
    <t>I have tried two different browsers and also tried zooming out to view at the smallest possible font size. even so I was unable to see or access the rankings for a number of sections, particularly for the livestock section (where I disagree radically with many of the comments i was able to see, but where the number of comments and the length of the section meant I could not access the rankings).  I would have liked to be able to challenge quite a few of the comments recorded in several sections: they have left me quite concerned about your process.</t>
  </si>
  <si>
    <t>2016-08-06 05:33:56</t>
  </si>
  <si>
    <t>2016-08-06 05:45:30</t>
  </si>
  <si>
    <t>2d17e8101c</t>
  </si>
  <si>
    <t>f7121acffba711aaec7b54b82cee742d</t>
  </si>
  <si>
    <t>2016-08-06 13:48:37</t>
  </si>
  <si>
    <t>2016-08-06 13:59:18</t>
  </si>
  <si>
    <t>f6085a96669e37dffffad63ecdd3c40f</t>
  </si>
  <si>
    <t>2016-08-06 15:34:30</t>
  </si>
  <si>
    <t>2016-08-06 15:41:38</t>
  </si>
  <si>
    <t>e3096b9c16</t>
  </si>
  <si>
    <t>5d150d0ae775d65657e7da60cd62b587</t>
  </si>
  <si>
    <t>2016-08-08 07:13:14</t>
  </si>
  <si>
    <t>2016-08-08 07:34:04</t>
  </si>
  <si>
    <t>ad157af82d</t>
  </si>
  <si>
    <t>fde7a1d942815633b3af14fa27c2f032</t>
  </si>
  <si>
    <t>dolago@uonbi.ac.ke</t>
  </si>
  <si>
    <t>2016-08-08 08:25:28</t>
  </si>
  <si>
    <t>2016-08-08 08:39:47</t>
  </si>
  <si>
    <t>4489a0010a</t>
  </si>
  <si>
    <t>8f66da932c14d0ca652bb0ab2c253c7a</t>
  </si>
  <si>
    <t>2016-08-09 20:22:33</t>
  </si>
  <si>
    <t>2016-08-09 20:28:32</t>
  </si>
  <si>
    <t>c5356bb525</t>
  </si>
  <si>
    <t>20de4213368e4ffd4a28a41401daf3d9</t>
  </si>
  <si>
    <t>2016-08-11 19:56:27</t>
  </si>
  <si>
    <t>2016-08-11 20:02:18</t>
  </si>
  <si>
    <t>e83ab2b082</t>
  </si>
  <si>
    <t>96bc73cc67a154472eda4780db0074d7</t>
  </si>
  <si>
    <t>One important reason which was not included in the question regarding the expansion of livestock is that of the impact of globalisation and urban middle classes from tribes who culturally put excess wealth into livestock herds  as a sign of prestige. These herds are tended by hired herders and sent into the more remote places to find pasture often at great distances from the urban areas (becasue there is no pasture there) and therefore into areas richer in wildlife and biodiversity.  These herds do enormous damage to the pasture causing soil erosion and degradation. The impact is also incremental and therefore suffers from the "shifting baseline" syndrome. Because resilience to drought is reduced, these impacts may often be masked by narratives surrounding climate change (which can be politically easier).</t>
  </si>
  <si>
    <t>2016-08-12 08:10:58</t>
  </si>
  <si>
    <t>2016-08-12 08:30:59</t>
  </si>
  <si>
    <t>b24eaa6dbf</t>
  </si>
  <si>
    <t>6079e6b5b528909edc296edae5ceef57</t>
  </si>
  <si>
    <t>2016-08-17 14:37:06</t>
  </si>
  <si>
    <t>2016-08-17 14:43:30</t>
  </si>
  <si>
    <t>0f734f1e70</t>
  </si>
  <si>
    <t>bc08f2727645a1ba064d8aa992f6cc79</t>
  </si>
  <si>
    <t>2016-08-19 12:30:56</t>
  </si>
  <si>
    <t>2016-08-19 12:57:39</t>
  </si>
  <si>
    <t>5c0247c73e</t>
  </si>
  <si>
    <t>b310b1014ad8ad6baf7bab7a6409c2ec</t>
  </si>
  <si>
    <t>I've enjoyed it, and enjoyed reading the responses from others.</t>
  </si>
  <si>
    <t>2016-08-23 08:56:45</t>
  </si>
  <si>
    <t>2016-08-23 09:11:30</t>
  </si>
  <si>
    <t>7030db47da</t>
  </si>
  <si>
    <t>24a6d71d40abbd34fe7c65c4eb2150d5</t>
  </si>
  <si>
    <t>richard_ruggiero@fws.gov</t>
  </si>
  <si>
    <t>2016-08-25 13:37:29</t>
  </si>
  <si>
    <t>2016-08-25 13:39:56</t>
  </si>
  <si>
    <t>329991fa89bcb6bdcdcd70f7f841b4e8</t>
  </si>
  <si>
    <t>mike.watson@lewa.org</t>
  </si>
  <si>
    <t>2016-08-25 13:02:03</t>
  </si>
  <si>
    <t>2016-08-25 13:41:31</t>
  </si>
  <si>
    <t>63b9f2d1d6</t>
  </si>
  <si>
    <t>01c1c7e8ba465ccc3b1eb16dc42d1a1b</t>
  </si>
  <si>
    <t>kathryn.phillips@fauna-flora.org</t>
  </si>
  <si>
    <t>2016-08-25 14:10:32</t>
  </si>
  <si>
    <t>2016-08-25 14:21:10</t>
  </si>
  <si>
    <t>8f0305e1c3</t>
  </si>
  <si>
    <t>6129131701de50e69ff7eade4996a574</t>
  </si>
  <si>
    <t>jeff.worden@nrt-kenya.org</t>
  </si>
  <si>
    <t>2016-08-25 14:31:41</t>
  </si>
  <si>
    <t>2016-08-25 14:41:33</t>
  </si>
  <si>
    <t>c62ab7238c</t>
  </si>
  <si>
    <t>ce0c4a842e5174aa702999dd65746ca6</t>
  </si>
  <si>
    <t>anelson@wcs.org</t>
  </si>
  <si>
    <t>2016-08-25 15:03:59</t>
  </si>
  <si>
    <t>2016-08-25 15:10:06</t>
  </si>
  <si>
    <t>6c9f849b22</t>
  </si>
  <si>
    <t>2483054a3b79453612c89d8b71555c95</t>
  </si>
  <si>
    <t>2016-08-25 15:02:55</t>
  </si>
  <si>
    <t>2016-08-25 15:15:24</t>
  </si>
  <si>
    <t>6e908c0433</t>
  </si>
  <si>
    <t>693a9eee0e6b912714569189ff2db8ed</t>
  </si>
  <si>
    <t>2016-08-25 15:10:01</t>
  </si>
  <si>
    <t>2016-08-25 15:16:00</t>
  </si>
  <si>
    <t>cf809189ed</t>
  </si>
  <si>
    <t>ab65a5ea388baad731431f53fe5976a5</t>
  </si>
  <si>
    <t>cfoley@wcs.org</t>
  </si>
  <si>
    <t>I would have separated the legal hunting and legal trapping of wildlife questions. Legal hunting in Tanzania does have positive impacts, while the legal trapping, particularly of reptiles, is almost wholy negative and causes significant devastation of wildlife communities.</t>
  </si>
  <si>
    <t>2016-08-26 06:33:54</t>
  </si>
  <si>
    <t>2016-08-26 06:43:17</t>
  </si>
  <si>
    <t>9fc3a8f923</t>
  </si>
  <si>
    <t>092f63d9ca582f0437591494c7d599dd</t>
  </si>
  <si>
    <t>2016-08-27 15:49:19</t>
  </si>
  <si>
    <t>2016-08-27 15:55:55</t>
  </si>
  <si>
    <t>6f74ec5628</t>
  </si>
  <si>
    <t>Average</t>
  </si>
  <si>
    <t>Count if &gt;2</t>
  </si>
  <si>
    <t>Count</t>
  </si>
  <si>
    <t>% that are 3 or more</t>
  </si>
  <si>
    <t>Count if 4</t>
  </si>
  <si>
    <t>Count if 5</t>
  </si>
  <si>
    <t>% rated 4 and 5</t>
  </si>
  <si>
    <t>% rated 5</t>
  </si>
  <si>
    <t>Afrique de l’Est</t>
  </si>
  <si>
    <t>Afrique de l’Ouest</t>
  </si>
  <si>
    <t>Afrique du sud</t>
  </si>
  <si>
    <t>Afrique centrale</t>
  </si>
  <si>
    <t>Afrique du Nord</t>
  </si>
  <si>
    <t>Autre</t>
  </si>
  <si>
    <t>Cultures annuelles et cultures vivaces (non ligneuses)</t>
  </si>
  <si>
    <t>Bétail</t>
  </si>
  <si>
    <t>La chasse légale et la collecte des animaux terrestres</t>
  </si>
  <si>
    <t>La chasse illégale et la collecte des animaux terrestres</t>
  </si>
  <si>
    <t>Exploitation forestière et récolte du bois (forêts naturelles)</t>
  </si>
  <si>
    <t>Pêche et récolte de ressources aquatiques (marines et d’eau douce)</t>
  </si>
  <si>
    <t>Guerre, troubles civils et exercices militaires</t>
  </si>
  <si>
    <t>Travail et autres activités *</t>
  </si>
  <si>
    <t>Barrages et gestion de l’eau</t>
  </si>
  <si>
    <t>Changement climatique – Empiètement des écosystèmes</t>
  </si>
  <si>
    <t>Changements climatiques – Modification des régimes de température</t>
  </si>
  <si>
    <t>Changements climatiques - Modification des précipitations et des régimes hydrologiques à grande échelle</t>
  </si>
  <si>
    <t>Changement climatique -  Phénomènes météorologiques sévères/ extrêmes</t>
  </si>
  <si>
    <t>Espèces végétales ou animales envahissantes non indigènes / exotiques</t>
  </si>
  <si>
    <t>Forage de pétrole et de gaz</t>
  </si>
  <si>
    <t>Mines et carrières</t>
  </si>
  <si>
    <t>Routes et chemins de fer</t>
  </si>
  <si>
    <t>Zones résidentielles et zones urbaines</t>
  </si>
  <si>
    <t>Quelle est votre emploi principal ?</t>
  </si>
  <si>
    <t>Travaillez-vous pour une ONG de conservation ?</t>
  </si>
  <si>
    <t>Si vous ne souhaitez pas recevoir de rappel de notre part, veuillez nous préciser votre adresse e-mail.</t>
  </si>
  <si>
    <t>Merci de nous faire part de tout autre commentaire sur l’enquête</t>
  </si>
  <si>
    <t>ee2b22d5b0bfe2bc7a2a2d60c9873f8f</t>
  </si>
  <si>
    <t>2016-07-26 06:17:18</t>
  </si>
  <si>
    <t>2016-07-26 06:22:50</t>
  </si>
  <si>
    <t>e532d1037f</t>
  </si>
  <si>
    <t>9be228524c2877703858b636dfe8cc48</t>
  </si>
  <si>
    <t>2016-07-26 07:03:56</t>
  </si>
  <si>
    <t>2016-07-26 07:10:04</t>
  </si>
  <si>
    <t>c4134bc786</t>
  </si>
  <si>
    <t>9233402c1221a4ef65fe917de4858cdc</t>
  </si>
  <si>
    <t>philippe.mayaux@ec.europa.eu</t>
  </si>
  <si>
    <t>2016-08-25 13:08:26</t>
  </si>
  <si>
    <t>2016-08-25 13:11:12</t>
  </si>
  <si>
    <t>78e3e9f4a4</t>
  </si>
  <si>
    <t>209658a3f722619d8547ad18ae4145b7</t>
  </si>
  <si>
    <t>2016-08-26 17:14:09</t>
  </si>
  <si>
    <t>2016-08-26 17:19:53</t>
  </si>
  <si>
    <t>7d5831dda6</t>
  </si>
  <si>
    <t>English</t>
  </si>
  <si>
    <t>French</t>
  </si>
  <si>
    <t>Median</t>
  </si>
  <si>
    <t>Average of Crops, annual and perennial (non-timber)</t>
  </si>
  <si>
    <t>Average of Livestock</t>
  </si>
  <si>
    <t>Average of Legal hunting and collecting terrestrial animals.</t>
  </si>
  <si>
    <t>Average of Illegal hunting and collecting terrestrial animals</t>
  </si>
  <si>
    <t>Average of Logging and wood harvesting (natural forests)</t>
  </si>
  <si>
    <t>Average of Fishing and harvesting aquatic resources (marine and freshwater)</t>
  </si>
  <si>
    <t>Average of War, civil unrest and military exercises</t>
  </si>
  <si>
    <t>Average of Work and other activities*</t>
  </si>
  <si>
    <t>Average of Dams and water management</t>
  </si>
  <si>
    <t>Average of Climate change - ecosystem encroachment</t>
  </si>
  <si>
    <t>Average of Climate change - changes in temperature regimes</t>
  </si>
  <si>
    <t>Average of Climate change - changes in precipitation and broad-scale hydrological regimes</t>
  </si>
  <si>
    <t>Average of Climate change - severe/extreme weather events</t>
  </si>
  <si>
    <t>Average of Invasive non-native/alien species plants and animals</t>
  </si>
  <si>
    <t>Average of Oil and gas drilling</t>
  </si>
  <si>
    <t>Average of Mining and quarrying</t>
  </si>
  <si>
    <t>Average of Roads and railroads</t>
  </si>
  <si>
    <t>Average of Housing and urban areas</t>
  </si>
  <si>
    <t>Yes</t>
  </si>
  <si>
    <t>No</t>
  </si>
  <si>
    <t>Total</t>
  </si>
  <si>
    <t>% of total</t>
  </si>
  <si>
    <t>Grand total</t>
  </si>
  <si>
    <t>Single or multiple regions?</t>
  </si>
  <si>
    <t>Do you work for a conservation organisation NGO? (1=yes)</t>
  </si>
  <si>
    <t>Round 3</t>
  </si>
  <si>
    <t>Round 2</t>
  </si>
  <si>
    <t>Round 1</t>
  </si>
  <si>
    <t>% non-conservation NGO</t>
  </si>
  <si>
    <t>% conservation NGO</t>
  </si>
  <si>
    <t># conservation NGO</t>
  </si>
  <si>
    <t>WORK FOR A CONSERVATION NGO?</t>
  </si>
  <si>
    <t>Primary Job?</t>
  </si>
  <si>
    <t>PRIMARY JOB</t>
  </si>
  <si>
    <t>REGIONAL EXPERTICE</t>
  </si>
  <si>
    <t>First reminder sent 4 August 2016</t>
  </si>
  <si>
    <t>Initial round 3 email = 25 July 2016</t>
  </si>
  <si>
    <t>Send second reminder on 25 August 2016</t>
  </si>
  <si>
    <t>Average rating</t>
  </si>
  <si>
    <t>Difference between wave 1 and 3</t>
  </si>
  <si>
    <t># yes</t>
  </si>
  <si>
    <t># no</t>
  </si>
  <si>
    <t>(three people did not provide a response)</t>
  </si>
  <si>
    <t>2 or more regions</t>
  </si>
  <si>
    <t>3 or more regions</t>
  </si>
  <si>
    <t># of regions</t>
  </si>
  <si>
    <t>Threat</t>
  </si>
  <si>
    <t>Concensus high or very high threat</t>
  </si>
  <si>
    <t>Average of Crops, annual and perennial (non-timber)2</t>
  </si>
  <si>
    <t>Diffrence</t>
  </si>
  <si>
    <t>NGOs</t>
  </si>
  <si>
    <t>Non-NGOs</t>
  </si>
  <si>
    <t>IUCN SSA countries</t>
  </si>
  <si>
    <t xml:space="preserve"> </t>
  </si>
  <si>
    <t xml:space="preserve">Côte d’Ivoire </t>
  </si>
  <si>
    <t>Guinea-Bissau</t>
  </si>
  <si>
    <t>Mauritania</t>
  </si>
  <si>
    <t>Somalia</t>
  </si>
  <si>
    <t>South Africa</t>
  </si>
  <si>
    <t>South Sudan</t>
  </si>
  <si>
    <t>Region</t>
  </si>
  <si>
    <t>NBSAP or latest national report (#5) year</t>
  </si>
  <si>
    <t xml:space="preserve">Cameroon </t>
  </si>
  <si>
    <t>Central</t>
  </si>
  <si>
    <t>Crops, annual and perennial (non timber)</t>
  </si>
  <si>
    <t>Logging and wood harvesting</t>
  </si>
  <si>
    <t>Fishing and harvesting aquatic resources</t>
  </si>
  <si>
    <t>Hunting and trapping terrestrial animals</t>
  </si>
  <si>
    <t>Pollution: HH and urban waste water</t>
  </si>
  <si>
    <t>Pollution: industrial effluents</t>
  </si>
  <si>
    <t>Pollution: air-borne</t>
  </si>
  <si>
    <t>Climate Change: temperature</t>
  </si>
  <si>
    <t>Climate change: precipitation</t>
  </si>
  <si>
    <t xml:space="preserve">Invasive non-native/alien species </t>
  </si>
  <si>
    <t xml:space="preserve">Natural Disasters </t>
  </si>
  <si>
    <t xml:space="preserve">Central African Republic </t>
  </si>
  <si>
    <t>Invasive non-native/alien species</t>
  </si>
  <si>
    <t>Hunting and trapping terrestrial animals and traditional hunting</t>
  </si>
  <si>
    <t>Pathogens and microbes</t>
  </si>
  <si>
    <t xml:space="preserve">Chad </t>
  </si>
  <si>
    <t>War and civil unrest</t>
  </si>
  <si>
    <t xml:space="preserve">Congo </t>
  </si>
  <si>
    <t>Pollution: agriculture and forestry effluents</t>
  </si>
  <si>
    <t>Democratic Republic of Congo</t>
  </si>
  <si>
    <t>Fire and fire suppression</t>
  </si>
  <si>
    <t>Climate change: ecosystem encroachment (sea-level rise)</t>
  </si>
  <si>
    <t xml:space="preserve">Equatorial Guinea </t>
  </si>
  <si>
    <t>Pollution: agriculture</t>
  </si>
  <si>
    <t>Pollution: industrial and military effluents</t>
  </si>
  <si>
    <t xml:space="preserve">Gabon </t>
  </si>
  <si>
    <t>Climate change: Ecosystem encroachment (sea-level rise)</t>
  </si>
  <si>
    <t xml:space="preserve">Burundi </t>
  </si>
  <si>
    <t>East</t>
  </si>
  <si>
    <t>Loss of agro-biodiversity</t>
  </si>
  <si>
    <t>Climate change: unspecified</t>
  </si>
  <si>
    <t xml:space="preserve">Djibouti </t>
  </si>
  <si>
    <t xml:space="preserve">Eritrea </t>
  </si>
  <si>
    <t>Pollution: industry</t>
  </si>
  <si>
    <t xml:space="preserve">Ethiopia </t>
  </si>
  <si>
    <t>Climate change: temperature</t>
  </si>
  <si>
    <t>Pollution: Industrial and military effluents</t>
  </si>
  <si>
    <t xml:space="preserve">Kenya </t>
  </si>
  <si>
    <t>Pollution: agricultural and forestry effluents</t>
  </si>
  <si>
    <t xml:space="preserve">Rwanda </t>
  </si>
  <si>
    <t xml:space="preserve">Crops, annual and perennial (non timber) </t>
  </si>
  <si>
    <t>Oil and gas extraction</t>
  </si>
  <si>
    <t>Climate change: ecosystem encroachment (desertification)</t>
  </si>
  <si>
    <t>Climate change: Ecosystem encroachment (desertification)</t>
  </si>
  <si>
    <t>Pollution: agriculture and forestry effluent</t>
  </si>
  <si>
    <t xml:space="preserve">Tanzania </t>
  </si>
  <si>
    <t>Genetic erosion</t>
  </si>
  <si>
    <t xml:space="preserve">Uganda </t>
  </si>
  <si>
    <t xml:space="preserve">Angola </t>
  </si>
  <si>
    <t>Southern</t>
  </si>
  <si>
    <t xml:space="preserve">Botswana </t>
  </si>
  <si>
    <t>Fencing</t>
  </si>
  <si>
    <t xml:space="preserve">High populations of elephant </t>
  </si>
  <si>
    <t xml:space="preserve">Unsustainable use of wild plant species </t>
  </si>
  <si>
    <t xml:space="preserve">Lesotho </t>
  </si>
  <si>
    <t>Overharvesting medicinal plants</t>
  </si>
  <si>
    <t xml:space="preserve">Malawi </t>
  </si>
  <si>
    <t xml:space="preserve">Mozambique </t>
  </si>
  <si>
    <t xml:space="preserve">Namibia </t>
  </si>
  <si>
    <t xml:space="preserve">Zambia </t>
  </si>
  <si>
    <t xml:space="preserve">Zimbabwe </t>
  </si>
  <si>
    <t xml:space="preserve">Benin </t>
  </si>
  <si>
    <t>West</t>
  </si>
  <si>
    <t xml:space="preserve">Burkina Faso </t>
  </si>
  <si>
    <t>Tourism and recreational areas</t>
  </si>
  <si>
    <t>Pollution: HH and urban water water</t>
  </si>
  <si>
    <t>Pollution: Agriculture and forestry effluents</t>
  </si>
  <si>
    <t>Pollution: Industrial effluents</t>
  </si>
  <si>
    <t xml:space="preserve">Gambia </t>
  </si>
  <si>
    <t xml:space="preserve">Fire and fire suppression </t>
  </si>
  <si>
    <t>Pollution: Industrial and military effluent</t>
  </si>
  <si>
    <t xml:space="preserve">Ghana </t>
  </si>
  <si>
    <t xml:space="preserve">Guinea </t>
  </si>
  <si>
    <t xml:space="preserve">Liberia </t>
  </si>
  <si>
    <t xml:space="preserve">Mali </t>
  </si>
  <si>
    <t xml:space="preserve">Niger </t>
  </si>
  <si>
    <t xml:space="preserve">Nigeria </t>
  </si>
  <si>
    <t xml:space="preserve">Senegal </t>
  </si>
  <si>
    <t xml:space="preserve">Hunting and trapping terrestrial animals  </t>
  </si>
  <si>
    <t>Climate change: Ecosystem encroachment (sea-level rise)/Coastal erosion</t>
  </si>
  <si>
    <t>Salination and acidification of land</t>
  </si>
  <si>
    <t xml:space="preserve">Sierra Leone </t>
  </si>
  <si>
    <t xml:space="preserve">Togo </t>
  </si>
  <si>
    <t>Countries with data</t>
  </si>
  <si>
    <t>Average year of data</t>
  </si>
  <si>
    <t>Source: https://www.cbd.int/nbsap/search/</t>
  </si>
  <si>
    <t>NBSAPS and 5th Reports with direct threats highlighted: https://tnc.box.com/s/nrlsmu3zwpnaw9nvsu2w36p3oe72qmes</t>
  </si>
  <si>
    <t>% of all countries with data</t>
  </si>
  <si>
    <t>REGIONAL RANKING (Count of each threat)</t>
  </si>
  <si>
    <t>Central NBSAP Rank</t>
  </si>
  <si>
    <t>Row Labels</t>
  </si>
  <si>
    <t>Count of Central</t>
  </si>
  <si>
    <t>Eastern NBSAP Rank</t>
  </si>
  <si>
    <t>Count of East</t>
  </si>
  <si>
    <t>Southern NBSAP Rank</t>
  </si>
  <si>
    <t>Count of Southern</t>
  </si>
  <si>
    <t>Western NBSAP Rank</t>
  </si>
  <si>
    <t>Count of West</t>
  </si>
  <si>
    <t>(blank)</t>
  </si>
  <si>
    <t>Grand Total</t>
  </si>
  <si>
    <t>DELPHI THREATS</t>
  </si>
  <si>
    <t>NBSAP THREATS</t>
  </si>
  <si>
    <t>RED-LISTED SPECIES THREATS</t>
  </si>
  <si>
    <t>Rank</t>
  </si>
  <si>
    <t>Consensus high or very high threat</t>
  </si>
  <si>
    <t>Threats</t>
  </si>
  <si>
    <t>Delphi Rank</t>
  </si>
  <si>
    <t>NBSAP Rank</t>
  </si>
  <si>
    <t>Red-Listed Rank</t>
  </si>
  <si>
    <t>Dams &amp; water management/use</t>
  </si>
  <si>
    <t>Mining &amp; quarrying</t>
  </si>
  <si>
    <t>Roads &amp; railroads</t>
  </si>
  <si>
    <t>War Civil Unrest &amp; Military Exercises</t>
  </si>
  <si>
    <t>Oil &amp; gas drilling</t>
  </si>
  <si>
    <t>Fire &amp; fire suppression</t>
  </si>
  <si>
    <t>Cut because not in others</t>
  </si>
  <si>
    <t>Work &amp; other activities</t>
  </si>
  <si>
    <t>Tourism &amp; recreation areas</t>
  </si>
  <si>
    <t>Work and other activities</t>
  </si>
  <si>
    <t>Recreational activities</t>
  </si>
  <si>
    <t>Commercial &amp; industrial areas</t>
  </si>
  <si>
    <t>Shipping lanes</t>
  </si>
  <si>
    <t>Air-borne pollutants</t>
  </si>
  <si>
    <t>Habitat shifting &amp; alteration</t>
  </si>
  <si>
    <t>Wood &amp; pulp plantations</t>
  </si>
  <si>
    <t>Gathering terrestrial plants</t>
  </si>
  <si>
    <t>Problematic native species</t>
  </si>
  <si>
    <t>Droughts</t>
  </si>
  <si>
    <t>Utility &amp; service lines</t>
  </si>
  <si>
    <t>Renewable energy</t>
  </si>
  <si>
    <t>Garbage &amp; solid waste</t>
  </si>
  <si>
    <t>Marine &amp; freshwater aquaculture</t>
  </si>
  <si>
    <t>Other impacts</t>
  </si>
  <si>
    <t>Volcanoes</t>
  </si>
  <si>
    <t>Excess energy</t>
  </si>
  <si>
    <t>Avalanches/landslides</t>
  </si>
  <si>
    <t>Flight paths</t>
  </si>
  <si>
    <t>Other threat</t>
  </si>
  <si>
    <t>Central Red-listed Count</t>
  </si>
  <si>
    <t>Central Red-listed Rank</t>
  </si>
  <si>
    <t>Eastern Red-listed Count</t>
  </si>
  <si>
    <t>Eastern Red-listed Rank</t>
  </si>
  <si>
    <t>Southern Red-listed Count</t>
  </si>
  <si>
    <t>Southern Red-listed Rank</t>
  </si>
  <si>
    <t>Western Red-listed Count</t>
  </si>
  <si>
    <t>Western Red-listed Rank</t>
  </si>
  <si>
    <t>Full list of threats</t>
  </si>
  <si>
    <t>Climate change: changes in precipitation and broad-scale hydrological regimes</t>
  </si>
  <si>
    <t>Climate change: changes in temperature regimes</t>
  </si>
  <si>
    <t>Climate change: ecosystem encroachment (sea-level rise/desertification)</t>
  </si>
  <si>
    <t>Climate change: severe/extreme weather event or unspecified</t>
  </si>
  <si>
    <t>Commercial and industrial areas</t>
  </si>
  <si>
    <t>Dams and water management/use</t>
  </si>
  <si>
    <t>Earthquakes/tsunamis</t>
  </si>
  <si>
    <t>Garbage and solid waste</t>
  </si>
  <si>
    <t>Habitat shifting and alteration</t>
  </si>
  <si>
    <t>Introduced genetic material</t>
  </si>
  <si>
    <t>Livestock farming and ranching</t>
  </si>
  <si>
    <t>Marine and freshwater aquaculture</t>
  </si>
  <si>
    <t>Other ecosystem modifications</t>
  </si>
  <si>
    <t>Pollution: domestic and urban waste water</t>
  </si>
  <si>
    <t>Storms and flooding</t>
  </si>
  <si>
    <t>Tourism and recreation areas</t>
  </si>
  <si>
    <t>Utility and service lines</t>
  </si>
  <si>
    <t>Wood and pulp plantations</t>
  </si>
  <si>
    <t>Central NBSAP Count</t>
  </si>
  <si>
    <t>Eastern NBSAP Count</t>
  </si>
  <si>
    <t>Central Delphi Average</t>
  </si>
  <si>
    <t>Central Delphi Rank</t>
  </si>
  <si>
    <t>East Delphi Average</t>
  </si>
  <si>
    <t>East Delphi Rank</t>
  </si>
  <si>
    <t>Southern Delphi Average</t>
  </si>
  <si>
    <t>Southern Delphi Rank</t>
  </si>
  <si>
    <t>West Delphi Average</t>
  </si>
  <si>
    <t>West Delphi Rank</t>
  </si>
  <si>
    <t>Southern NBSAP Count</t>
  </si>
  <si>
    <t>Western NBSAP Count</t>
  </si>
  <si>
    <t>Eastern Delphi Average</t>
  </si>
  <si>
    <t>Eastern Delphi Rank</t>
  </si>
  <si>
    <t>Central Average</t>
  </si>
  <si>
    <t>EASTERN THREAT RANKING</t>
  </si>
  <si>
    <t>Eastern Average</t>
  </si>
  <si>
    <t>Legal hunting and collecting terrestrial animals</t>
  </si>
  <si>
    <t>SOUTHERN THREAT RANKING</t>
  </si>
  <si>
    <t>Southern Average</t>
  </si>
  <si>
    <t>WESTERN THREAT RANKING</t>
  </si>
  <si>
    <t>Western Average</t>
  </si>
  <si>
    <t>No data since 2005</t>
  </si>
  <si>
    <t>Swaziland/eSwatini</t>
  </si>
  <si>
    <t xml:space="preserve">No data  </t>
  </si>
  <si>
    <t>Sub-regions as per UN: https://unstats.un.org/unsd/methodology/m49/</t>
  </si>
  <si>
    <t>Sub-regions exclude islands</t>
  </si>
  <si>
    <t>Hunting and trapping terrestrial animals2</t>
  </si>
  <si>
    <t>Climate change: ecosystem encroachment: sea-level rise</t>
  </si>
  <si>
    <t>Central Rank</t>
  </si>
  <si>
    <t>East Rank</t>
  </si>
  <si>
    <t>Southern Rank</t>
  </si>
  <si>
    <t>Western Rank</t>
  </si>
  <si>
    <t>All</t>
  </si>
  <si>
    <t>All NBSAP Rank</t>
  </si>
  <si>
    <t>Count of All</t>
  </si>
  <si>
    <t>Unsustainable use of wild plant species</t>
  </si>
  <si>
    <t>Pollution: Industrial and military effluent2</t>
  </si>
  <si>
    <t>Unsustainable use of wild plant species2</t>
  </si>
  <si>
    <t>Climate change: ecosystem encroachment</t>
  </si>
  <si>
    <t>Climate change: Ecosystem encroachment</t>
  </si>
  <si>
    <t>Excluded threats with only one mention in NBSAP countries</t>
  </si>
  <si>
    <t>NBSAP Threats (Data from Pivot tables above: sorted each pivot table alphabetically by threat, copy and pasted values, and inserted empty cells to get all the threats on the same line.)</t>
  </si>
  <si>
    <t>REGIONAL AND NATIONAL DATA COUNT (From NBSAP Data tab: List of threats from each sub-region copied and pasted as a table into Word and then converted from a table to text using paragraph markers so that the data for each sub-region is in a single column)</t>
  </si>
  <si>
    <t>East NBSAP Rank</t>
  </si>
  <si>
    <t>Full list of threats (all threats need to be on the same row before copying and pasting into the sub-regional comparison)</t>
  </si>
  <si>
    <t xml:space="preserve"> Central Count</t>
  </si>
  <si>
    <t xml:space="preserve"> East Count</t>
  </si>
  <si>
    <t>Southern Count</t>
  </si>
  <si>
    <t>Western Count</t>
  </si>
  <si>
    <t>DELPHI SUB-REGIONAL RANKINGS</t>
  </si>
  <si>
    <t>NBSAP SUB-REGIONAL RANKINGS</t>
  </si>
  <si>
    <t>RED-LIST SUB-REGIONAL RANKINGS</t>
  </si>
  <si>
    <t>Pivot Table Transposed</t>
  </si>
  <si>
    <t>(All)</t>
  </si>
  <si>
    <t>List of NBSAP only threat</t>
  </si>
  <si>
    <t>(Data from Delphi Analysis tab; copy and pasted, ranks added, and full list of threats added)</t>
  </si>
  <si>
    <t xml:space="preserve"> Central NBSAP Count</t>
  </si>
  <si>
    <t xml:space="preserve"> East NBSAP Count</t>
  </si>
  <si>
    <t>COMBINED SUB-REGIONAL RANKINGS (Copied and pasted from above Red-List, NBSAP, Delphi rankings by sub-region)</t>
  </si>
  <si>
    <t>Overall</t>
  </si>
  <si>
    <t>CENTRAL THREAT RANKING (from above "Combined Sub-Regional Rankings")</t>
  </si>
  <si>
    <t>Delphi Analysis</t>
  </si>
  <si>
    <t>SSA RANKINGS</t>
  </si>
  <si>
    <t>Fishing &amp; harvesting aquatic resources</t>
  </si>
  <si>
    <t>Housing &amp; urban areas</t>
  </si>
  <si>
    <t>Logging &amp; wood harvesting</t>
  </si>
  <si>
    <t>Hunting &amp; trapping terrestrial animals</t>
  </si>
  <si>
    <t>Livestock farming &amp; ranching</t>
  </si>
  <si>
    <t>Temperature extremes</t>
  </si>
  <si>
    <t>Storms &amp; flooding</t>
  </si>
  <si>
    <t>(Data from NBSAP Analysis tab and data within Black outlined table copied and pasted)</t>
  </si>
  <si>
    <t>Frequency</t>
  </si>
  <si>
    <t>Pollution: Agricultural &amp; forestry effluents</t>
  </si>
  <si>
    <t>Pollution: Industrial &amp; military effluents</t>
  </si>
  <si>
    <t>Pollution: Domestic &amp; urban waste water</t>
  </si>
  <si>
    <t>Red-listed threats (From R outputs updated 12 Feb 2022)</t>
  </si>
  <si>
    <t>ssa rank</t>
  </si>
  <si>
    <t>ssa count</t>
  </si>
  <si>
    <t>west rank</t>
  </si>
  <si>
    <t>west count</t>
  </si>
  <si>
    <t>east rank</t>
  </si>
  <si>
    <t>east count</t>
  </si>
  <si>
    <t>central rank</t>
  </si>
  <si>
    <t>central count</t>
  </si>
  <si>
    <t>southern rank</t>
  </si>
  <si>
    <t>southern count</t>
  </si>
  <si>
    <t>Pollution: Air-borne pollutants</t>
  </si>
  <si>
    <t>Full ist</t>
  </si>
  <si>
    <t>(Data from Red-listed data &amp; analysis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</si>
</sst>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h:mm;@"/>
    <numFmt numFmtId="166" formatCode="0.0"/>
    <numFmt numFmtId="167" formatCode="_-* #,##0.0000_-;\-* #,##0.0000_-;_-* &quot;-&quot;??_-;_-@_-"/>
    <numFmt numFmtId="168" formatCode="_-* #,##0_-;\-* #,##0_-;_-* &quot;-&quot;??_-;_-@_-"/>
    <numFmt numFmtId="169" formatCode="_(* #,##0_);_(* \(#,##0\);_(* &quot;-&quot;??_);_(@_)"/>
  </numFmts>
  <fonts count="20" x14ac:knownFonts="1">
    <font>
      <sz val="11"/>
      <name val="Calibri"/>
    </font>
    <font>
      <sz val="11"/>
      <name val="Calibri"/>
      <family val="2"/>
    </font>
    <font>
      <b/>
      <sz val="11"/>
      <name val="Calibri"/>
      <family val="2"/>
    </font>
    <font>
      <sz val="11"/>
      <color theme="1"/>
      <name val="Calibri"/>
      <family val="2"/>
    </font>
    <font>
      <u/>
      <sz val="11"/>
      <color theme="10"/>
      <name val="Calibri"/>
      <family val="2"/>
    </font>
    <font>
      <u/>
      <sz val="11"/>
      <color theme="11"/>
      <name val="Calibri"/>
      <family val="2"/>
    </font>
    <font>
      <sz val="11"/>
      <color theme="0"/>
      <name val="Calibri"/>
      <family val="2"/>
    </font>
    <font>
      <b/>
      <sz val="12"/>
      <color theme="1"/>
      <name val="Calibri"/>
      <family val="2"/>
      <scheme val="minor"/>
    </font>
    <font>
      <sz val="12"/>
      <color rgb="FF021919"/>
      <name val="Calibri"/>
      <family val="2"/>
      <scheme val="minor"/>
    </font>
    <font>
      <sz val="12"/>
      <color rgb="FF000000"/>
      <name val="Calibri"/>
      <family val="2"/>
      <scheme val="minor"/>
    </font>
    <font>
      <i/>
      <sz val="12"/>
      <color theme="1"/>
      <name val="Calibri"/>
      <family val="2"/>
      <scheme val="minor"/>
    </font>
    <font>
      <sz val="12"/>
      <name val="Calibri"/>
      <family val="2"/>
    </font>
    <font>
      <sz val="12"/>
      <color rgb="FF000000"/>
      <name val="Calibri"/>
      <family val="2"/>
    </font>
    <font>
      <sz val="12"/>
      <color theme="1"/>
      <name val="Times New Roman"/>
      <family val="1"/>
    </font>
    <font>
      <sz val="12"/>
      <name val="Times New Roman"/>
      <family val="1"/>
    </font>
    <font>
      <b/>
      <i/>
      <sz val="12"/>
      <color theme="1"/>
      <name val="Calibri"/>
      <family val="2"/>
      <scheme val="minor"/>
    </font>
    <font>
      <b/>
      <i/>
      <sz val="14"/>
      <color theme="1"/>
      <name val="Calibri"/>
      <family val="2"/>
      <scheme val="minor"/>
    </font>
    <font>
      <b/>
      <sz val="11"/>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249977111117893"/>
        <bgColor theme="9" tint="-0.249977111117893"/>
      </patternFill>
    </fill>
  </fills>
  <borders count="23">
    <border>
      <left/>
      <right/>
      <top/>
      <bottom/>
      <diagonal/>
    </border>
    <border>
      <left/>
      <right/>
      <top/>
      <bottom style="medium">
        <color auto="1"/>
      </bottom>
      <diagonal/>
    </border>
    <border>
      <left/>
      <right/>
      <top/>
      <bottom style="thin">
        <color theme="9" tint="0.59999389629810485"/>
      </bottom>
      <diagonal/>
    </border>
    <border>
      <left/>
      <right/>
      <top style="thin">
        <color theme="9" tint="0.7999816888943144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9" tint="0.79998168889431442"/>
      </top>
      <bottom style="thin">
        <color theme="9" tint="0.79998168889431442"/>
      </bottom>
      <diagonal/>
    </border>
  </borders>
  <cellStyleXfs count="21">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1" xfId="0" applyBorder="1"/>
    <xf numFmtId="0" fontId="0" fillId="0" borderId="0" xfId="0" applyNumberFormat="1"/>
    <xf numFmtId="0" fontId="2" fillId="0" borderId="0" xfId="0" applyFont="1"/>
    <xf numFmtId="0" fontId="0" fillId="0" borderId="0" xfId="0" applyFont="1"/>
    <xf numFmtId="165" fontId="0" fillId="0" borderId="0" xfId="0" applyNumberFormat="1"/>
    <xf numFmtId="9" fontId="0" fillId="0" borderId="0" xfId="1" applyFont="1"/>
    <xf numFmtId="0" fontId="3" fillId="0" borderId="0" xfId="0" applyFont="1"/>
    <xf numFmtId="9" fontId="3" fillId="0" borderId="0" xfId="1" applyFont="1"/>
    <xf numFmtId="0" fontId="0" fillId="0" borderId="0" xfId="0" applyNumberFormat="1" applyAlignment="1">
      <alignment horizontal="left"/>
    </xf>
    <xf numFmtId="2" fontId="0" fillId="0" borderId="0" xfId="0" applyNumberFormat="1"/>
    <xf numFmtId="0" fontId="0" fillId="0" borderId="0" xfId="0" quotePrefix="1"/>
    <xf numFmtId="0" fontId="0" fillId="0" borderId="0" xfId="0" pivotButton="1"/>
    <xf numFmtId="0" fontId="6" fillId="2" borderId="2" xfId="0" applyFont="1" applyFill="1" applyBorder="1"/>
    <xf numFmtId="2" fontId="3" fillId="0" borderId="3" xfId="0" applyNumberFormat="1" applyFont="1" applyBorder="1"/>
    <xf numFmtId="166" fontId="0" fillId="0" borderId="0" xfId="0" applyNumberFormat="1"/>
    <xf numFmtId="9" fontId="0" fillId="0" borderId="0" xfId="0" applyNumberFormat="1"/>
    <xf numFmtId="0" fontId="0" fillId="0" borderId="0" xfId="0" applyFill="1" applyBorder="1"/>
    <xf numFmtId="164" fontId="0" fillId="0" borderId="0" xfId="4" applyNumberFormat="1" applyFont="1"/>
    <xf numFmtId="167" fontId="0" fillId="0" borderId="0" xfId="4" applyNumberFormat="1" applyFont="1"/>
    <xf numFmtId="10" fontId="0" fillId="0" borderId="0" xfId="1" applyNumberFormat="1" applyFont="1"/>
    <xf numFmtId="0" fontId="0" fillId="0" borderId="0" xfId="0" applyAlignment="1">
      <alignment horizontal="center"/>
    </xf>
    <xf numFmtId="168" fontId="0" fillId="0" borderId="0" xfId="4" applyNumberFormat="1" applyFont="1"/>
    <xf numFmtId="0" fontId="0" fillId="0" borderId="0" xfId="0" applyAlignment="1">
      <alignment horizontal="left"/>
    </xf>
    <xf numFmtId="0" fontId="7" fillId="0" borderId="0" xfId="0" applyFont="1"/>
    <xf numFmtId="0" fontId="8" fillId="0" borderId="0" xfId="0" applyFont="1"/>
    <xf numFmtId="0" fontId="7" fillId="0" borderId="0" xfId="0" applyFont="1" applyAlignment="1">
      <alignment horizontal="center"/>
    </xf>
    <xf numFmtId="0" fontId="7" fillId="0" borderId="0" xfId="0" applyFont="1" applyAlignment="1">
      <alignment horizontal="left"/>
    </xf>
    <xf numFmtId="1" fontId="0" fillId="0" borderId="0" xfId="0" applyNumberFormat="1"/>
    <xf numFmtId="0" fontId="0" fillId="0" borderId="0" xfId="0" applyAlignment="1">
      <alignment horizontal="right"/>
    </xf>
    <xf numFmtId="0" fontId="10" fillId="0" borderId="0" xfId="0" applyFont="1"/>
    <xf numFmtId="0" fontId="10" fillId="0" borderId="0" xfId="0" applyFont="1" applyAlignment="1">
      <alignment horizontal="left"/>
    </xf>
    <xf numFmtId="164" fontId="10" fillId="0" borderId="0" xfId="4" applyFont="1"/>
    <xf numFmtId="164" fontId="0" fillId="0" borderId="0" xfId="4" applyFont="1"/>
    <xf numFmtId="164" fontId="1" fillId="0" borderId="0" xfId="4" applyFont="1" applyAlignment="1">
      <alignment horizontal="left"/>
    </xf>
    <xf numFmtId="169" fontId="0" fillId="0" borderId="0" xfId="0" applyNumberFormat="1"/>
    <xf numFmtId="43" fontId="0" fillId="0" borderId="0" xfId="0" applyNumberFormat="1"/>
    <xf numFmtId="169" fontId="0" fillId="0" borderId="0" xfId="0" applyNumberFormat="1" applyAlignment="1">
      <alignment horizontal="center"/>
    </xf>
    <xf numFmtId="0" fontId="7" fillId="0" borderId="0" xfId="0" applyFont="1" applyAlignment="1">
      <alignment horizontal="left" indent="1"/>
    </xf>
    <xf numFmtId="0" fontId="0" fillId="0" borderId="0" xfId="0" applyAlignment="1">
      <alignment horizontal="left" indent="1"/>
    </xf>
    <xf numFmtId="0" fontId="9" fillId="0" borderId="0" xfId="0" applyFont="1" applyAlignment="1">
      <alignment horizontal="left" indent="1"/>
    </xf>
    <xf numFmtId="0" fontId="9" fillId="0" borderId="0" xfId="0" applyFont="1" applyAlignment="1">
      <alignment horizontal="left" vertical="center" indent="1"/>
    </xf>
    <xf numFmtId="0" fontId="1" fillId="0" borderId="0" xfId="0" applyFont="1"/>
    <xf numFmtId="0" fontId="1" fillId="0" borderId="0" xfId="0" applyFont="1" applyAlignment="1">
      <alignment horizontal="left" indent="1"/>
    </xf>
    <xf numFmtId="0" fontId="11"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4" fillId="0" borderId="0" xfId="0" applyFont="1" applyAlignment="1">
      <alignment vertical="center"/>
    </xf>
    <xf numFmtId="0" fontId="1" fillId="0" borderId="0" xfId="0" applyFont="1" applyAlignment="1">
      <alignment horizontal="right"/>
    </xf>
    <xf numFmtId="166" fontId="0" fillId="0" borderId="7" xfId="0" applyNumberFormat="1" applyBorder="1"/>
    <xf numFmtId="0" fontId="0" fillId="0" borderId="0" xfId="0" applyBorder="1"/>
    <xf numFmtId="166" fontId="0" fillId="0" borderId="0" xfId="0" applyNumberFormat="1" applyBorder="1"/>
    <xf numFmtId="0" fontId="0" fillId="0" borderId="7" xfId="0" applyBorder="1"/>
    <xf numFmtId="0" fontId="0" fillId="0" borderId="9" xfId="0" applyBorder="1"/>
    <xf numFmtId="0" fontId="7" fillId="0" borderId="11" xfId="0" applyFont="1" applyBorder="1"/>
    <xf numFmtId="0" fontId="0" fillId="0" borderId="12" xfId="0" applyBorder="1"/>
    <xf numFmtId="43" fontId="0" fillId="0" borderId="12" xfId="0" applyNumberFormat="1" applyBorder="1"/>
    <xf numFmtId="0" fontId="0" fillId="0" borderId="13" xfId="0" applyBorder="1"/>
    <xf numFmtId="1" fontId="0" fillId="0" borderId="0" xfId="0" applyNumberFormat="1" applyBorder="1" applyAlignment="1">
      <alignment horizontal="center"/>
    </xf>
    <xf numFmtId="166" fontId="0" fillId="0" borderId="8" xfId="0" applyNumberFormat="1" applyBorder="1" applyAlignment="1">
      <alignment horizontal="center"/>
    </xf>
    <xf numFmtId="1" fontId="0" fillId="0" borderId="1" xfId="0" applyNumberFormat="1" applyBorder="1" applyAlignment="1">
      <alignment horizontal="center"/>
    </xf>
    <xf numFmtId="166" fontId="0" fillId="0" borderId="10" xfId="0" applyNumberFormat="1" applyBorder="1" applyAlignment="1">
      <alignment horizontal="center"/>
    </xf>
    <xf numFmtId="169" fontId="0" fillId="0" borderId="0" xfId="0" applyNumberFormat="1" applyBorder="1"/>
    <xf numFmtId="0" fontId="2" fillId="0" borderId="4" xfId="0" applyFont="1" applyBorder="1"/>
    <xf numFmtId="0" fontId="2" fillId="0" borderId="5" xfId="0" applyFont="1" applyBorder="1"/>
    <xf numFmtId="0" fontId="2" fillId="0" borderId="6" xfId="0" applyFont="1" applyBorder="1"/>
    <xf numFmtId="1" fontId="0" fillId="0" borderId="0" xfId="0" applyNumberFormat="1" applyBorder="1" applyAlignment="1">
      <alignment horizontal="right"/>
    </xf>
    <xf numFmtId="169" fontId="0" fillId="0" borderId="0" xfId="0" applyNumberFormat="1" applyBorder="1" applyAlignment="1">
      <alignment horizontal="right"/>
    </xf>
    <xf numFmtId="166" fontId="0" fillId="0" borderId="0" xfId="0" applyNumberFormat="1" applyBorder="1" applyAlignment="1">
      <alignment horizontal="right"/>
    </xf>
    <xf numFmtId="166" fontId="0" fillId="0" borderId="10" xfId="0" applyNumberFormat="1" applyBorder="1" applyAlignment="1">
      <alignment horizontal="center" vertical="top"/>
    </xf>
    <xf numFmtId="169" fontId="0" fillId="0" borderId="0" xfId="0" applyNumberFormat="1" applyBorder="1" applyAlignment="1">
      <alignment horizontal="center"/>
    </xf>
    <xf numFmtId="0" fontId="16" fillId="0" borderId="14" xfId="0" applyFont="1" applyBorder="1"/>
    <xf numFmtId="0" fontId="0" fillId="0" borderId="15" xfId="0" applyBorder="1"/>
    <xf numFmtId="0" fontId="0" fillId="0" borderId="16" xfId="0" applyBorder="1"/>
    <xf numFmtId="0" fontId="15" fillId="0" borderId="17" xfId="0" applyFont="1" applyBorder="1"/>
    <xf numFmtId="0" fontId="15" fillId="0" borderId="0" xfId="0" applyFont="1" applyBorder="1"/>
    <xf numFmtId="0" fontId="2" fillId="0" borderId="0" xfId="0" applyFont="1" applyBorder="1"/>
    <xf numFmtId="0" fontId="0" fillId="0" borderId="18" xfId="0" applyBorder="1"/>
    <xf numFmtId="0" fontId="0" fillId="0" borderId="17" xfId="0" applyBorder="1"/>
    <xf numFmtId="0" fontId="1" fillId="0" borderId="0" xfId="0" applyFont="1" applyBorder="1"/>
    <xf numFmtId="0" fontId="0" fillId="0" borderId="0" xfId="0" applyBorder="1" applyAlignment="1">
      <alignment horizontal="left"/>
    </xf>
    <xf numFmtId="0" fontId="0" fillId="0" borderId="19" xfId="0" applyBorder="1"/>
    <xf numFmtId="0" fontId="0" fillId="0" borderId="20" xfId="0" applyBorder="1"/>
    <xf numFmtId="0" fontId="0" fillId="0" borderId="21" xfId="0" applyBorder="1"/>
    <xf numFmtId="0" fontId="2" fillId="0" borderId="0" xfId="0" applyFont="1" applyAlignment="1">
      <alignment horizontal="left" indent="1"/>
    </xf>
    <xf numFmtId="2" fontId="3" fillId="0" borderId="22" xfId="0" applyNumberFormat="1" applyFont="1" applyBorder="1"/>
    <xf numFmtId="2" fontId="3" fillId="0" borderId="0" xfId="0" applyNumberFormat="1" applyFont="1" applyBorder="1"/>
    <xf numFmtId="164" fontId="7" fillId="0" borderId="0" xfId="4" applyFont="1"/>
    <xf numFmtId="1" fontId="0" fillId="0" borderId="1" xfId="0" applyNumberFormat="1" applyFill="1" applyBorder="1" applyAlignment="1">
      <alignment horizontal="center"/>
    </xf>
    <xf numFmtId="0" fontId="7" fillId="0" borderId="4" xfId="0" applyFont="1" applyBorder="1"/>
    <xf numFmtId="0" fontId="0" fillId="0" borderId="5" xfId="0" applyBorder="1"/>
    <xf numFmtId="43" fontId="0" fillId="0" borderId="5" xfId="0" applyNumberFormat="1" applyBorder="1"/>
    <xf numFmtId="0" fontId="0" fillId="0" borderId="6" xfId="0" applyBorder="1"/>
    <xf numFmtId="0" fontId="1" fillId="0" borderId="1" xfId="0" applyFont="1" applyBorder="1"/>
    <xf numFmtId="166" fontId="0" fillId="0" borderId="8" xfId="0" applyNumberFormat="1" applyBorder="1"/>
    <xf numFmtId="166" fontId="0" fillId="0" borderId="10" xfId="0" applyNumberFormat="1" applyBorder="1"/>
    <xf numFmtId="0" fontId="17" fillId="0" borderId="0" xfId="0" applyFont="1"/>
    <xf numFmtId="0" fontId="18" fillId="0" borderId="0" xfId="0" applyFont="1"/>
    <xf numFmtId="166" fontId="18" fillId="0" borderId="7" xfId="0" applyNumberFormat="1" applyFont="1" applyBorder="1"/>
    <xf numFmtId="0" fontId="18" fillId="0" borderId="0" xfId="0" applyFont="1" applyBorder="1"/>
    <xf numFmtId="166" fontId="18" fillId="0" borderId="0" xfId="0" applyNumberFormat="1" applyFont="1" applyBorder="1"/>
    <xf numFmtId="0" fontId="19" fillId="0" borderId="0" xfId="0" applyFont="1"/>
    <xf numFmtId="0" fontId="19" fillId="0" borderId="7" xfId="0" applyFont="1" applyBorder="1"/>
    <xf numFmtId="166" fontId="0" fillId="0" borderId="0" xfId="0" applyNumberFormat="1" applyBorder="1" applyAlignment="1">
      <alignment horizontal="center"/>
    </xf>
    <xf numFmtId="0" fontId="19" fillId="0" borderId="0" xfId="0" applyFont="1" applyBorder="1"/>
    <xf numFmtId="166" fontId="0" fillId="0" borderId="10" xfId="0" applyNumberFormat="1" applyBorder="1" applyAlignment="1">
      <alignment horizontal="center" vertical="center"/>
    </xf>
    <xf numFmtId="1" fontId="0" fillId="0" borderId="0" xfId="0" applyNumberFormat="1" applyFill="1" applyBorder="1" applyAlignment="1">
      <alignment horizontal="center"/>
    </xf>
    <xf numFmtId="0" fontId="1" fillId="0" borderId="9" xfId="0" applyFont="1" applyBorder="1"/>
    <xf numFmtId="0" fontId="1" fillId="0" borderId="0" xfId="0" applyFont="1" applyAlignment="1">
      <alignment horizontal="left"/>
    </xf>
    <xf numFmtId="169" fontId="0" fillId="0" borderId="1" xfId="0" applyNumberFormat="1" applyBorder="1"/>
    <xf numFmtId="166" fontId="0" fillId="0" borderId="0" xfId="0" applyNumberFormat="1" applyBorder="1" applyAlignment="1">
      <alignment horizontal="right" vertical="center"/>
    </xf>
    <xf numFmtId="0" fontId="0" fillId="0" borderId="4" xfId="0" applyBorder="1"/>
    <xf numFmtId="1" fontId="0" fillId="0" borderId="5" xfId="0" applyNumberFormat="1" applyBorder="1" applyAlignment="1">
      <alignment horizontal="center"/>
    </xf>
    <xf numFmtId="166" fontId="0" fillId="0" borderId="6" xfId="0" applyNumberFormat="1" applyBorder="1" applyAlignment="1">
      <alignment horizontal="center"/>
    </xf>
  </cellXfs>
  <cellStyles count="21">
    <cellStyle name="Comma" xfId="4" builtinId="3"/>
    <cellStyle name="Followed Hyperlink" xfId="3"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2"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Percent" xfId="1" builtinId="5"/>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aig Leisher" refreshedDate="42954.503909375002" createdVersion="4" refreshedVersion="4" minRefreshableVersion="3" recordCount="70" xr:uid="{00000000-000A-0000-FFFF-FFFF02000000}">
  <cacheSource type="worksheet">
    <worksheetSource ref="I2:AC72" sheet="Delphi data"/>
  </cacheSource>
  <cacheFields count="21">
    <cacheField name="Crops, annual and perennial (non-timber)" numFmtId="0">
      <sharedItems containsMixedTypes="1" containsNumber="1" containsInteger="1" minValue="3" maxValue="5"/>
    </cacheField>
    <cacheField name="Livestock" numFmtId="0">
      <sharedItems containsMixedTypes="1" containsNumber="1" containsInteger="1" minValue="2" maxValue="5" count="5">
        <n v="5"/>
        <n v="4"/>
        <n v="3"/>
        <n v="2"/>
        <s v=""/>
      </sharedItems>
    </cacheField>
    <cacheField name="Legal hunting and collecting terrestrial animals." numFmtId="0">
      <sharedItems containsMixedTypes="1" containsNumber="1" containsInteger="1" minValue="1" maxValue="5"/>
    </cacheField>
    <cacheField name="Illegal hunting and collecting terrestrial animals" numFmtId="0">
      <sharedItems containsMixedTypes="1" containsNumber="1" containsInteger="1" minValue="1" maxValue="5"/>
    </cacheField>
    <cacheField name="Logging and wood harvesting (natural forests)" numFmtId="0">
      <sharedItems containsSemiMixedTypes="0" containsString="0" containsNumber="1" containsInteger="1" minValue="2" maxValue="5"/>
    </cacheField>
    <cacheField name="Fishing and harvesting aquatic resources (marine and freshwater)" numFmtId="0">
      <sharedItems containsMixedTypes="1" containsNumber="1" containsInteger="1" minValue="3" maxValue="5"/>
    </cacheField>
    <cacheField name="War, civil unrest and military exercises" numFmtId="0">
      <sharedItems containsMixedTypes="1" containsNumber="1" containsInteger="1" minValue="1" maxValue="5"/>
    </cacheField>
    <cacheField name="Work and other activities*" numFmtId="0">
      <sharedItems containsMixedTypes="1" containsNumber="1" containsInteger="1" minValue="1" maxValue="5"/>
    </cacheField>
    <cacheField name="Dams and water management" numFmtId="0">
      <sharedItems containsMixedTypes="1" containsNumber="1" containsInteger="1" minValue="1" maxValue="5"/>
    </cacheField>
    <cacheField name="Climate change - ecosystem encroachment" numFmtId="0">
      <sharedItems containsMixedTypes="1" containsNumber="1" containsInteger="1" minValue="2" maxValue="5"/>
    </cacheField>
    <cacheField name="Climate change - changes in temperature regimes" numFmtId="0">
      <sharedItems containsMixedTypes="1" containsNumber="1" containsInteger="1" minValue="1" maxValue="5"/>
    </cacheField>
    <cacheField name="Climate change - changes in precipitation and broad-scale hydrological regimes" numFmtId="0">
      <sharedItems containsMixedTypes="1" containsNumber="1" containsInteger="1" minValue="2" maxValue="5"/>
    </cacheField>
    <cacheField name="Climate change - severe/extreme weather events" numFmtId="0">
      <sharedItems containsMixedTypes="1" containsNumber="1" containsInteger="1" minValue="1" maxValue="5"/>
    </cacheField>
    <cacheField name="Invasive non-native/alien species plants and animals" numFmtId="0">
      <sharedItems containsMixedTypes="1" containsNumber="1" containsInteger="1" minValue="1" maxValue="5"/>
    </cacheField>
    <cacheField name="Oil and gas drilling" numFmtId="0">
      <sharedItems containsMixedTypes="1" containsNumber="1" containsInteger="1" minValue="1" maxValue="5"/>
    </cacheField>
    <cacheField name="Mining and quarrying" numFmtId="0">
      <sharedItems containsMixedTypes="1" containsNumber="1" containsInteger="1" minValue="1" maxValue="5"/>
    </cacheField>
    <cacheField name="Roads and railroads" numFmtId="0">
      <sharedItems containsSemiMixedTypes="0" containsString="0" containsNumber="1" containsInteger="1" minValue="1" maxValue="5"/>
    </cacheField>
    <cacheField name="Housing and urban areas" numFmtId="0">
      <sharedItems containsMixedTypes="1" containsNumber="1" containsInteger="1" minValue="1" maxValue="5"/>
    </cacheField>
    <cacheField name="What is your primary job?" numFmtId="0">
      <sharedItems/>
    </cacheField>
    <cacheField name="Other" numFmtId="0">
      <sharedItems/>
    </cacheField>
    <cacheField name="Do you work for a conservation organisation NGO? (1=ye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7.719342129632" createdVersion="7" refreshedVersion="7" minRefreshableVersion="3" recordCount="706" xr:uid="{F6DD2C29-70A8-5244-8114-81F38E76FBE5}">
  <cacheSource type="worksheet">
    <worksheetSource ref="A2:E710" sheet="NBSAP analysis"/>
  </cacheSource>
  <cacheFields count="5">
    <cacheField name="Central" numFmtId="0">
      <sharedItems containsBlank="1"/>
    </cacheField>
    <cacheField name="East" numFmtId="0">
      <sharedItems containsBlank="1"/>
    </cacheField>
    <cacheField name="Southern" numFmtId="0">
      <sharedItems containsBlank="1"/>
    </cacheField>
    <cacheField name="West" numFmtId="0">
      <sharedItems containsBlank="1"/>
    </cacheField>
    <cacheField name="All" numFmtId="0">
      <sharedItems containsBlank="1" count="41">
        <s v="Logging and wood harvesting"/>
        <m/>
        <s v="Housing and urban areas"/>
        <s v="Climate change: precipitation"/>
        <s v="Crops, annual and perennial (non timber)"/>
        <s v="Pollution: HH and urban waste water"/>
        <s v="Hunting and trapping terrestrial animals"/>
        <s v="Mining and quarrying"/>
        <s v="Loss of agro-biodiversity"/>
        <s v="Fire and fire suppression"/>
        <s v="Invasive non-native/alien species"/>
        <s v="Fencing"/>
        <s v="Pollution: Industrial and military effluent"/>
        <s v="Pollution: agriculture and forestry effluent"/>
        <s v="Climate change: temperature"/>
        <s v="Fishing and harvesting aquatic resources"/>
        <s v="High populations of elephant "/>
        <s v="Livestock"/>
        <s v="Overharvesting medicinal plants"/>
        <s v="Pollution: air-borne"/>
        <s v="Climate change: ecosystem encroachment"/>
        <s v="Natural Disasters "/>
        <s v="Pathogens and microbes"/>
        <s v="Climate change: unspecified"/>
        <s v="War and civil unrest"/>
        <s v="Dams and water management"/>
        <s v="Roads and railroads"/>
        <s v="Oil and gas extraction"/>
        <s v="Unsustainable use of wild plant species"/>
        <s v="Tourism and recreational areas"/>
        <s v="Genetic erosion"/>
        <s v="Salination and acidification of land"/>
        <s v="Pollution: agriculture effluents" u="1"/>
        <s v="Climate change: ecosystem encroachment (sea-level rise)" u="1"/>
        <s v="Pollution: Industrial and military effluents" u="1"/>
        <s v="Pollution: agriculture and forestry effluents" u="1"/>
        <s v="Invasive non-native/alien species " u="1"/>
        <s v="Unsustainable use of wild plant species " u="1"/>
        <s v="Pollution: industrial effluents" u="1"/>
        <s v="Climate change: ecosystem encroachment (desertification)" u="1"/>
        <s v="Fire and fire suppression "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7.719374537039" createdVersion="7" refreshedVersion="7" minRefreshableVersion="3" recordCount="208" xr:uid="{5E275956-7ED3-8847-BB5E-D6D219E2066B}">
  <cacheSource type="worksheet">
    <worksheetSource ref="A2:D210" sheet="NBSAP analysis"/>
  </cacheSource>
  <cacheFields count="4">
    <cacheField name="Central" numFmtId="0">
      <sharedItems containsBlank="1" count="29">
        <s v="Logging and wood harvesting"/>
        <s v="Crops, annual and perennial (non timber)"/>
        <s v="Hunting and trapping terrestrial animals"/>
        <s v="Fire and fire suppression"/>
        <s v="Mining and quarrying"/>
        <m/>
        <s v="Fishing and harvesting aquatic resources"/>
        <s v="Pollution: HH and urban waste water"/>
        <s v="Pollution: Industrial and military effluent"/>
        <s v="Pollution: air-borne"/>
        <s v="Climate change: ecosystem encroachment"/>
        <s v="Climate Change: temperature"/>
        <s v="Climate change: precipitation"/>
        <s v="Invasive non-native/alien species"/>
        <s v="Natural Disasters "/>
        <s v="Livestock"/>
        <s v="Pathogens and microbes"/>
        <s v="War and civil unrest"/>
        <s v="Housing and urban areas"/>
        <s v="Pollution: agriculture and forestry effluent"/>
        <s v="Roads and railroads"/>
        <s v="Pollution: agriculture effluents" u="1"/>
        <s v="Climate change: ecosystem encroachment (sea-level rise)" u="1"/>
        <s v="Pollution: industrial and military effluents" u="1"/>
        <s v="Pollution: agriculture" u="1"/>
        <s v="Hunting and trapping terrestrial animals and traditional hunting" u="1"/>
        <s v="Pollution: agriculture and forestry effluents" u="1"/>
        <s v="Invasive non-native/alien species " u="1"/>
        <s v="Pollution: industrial effluents" u="1"/>
      </sharedItems>
    </cacheField>
    <cacheField name="East" numFmtId="0">
      <sharedItems containsBlank="1" count="33">
        <m/>
        <s v="Crops, annual and perennial (non timber)"/>
        <s v="Logging and wood harvesting"/>
        <s v="Hunting and trapping terrestrial animals"/>
        <s v="Pollution: HH and urban waste water"/>
        <s v="Housing and urban areas"/>
        <s v="Invasive non-native/alien species"/>
        <s v="Pollution: Industrial and military effluent"/>
        <s v="Pollution: agriculture and forestry effluent"/>
        <s v="Climate change: precipitation"/>
        <s v="Livestock"/>
        <s v="Fishing and harvesting aquatic resources"/>
        <s v="Loss of agro-biodiversity"/>
        <s v="Mining and quarrying"/>
        <s v="Roads and railroads"/>
        <s v="Oil and gas extraction"/>
        <s v="Climate change: temperature"/>
        <s v="Climate change: unspecified"/>
        <s v="Fire and fire suppression"/>
        <s v="Climate change: ecosystem encroachment"/>
        <s v="Genetic erosion"/>
        <s v="Pathogens and microbes"/>
        <s v="Dams and water management"/>
        <s v="Pollution: agricultural and forestry effluents" u="1"/>
        <s v="Crops, annual and perennial (non-timber)" u="1"/>
        <s v="Crops, annual and perennial (non timber) " u="1"/>
        <s v="Pollution: Industrial and military effluents" u="1"/>
        <s v="Pollution: agriculture and forestry effluents" u="1"/>
        <s v="Pollution: industry" u="1"/>
        <s v="Invasive non-native/alien species " u="1"/>
        <s v="Crops, annual and perennial (nontimber)" u="1"/>
        <s v="Climate change: ecosystem encroachment (desertification)" u="1"/>
        <s v="Pollution: agricultural and forestry effluent" u="1"/>
      </sharedItems>
    </cacheField>
    <cacheField name="Southern" numFmtId="0">
      <sharedItems containsBlank="1" count="24">
        <s v="Housing and urban areas"/>
        <m/>
        <s v="Mining and quarrying"/>
        <s v="Climate change: precipitation"/>
        <s v="Fencing"/>
        <s v="Crops, annual and perennial (non timber)"/>
        <s v="Hunting and trapping terrestrial animals"/>
        <s v="Pollution: Industrial and military effluent"/>
        <s v="Invasive non-native/alien species"/>
        <s v="High populations of elephant "/>
        <s v="Overharvesting medicinal plants"/>
        <s v="Logging and wood harvesting"/>
        <s v="Livestock"/>
        <s v="Fire and fire suppression"/>
        <s v="Pollution: agriculture and forestry effluent"/>
        <s v="Fishing and harvesting aquatic resources"/>
        <s v="Dams and water management"/>
        <s v="Pollution: HH and urban waste water"/>
        <s v="Unsustainable use of wild plant species"/>
        <s v="Climate change: temperature"/>
        <s v="Pollution: agriculture and forestry effluents" u="1"/>
        <s v="Invasive non-native/alien species " u="1"/>
        <s v="Unsustainable use of wild plant species " u="1"/>
        <s v="Pollution: industrial effluents" u="1"/>
      </sharedItems>
    </cacheField>
    <cacheField name="West" numFmtId="0">
      <sharedItems containsBlank="1" count="37">
        <s v="Climate change: precipitation"/>
        <s v="Pollution: HH and urban waste water"/>
        <s v="Loss of agro-biodiversity"/>
        <s v="Invasive non-native/alien species"/>
        <s v="Logging and wood harvesting"/>
        <m/>
        <s v="Housing and urban areas"/>
        <s v="Crops, annual and perennial (non timber)"/>
        <s v="Pollution: agriculture and forestry effluent"/>
        <s v="Climate change: temperature"/>
        <s v="Pollution: Industrial and military effluent"/>
        <s v="Mining and quarrying"/>
        <s v="Livestock"/>
        <s v="Climate change: Ecosystem encroachment"/>
        <s v="Fishing and harvesting aquatic resources"/>
        <s v="Climate change: unspecified"/>
        <s v="Fire and fire suppression"/>
        <s v="Hunting and trapping terrestrial animals"/>
        <s v="Dams and water management"/>
        <s v="Pathogens and microbes"/>
        <s v="Roads and railroads"/>
        <s v="Tourism and recreational areas"/>
        <s v="War and civil unrest"/>
        <s v="Oil and gas extraction"/>
        <s v="Salination and acidification of land"/>
        <s v="Pollution: HH and urban water water" u="1"/>
        <s v="Crops, annual and perennial (non timber) " u="1"/>
        <s v="Climate change: Ecosystem encroachment (sea-level rise)" u="1"/>
        <s v="Hunting and trapping terrestrial animals  " u="1"/>
        <s v="Pollution: Industrial and military effluents" u="1"/>
        <s v="Climate change: ecosystem encroachment: sea-level rise" u="1"/>
        <s v="Pollution: Agriculture and forestry effluents" u="1"/>
        <s v="Invasive non-native/alien species " u="1"/>
        <s v="Pollution: industrial effluents" u="1"/>
        <s v="Climate change: Ecosystem encroachment (desertification)" u="1"/>
        <s v="Climate change: Ecosystem encroachment (sea-level rise)/Coastal erosion" u="1"/>
        <s v="Fire and fire suppression "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8.647087152778" createdVersion="4" refreshedVersion="7" minRefreshableVersion="3" recordCount="70" xr:uid="{00000000-000A-0000-FFFF-FFFF00000000}">
  <cacheSource type="worksheet">
    <worksheetSource ref="A2:AH72" sheet="Delphi data"/>
  </cacheSource>
  <cacheFields count="34">
    <cacheField name="#" numFmtId="0">
      <sharedItems/>
    </cacheField>
    <cacheField name="East Africa" numFmtId="0">
      <sharedItems count="2">
        <s v="East Africa"/>
        <s v=""/>
      </sharedItems>
    </cacheField>
    <cacheField name="West Africa" numFmtId="0">
      <sharedItems count="3">
        <s v=""/>
        <s v="West Africa"/>
        <s v="Afrique de l’Ouest"/>
      </sharedItems>
    </cacheField>
    <cacheField name="Southern Africa" numFmtId="0">
      <sharedItems count="2">
        <s v=""/>
        <s v="Southern Africa"/>
      </sharedItems>
    </cacheField>
    <cacheField name="Central Africa" numFmtId="0">
      <sharedItems count="3">
        <s v=""/>
        <s v="Central Africa"/>
        <s v="Afrique centrale"/>
      </sharedItems>
    </cacheField>
    <cacheField name="Northern Africa" numFmtId="0">
      <sharedItems/>
    </cacheField>
    <cacheField name="Other" numFmtId="0">
      <sharedItems/>
    </cacheField>
    <cacheField name="# of regions" numFmtId="0">
      <sharedItems containsSemiMixedTypes="0" containsString="0" containsNumber="1" containsInteger="1" minValue="1" maxValue="4"/>
    </cacheField>
    <cacheField name="Crops, annual and perennial (non-timber)" numFmtId="0">
      <sharedItems containsMixedTypes="1" containsNumber="1" containsInteger="1" minValue="3" maxValue="5" count="4">
        <n v="5"/>
        <s v=""/>
        <n v="3"/>
        <n v="4"/>
      </sharedItems>
    </cacheField>
    <cacheField name="Livestock" numFmtId="0">
      <sharedItems containsMixedTypes="1" containsNumber="1" containsInteger="1" minValue="2" maxValue="5" count="5">
        <n v="5"/>
        <n v="4"/>
        <n v="3"/>
        <n v="2"/>
        <s v=""/>
      </sharedItems>
    </cacheField>
    <cacheField name="Legal hunting and collecting terrestrial animals." numFmtId="0">
      <sharedItems containsMixedTypes="1" containsNumber="1" containsInteger="1" minValue="1" maxValue="5" count="6">
        <n v="3"/>
        <n v="2"/>
        <n v="4"/>
        <n v="1"/>
        <n v="5"/>
        <s v=""/>
      </sharedItems>
    </cacheField>
    <cacheField name="Illegal hunting and collecting terrestrial animals" numFmtId="0">
      <sharedItems containsMixedTypes="1" containsNumber="1" containsInteger="1" minValue="1" maxValue="5" count="6">
        <n v="4"/>
        <n v="5"/>
        <n v="3"/>
        <s v=""/>
        <n v="1"/>
        <n v="2"/>
      </sharedItems>
    </cacheField>
    <cacheField name="Logging and wood harvesting (natural forests)" numFmtId="0">
      <sharedItems containsSemiMixedTypes="0" containsString="0" containsNumber="1" containsInteger="1" minValue="2" maxValue="5"/>
    </cacheField>
    <cacheField name="Fishing and harvesting aquatic resources (marine and freshwater)" numFmtId="0">
      <sharedItems containsMixedTypes="1" containsNumber="1" containsInteger="1" minValue="3" maxValue="5"/>
    </cacheField>
    <cacheField name="War, civil unrest and military exercises" numFmtId="0">
      <sharedItems containsMixedTypes="1" containsNumber="1" containsInteger="1" minValue="1" maxValue="5"/>
    </cacheField>
    <cacheField name="Work and other activities*" numFmtId="0">
      <sharedItems containsMixedTypes="1" containsNumber="1" containsInteger="1" minValue="1" maxValue="5"/>
    </cacheField>
    <cacheField name="Dams and water management" numFmtId="0">
      <sharedItems containsMixedTypes="1" containsNumber="1" containsInteger="1" minValue="1" maxValue="5"/>
    </cacheField>
    <cacheField name="Climate change - ecosystem encroachment" numFmtId="0">
      <sharedItems containsMixedTypes="1" containsNumber="1" containsInteger="1" minValue="2" maxValue="5"/>
    </cacheField>
    <cacheField name="Climate change - changes in temperature regimes" numFmtId="0">
      <sharedItems containsMixedTypes="1" containsNumber="1" containsInteger="1" minValue="1" maxValue="5"/>
    </cacheField>
    <cacheField name="Climate change - changes in precipitation and broad-scale hydrological regimes" numFmtId="0">
      <sharedItems containsMixedTypes="1" containsNumber="1" containsInteger="1" minValue="2" maxValue="5"/>
    </cacheField>
    <cacheField name="Climate change - severe/extreme weather events" numFmtId="0">
      <sharedItems containsMixedTypes="1" containsNumber="1" containsInteger="1" minValue="1" maxValue="5"/>
    </cacheField>
    <cacheField name="Invasive non-native/alien species plants and animals" numFmtId="0">
      <sharedItems containsMixedTypes="1" containsNumber="1" containsInteger="1" minValue="1" maxValue="5"/>
    </cacheField>
    <cacheField name="Oil and gas drilling" numFmtId="0">
      <sharedItems containsMixedTypes="1" containsNumber="1" containsInteger="1" minValue="1" maxValue="5"/>
    </cacheField>
    <cacheField name="Mining and quarrying" numFmtId="0">
      <sharedItems containsMixedTypes="1" containsNumber="1" containsInteger="1" minValue="1" maxValue="5"/>
    </cacheField>
    <cacheField name="Roads and railroads" numFmtId="0">
      <sharedItems containsSemiMixedTypes="0" containsString="0" containsNumber="1" containsInteger="1" minValue="1" maxValue="5"/>
    </cacheField>
    <cacheField name="Housing and urban areas" numFmtId="0">
      <sharedItems containsMixedTypes="1" containsNumber="1" containsInteger="1" minValue="1" maxValue="5"/>
    </cacheField>
    <cacheField name="What is your primary job?" numFmtId="0">
      <sharedItems/>
    </cacheField>
    <cacheField name="Other2" numFmtId="0">
      <sharedItems/>
    </cacheField>
    <cacheField name="Do you work for a conservation organisation NGO? (1=yes)" numFmtId="0">
      <sharedItems containsSemiMixedTypes="0" containsString="0" containsNumber="1" containsInteger="1" minValue="0" maxValue="1"/>
    </cacheField>
    <cacheField name="Please enter your email address here if you want to be excluded from emails to remind people to participate in this round." numFmtId="0">
      <sharedItems/>
    </cacheField>
    <cacheField name="Any comments on the survey or particular questions?" numFmtId="0">
      <sharedItems longText="1"/>
    </cacheField>
    <cacheField name="Start Date (UTC)" numFmtId="0">
      <sharedItems/>
    </cacheField>
    <cacheField name="Submit Date (UTC)" numFmtId="0">
      <sharedItems/>
    </cacheField>
    <cacheField name="Network ID" numFmtId="0">
      <sharedItems containsMixedTypes="1" containsNumber="1" containsInteger="1" minValue="9376780870" maxValue="93767808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
  <r>
    <n v="5"/>
    <x v="0"/>
    <n v="3"/>
    <n v="4"/>
    <n v="4"/>
    <n v="4"/>
    <n v="3"/>
    <n v="1"/>
    <n v="4"/>
    <n v="3"/>
    <n v="3"/>
    <n v="3"/>
    <n v="1"/>
    <n v="2"/>
    <n v="3"/>
    <n v="3"/>
    <n v="4"/>
    <n v="1"/>
    <s v="Director"/>
    <s v=""/>
    <x v="0"/>
  </r>
  <r>
    <s v=""/>
    <x v="1"/>
    <n v="3"/>
    <n v="5"/>
    <n v="4"/>
    <n v="5"/>
    <n v="4"/>
    <n v="2"/>
    <n v="4"/>
    <n v="2"/>
    <n v="3"/>
    <n v="3"/>
    <n v="2"/>
    <n v="2"/>
    <n v="3"/>
    <n v="4"/>
    <n v="2"/>
    <n v="2"/>
    <s v="Scientist/academic"/>
    <s v=""/>
    <x v="0"/>
  </r>
  <r>
    <n v="5"/>
    <x v="1"/>
    <n v="2"/>
    <n v="3"/>
    <n v="4"/>
    <n v="4"/>
    <n v="4"/>
    <n v="1"/>
    <n v="4"/>
    <n v="3"/>
    <n v="4"/>
    <n v="4"/>
    <n v="4"/>
    <n v="3"/>
    <n v="3"/>
    <n v="3"/>
    <n v="2"/>
    <n v="2"/>
    <s v="Director"/>
    <s v=""/>
    <x v="0"/>
  </r>
  <r>
    <n v="5"/>
    <x v="1"/>
    <n v="3"/>
    <n v="4"/>
    <n v="3"/>
    <n v="5"/>
    <n v="3"/>
    <n v="3"/>
    <n v="3"/>
    <n v="4"/>
    <n v="2"/>
    <n v="4"/>
    <n v="5"/>
    <n v="4"/>
    <n v="3"/>
    <n v="2"/>
    <n v="3"/>
    <n v="2"/>
    <s v="Director"/>
    <s v=""/>
    <x v="0"/>
  </r>
  <r>
    <n v="3"/>
    <x v="2"/>
    <n v="4"/>
    <n v="4"/>
    <n v="3"/>
    <n v="3"/>
    <n v="3"/>
    <s v=""/>
    <n v="3"/>
    <n v="3"/>
    <n v="3"/>
    <n v="3"/>
    <n v="3"/>
    <n v="2"/>
    <n v="4"/>
    <n v="4"/>
    <n v="3"/>
    <n v="2"/>
    <s v="Scientist/academic"/>
    <s v=""/>
    <x v="1"/>
  </r>
  <r>
    <n v="5"/>
    <x v="0"/>
    <n v="3"/>
    <n v="5"/>
    <n v="4"/>
    <n v="4"/>
    <n v="3"/>
    <n v="3"/>
    <n v="3"/>
    <n v="2"/>
    <n v="3"/>
    <n v="4"/>
    <n v="2"/>
    <n v="3"/>
    <n v="3"/>
    <n v="3"/>
    <n v="3"/>
    <n v="2"/>
    <s v="Director"/>
    <s v=""/>
    <x v="0"/>
  </r>
  <r>
    <n v="4"/>
    <x v="1"/>
    <n v="3"/>
    <n v="4"/>
    <n v="3"/>
    <n v="3"/>
    <n v="3"/>
    <n v="3"/>
    <n v="3"/>
    <n v="4"/>
    <n v="4"/>
    <n v="4"/>
    <n v="4"/>
    <n v="5"/>
    <n v="4"/>
    <n v="4"/>
    <n v="3"/>
    <n v="4"/>
    <s v="Scientist/academic"/>
    <s v=""/>
    <x v="0"/>
  </r>
  <r>
    <n v="4"/>
    <x v="2"/>
    <n v="2"/>
    <n v="5"/>
    <n v="2"/>
    <n v="4"/>
    <n v="2"/>
    <s v=""/>
    <n v="4"/>
    <n v="3"/>
    <n v="3"/>
    <n v="4"/>
    <n v="2"/>
    <n v="3"/>
    <n v="3"/>
    <n v="3"/>
    <n v="3"/>
    <n v="2"/>
    <s v="Scientist/academic"/>
    <s v=""/>
    <x v="1"/>
  </r>
  <r>
    <n v="5"/>
    <x v="0"/>
    <n v="2"/>
    <n v="5"/>
    <n v="4"/>
    <n v="4"/>
    <n v="3"/>
    <n v="2"/>
    <n v="3"/>
    <n v="3"/>
    <n v="3"/>
    <n v="4"/>
    <n v="3"/>
    <n v="2"/>
    <n v="2"/>
    <n v="3"/>
    <n v="4"/>
    <n v="2"/>
    <s v="Director"/>
    <s v=""/>
    <x v="0"/>
  </r>
  <r>
    <n v="4"/>
    <x v="3"/>
    <n v="1"/>
    <n v="3"/>
    <n v="3"/>
    <s v=""/>
    <s v=""/>
    <s v=""/>
    <n v="3"/>
    <n v="3"/>
    <s v=""/>
    <s v=""/>
    <s v=""/>
    <n v="4"/>
    <n v="4"/>
    <s v=""/>
    <n v="2"/>
    <n v="1"/>
    <s v="Scientist/academic"/>
    <s v=""/>
    <x v="1"/>
  </r>
  <r>
    <n v="3"/>
    <x v="4"/>
    <n v="2"/>
    <s v=""/>
    <n v="2"/>
    <s v=""/>
    <n v="4"/>
    <n v="1"/>
    <n v="4"/>
    <n v="3"/>
    <n v="3"/>
    <n v="2"/>
    <n v="2"/>
    <n v="4"/>
    <n v="3"/>
    <n v="4"/>
    <n v="3"/>
    <n v="3"/>
    <s v="Scientist/academic"/>
    <s v=""/>
    <x v="1"/>
  </r>
  <r>
    <n v="5"/>
    <x v="1"/>
    <n v="3"/>
    <n v="5"/>
    <n v="5"/>
    <n v="4"/>
    <n v="2"/>
    <n v="2"/>
    <n v="4"/>
    <n v="3"/>
    <n v="3"/>
    <n v="4"/>
    <n v="2"/>
    <n v="3"/>
    <n v="3"/>
    <n v="3"/>
    <n v="3"/>
    <n v="2"/>
    <s v="Advisor"/>
    <s v=""/>
    <x v="0"/>
  </r>
  <r>
    <n v="4"/>
    <x v="1"/>
    <n v="2"/>
    <n v="5"/>
    <n v="2"/>
    <n v="5"/>
    <n v="3"/>
    <s v=""/>
    <s v=""/>
    <n v="5"/>
    <n v="5"/>
    <n v="5"/>
    <n v="4"/>
    <n v="4"/>
    <n v="2"/>
    <n v="4"/>
    <n v="4"/>
    <n v="3"/>
    <s v="Director"/>
    <s v=""/>
    <x v="1"/>
  </r>
  <r>
    <n v="5"/>
    <x v="0"/>
    <n v="2"/>
    <n v="5"/>
    <n v="4"/>
    <n v="4"/>
    <n v="3"/>
    <n v="2"/>
    <n v="3"/>
    <n v="3"/>
    <n v="3"/>
    <n v="3"/>
    <n v="2"/>
    <n v="2"/>
    <n v="2"/>
    <n v="2"/>
    <n v="2"/>
    <n v="2"/>
    <s v="Director"/>
    <s v=""/>
    <x v="1"/>
  </r>
  <r>
    <n v="4"/>
    <x v="1"/>
    <n v="1"/>
    <n v="5"/>
    <n v="5"/>
    <s v=""/>
    <n v="3"/>
    <n v="2"/>
    <n v="4"/>
    <n v="3"/>
    <n v="4"/>
    <n v="4"/>
    <n v="3"/>
    <n v="4"/>
    <n v="3"/>
    <n v="3"/>
    <n v="4"/>
    <s v=""/>
    <s v="Director"/>
    <s v=""/>
    <x v="1"/>
  </r>
  <r>
    <n v="4"/>
    <x v="0"/>
    <n v="5"/>
    <n v="4"/>
    <n v="5"/>
    <n v="5"/>
    <n v="4"/>
    <n v="2"/>
    <n v="4"/>
    <n v="4"/>
    <n v="4"/>
    <n v="4"/>
    <n v="4"/>
    <n v="3"/>
    <n v="4"/>
    <n v="4"/>
    <n v="4"/>
    <n v="3"/>
    <s v="Scientist/academic"/>
    <s v=""/>
    <x v="0"/>
  </r>
  <r>
    <n v="5"/>
    <x v="1"/>
    <n v="3"/>
    <n v="5"/>
    <n v="5"/>
    <n v="4"/>
    <n v="5"/>
    <n v="3"/>
    <n v="4"/>
    <n v="4"/>
    <n v="4"/>
    <s v=""/>
    <n v="3"/>
    <n v="3"/>
    <n v="4"/>
    <n v="4"/>
    <n v="3"/>
    <n v="3"/>
    <s v="Scientist/academic"/>
    <s v=""/>
    <x v="1"/>
  </r>
  <r>
    <n v="4"/>
    <x v="0"/>
    <n v="2"/>
    <n v="5"/>
    <n v="4"/>
    <n v="5"/>
    <n v="2"/>
    <n v="2"/>
    <n v="4"/>
    <n v="3"/>
    <n v="3"/>
    <n v="5"/>
    <n v="3"/>
    <n v="3"/>
    <n v="2"/>
    <n v="3"/>
    <n v="2"/>
    <n v="2"/>
    <s v="Scientist/academic"/>
    <s v=""/>
    <x v="1"/>
  </r>
  <r>
    <s v=""/>
    <x v="0"/>
    <n v="3"/>
    <n v="4"/>
    <n v="4"/>
    <n v="5"/>
    <n v="4"/>
    <n v="3"/>
    <n v="4"/>
    <n v="3"/>
    <n v="4"/>
    <n v="5"/>
    <n v="5"/>
    <n v="5"/>
    <n v="4"/>
    <n v="4"/>
    <n v="4"/>
    <n v="2"/>
    <s v="Director"/>
    <s v=""/>
    <x v="0"/>
  </r>
  <r>
    <n v="5"/>
    <x v="0"/>
    <n v="4"/>
    <n v="5"/>
    <n v="4"/>
    <n v="4"/>
    <n v="3"/>
    <n v="3"/>
    <n v="4"/>
    <n v="3"/>
    <n v="3"/>
    <n v="3"/>
    <n v="3"/>
    <n v="4"/>
    <n v="4"/>
    <n v="5"/>
    <n v="4"/>
    <n v="3"/>
    <s v="Programme/Project Manager"/>
    <s v=""/>
    <x v="0"/>
  </r>
  <r>
    <n v="4"/>
    <x v="2"/>
    <n v="3"/>
    <n v="3"/>
    <n v="4"/>
    <n v="5"/>
    <n v="5"/>
    <n v="2"/>
    <n v="2"/>
    <n v="3"/>
    <n v="3"/>
    <n v="4"/>
    <n v="4"/>
    <n v="3"/>
    <n v="4"/>
    <n v="4"/>
    <n v="4"/>
    <n v="1"/>
    <s v="Director"/>
    <s v=""/>
    <x v="0"/>
  </r>
  <r>
    <n v="5"/>
    <x v="0"/>
    <n v="3"/>
    <n v="5"/>
    <n v="4"/>
    <n v="5"/>
    <n v="4"/>
    <s v=""/>
    <n v="4"/>
    <n v="4"/>
    <n v="4"/>
    <n v="4"/>
    <s v=""/>
    <n v="3"/>
    <n v="4"/>
    <n v="4"/>
    <n v="5"/>
    <n v="3"/>
    <s v="Advisor"/>
    <s v=""/>
    <x v="1"/>
  </r>
  <r>
    <n v="4"/>
    <x v="2"/>
    <n v="3"/>
    <n v="5"/>
    <n v="3"/>
    <n v="3"/>
    <n v="3"/>
    <n v="3"/>
    <n v="3"/>
    <n v="4"/>
    <n v="5"/>
    <n v="3"/>
    <n v="4"/>
    <n v="4"/>
    <n v="3"/>
    <n v="3"/>
    <n v="3"/>
    <n v="2"/>
    <s v="Director"/>
    <s v=""/>
    <x v="0"/>
  </r>
  <r>
    <n v="4"/>
    <x v="1"/>
    <n v="2"/>
    <n v="3"/>
    <n v="4"/>
    <n v="4"/>
    <n v="2"/>
    <n v="1"/>
    <n v="4"/>
    <n v="3"/>
    <n v="4"/>
    <n v="4"/>
    <n v="3"/>
    <n v="2"/>
    <n v="2"/>
    <n v="2"/>
    <n v="3"/>
    <n v="3"/>
    <s v="Director"/>
    <s v=""/>
    <x v="0"/>
  </r>
  <r>
    <n v="5"/>
    <x v="2"/>
    <n v="2"/>
    <n v="5"/>
    <n v="4"/>
    <n v="4"/>
    <n v="2"/>
    <n v="1"/>
    <n v="2"/>
    <n v="4"/>
    <n v="3"/>
    <n v="2"/>
    <n v="2"/>
    <n v="3"/>
    <n v="1"/>
    <n v="5"/>
    <n v="2"/>
    <n v="2"/>
    <s v="Director"/>
    <s v=""/>
    <x v="0"/>
  </r>
  <r>
    <n v="4"/>
    <x v="0"/>
    <n v="3"/>
    <n v="5"/>
    <n v="5"/>
    <n v="5"/>
    <n v="3"/>
    <s v=""/>
    <n v="4"/>
    <n v="3"/>
    <n v="3"/>
    <n v="4"/>
    <n v="2"/>
    <n v="3"/>
    <n v="4"/>
    <n v="4"/>
    <n v="4"/>
    <n v="2"/>
    <s v="Advisor"/>
    <s v=""/>
    <x v="1"/>
  </r>
  <r>
    <n v="5"/>
    <x v="0"/>
    <n v="3"/>
    <n v="4"/>
    <n v="5"/>
    <n v="5"/>
    <n v="4"/>
    <n v="3"/>
    <n v="4"/>
    <n v="4"/>
    <n v="3"/>
    <n v="5"/>
    <n v="3"/>
    <n v="3"/>
    <n v="5"/>
    <n v="4"/>
    <n v="5"/>
    <n v="5"/>
    <s v="Director"/>
    <s v=""/>
    <x v="1"/>
  </r>
  <r>
    <n v="5"/>
    <x v="2"/>
    <n v="2"/>
    <n v="4"/>
    <n v="3"/>
    <n v="5"/>
    <n v="2"/>
    <n v="2"/>
    <n v="5"/>
    <n v="3"/>
    <n v="3"/>
    <n v="4"/>
    <n v="2"/>
    <n v="1"/>
    <n v="2"/>
    <n v="4"/>
    <n v="4"/>
    <n v="2"/>
    <s v="Programme/Project Manager"/>
    <s v=""/>
    <x v="0"/>
  </r>
  <r>
    <n v="5"/>
    <x v="0"/>
    <n v="3"/>
    <n v="5"/>
    <n v="4"/>
    <n v="4"/>
    <n v="3"/>
    <n v="3"/>
    <n v="4"/>
    <n v="4"/>
    <n v="4"/>
    <n v="4"/>
    <n v="3"/>
    <n v="4"/>
    <n v="3"/>
    <n v="4"/>
    <n v="4"/>
    <n v="3"/>
    <s v="Other"/>
    <s v="Business"/>
    <x v="1"/>
  </r>
  <r>
    <n v="5"/>
    <x v="0"/>
    <n v="3"/>
    <n v="5"/>
    <n v="5"/>
    <n v="5"/>
    <n v="3"/>
    <n v="2"/>
    <n v="4"/>
    <n v="4"/>
    <n v="5"/>
    <n v="5"/>
    <n v="3"/>
    <n v="3"/>
    <n v="4"/>
    <n v="5"/>
    <n v="3"/>
    <n v="3"/>
    <s v="Programme/Project Manager"/>
    <s v=""/>
    <x v="1"/>
  </r>
  <r>
    <n v="5"/>
    <x v="1"/>
    <n v="2"/>
    <n v="3"/>
    <n v="5"/>
    <n v="4"/>
    <n v="2"/>
    <n v="2"/>
    <n v="3"/>
    <n v="4"/>
    <n v="3"/>
    <n v="5"/>
    <n v="2"/>
    <n v="2"/>
    <n v="2"/>
    <n v="2"/>
    <n v="3"/>
    <n v="3"/>
    <s v="Scientist/academic"/>
    <s v=""/>
    <x v="0"/>
  </r>
  <r>
    <n v="3"/>
    <x v="1"/>
    <n v="3"/>
    <n v="4"/>
    <n v="5"/>
    <n v="5"/>
    <n v="4"/>
    <n v="3"/>
    <n v="3"/>
    <n v="3"/>
    <n v="3"/>
    <n v="3"/>
    <n v="3"/>
    <n v="3"/>
    <n v="2"/>
    <n v="3"/>
    <n v="3"/>
    <n v="3"/>
    <s v="Director"/>
    <s v=""/>
    <x v="0"/>
  </r>
  <r>
    <n v="4"/>
    <x v="0"/>
    <n v="4"/>
    <n v="5"/>
    <n v="4"/>
    <n v="3"/>
    <n v="3"/>
    <n v="2"/>
    <n v="3"/>
    <n v="4"/>
    <n v="4"/>
    <n v="4"/>
    <n v="4"/>
    <n v="2"/>
    <n v="4"/>
    <n v="5"/>
    <n v="4"/>
    <n v="1"/>
    <s v="Scientist/academic"/>
    <s v=""/>
    <x v="1"/>
  </r>
  <r>
    <n v="5"/>
    <x v="0"/>
    <n v="3"/>
    <n v="5"/>
    <n v="5"/>
    <n v="4"/>
    <n v="3"/>
    <n v="3"/>
    <n v="5"/>
    <n v="5"/>
    <n v="4"/>
    <n v="4"/>
    <n v="5"/>
    <n v="4"/>
    <n v="3"/>
    <n v="3"/>
    <n v="4"/>
    <n v="3"/>
    <s v="Scientist/academic"/>
    <s v=""/>
    <x v="1"/>
  </r>
  <r>
    <n v="5"/>
    <x v="1"/>
    <n v="3"/>
    <n v="5"/>
    <n v="5"/>
    <n v="4"/>
    <n v="4"/>
    <n v="3"/>
    <n v="4"/>
    <n v="4"/>
    <n v="4"/>
    <n v="5"/>
    <n v="4"/>
    <n v="4"/>
    <n v="3"/>
    <n v="4"/>
    <n v="4"/>
    <n v="3"/>
    <s v="Director"/>
    <s v=""/>
    <x v="0"/>
  </r>
  <r>
    <n v="5"/>
    <x v="1"/>
    <n v="2"/>
    <n v="5"/>
    <n v="4"/>
    <n v="3"/>
    <n v="2"/>
    <n v="1"/>
    <n v="2"/>
    <n v="4"/>
    <s v=""/>
    <s v=""/>
    <s v=""/>
    <n v="1"/>
    <n v="3"/>
    <n v="3"/>
    <n v="3"/>
    <n v="2"/>
    <s v="Programme/Project Manager"/>
    <s v=""/>
    <x v="0"/>
  </r>
  <r>
    <n v="5"/>
    <x v="1"/>
    <n v="3"/>
    <n v="5"/>
    <n v="5"/>
    <n v="4"/>
    <n v="3"/>
    <s v=""/>
    <n v="2"/>
    <n v="3"/>
    <n v="2"/>
    <n v="3"/>
    <n v="2"/>
    <n v="2"/>
    <n v="3"/>
    <n v="4"/>
    <n v="4"/>
    <n v="2"/>
    <s v="Programme/Project Manager"/>
    <s v=""/>
    <x v="0"/>
  </r>
  <r>
    <n v="3"/>
    <x v="1"/>
    <n v="3"/>
    <n v="3"/>
    <n v="5"/>
    <n v="5"/>
    <n v="4"/>
    <n v="3"/>
    <n v="5"/>
    <n v="5"/>
    <n v="5"/>
    <n v="5"/>
    <n v="5"/>
    <n v="4"/>
    <n v="4"/>
    <n v="5"/>
    <n v="4"/>
    <n v="4"/>
    <s v="Scientist/academic"/>
    <s v=""/>
    <x v="1"/>
  </r>
  <r>
    <n v="5"/>
    <x v="0"/>
    <n v="3"/>
    <n v="4"/>
    <n v="5"/>
    <n v="5"/>
    <n v="3"/>
    <n v="1"/>
    <n v="5"/>
    <n v="5"/>
    <n v="5"/>
    <n v="5"/>
    <n v="4"/>
    <n v="3"/>
    <n v="3"/>
    <n v="4"/>
    <n v="4"/>
    <n v="4"/>
    <s v="Advisor"/>
    <s v=""/>
    <x v="1"/>
  </r>
  <r>
    <n v="4"/>
    <x v="1"/>
    <n v="4"/>
    <n v="5"/>
    <n v="4"/>
    <n v="4"/>
    <n v="3"/>
    <n v="3"/>
    <n v="4"/>
    <n v="3"/>
    <n v="5"/>
    <n v="4"/>
    <n v="3"/>
    <n v="3"/>
    <n v="3"/>
    <n v="4"/>
    <n v="3"/>
    <n v="3"/>
    <s v="Director"/>
    <s v=""/>
    <x v="0"/>
  </r>
  <r>
    <n v="4"/>
    <x v="1"/>
    <n v="2"/>
    <n v="5"/>
    <n v="3"/>
    <n v="3"/>
    <n v="2"/>
    <n v="2"/>
    <n v="2"/>
    <n v="2"/>
    <n v="1"/>
    <n v="3"/>
    <n v="2"/>
    <n v="3"/>
    <n v="2"/>
    <n v="2"/>
    <n v="1"/>
    <n v="2"/>
    <s v="Scientist/academic"/>
    <s v=""/>
    <x v="1"/>
  </r>
  <r>
    <n v="5"/>
    <x v="2"/>
    <n v="4"/>
    <n v="5"/>
    <n v="5"/>
    <s v=""/>
    <n v="4"/>
    <n v="2"/>
    <n v="5"/>
    <s v=""/>
    <n v="5"/>
    <n v="5"/>
    <s v=""/>
    <s v=""/>
    <n v="5"/>
    <n v="5"/>
    <n v="5"/>
    <n v="4"/>
    <s v="Director"/>
    <s v=""/>
    <x v="1"/>
  </r>
  <r>
    <n v="5"/>
    <x v="0"/>
    <n v="3"/>
    <n v="5"/>
    <n v="5"/>
    <n v="5"/>
    <n v="3"/>
    <n v="1"/>
    <n v="5"/>
    <n v="4"/>
    <n v="4"/>
    <n v="4"/>
    <n v="2"/>
    <n v="3"/>
    <n v="4"/>
    <n v="4"/>
    <n v="5"/>
    <n v="3"/>
    <s v="Programme/Project Manager"/>
    <s v=""/>
    <x v="1"/>
  </r>
  <r>
    <n v="3"/>
    <x v="0"/>
    <n v="3"/>
    <n v="5"/>
    <n v="5"/>
    <n v="5"/>
    <n v="5"/>
    <n v="5"/>
    <n v="4"/>
    <n v="4"/>
    <n v="4"/>
    <n v="4"/>
    <n v="3"/>
    <n v="2"/>
    <n v="3"/>
    <n v="3"/>
    <n v="2"/>
    <n v="1"/>
    <s v="Director"/>
    <s v=""/>
    <x v="1"/>
  </r>
  <r>
    <n v="5"/>
    <x v="0"/>
    <n v="4"/>
    <n v="5"/>
    <n v="5"/>
    <n v="5"/>
    <n v="5"/>
    <s v=""/>
    <n v="5"/>
    <n v="4"/>
    <n v="4"/>
    <n v="4"/>
    <n v="4"/>
    <s v=""/>
    <n v="5"/>
    <n v="5"/>
    <n v="5"/>
    <n v="5"/>
    <s v="Programme/Project Manager"/>
    <s v=""/>
    <x v="0"/>
  </r>
  <r>
    <n v="5"/>
    <x v="1"/>
    <n v="3"/>
    <n v="4"/>
    <n v="4"/>
    <n v="3"/>
    <n v="2"/>
    <n v="2"/>
    <n v="3"/>
    <n v="3"/>
    <n v="3"/>
    <n v="3"/>
    <n v="3"/>
    <n v="3"/>
    <n v="3"/>
    <n v="2"/>
    <n v="2"/>
    <n v="2"/>
    <s v="Practitioner"/>
    <s v=""/>
    <x v="0"/>
  </r>
  <r>
    <n v="4"/>
    <x v="2"/>
    <n v="1"/>
    <n v="5"/>
    <n v="4"/>
    <n v="4"/>
    <n v="1"/>
    <n v="1"/>
    <n v="2"/>
    <n v="3"/>
    <n v="2"/>
    <n v="3"/>
    <n v="1"/>
    <n v="1"/>
    <n v="2"/>
    <n v="3"/>
    <n v="2"/>
    <n v="1"/>
    <s v="Programme/Project Manager"/>
    <s v=""/>
    <x v="0"/>
  </r>
  <r>
    <n v="5"/>
    <x v="0"/>
    <n v="1"/>
    <n v="4"/>
    <n v="5"/>
    <n v="5"/>
    <n v="3"/>
    <n v="1"/>
    <n v="4"/>
    <n v="5"/>
    <n v="5"/>
    <n v="5"/>
    <n v="5"/>
    <n v="3"/>
    <n v="3"/>
    <n v="3"/>
    <n v="3"/>
    <n v="3"/>
    <s v="Director"/>
    <s v=""/>
    <x v="0"/>
  </r>
  <r>
    <n v="5"/>
    <x v="1"/>
    <n v="3"/>
    <n v="4"/>
    <n v="3"/>
    <n v="5"/>
    <n v="2"/>
    <n v="3"/>
    <n v="5"/>
    <n v="2"/>
    <n v="3"/>
    <n v="4"/>
    <n v="4"/>
    <n v="5"/>
    <n v="4"/>
    <n v="3"/>
    <n v="3"/>
    <n v="3"/>
    <s v="Programme/Project Manager"/>
    <s v=""/>
    <x v="0"/>
  </r>
  <r>
    <n v="5"/>
    <x v="0"/>
    <n v="3"/>
    <n v="5"/>
    <n v="4"/>
    <n v="5"/>
    <n v="3"/>
    <n v="2"/>
    <n v="3"/>
    <s v=""/>
    <s v=""/>
    <n v="3"/>
    <n v="2"/>
    <n v="2"/>
    <n v="3"/>
    <n v="3"/>
    <n v="3"/>
    <n v="3"/>
    <s v="Programme/Project Manager"/>
    <s v=""/>
    <x v="0"/>
  </r>
  <r>
    <n v="4"/>
    <x v="0"/>
    <n v="3"/>
    <n v="5"/>
    <n v="5"/>
    <n v="4"/>
    <n v="3"/>
    <n v="3"/>
    <n v="4"/>
    <n v="4"/>
    <n v="3"/>
    <n v="4"/>
    <s v=""/>
    <n v="4"/>
    <n v="3"/>
    <n v="3"/>
    <n v="3"/>
    <n v="4"/>
    <s v="Director"/>
    <s v=""/>
    <x v="1"/>
  </r>
  <r>
    <n v="5"/>
    <x v="2"/>
    <s v=""/>
    <n v="5"/>
    <n v="5"/>
    <s v=""/>
    <n v="4"/>
    <n v="2"/>
    <n v="5"/>
    <n v="3"/>
    <n v="3"/>
    <n v="4"/>
    <n v="4"/>
    <n v="3"/>
    <s v=""/>
    <s v=""/>
    <n v="4"/>
    <n v="3"/>
    <s v="Scientist/academic"/>
    <s v=""/>
    <x v="0"/>
  </r>
  <r>
    <n v="3"/>
    <x v="2"/>
    <n v="3"/>
    <n v="5"/>
    <n v="4"/>
    <n v="5"/>
    <n v="3"/>
    <n v="1"/>
    <n v="1"/>
    <n v="2"/>
    <n v="3"/>
    <n v="3"/>
    <n v="1"/>
    <n v="3"/>
    <n v="1"/>
    <n v="1"/>
    <n v="4"/>
    <n v="1"/>
    <s v="Scientist/academic"/>
    <s v=""/>
    <x v="0"/>
  </r>
  <r>
    <n v="5"/>
    <x v="0"/>
    <n v="2"/>
    <n v="3"/>
    <n v="5"/>
    <n v="4"/>
    <n v="2"/>
    <n v="2"/>
    <n v="4"/>
    <n v="5"/>
    <n v="4"/>
    <n v="5"/>
    <n v="3"/>
    <n v="3"/>
    <n v="2"/>
    <n v="3"/>
    <n v="4"/>
    <n v="3"/>
    <s v="Director"/>
    <s v=""/>
    <x v="1"/>
  </r>
  <r>
    <n v="4"/>
    <x v="2"/>
    <n v="2"/>
    <n v="5"/>
    <n v="4"/>
    <n v="5"/>
    <n v="3"/>
    <n v="3"/>
    <n v="4"/>
    <n v="5"/>
    <n v="4"/>
    <n v="3"/>
    <n v="2"/>
    <n v="2"/>
    <n v="3"/>
    <n v="2"/>
    <n v="3"/>
    <n v="4"/>
    <s v="Programme/Project Manager"/>
    <s v=""/>
    <x v="0"/>
  </r>
  <r>
    <n v="5"/>
    <x v="0"/>
    <n v="4"/>
    <n v="5"/>
    <n v="4"/>
    <n v="5"/>
    <n v="4"/>
    <n v="3"/>
    <n v="3"/>
    <s v=""/>
    <n v="3"/>
    <n v="3"/>
    <n v="3"/>
    <n v="2"/>
    <n v="3"/>
    <n v="3"/>
    <n v="3"/>
    <n v="3"/>
    <s v="Director"/>
    <s v=""/>
    <x v="0"/>
  </r>
  <r>
    <n v="5"/>
    <x v="2"/>
    <n v="1"/>
    <n v="1"/>
    <n v="5"/>
    <n v="3"/>
    <n v="3"/>
    <n v="1"/>
    <n v="3"/>
    <n v="2"/>
    <n v="5"/>
    <n v="5"/>
    <n v="5"/>
    <n v="5"/>
    <n v="3"/>
    <n v="5"/>
    <n v="5"/>
    <n v="1"/>
    <s v="Director"/>
    <s v=""/>
    <x v="1"/>
  </r>
  <r>
    <n v="4"/>
    <x v="2"/>
    <n v="1"/>
    <n v="5"/>
    <n v="4"/>
    <n v="5"/>
    <n v="3"/>
    <s v=""/>
    <n v="3"/>
    <n v="3"/>
    <s v=""/>
    <n v="4"/>
    <n v="2"/>
    <n v="2"/>
    <n v="3"/>
    <n v="3"/>
    <n v="4"/>
    <n v="2"/>
    <s v="Director"/>
    <s v=""/>
    <x v="0"/>
  </r>
  <r>
    <n v="3"/>
    <x v="2"/>
    <n v="2"/>
    <n v="2"/>
    <n v="4"/>
    <s v=""/>
    <s v=""/>
    <s v=""/>
    <n v="3"/>
    <n v="3"/>
    <n v="2"/>
    <n v="3"/>
    <s v=""/>
    <n v="2"/>
    <s v=""/>
    <s v=""/>
    <n v="2"/>
    <n v="3"/>
    <s v="Scientist/academic"/>
    <s v=""/>
    <x v="1"/>
  </r>
  <r>
    <n v="5"/>
    <x v="1"/>
    <n v="2"/>
    <n v="4"/>
    <n v="5"/>
    <n v="4"/>
    <s v=""/>
    <n v="2"/>
    <n v="3"/>
    <n v="2"/>
    <n v="2"/>
    <n v="3"/>
    <n v="2"/>
    <n v="3"/>
    <n v="4"/>
    <n v="3"/>
    <n v="2"/>
    <s v=""/>
    <s v="Advisor"/>
    <s v=""/>
    <x v="1"/>
  </r>
  <r>
    <n v="5"/>
    <x v="1"/>
    <n v="5"/>
    <n v="5"/>
    <n v="4"/>
    <n v="5"/>
    <n v="4"/>
    <s v=""/>
    <n v="3"/>
    <n v="3"/>
    <n v="4"/>
    <n v="4"/>
    <n v="4"/>
    <n v="2"/>
    <n v="4"/>
    <n v="4"/>
    <n v="5"/>
    <n v="4"/>
    <s v="Advisor"/>
    <s v=""/>
    <x v="0"/>
  </r>
  <r>
    <n v="3"/>
    <x v="3"/>
    <n v="2"/>
    <n v="5"/>
    <n v="5"/>
    <n v="4"/>
    <n v="5"/>
    <n v="1"/>
    <n v="2"/>
    <n v="3"/>
    <n v="5"/>
    <n v="5"/>
    <n v="5"/>
    <n v="2"/>
    <n v="4"/>
    <n v="4"/>
    <n v="3"/>
    <n v="2"/>
    <s v="Director"/>
    <s v=""/>
    <x v="1"/>
  </r>
  <r>
    <n v="5"/>
    <x v="0"/>
    <n v="3"/>
    <n v="4"/>
    <n v="5"/>
    <n v="4"/>
    <n v="2"/>
    <n v="2"/>
    <n v="5"/>
    <n v="4"/>
    <n v="5"/>
    <n v="5"/>
    <n v="3"/>
    <n v="3"/>
    <n v="3"/>
    <n v="4"/>
    <n v="5"/>
    <n v="2"/>
    <s v="Scientist/academic"/>
    <s v=""/>
    <x v="0"/>
  </r>
  <r>
    <n v="4"/>
    <x v="0"/>
    <n v="3"/>
    <n v="5"/>
    <n v="4"/>
    <n v="4"/>
    <n v="5"/>
    <n v="2"/>
    <n v="2"/>
    <n v="3"/>
    <n v="4"/>
    <n v="4"/>
    <n v="2"/>
    <n v="3"/>
    <n v="2"/>
    <n v="4"/>
    <n v="2"/>
    <n v="3"/>
    <s v="Planning professional"/>
    <s v=""/>
    <x v="1"/>
  </r>
  <r>
    <n v="3"/>
    <x v="3"/>
    <n v="1"/>
    <n v="5"/>
    <n v="4"/>
    <n v="4"/>
    <n v="4"/>
    <n v="1"/>
    <n v="3"/>
    <n v="4"/>
    <n v="4"/>
    <n v="4"/>
    <n v="4"/>
    <n v="2"/>
    <n v="3"/>
    <n v="4"/>
    <n v="5"/>
    <n v="2"/>
    <s v="Director"/>
    <s v=""/>
    <x v="0"/>
  </r>
  <r>
    <n v="4"/>
    <x v="2"/>
    <n v="3"/>
    <n v="4"/>
    <n v="4"/>
    <s v=""/>
    <n v="4"/>
    <n v="2"/>
    <s v=""/>
    <s v=""/>
    <s v=""/>
    <s v=""/>
    <s v=""/>
    <n v="3"/>
    <n v="4"/>
    <n v="4"/>
    <n v="4"/>
    <n v="1"/>
    <s v="Programme/Project Manager"/>
    <s v=""/>
    <x v="1"/>
  </r>
  <r>
    <n v="4"/>
    <x v="2"/>
    <n v="2"/>
    <n v="3"/>
    <n v="4"/>
    <n v="3"/>
    <n v="2"/>
    <n v="2"/>
    <n v="3"/>
    <n v="3"/>
    <n v="2"/>
    <n v="3"/>
    <n v="2"/>
    <n v="3"/>
    <n v="3"/>
    <n v="4"/>
    <n v="3"/>
    <n v="4"/>
    <s v="Programme/Project Manager"/>
    <s v=""/>
    <x v="0"/>
  </r>
  <r>
    <n v="4"/>
    <x v="2"/>
    <n v="2"/>
    <n v="5"/>
    <n v="5"/>
    <n v="4"/>
    <n v="3"/>
    <n v="2"/>
    <n v="2"/>
    <n v="3"/>
    <n v="2"/>
    <n v="3"/>
    <n v="2"/>
    <n v="2"/>
    <n v="2"/>
    <n v="3"/>
    <n v="3"/>
    <n v="2"/>
    <s v="Advisor"/>
    <s v=""/>
    <x v="1"/>
  </r>
  <r>
    <n v="5"/>
    <x v="1"/>
    <n v="2"/>
    <n v="3"/>
    <n v="3"/>
    <n v="5"/>
    <n v="4"/>
    <n v="2"/>
    <n v="3"/>
    <n v="4"/>
    <n v="3"/>
    <n v="4"/>
    <n v="3"/>
    <n v="3"/>
    <n v="4"/>
    <n v="4"/>
    <n v="3"/>
    <n v="3"/>
    <s v="Planning professional"/>
    <s v=""/>
    <x v="1"/>
  </r>
  <r>
    <n v="4"/>
    <x v="1"/>
    <n v="4"/>
    <n v="5"/>
    <n v="5"/>
    <n v="4"/>
    <n v="3"/>
    <n v="2"/>
    <n v="4"/>
    <n v="4"/>
    <n v="4"/>
    <n v="4"/>
    <n v="3"/>
    <n v="3"/>
    <n v="3"/>
    <n v="3"/>
    <n v="4"/>
    <n v="3"/>
    <s v="Director"/>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
  <r>
    <s v="Logging and wood harvesting"/>
    <m/>
    <s v="Housing and urban areas"/>
    <s v="Climate change: precipitation"/>
    <x v="0"/>
  </r>
  <r>
    <s v="Crops, annual and perennial (non timber)"/>
    <s v="Crops, annual and perennial (non timber)"/>
    <m/>
    <s v="Pollution: HH and urban waste water"/>
    <x v="1"/>
  </r>
  <r>
    <s v="Hunting and trapping terrestrial animals"/>
    <s v="Logging and wood harvesting"/>
    <s v="Mining and quarrying"/>
    <s v="Loss of agro-biodiversity"/>
    <x v="2"/>
  </r>
  <r>
    <s v="Fire and fire suppression"/>
    <m/>
    <s v="Climate change: precipitation"/>
    <s v="Invasive non-native/alien species"/>
    <x v="3"/>
  </r>
  <r>
    <s v="Mining and quarrying"/>
    <s v="Hunting and trapping terrestrial animals"/>
    <s v="Fencing"/>
    <s v="Logging and wood harvesting"/>
    <x v="4"/>
  </r>
  <r>
    <m/>
    <s v="Pollution: HH and urban waste water"/>
    <s v="Crops, annual and perennial (non timber)"/>
    <m/>
    <x v="4"/>
  </r>
  <r>
    <m/>
    <s v="Housing and urban areas"/>
    <m/>
    <m/>
    <x v="5"/>
  </r>
  <r>
    <m/>
    <s v="Invasive non-native/alien species"/>
    <s v="Hunting and trapping terrestrial animals"/>
    <s v="Housing and urban areas"/>
    <x v="6"/>
  </r>
  <r>
    <m/>
    <s v="Pollution: Industrial and military effluent"/>
    <m/>
    <s v="Climate change: precipitation"/>
    <x v="0"/>
  </r>
  <r>
    <m/>
    <s v="Crops, annual and perennial (non timber)"/>
    <s v="Pollution: Industrial and military effluent"/>
    <s v="Crops, annual and perennial (non timber)"/>
    <x v="7"/>
  </r>
  <r>
    <m/>
    <s v="Pollution: HH and urban waste water"/>
    <s v="Invasive non-native/alien species"/>
    <s v="Climate change: precipitation"/>
    <x v="8"/>
  </r>
  <r>
    <m/>
    <m/>
    <m/>
    <s v="Pollution: agriculture and forestry effluent"/>
    <x v="9"/>
  </r>
  <r>
    <s v="Crops, annual and perennial (non timber)"/>
    <s v="Pollution: HH and urban waste water"/>
    <m/>
    <s v="Climate change: temperature"/>
    <x v="1"/>
  </r>
  <r>
    <s v="Logging and wood harvesting"/>
    <m/>
    <m/>
    <s v="Pollution: Industrial and military effluent"/>
    <x v="3"/>
  </r>
  <r>
    <s v="Mining and quarrying"/>
    <s v="Invasive non-native/alien species"/>
    <m/>
    <s v="Mining and quarrying"/>
    <x v="10"/>
  </r>
  <r>
    <s v="Fishing and harvesting aquatic resources"/>
    <s v="Pollution: agriculture and forestry effluent"/>
    <s v="High populations of elephant "/>
    <s v="Livestock"/>
    <x v="7"/>
  </r>
  <r>
    <s v="Hunting and trapping terrestrial animals"/>
    <s v="Housing and urban areas"/>
    <s v="Overharvesting medicinal plants"/>
    <s v="Logging and wood harvesting"/>
    <x v="6"/>
  </r>
  <r>
    <s v="Pollution: HH and urban waste water"/>
    <s v="Invasive non-native/alien species"/>
    <m/>
    <s v="Pollution: HH and urban waste water"/>
    <x v="11"/>
  </r>
  <r>
    <s v="Pollution: Industrial and military effluent"/>
    <s v="Logging and wood harvesting"/>
    <m/>
    <s v="Invasive non-native/alien species"/>
    <x v="0"/>
  </r>
  <r>
    <s v="Pollution: air-borne"/>
    <s v="Invasive non-native/alien species"/>
    <m/>
    <s v="Invasive non-native/alien species"/>
    <x v="1"/>
  </r>
  <r>
    <s v="Climate change: ecosystem encroachment"/>
    <s v="Logging and wood harvesting"/>
    <m/>
    <s v="Housing and urban areas"/>
    <x v="5"/>
  </r>
  <r>
    <s v="Climate Change: temperature"/>
    <s v="Invasive non-native/alien species"/>
    <s v="Crops, annual and perennial (non timber)"/>
    <m/>
    <x v="4"/>
  </r>
  <r>
    <s v="Climate change: precipitation"/>
    <s v="Housing and urban areas"/>
    <s v="Hunting and trapping terrestrial animals"/>
    <m/>
    <x v="1"/>
  </r>
  <r>
    <s v="Invasive non-native/alien species"/>
    <m/>
    <m/>
    <s v="Pollution: HH and urban waste water"/>
    <x v="2"/>
  </r>
  <r>
    <s v="Natural Disasters "/>
    <s v="Climate change: precipitation"/>
    <m/>
    <s v="Mining and quarrying"/>
    <x v="1"/>
  </r>
  <r>
    <s v="Logging and wood harvesting"/>
    <s v="Livestock"/>
    <s v="Logging and wood harvesting"/>
    <m/>
    <x v="1"/>
  </r>
  <r>
    <s v="Invasive non-native/alien species"/>
    <s v="Pollution: Industrial and military effluent"/>
    <s v="Livestock"/>
    <s v="Climate change: Ecosystem encroachment"/>
    <x v="10"/>
  </r>
  <r>
    <s v="Hunting and trapping terrestrial animals"/>
    <s v="Hunting and trapping terrestrial animals"/>
    <m/>
    <s v="Housing and urban areas"/>
    <x v="6"/>
  </r>
  <r>
    <s v="Fishing and harvesting aquatic resources"/>
    <s v="Logging and wood harvesting"/>
    <s v="Crops, annual and perennial (non timber)"/>
    <s v="Crops, annual and perennial (non timber)"/>
    <x v="2"/>
  </r>
  <r>
    <s v="Livestock"/>
    <s v="Fishing and harvesting aquatic resources"/>
    <s v="Invasive non-native/alien species"/>
    <m/>
    <x v="1"/>
  </r>
  <r>
    <s v="Pathogens and microbes"/>
    <s v="Crops, annual and perennial (non timber)"/>
    <s v="Invasive non-native/alien species"/>
    <m/>
    <x v="12"/>
  </r>
  <r>
    <m/>
    <s v="Invasive non-native/alien species"/>
    <m/>
    <s v="Mining and quarrying"/>
    <x v="3"/>
  </r>
  <r>
    <m/>
    <s v="Fishing and harvesting aquatic resources"/>
    <m/>
    <s v="Fishing and harvesting aquatic resources"/>
    <x v="1"/>
  </r>
  <r>
    <m/>
    <s v="Fishing and harvesting aquatic resources"/>
    <m/>
    <s v="Pollution: Industrial and military effluent"/>
    <x v="4"/>
  </r>
  <r>
    <m/>
    <s v="Loss of agro-biodiversity"/>
    <s v="Fire and fire suppression"/>
    <s v="Climate change: unspecified"/>
    <x v="12"/>
  </r>
  <r>
    <m/>
    <s v="Livestock"/>
    <s v="Pollution: agriculture and forestry effluent"/>
    <s v="Livestock"/>
    <x v="4"/>
  </r>
  <r>
    <m/>
    <s v="Pollution: agriculture and forestry effluent"/>
    <m/>
    <s v="Climate change: Ecosystem encroachment"/>
    <x v="1"/>
  </r>
  <r>
    <s v="Livestock"/>
    <s v="Pollution: agriculture and forestry effluent"/>
    <m/>
    <s v="Crops, annual and perennial (non timber)"/>
    <x v="5"/>
  </r>
  <r>
    <s v="Hunting and trapping terrestrial animals"/>
    <s v="Fishing and harvesting aquatic resources"/>
    <s v="Fire and fire suppression"/>
    <m/>
    <x v="10"/>
  </r>
  <r>
    <s v="War and civil unrest"/>
    <s v="Climate change: precipitation"/>
    <s v="Fishing and harvesting aquatic resources"/>
    <s v="Invasive non-native/alien species"/>
    <x v="3"/>
  </r>
  <r>
    <m/>
    <s v="Mining and quarrying"/>
    <m/>
    <s v="Fishing and harvesting aquatic resources"/>
    <x v="1"/>
  </r>
  <r>
    <m/>
    <s v="Crops, annual and perennial (non timber)"/>
    <m/>
    <m/>
    <x v="1"/>
  </r>
  <r>
    <m/>
    <m/>
    <s v="Dams and water management"/>
    <s v="Fishing and harvesting aquatic resources"/>
    <x v="1"/>
  </r>
  <r>
    <m/>
    <m/>
    <s v="Crops, annual and perennial (non timber)"/>
    <s v="Fire and fire suppression"/>
    <x v="13"/>
  </r>
  <r>
    <m/>
    <s v="Roads and railroads"/>
    <m/>
    <s v="Fire and fire suppression"/>
    <x v="4"/>
  </r>
  <r>
    <m/>
    <s v="Oil and gas extraction"/>
    <m/>
    <s v="Logging and wood harvesting"/>
    <x v="5"/>
  </r>
  <r>
    <m/>
    <m/>
    <s v="Pollution: HH and urban waste water"/>
    <s v="Hunting and trapping terrestrial animals"/>
    <x v="14"/>
  </r>
  <r>
    <m/>
    <s v="Hunting and trapping terrestrial animals"/>
    <m/>
    <s v="Hunting and trapping terrestrial animals"/>
    <x v="0"/>
  </r>
  <r>
    <m/>
    <s v="Climate change: temperature"/>
    <m/>
    <s v="Pollution: agriculture and forestry effluent"/>
    <x v="1"/>
  </r>
  <r>
    <s v="Logging and wood harvesting"/>
    <s v="Climate change: temperature"/>
    <m/>
    <s v="Dams and water management"/>
    <x v="1"/>
  </r>
  <r>
    <s v="Mining and quarrying"/>
    <s v="Climate change: unspecified"/>
    <s v="Unsustainable use of wild plant species"/>
    <m/>
    <x v="12"/>
  </r>
  <r>
    <s v="Invasive non-native/alien species"/>
    <m/>
    <s v="Invasive non-native/alien species"/>
    <m/>
    <x v="7"/>
  </r>
  <r>
    <s v="Fishing and harvesting aquatic resources"/>
    <m/>
    <s v="Climate change: temperature"/>
    <m/>
    <x v="10"/>
  </r>
  <r>
    <s v="Housing and urban areas"/>
    <m/>
    <s v="Dams and water management"/>
    <m/>
    <x v="7"/>
  </r>
  <r>
    <s v="Hunting and trapping terrestrial animals"/>
    <m/>
    <s v="Livestock"/>
    <m/>
    <x v="15"/>
  </r>
  <r>
    <s v="Crops, annual and perennial (non timber)"/>
    <m/>
    <s v="Fire and fire suppression"/>
    <m/>
    <x v="13"/>
  </r>
  <r>
    <s v="Pollution: agriculture and forestry effluent"/>
    <s v="Pollution: Industrial and military effluent"/>
    <s v="Housing and urban areas"/>
    <m/>
    <x v="16"/>
  </r>
  <r>
    <m/>
    <m/>
    <s v="Mining and quarrying"/>
    <s v="Pathogens and microbes"/>
    <x v="17"/>
  </r>
  <r>
    <m/>
    <m/>
    <s v="Dams and water management"/>
    <s v="Hunting and trapping terrestrial animals"/>
    <x v="6"/>
  </r>
  <r>
    <s v="Logging and wood harvesting"/>
    <s v="Crops, annual and perennial (non timber)"/>
    <s v="Housing and urban areas"/>
    <s v="Fishing and harvesting aquatic resources"/>
    <x v="2"/>
  </r>
  <r>
    <s v="Hunting and trapping terrestrial animals"/>
    <s v="Livestock"/>
    <s v="Climate change: precipitation"/>
    <s v="Logging and wood harvesting"/>
    <x v="18"/>
  </r>
  <r>
    <s v="Fishing and harvesting aquatic resources"/>
    <s v="Fishing and harvesting aquatic resources"/>
    <m/>
    <s v="Crops, annual and perennial (non timber)"/>
    <x v="0"/>
  </r>
  <r>
    <s v="Fire and fire suppression"/>
    <s v="Loss of agro-biodiversity"/>
    <m/>
    <s v="Pollution: Industrial and military effluent"/>
    <x v="5"/>
  </r>
  <r>
    <s v="Mining and quarrying"/>
    <s v="Pollution: agriculture and forestry effluent"/>
    <m/>
    <m/>
    <x v="10"/>
  </r>
  <r>
    <s v="Invasive non-native/alien species"/>
    <s v="Pollution: Industrial and military effluent"/>
    <m/>
    <m/>
    <x v="5"/>
  </r>
  <r>
    <s v="War and civil unrest"/>
    <m/>
    <m/>
    <s v="Crops, annual and perennial (non timber)"/>
    <x v="12"/>
  </r>
  <r>
    <s v="Climate change: ecosystem encroachment"/>
    <s v="Crops, annual and perennial (non timber)"/>
    <m/>
    <s v="Fire and fire suppression"/>
    <x v="0"/>
  </r>
  <r>
    <m/>
    <s v="Livestock"/>
    <m/>
    <s v="Livestock"/>
    <x v="10"/>
  </r>
  <r>
    <s v="Logging and wood harvesting"/>
    <s v="Hunting and trapping terrestrial animals"/>
    <m/>
    <s v="Logging and wood harvesting"/>
    <x v="19"/>
  </r>
  <r>
    <s v="Hunting and trapping terrestrial animals"/>
    <s v="Climate change: temperature"/>
    <m/>
    <s v="Hunting and trapping terrestrial animals"/>
    <x v="10"/>
  </r>
  <r>
    <s v="Pollution: HH and urban waste water"/>
    <s v="Climate change: precipitation"/>
    <m/>
    <s v="Fishing and harvesting aquatic resources"/>
    <x v="10"/>
  </r>
  <r>
    <s v="Pollution: agriculture and forestry effluent"/>
    <s v="Mining and quarrying"/>
    <m/>
    <s v="Logging and wood harvesting"/>
    <x v="20"/>
  </r>
  <r>
    <s v="Pollution: Industrial and military effluent"/>
    <s v="Fire and fire suppression"/>
    <m/>
    <s v="Hunting and trapping terrestrial animals"/>
    <x v="0"/>
  </r>
  <r>
    <s v="Roads and railroads"/>
    <s v="Fire and fire suppression"/>
    <m/>
    <s v="Pollution: agriculture and forestry effluent"/>
    <x v="2"/>
  </r>
  <r>
    <s v="Housing and urban areas"/>
    <s v="Pollution: Industrial and military effluent"/>
    <m/>
    <s v="Livestock"/>
    <x v="14"/>
  </r>
  <r>
    <m/>
    <s v="Pollution: HH and urban waste water"/>
    <m/>
    <s v="Fire and fire suppression"/>
    <x v="10"/>
  </r>
  <r>
    <m/>
    <s v="Climate change: unspecified"/>
    <m/>
    <s v="Housing and urban areas"/>
    <x v="4"/>
  </r>
  <r>
    <m/>
    <s v="Hunting and trapping terrestrial animals"/>
    <m/>
    <s v="Roads and railroads"/>
    <x v="3"/>
  </r>
  <r>
    <m/>
    <s v="Invasive non-native/alien species"/>
    <m/>
    <s v="Dams and water management"/>
    <x v="2"/>
  </r>
  <r>
    <m/>
    <s v="Fire and fire suppression"/>
    <m/>
    <s v="Pollution: Industrial and military effluent"/>
    <x v="6"/>
  </r>
  <r>
    <m/>
    <s v="Logging and wood harvesting"/>
    <m/>
    <s v="Climate change: temperature"/>
    <x v="10"/>
  </r>
  <r>
    <m/>
    <s v="Mining and quarrying"/>
    <m/>
    <m/>
    <x v="1"/>
  </r>
  <r>
    <m/>
    <s v="Fishing and harvesting aquatic resources"/>
    <m/>
    <m/>
    <x v="1"/>
  </r>
  <r>
    <m/>
    <s v="Crops, annual and perennial (non timber)"/>
    <m/>
    <m/>
    <x v="5"/>
  </r>
  <r>
    <m/>
    <s v="Climate change: temperature"/>
    <m/>
    <s v="Climate change: Ecosystem encroachment"/>
    <x v="21"/>
  </r>
  <r>
    <m/>
    <s v="Climate change: precipitation"/>
    <m/>
    <s v="Climate change: precipitation"/>
    <x v="3"/>
  </r>
  <r>
    <m/>
    <s v="Livestock"/>
    <m/>
    <s v="Climate change: temperature"/>
    <x v="7"/>
  </r>
  <r>
    <m/>
    <m/>
    <m/>
    <s v="Pollution: HH and urban waste water"/>
    <x v="0"/>
  </r>
  <r>
    <m/>
    <m/>
    <m/>
    <s v="Invasive non-native/alien species"/>
    <x v="17"/>
  </r>
  <r>
    <m/>
    <m/>
    <m/>
    <s v="Crops, annual and perennial (non timber)"/>
    <x v="0"/>
  </r>
  <r>
    <m/>
    <s v="Logging and wood harvesting"/>
    <m/>
    <s v="Logging and wood harvesting"/>
    <x v="10"/>
  </r>
  <r>
    <m/>
    <s v="Crops, annual and perennial (non timber)"/>
    <m/>
    <s v="Hunting and trapping terrestrial animals"/>
    <x v="12"/>
  </r>
  <r>
    <m/>
    <s v="Invasive non-native/alien species"/>
    <m/>
    <s v="Fishing and harvesting aquatic resources"/>
    <x v="17"/>
  </r>
  <r>
    <m/>
    <s v="Hunting and trapping terrestrial animals"/>
    <m/>
    <s v="Tourism and recreational areas"/>
    <x v="20"/>
  </r>
  <r>
    <m/>
    <s v="Livestock"/>
    <m/>
    <m/>
    <x v="6"/>
  </r>
  <r>
    <m/>
    <s v="Climate change: precipitation"/>
    <m/>
    <m/>
    <x v="6"/>
  </r>
  <r>
    <m/>
    <s v="Climate change: temperature"/>
    <m/>
    <m/>
    <x v="2"/>
  </r>
  <r>
    <m/>
    <s v="Mining and quarrying"/>
    <m/>
    <m/>
    <x v="15"/>
  </r>
  <r>
    <m/>
    <s v="Housing and urban areas"/>
    <m/>
    <s v="Crops, annual and perennial (non timber)"/>
    <x v="0"/>
  </r>
  <r>
    <m/>
    <m/>
    <m/>
    <s v="Logging and wood harvesting"/>
    <x v="4"/>
  </r>
  <r>
    <m/>
    <m/>
    <m/>
    <s v="Mining and quarrying"/>
    <x v="4"/>
  </r>
  <r>
    <m/>
    <s v="Hunting and trapping terrestrial animals"/>
    <m/>
    <s v="Invasive non-native/alien species"/>
    <x v="17"/>
  </r>
  <r>
    <m/>
    <s v="Logging and wood harvesting"/>
    <m/>
    <s v="Hunting and trapping terrestrial animals"/>
    <x v="15"/>
  </r>
  <r>
    <m/>
    <s v="Livestock"/>
    <m/>
    <m/>
    <x v="10"/>
  </r>
  <r>
    <m/>
    <s v="Crops, annual and perennial (non timber)"/>
    <m/>
    <m/>
    <x v="22"/>
  </r>
  <r>
    <m/>
    <s v="Mining and quarrying"/>
    <m/>
    <m/>
    <x v="4"/>
  </r>
  <r>
    <m/>
    <s v="Roads and railroads"/>
    <m/>
    <m/>
    <x v="10"/>
  </r>
  <r>
    <m/>
    <s v="Oil and gas extraction"/>
    <m/>
    <m/>
    <x v="1"/>
  </r>
  <r>
    <m/>
    <s v="Climate change: ecosystem encroachment"/>
    <m/>
    <m/>
    <x v="10"/>
  </r>
  <r>
    <m/>
    <s v="Climate change: precipitation"/>
    <m/>
    <m/>
    <x v="7"/>
  </r>
  <r>
    <m/>
    <m/>
    <m/>
    <m/>
    <x v="1"/>
  </r>
  <r>
    <m/>
    <m/>
    <m/>
    <s v="Climate change: precipitation"/>
    <x v="15"/>
  </r>
  <r>
    <m/>
    <s v="Crops, annual and perennial (non timber)"/>
    <m/>
    <s v="Crops, annual and perennial (non timber)"/>
    <x v="15"/>
  </r>
  <r>
    <m/>
    <s v="Livestock"/>
    <m/>
    <s v="Hunting and trapping terrestrial animals"/>
    <x v="1"/>
  </r>
  <r>
    <m/>
    <s v="Fire and fire suppression"/>
    <m/>
    <s v="Invasive non-native/alien species"/>
    <x v="15"/>
  </r>
  <r>
    <m/>
    <s v="Fishing and harvesting aquatic resources"/>
    <m/>
    <s v="Hunting and trapping terrestrial animals"/>
    <x v="12"/>
  </r>
  <r>
    <m/>
    <s v="Housing and urban areas"/>
    <m/>
    <s v="Loss of agro-biodiversity"/>
    <x v="1"/>
  </r>
  <r>
    <m/>
    <s v="Logging and wood harvesting"/>
    <m/>
    <s v="Fire and fire suppression"/>
    <x v="8"/>
  </r>
  <r>
    <m/>
    <s v="Hunting and trapping terrestrial animals"/>
    <m/>
    <s v="Logging and wood harvesting"/>
    <x v="9"/>
  </r>
  <r>
    <m/>
    <s v="Pollution: Industrial and military effluent"/>
    <m/>
    <s v="Livestock"/>
    <x v="23"/>
  </r>
  <r>
    <m/>
    <s v="Pollution: agriculture and forestry effluent"/>
    <m/>
    <m/>
    <x v="1"/>
  </r>
  <r>
    <m/>
    <s v="Pollution: HH and urban waste water"/>
    <m/>
    <m/>
    <x v="17"/>
  </r>
  <r>
    <m/>
    <s v="Invasive non-native/alien species"/>
    <m/>
    <m/>
    <x v="13"/>
  </r>
  <r>
    <m/>
    <s v="Oil and gas extraction"/>
    <m/>
    <m/>
    <x v="17"/>
  </r>
  <r>
    <m/>
    <s v="Genetic erosion"/>
    <m/>
    <m/>
    <x v="1"/>
  </r>
  <r>
    <m/>
    <s v="Logging and wood harvesting"/>
    <m/>
    <m/>
    <x v="13"/>
  </r>
  <r>
    <m/>
    <s v="Crops, annual and perennial (non timber)"/>
    <m/>
    <s v="Logging and wood harvesting"/>
    <x v="20"/>
  </r>
  <r>
    <m/>
    <s v="Climate change: precipitation"/>
    <m/>
    <s v="Crops, annual and perennial (non timber)"/>
    <x v="17"/>
  </r>
  <r>
    <m/>
    <s v="Hunting and trapping terrestrial animals"/>
    <m/>
    <s v="Livestock"/>
    <x v="13"/>
  </r>
  <r>
    <m/>
    <s v="Pathogens and microbes"/>
    <m/>
    <s v="Climate change: Ecosystem encroachment"/>
    <x v="4"/>
  </r>
  <r>
    <m/>
    <s v="Pollution: Industrial and military effluent"/>
    <m/>
    <s v="Fire and fire suppression"/>
    <x v="6"/>
  </r>
  <r>
    <m/>
    <s v="Pollution: agriculture and forestry effluent"/>
    <m/>
    <s v="Housing and urban areas"/>
    <x v="15"/>
  </r>
  <r>
    <m/>
    <s v="Pollution: HH and urban waste water"/>
    <m/>
    <m/>
    <x v="9"/>
  </r>
  <r>
    <m/>
    <s v="Invasive non-native/alien species"/>
    <m/>
    <m/>
    <x v="24"/>
  </r>
  <r>
    <m/>
    <m/>
    <m/>
    <m/>
    <x v="3"/>
  </r>
  <r>
    <m/>
    <m/>
    <m/>
    <m/>
    <x v="15"/>
  </r>
  <r>
    <m/>
    <s v="Logging and wood harvesting"/>
    <m/>
    <m/>
    <x v="10"/>
  </r>
  <r>
    <m/>
    <s v="Mining and quarrying"/>
    <m/>
    <m/>
    <x v="1"/>
  </r>
  <r>
    <m/>
    <s v="Dams and water management"/>
    <m/>
    <m/>
    <x v="7"/>
  </r>
  <r>
    <m/>
    <s v="Dams and water management"/>
    <m/>
    <m/>
    <x v="15"/>
  </r>
  <r>
    <m/>
    <s v="Housing and urban areas"/>
    <m/>
    <s v="Crops, annual and perennial (non timber)"/>
    <x v="1"/>
  </r>
  <r>
    <m/>
    <s v="Fire and fire suppression"/>
    <m/>
    <s v="Livestock"/>
    <x v="4"/>
  </r>
  <r>
    <m/>
    <s v="Climate change: temperature"/>
    <m/>
    <s v="Climate change: precipitation"/>
    <x v="1"/>
  </r>
  <r>
    <m/>
    <s v="Climate change: precipitation"/>
    <m/>
    <s v="War and civil unrest"/>
    <x v="1"/>
  </r>
  <r>
    <m/>
    <s v="Invasive non-native/alien species"/>
    <m/>
    <s v="Oil and gas extraction"/>
    <x v="25"/>
  </r>
  <r>
    <m/>
    <s v="Hunting and trapping terrestrial animals"/>
    <m/>
    <s v="Logging and wood harvesting"/>
    <x v="15"/>
  </r>
  <r>
    <m/>
    <s v="Pollution: Industrial and military effluent"/>
    <m/>
    <s v="Hunting and trapping terrestrial animals"/>
    <x v="1"/>
  </r>
  <r>
    <m/>
    <s v="Pathogens and microbes"/>
    <m/>
    <s v="Fire and fire suppression"/>
    <x v="1"/>
  </r>
  <r>
    <m/>
    <s v="Housing and urban areas"/>
    <m/>
    <m/>
    <x v="4"/>
  </r>
  <r>
    <m/>
    <s v="Mining and quarrying"/>
    <m/>
    <m/>
    <x v="9"/>
  </r>
  <r>
    <m/>
    <s v="Crops, annual and perennial (non timber)"/>
    <m/>
    <m/>
    <x v="1"/>
  </r>
  <r>
    <m/>
    <s v="Fire and fire suppression"/>
    <m/>
    <m/>
    <x v="26"/>
  </r>
  <r>
    <m/>
    <s v="Pollution: Industrial and military effluent"/>
    <m/>
    <m/>
    <x v="1"/>
  </r>
  <r>
    <m/>
    <s v="Pollution: HH and urban waste water"/>
    <m/>
    <m/>
    <x v="9"/>
  </r>
  <r>
    <m/>
    <s v="Pollution: HH and urban waste water"/>
    <m/>
    <s v="Climate change: unspecified"/>
    <x v="1"/>
  </r>
  <r>
    <m/>
    <s v="Logging and wood harvesting"/>
    <m/>
    <s v="Crops, annual and perennial (non timber)"/>
    <x v="27"/>
  </r>
  <r>
    <m/>
    <s v="Climate change: temperature"/>
    <m/>
    <s v="Logging and wood harvesting"/>
    <x v="0"/>
  </r>
  <r>
    <m/>
    <s v="Climate change: precipitation"/>
    <m/>
    <s v="Fishing and harvesting aquatic resources"/>
    <x v="1"/>
  </r>
  <r>
    <m/>
    <s v="Invasive non-native/alien species"/>
    <m/>
    <s v="Mining and quarrying"/>
    <x v="1"/>
  </r>
  <r>
    <m/>
    <s v="Hunting and trapping terrestrial animals"/>
    <m/>
    <s v="Oil and gas extraction"/>
    <x v="5"/>
  </r>
  <r>
    <m/>
    <m/>
    <m/>
    <s v="Pollution: Industrial and military effluent"/>
    <x v="6"/>
  </r>
  <r>
    <m/>
    <m/>
    <m/>
    <s v="Pollution: HH and urban waste water"/>
    <x v="1"/>
  </r>
  <r>
    <m/>
    <m/>
    <m/>
    <s v="Invasive non-native/alien species"/>
    <x v="6"/>
  </r>
  <r>
    <m/>
    <m/>
    <m/>
    <s v="Livestock"/>
    <x v="6"/>
  </r>
  <r>
    <m/>
    <m/>
    <m/>
    <s v="Fire and fire suppression"/>
    <x v="1"/>
  </r>
  <r>
    <m/>
    <m/>
    <m/>
    <s v="Hunting and trapping terrestrial animals"/>
    <x v="14"/>
  </r>
  <r>
    <m/>
    <m/>
    <m/>
    <m/>
    <x v="13"/>
  </r>
  <r>
    <m/>
    <m/>
    <m/>
    <s v="Housing and urban areas"/>
    <x v="0"/>
  </r>
  <r>
    <m/>
    <m/>
    <m/>
    <s v="Dams and water management"/>
    <x v="14"/>
  </r>
  <r>
    <m/>
    <m/>
    <m/>
    <s v="Fire and fire suppression"/>
    <x v="25"/>
  </r>
  <r>
    <m/>
    <m/>
    <m/>
    <s v="Fishing and harvesting aquatic resources"/>
    <x v="7"/>
  </r>
  <r>
    <m/>
    <m/>
    <m/>
    <s v="Logging and wood harvesting"/>
    <x v="23"/>
  </r>
  <r>
    <m/>
    <m/>
    <m/>
    <s v="Hunting and trapping terrestrial animals"/>
    <x v="28"/>
  </r>
  <r>
    <m/>
    <m/>
    <m/>
    <s v="Livestock"/>
    <x v="10"/>
  </r>
  <r>
    <m/>
    <m/>
    <m/>
    <s v="Invasive non-native/alien species"/>
    <x v="1"/>
  </r>
  <r>
    <m/>
    <m/>
    <m/>
    <s v="Pollution: HH and urban waste water"/>
    <x v="10"/>
  </r>
  <r>
    <m/>
    <m/>
    <m/>
    <s v="Pollution: agriculture and forestry effluent"/>
    <x v="15"/>
  </r>
  <r>
    <m/>
    <m/>
    <m/>
    <s v="Pollution: Industrial and military effluent"/>
    <x v="1"/>
  </r>
  <r>
    <m/>
    <m/>
    <m/>
    <s v="Climate change: temperature"/>
    <x v="14"/>
  </r>
  <r>
    <m/>
    <m/>
    <m/>
    <s v="Climate change: precipitation"/>
    <x v="2"/>
  </r>
  <r>
    <m/>
    <m/>
    <m/>
    <s v="Climate change: Ecosystem encroachment"/>
    <x v="1"/>
  </r>
  <r>
    <m/>
    <m/>
    <m/>
    <s v="Climate change: Ecosystem encroachment"/>
    <x v="25"/>
  </r>
  <r>
    <m/>
    <m/>
    <m/>
    <s v="Salination and acidification of land"/>
    <x v="6"/>
  </r>
  <r>
    <m/>
    <m/>
    <m/>
    <s v="Crops, annual and perennial (non timber)"/>
    <x v="1"/>
  </r>
  <r>
    <m/>
    <m/>
    <m/>
    <s v="Mining and quarrying"/>
    <x v="17"/>
  </r>
  <r>
    <m/>
    <m/>
    <m/>
    <s v="Housing and urban areas"/>
    <x v="1"/>
  </r>
  <r>
    <m/>
    <m/>
    <m/>
    <s v="Logging and wood harvesting"/>
    <x v="4"/>
  </r>
  <r>
    <m/>
    <m/>
    <m/>
    <s v="Climate change: precipitation"/>
    <x v="1"/>
  </r>
  <r>
    <m/>
    <m/>
    <m/>
    <s v="Climate change: Ecosystem encroachment"/>
    <x v="9"/>
  </r>
  <r>
    <m/>
    <m/>
    <m/>
    <s v="Hunting and trapping terrestrial animals"/>
    <x v="13"/>
  </r>
  <r>
    <m/>
    <m/>
    <m/>
    <s v="Invasive non-native/alien species"/>
    <x v="12"/>
  </r>
  <r>
    <m/>
    <m/>
    <m/>
    <s v="Fishing and harvesting aquatic resources"/>
    <x v="2"/>
  </r>
  <r>
    <m/>
    <m/>
    <m/>
    <s v="Pollution: HH and urban waste water"/>
    <x v="1"/>
  </r>
  <r>
    <m/>
    <m/>
    <m/>
    <s v="Fire and fire suppression"/>
    <x v="1"/>
  </r>
  <r>
    <m/>
    <m/>
    <m/>
    <s v="Housing and urban areas"/>
    <x v="7"/>
  </r>
  <r>
    <m/>
    <m/>
    <m/>
    <s v="Tourism and recreational areas"/>
    <x v="22"/>
  </r>
  <r>
    <m/>
    <m/>
    <m/>
    <m/>
    <x v="1"/>
  </r>
  <r>
    <m/>
    <m/>
    <m/>
    <s v="Crops, annual and perennial (non timber)"/>
    <x v="1"/>
  </r>
  <r>
    <m/>
    <m/>
    <m/>
    <s v="Logging and wood harvesting"/>
    <x v="25"/>
  </r>
  <r>
    <m/>
    <m/>
    <m/>
    <s v="Fire and fire suppression"/>
    <x v="6"/>
  </r>
  <r>
    <m/>
    <m/>
    <m/>
    <s v="Pollution: Industrial and military effluent"/>
    <x v="0"/>
  </r>
  <r>
    <m/>
    <m/>
    <m/>
    <s v="Pollution: agriculture and forestry effluent"/>
    <x v="4"/>
  </r>
  <r>
    <m/>
    <m/>
    <m/>
    <s v="Pollution: HH and urban waste water"/>
    <x v="2"/>
  </r>
  <r>
    <m/>
    <m/>
    <m/>
    <s v="Hunting and trapping terrestrial animals"/>
    <x v="15"/>
  </r>
  <r>
    <m/>
    <m/>
    <m/>
    <s v="Fishing and harvesting aquatic resources"/>
    <x v="6"/>
  </r>
  <r>
    <m/>
    <m/>
    <m/>
    <s v="Dams and water management"/>
    <x v="17"/>
  </r>
  <r>
    <m/>
    <m/>
    <m/>
    <s v="Mining and quarrying"/>
    <x v="3"/>
  </r>
  <r>
    <m/>
    <m/>
    <m/>
    <s v="Invasive non-native/alien species"/>
    <x v="0"/>
  </r>
  <r>
    <m/>
    <m/>
    <m/>
    <m/>
    <x v="15"/>
  </r>
  <r>
    <m/>
    <m/>
    <m/>
    <m/>
    <x v="15"/>
  </r>
  <r>
    <m/>
    <m/>
    <m/>
    <m/>
    <x v="4"/>
  </r>
  <r>
    <m/>
    <m/>
    <m/>
    <m/>
    <x v="9"/>
  </r>
  <r>
    <m/>
    <m/>
    <m/>
    <m/>
    <x v="8"/>
  </r>
  <r>
    <m/>
    <m/>
    <m/>
    <m/>
    <x v="12"/>
  </r>
  <r>
    <m/>
    <m/>
    <m/>
    <m/>
    <x v="7"/>
  </r>
  <r>
    <m/>
    <m/>
    <m/>
    <m/>
    <x v="13"/>
  </r>
  <r>
    <m/>
    <m/>
    <m/>
    <m/>
    <x v="10"/>
  </r>
  <r>
    <m/>
    <m/>
    <m/>
    <m/>
    <x v="12"/>
  </r>
  <r>
    <m/>
    <m/>
    <m/>
    <m/>
    <x v="24"/>
  </r>
  <r>
    <m/>
    <m/>
    <m/>
    <m/>
    <x v="1"/>
  </r>
  <r>
    <m/>
    <m/>
    <m/>
    <m/>
    <x v="1"/>
  </r>
  <r>
    <m/>
    <m/>
    <m/>
    <m/>
    <x v="4"/>
  </r>
  <r>
    <m/>
    <m/>
    <m/>
    <m/>
    <x v="20"/>
  </r>
  <r>
    <m/>
    <m/>
    <m/>
    <m/>
    <x v="4"/>
  </r>
  <r>
    <m/>
    <m/>
    <m/>
    <m/>
    <x v="9"/>
  </r>
  <r>
    <m/>
    <m/>
    <m/>
    <m/>
    <x v="1"/>
  </r>
  <r>
    <m/>
    <m/>
    <m/>
    <m/>
    <x v="17"/>
  </r>
  <r>
    <m/>
    <m/>
    <m/>
    <m/>
    <x v="1"/>
  </r>
  <r>
    <m/>
    <m/>
    <m/>
    <m/>
    <x v="17"/>
  </r>
  <r>
    <m/>
    <m/>
    <m/>
    <m/>
    <x v="0"/>
  </r>
  <r>
    <m/>
    <m/>
    <m/>
    <m/>
    <x v="6"/>
  </r>
  <r>
    <m/>
    <m/>
    <m/>
    <m/>
    <x v="0"/>
  </r>
  <r>
    <m/>
    <m/>
    <m/>
    <m/>
    <x v="6"/>
  </r>
  <r>
    <m/>
    <m/>
    <m/>
    <m/>
    <x v="14"/>
  </r>
  <r>
    <m/>
    <m/>
    <m/>
    <m/>
    <x v="6"/>
  </r>
  <r>
    <m/>
    <m/>
    <m/>
    <m/>
    <x v="5"/>
  </r>
  <r>
    <m/>
    <m/>
    <m/>
    <m/>
    <x v="3"/>
  </r>
  <r>
    <m/>
    <m/>
    <m/>
    <m/>
    <x v="15"/>
  </r>
  <r>
    <m/>
    <m/>
    <m/>
    <m/>
    <x v="13"/>
  </r>
  <r>
    <m/>
    <m/>
    <m/>
    <m/>
    <x v="7"/>
  </r>
  <r>
    <m/>
    <m/>
    <m/>
    <m/>
    <x v="0"/>
  </r>
  <r>
    <m/>
    <m/>
    <m/>
    <m/>
    <x v="12"/>
  </r>
  <r>
    <m/>
    <m/>
    <m/>
    <m/>
    <x v="9"/>
  </r>
  <r>
    <m/>
    <m/>
    <m/>
    <m/>
    <x v="6"/>
  </r>
  <r>
    <m/>
    <m/>
    <m/>
    <m/>
    <x v="26"/>
  </r>
  <r>
    <m/>
    <m/>
    <m/>
    <m/>
    <x v="9"/>
  </r>
  <r>
    <m/>
    <m/>
    <m/>
    <m/>
    <x v="13"/>
  </r>
  <r>
    <m/>
    <m/>
    <m/>
    <m/>
    <x v="2"/>
  </r>
  <r>
    <m/>
    <m/>
    <m/>
    <m/>
    <x v="12"/>
  </r>
  <r>
    <m/>
    <m/>
    <m/>
    <m/>
    <x v="17"/>
  </r>
  <r>
    <m/>
    <m/>
    <m/>
    <m/>
    <x v="1"/>
  </r>
  <r>
    <m/>
    <m/>
    <m/>
    <m/>
    <x v="5"/>
  </r>
  <r>
    <m/>
    <m/>
    <m/>
    <m/>
    <x v="9"/>
  </r>
  <r>
    <m/>
    <m/>
    <m/>
    <m/>
    <x v="1"/>
  </r>
  <r>
    <m/>
    <m/>
    <m/>
    <m/>
    <x v="23"/>
  </r>
  <r>
    <m/>
    <m/>
    <m/>
    <m/>
    <x v="2"/>
  </r>
  <r>
    <m/>
    <m/>
    <m/>
    <m/>
    <x v="1"/>
  </r>
  <r>
    <m/>
    <m/>
    <m/>
    <m/>
    <x v="6"/>
  </r>
  <r>
    <m/>
    <m/>
    <m/>
    <m/>
    <x v="26"/>
  </r>
  <r>
    <m/>
    <m/>
    <m/>
    <m/>
    <x v="1"/>
  </r>
  <r>
    <m/>
    <m/>
    <m/>
    <m/>
    <x v="10"/>
  </r>
  <r>
    <m/>
    <m/>
    <m/>
    <m/>
    <x v="25"/>
  </r>
  <r>
    <m/>
    <m/>
    <m/>
    <m/>
    <x v="1"/>
  </r>
  <r>
    <m/>
    <m/>
    <m/>
    <m/>
    <x v="9"/>
  </r>
  <r>
    <m/>
    <m/>
    <m/>
    <m/>
    <x v="12"/>
  </r>
  <r>
    <m/>
    <m/>
    <m/>
    <m/>
    <x v="1"/>
  </r>
  <r>
    <m/>
    <m/>
    <m/>
    <m/>
    <x v="0"/>
  </r>
  <r>
    <m/>
    <m/>
    <m/>
    <m/>
    <x v="14"/>
  </r>
  <r>
    <m/>
    <m/>
    <m/>
    <m/>
    <x v="1"/>
  </r>
  <r>
    <m/>
    <m/>
    <m/>
    <m/>
    <x v="7"/>
  </r>
  <r>
    <m/>
    <m/>
    <m/>
    <m/>
    <x v="1"/>
  </r>
  <r>
    <m/>
    <m/>
    <m/>
    <m/>
    <x v="1"/>
  </r>
  <r>
    <m/>
    <m/>
    <m/>
    <m/>
    <x v="15"/>
  </r>
  <r>
    <m/>
    <m/>
    <m/>
    <m/>
    <x v="1"/>
  </r>
  <r>
    <m/>
    <m/>
    <m/>
    <m/>
    <x v="4"/>
  </r>
  <r>
    <m/>
    <m/>
    <m/>
    <m/>
    <x v="1"/>
  </r>
  <r>
    <m/>
    <m/>
    <m/>
    <m/>
    <x v="14"/>
  </r>
  <r>
    <m/>
    <m/>
    <m/>
    <m/>
    <x v="20"/>
  </r>
  <r>
    <m/>
    <m/>
    <m/>
    <m/>
    <x v="1"/>
  </r>
  <r>
    <m/>
    <m/>
    <m/>
    <m/>
    <x v="3"/>
  </r>
  <r>
    <m/>
    <m/>
    <m/>
    <m/>
    <x v="3"/>
  </r>
  <r>
    <m/>
    <m/>
    <m/>
    <m/>
    <x v="1"/>
  </r>
  <r>
    <m/>
    <m/>
    <m/>
    <m/>
    <x v="17"/>
  </r>
  <r>
    <m/>
    <m/>
    <m/>
    <m/>
    <x v="1"/>
  </r>
  <r>
    <m/>
    <m/>
    <m/>
    <m/>
    <x v="14"/>
  </r>
  <r>
    <m/>
    <m/>
    <m/>
    <m/>
    <x v="1"/>
  </r>
  <r>
    <m/>
    <m/>
    <m/>
    <m/>
    <x v="1"/>
  </r>
  <r>
    <m/>
    <m/>
    <m/>
    <m/>
    <x v="1"/>
  </r>
  <r>
    <m/>
    <m/>
    <m/>
    <m/>
    <x v="5"/>
  </r>
  <r>
    <m/>
    <m/>
    <m/>
    <m/>
    <x v="1"/>
  </r>
  <r>
    <m/>
    <m/>
    <m/>
    <m/>
    <x v="1"/>
  </r>
  <r>
    <m/>
    <m/>
    <m/>
    <m/>
    <x v="1"/>
  </r>
  <r>
    <m/>
    <m/>
    <m/>
    <m/>
    <x v="10"/>
  </r>
  <r>
    <m/>
    <m/>
    <m/>
    <m/>
    <x v="1"/>
  </r>
  <r>
    <m/>
    <m/>
    <m/>
    <m/>
    <x v="1"/>
  </r>
  <r>
    <m/>
    <m/>
    <m/>
    <m/>
    <x v="1"/>
  </r>
  <r>
    <m/>
    <m/>
    <m/>
    <m/>
    <x v="4"/>
  </r>
  <r>
    <m/>
    <m/>
    <m/>
    <m/>
    <x v="1"/>
  </r>
  <r>
    <m/>
    <m/>
    <m/>
    <m/>
    <x v="0"/>
  </r>
  <r>
    <m/>
    <m/>
    <m/>
    <m/>
    <x v="0"/>
  </r>
  <r>
    <m/>
    <m/>
    <m/>
    <m/>
    <x v="1"/>
  </r>
  <r>
    <m/>
    <m/>
    <m/>
    <m/>
    <x v="4"/>
  </r>
  <r>
    <m/>
    <m/>
    <m/>
    <m/>
    <x v="6"/>
  </r>
  <r>
    <m/>
    <m/>
    <m/>
    <m/>
    <x v="1"/>
  </r>
  <r>
    <m/>
    <m/>
    <m/>
    <m/>
    <x v="10"/>
  </r>
  <r>
    <m/>
    <m/>
    <m/>
    <m/>
    <x v="15"/>
  </r>
  <r>
    <m/>
    <m/>
    <m/>
    <m/>
    <x v="1"/>
  </r>
  <r>
    <m/>
    <m/>
    <m/>
    <m/>
    <x v="6"/>
  </r>
  <r>
    <m/>
    <m/>
    <m/>
    <m/>
    <x v="29"/>
  </r>
  <r>
    <m/>
    <m/>
    <m/>
    <m/>
    <x v="1"/>
  </r>
  <r>
    <m/>
    <m/>
    <m/>
    <m/>
    <x v="17"/>
  </r>
  <r>
    <m/>
    <m/>
    <m/>
    <m/>
    <x v="1"/>
  </r>
  <r>
    <m/>
    <m/>
    <m/>
    <m/>
    <x v="1"/>
  </r>
  <r>
    <m/>
    <m/>
    <m/>
    <m/>
    <x v="1"/>
  </r>
  <r>
    <m/>
    <m/>
    <m/>
    <m/>
    <x v="3"/>
  </r>
  <r>
    <m/>
    <m/>
    <m/>
    <m/>
    <x v="1"/>
  </r>
  <r>
    <m/>
    <m/>
    <m/>
    <m/>
    <x v="1"/>
  </r>
  <r>
    <m/>
    <m/>
    <m/>
    <m/>
    <x v="14"/>
  </r>
  <r>
    <m/>
    <m/>
    <m/>
    <m/>
    <x v="1"/>
  </r>
  <r>
    <m/>
    <m/>
    <m/>
    <m/>
    <x v="1"/>
  </r>
  <r>
    <m/>
    <m/>
    <m/>
    <m/>
    <x v="7"/>
  </r>
  <r>
    <m/>
    <m/>
    <m/>
    <m/>
    <x v="1"/>
  </r>
  <r>
    <m/>
    <m/>
    <m/>
    <m/>
    <x v="1"/>
  </r>
  <r>
    <m/>
    <m/>
    <m/>
    <m/>
    <x v="2"/>
  </r>
  <r>
    <m/>
    <m/>
    <m/>
    <m/>
    <x v="4"/>
  </r>
  <r>
    <m/>
    <m/>
    <m/>
    <m/>
    <x v="1"/>
  </r>
  <r>
    <m/>
    <m/>
    <m/>
    <m/>
    <x v="1"/>
  </r>
  <r>
    <m/>
    <m/>
    <m/>
    <m/>
    <x v="1"/>
  </r>
  <r>
    <m/>
    <m/>
    <m/>
    <m/>
    <x v="0"/>
  </r>
  <r>
    <m/>
    <m/>
    <m/>
    <m/>
    <x v="1"/>
  </r>
  <r>
    <m/>
    <m/>
    <m/>
    <m/>
    <x v="1"/>
  </r>
  <r>
    <m/>
    <m/>
    <m/>
    <m/>
    <x v="1"/>
  </r>
  <r>
    <m/>
    <m/>
    <m/>
    <m/>
    <x v="7"/>
  </r>
  <r>
    <m/>
    <m/>
    <m/>
    <m/>
    <x v="1"/>
  </r>
  <r>
    <m/>
    <m/>
    <m/>
    <m/>
    <x v="6"/>
  </r>
  <r>
    <m/>
    <m/>
    <m/>
    <m/>
    <x v="10"/>
  </r>
  <r>
    <m/>
    <m/>
    <m/>
    <m/>
    <x v="1"/>
  </r>
  <r>
    <m/>
    <m/>
    <m/>
    <m/>
    <x v="0"/>
  </r>
  <r>
    <m/>
    <m/>
    <m/>
    <m/>
    <x v="6"/>
  </r>
  <r>
    <m/>
    <m/>
    <m/>
    <m/>
    <x v="1"/>
  </r>
  <r>
    <m/>
    <m/>
    <m/>
    <m/>
    <x v="17"/>
  </r>
  <r>
    <m/>
    <m/>
    <m/>
    <m/>
    <x v="1"/>
  </r>
  <r>
    <m/>
    <m/>
    <m/>
    <m/>
    <x v="1"/>
  </r>
  <r>
    <m/>
    <m/>
    <m/>
    <m/>
    <x v="1"/>
  </r>
  <r>
    <m/>
    <m/>
    <m/>
    <m/>
    <x v="4"/>
  </r>
  <r>
    <m/>
    <m/>
    <m/>
    <m/>
    <x v="1"/>
  </r>
  <r>
    <m/>
    <m/>
    <m/>
    <m/>
    <x v="7"/>
  </r>
  <r>
    <m/>
    <m/>
    <m/>
    <m/>
    <x v="1"/>
  </r>
  <r>
    <m/>
    <m/>
    <m/>
    <m/>
    <x v="1"/>
  </r>
  <r>
    <m/>
    <m/>
    <m/>
    <m/>
    <x v="26"/>
  </r>
  <r>
    <m/>
    <m/>
    <m/>
    <m/>
    <x v="1"/>
  </r>
  <r>
    <m/>
    <m/>
    <m/>
    <m/>
    <x v="1"/>
  </r>
  <r>
    <m/>
    <m/>
    <m/>
    <m/>
    <x v="1"/>
  </r>
  <r>
    <m/>
    <m/>
    <m/>
    <m/>
    <x v="27"/>
  </r>
  <r>
    <m/>
    <m/>
    <m/>
    <m/>
    <x v="1"/>
  </r>
  <r>
    <m/>
    <m/>
    <m/>
    <m/>
    <x v="1"/>
  </r>
  <r>
    <m/>
    <m/>
    <m/>
    <m/>
    <x v="20"/>
  </r>
  <r>
    <m/>
    <m/>
    <m/>
    <m/>
    <x v="1"/>
  </r>
  <r>
    <m/>
    <m/>
    <m/>
    <m/>
    <x v="3"/>
  </r>
  <r>
    <m/>
    <m/>
    <m/>
    <m/>
    <x v="1"/>
  </r>
  <r>
    <m/>
    <m/>
    <m/>
    <m/>
    <x v="1"/>
  </r>
  <r>
    <m/>
    <m/>
    <m/>
    <m/>
    <x v="1"/>
  </r>
  <r>
    <m/>
    <m/>
    <m/>
    <m/>
    <x v="1"/>
  </r>
  <r>
    <m/>
    <m/>
    <m/>
    <m/>
    <x v="1"/>
  </r>
  <r>
    <m/>
    <m/>
    <m/>
    <m/>
    <x v="1"/>
  </r>
  <r>
    <m/>
    <m/>
    <m/>
    <m/>
    <x v="1"/>
  </r>
  <r>
    <m/>
    <m/>
    <m/>
    <m/>
    <x v="1"/>
  </r>
  <r>
    <m/>
    <m/>
    <m/>
    <m/>
    <x v="3"/>
  </r>
  <r>
    <m/>
    <m/>
    <m/>
    <m/>
    <x v="1"/>
  </r>
  <r>
    <m/>
    <m/>
    <m/>
    <m/>
    <x v="4"/>
  </r>
  <r>
    <m/>
    <m/>
    <m/>
    <m/>
    <x v="4"/>
  </r>
  <r>
    <m/>
    <m/>
    <m/>
    <m/>
    <x v="1"/>
  </r>
  <r>
    <m/>
    <m/>
    <m/>
    <m/>
    <x v="17"/>
  </r>
  <r>
    <m/>
    <m/>
    <m/>
    <m/>
    <x v="1"/>
  </r>
  <r>
    <m/>
    <m/>
    <m/>
    <m/>
    <x v="6"/>
  </r>
  <r>
    <m/>
    <m/>
    <m/>
    <m/>
    <x v="1"/>
  </r>
  <r>
    <m/>
    <m/>
    <m/>
    <m/>
    <x v="9"/>
  </r>
  <r>
    <m/>
    <m/>
    <m/>
    <m/>
    <x v="10"/>
  </r>
  <r>
    <m/>
    <m/>
    <m/>
    <m/>
    <x v="1"/>
  </r>
  <r>
    <m/>
    <m/>
    <m/>
    <m/>
    <x v="15"/>
  </r>
  <r>
    <m/>
    <m/>
    <m/>
    <m/>
    <x v="6"/>
  </r>
  <r>
    <m/>
    <m/>
    <m/>
    <m/>
    <x v="1"/>
  </r>
  <r>
    <m/>
    <m/>
    <m/>
    <m/>
    <x v="2"/>
  </r>
  <r>
    <m/>
    <m/>
    <m/>
    <m/>
    <x v="8"/>
  </r>
  <r>
    <m/>
    <m/>
    <m/>
    <m/>
    <x v="1"/>
  </r>
  <r>
    <m/>
    <m/>
    <m/>
    <m/>
    <x v="0"/>
  </r>
  <r>
    <m/>
    <m/>
    <m/>
    <m/>
    <x v="9"/>
  </r>
  <r>
    <m/>
    <m/>
    <m/>
    <m/>
    <x v="1"/>
  </r>
  <r>
    <m/>
    <m/>
    <m/>
    <m/>
    <x v="6"/>
  </r>
  <r>
    <m/>
    <m/>
    <m/>
    <m/>
    <x v="0"/>
  </r>
  <r>
    <m/>
    <m/>
    <m/>
    <m/>
    <x v="1"/>
  </r>
  <r>
    <m/>
    <m/>
    <m/>
    <m/>
    <x v="12"/>
  </r>
  <r>
    <m/>
    <m/>
    <m/>
    <m/>
    <x v="17"/>
  </r>
  <r>
    <m/>
    <m/>
    <m/>
    <m/>
    <x v="1"/>
  </r>
  <r>
    <m/>
    <m/>
    <m/>
    <m/>
    <x v="13"/>
  </r>
  <r>
    <m/>
    <m/>
    <m/>
    <m/>
    <x v="1"/>
  </r>
  <r>
    <m/>
    <m/>
    <m/>
    <m/>
    <x v="5"/>
  </r>
  <r>
    <m/>
    <m/>
    <m/>
    <m/>
    <x v="1"/>
  </r>
  <r>
    <m/>
    <m/>
    <m/>
    <m/>
    <x v="1"/>
  </r>
  <r>
    <m/>
    <m/>
    <m/>
    <m/>
    <x v="10"/>
  </r>
  <r>
    <m/>
    <m/>
    <m/>
    <m/>
    <x v="1"/>
  </r>
  <r>
    <m/>
    <m/>
    <m/>
    <m/>
    <x v="1"/>
  </r>
  <r>
    <m/>
    <m/>
    <m/>
    <m/>
    <x v="27"/>
  </r>
  <r>
    <m/>
    <m/>
    <m/>
    <m/>
    <x v="1"/>
  </r>
  <r>
    <m/>
    <m/>
    <m/>
    <m/>
    <x v="1"/>
  </r>
  <r>
    <m/>
    <m/>
    <m/>
    <m/>
    <x v="30"/>
  </r>
  <r>
    <m/>
    <m/>
    <m/>
    <m/>
    <x v="1"/>
  </r>
  <r>
    <m/>
    <m/>
    <m/>
    <m/>
    <x v="1"/>
  </r>
  <r>
    <m/>
    <m/>
    <m/>
    <m/>
    <x v="1"/>
  </r>
  <r>
    <m/>
    <m/>
    <m/>
    <m/>
    <x v="0"/>
  </r>
  <r>
    <m/>
    <m/>
    <m/>
    <m/>
    <x v="1"/>
  </r>
  <r>
    <m/>
    <m/>
    <m/>
    <m/>
    <x v="1"/>
  </r>
  <r>
    <m/>
    <m/>
    <m/>
    <m/>
    <x v="4"/>
  </r>
  <r>
    <m/>
    <m/>
    <m/>
    <m/>
    <x v="0"/>
  </r>
  <r>
    <m/>
    <m/>
    <m/>
    <m/>
    <x v="1"/>
  </r>
  <r>
    <m/>
    <m/>
    <m/>
    <m/>
    <x v="3"/>
  </r>
  <r>
    <m/>
    <m/>
    <m/>
    <m/>
    <x v="4"/>
  </r>
  <r>
    <m/>
    <m/>
    <m/>
    <m/>
    <x v="1"/>
  </r>
  <r>
    <m/>
    <m/>
    <m/>
    <m/>
    <x v="6"/>
  </r>
  <r>
    <m/>
    <m/>
    <m/>
    <m/>
    <x v="17"/>
  </r>
  <r>
    <m/>
    <m/>
    <m/>
    <m/>
    <x v="1"/>
  </r>
  <r>
    <m/>
    <m/>
    <m/>
    <m/>
    <x v="22"/>
  </r>
  <r>
    <m/>
    <m/>
    <m/>
    <m/>
    <x v="20"/>
  </r>
  <r>
    <m/>
    <m/>
    <m/>
    <m/>
    <x v="1"/>
  </r>
  <r>
    <m/>
    <m/>
    <m/>
    <m/>
    <x v="12"/>
  </r>
  <r>
    <m/>
    <m/>
    <m/>
    <m/>
    <x v="9"/>
  </r>
  <r>
    <m/>
    <m/>
    <m/>
    <m/>
    <x v="1"/>
  </r>
  <r>
    <m/>
    <m/>
    <m/>
    <m/>
    <x v="13"/>
  </r>
  <r>
    <m/>
    <m/>
    <m/>
    <m/>
    <x v="2"/>
  </r>
  <r>
    <m/>
    <m/>
    <m/>
    <m/>
    <x v="1"/>
  </r>
  <r>
    <m/>
    <m/>
    <m/>
    <m/>
    <x v="5"/>
  </r>
  <r>
    <m/>
    <m/>
    <m/>
    <m/>
    <x v="1"/>
  </r>
  <r>
    <m/>
    <m/>
    <m/>
    <m/>
    <x v="1"/>
  </r>
  <r>
    <m/>
    <m/>
    <m/>
    <m/>
    <x v="10"/>
  </r>
  <r>
    <m/>
    <m/>
    <m/>
    <m/>
    <x v="1"/>
  </r>
  <r>
    <m/>
    <m/>
    <m/>
    <m/>
    <x v="1"/>
  </r>
  <r>
    <m/>
    <m/>
    <m/>
    <m/>
    <x v="1"/>
  </r>
  <r>
    <m/>
    <m/>
    <m/>
    <m/>
    <x v="1"/>
  </r>
  <r>
    <m/>
    <m/>
    <m/>
    <m/>
    <x v="1"/>
  </r>
  <r>
    <m/>
    <m/>
    <m/>
    <m/>
    <x v="1"/>
  </r>
  <r>
    <m/>
    <m/>
    <m/>
    <m/>
    <x v="1"/>
  </r>
  <r>
    <m/>
    <m/>
    <m/>
    <m/>
    <x v="1"/>
  </r>
  <r>
    <m/>
    <m/>
    <m/>
    <m/>
    <x v="1"/>
  </r>
  <r>
    <m/>
    <m/>
    <m/>
    <m/>
    <x v="1"/>
  </r>
  <r>
    <m/>
    <m/>
    <m/>
    <m/>
    <x v="0"/>
  </r>
  <r>
    <m/>
    <m/>
    <m/>
    <m/>
    <x v="1"/>
  </r>
  <r>
    <m/>
    <m/>
    <m/>
    <m/>
    <x v="1"/>
  </r>
  <r>
    <m/>
    <m/>
    <m/>
    <m/>
    <x v="7"/>
  </r>
  <r>
    <m/>
    <m/>
    <m/>
    <m/>
    <x v="1"/>
  </r>
  <r>
    <m/>
    <m/>
    <m/>
    <m/>
    <x v="1"/>
  </r>
  <r>
    <m/>
    <m/>
    <m/>
    <m/>
    <x v="25"/>
  </r>
  <r>
    <m/>
    <m/>
    <m/>
    <m/>
    <x v="1"/>
  </r>
  <r>
    <m/>
    <m/>
    <m/>
    <m/>
    <x v="1"/>
  </r>
  <r>
    <m/>
    <m/>
    <m/>
    <m/>
    <x v="25"/>
  </r>
  <r>
    <m/>
    <m/>
    <m/>
    <m/>
    <x v="1"/>
  </r>
  <r>
    <m/>
    <m/>
    <m/>
    <m/>
    <x v="1"/>
  </r>
  <r>
    <m/>
    <m/>
    <m/>
    <m/>
    <x v="2"/>
  </r>
  <r>
    <m/>
    <m/>
    <m/>
    <m/>
    <x v="4"/>
  </r>
  <r>
    <m/>
    <m/>
    <m/>
    <m/>
    <x v="1"/>
  </r>
  <r>
    <m/>
    <m/>
    <m/>
    <m/>
    <x v="9"/>
  </r>
  <r>
    <m/>
    <m/>
    <m/>
    <m/>
    <x v="17"/>
  </r>
  <r>
    <m/>
    <m/>
    <m/>
    <m/>
    <x v="1"/>
  </r>
  <r>
    <m/>
    <m/>
    <m/>
    <m/>
    <x v="14"/>
  </r>
  <r>
    <m/>
    <m/>
    <m/>
    <m/>
    <x v="3"/>
  </r>
  <r>
    <m/>
    <m/>
    <m/>
    <m/>
    <x v="1"/>
  </r>
  <r>
    <m/>
    <m/>
    <m/>
    <m/>
    <x v="3"/>
  </r>
  <r>
    <m/>
    <m/>
    <m/>
    <m/>
    <x v="24"/>
  </r>
  <r>
    <m/>
    <m/>
    <m/>
    <m/>
    <x v="1"/>
  </r>
  <r>
    <m/>
    <m/>
    <m/>
    <m/>
    <x v="10"/>
  </r>
  <r>
    <m/>
    <m/>
    <m/>
    <m/>
    <x v="27"/>
  </r>
  <r>
    <m/>
    <m/>
    <m/>
    <m/>
    <x v="1"/>
  </r>
  <r>
    <m/>
    <m/>
    <m/>
    <m/>
    <x v="6"/>
  </r>
  <r>
    <m/>
    <m/>
    <m/>
    <m/>
    <x v="0"/>
  </r>
  <r>
    <m/>
    <m/>
    <m/>
    <m/>
    <x v="1"/>
  </r>
  <r>
    <m/>
    <m/>
    <m/>
    <m/>
    <x v="12"/>
  </r>
  <r>
    <m/>
    <m/>
    <m/>
    <m/>
    <x v="6"/>
  </r>
  <r>
    <m/>
    <m/>
    <m/>
    <m/>
    <x v="1"/>
  </r>
  <r>
    <m/>
    <m/>
    <m/>
    <m/>
    <x v="22"/>
  </r>
  <r>
    <m/>
    <m/>
    <m/>
    <m/>
    <x v="9"/>
  </r>
  <r>
    <m/>
    <m/>
    <m/>
    <m/>
    <x v="1"/>
  </r>
  <r>
    <m/>
    <m/>
    <m/>
    <m/>
    <x v="2"/>
  </r>
  <r>
    <m/>
    <m/>
    <m/>
    <m/>
    <x v="1"/>
  </r>
  <r>
    <m/>
    <m/>
    <m/>
    <m/>
    <x v="1"/>
  </r>
  <r>
    <m/>
    <m/>
    <m/>
    <m/>
    <x v="7"/>
  </r>
  <r>
    <m/>
    <m/>
    <m/>
    <m/>
    <x v="1"/>
  </r>
  <r>
    <m/>
    <m/>
    <m/>
    <m/>
    <x v="1"/>
  </r>
  <r>
    <m/>
    <m/>
    <m/>
    <m/>
    <x v="4"/>
  </r>
  <r>
    <m/>
    <m/>
    <m/>
    <m/>
    <x v="1"/>
  </r>
  <r>
    <m/>
    <m/>
    <m/>
    <m/>
    <x v="9"/>
  </r>
  <r>
    <m/>
    <m/>
    <m/>
    <m/>
    <x v="1"/>
  </r>
  <r>
    <m/>
    <m/>
    <m/>
    <m/>
    <x v="1"/>
  </r>
  <r>
    <m/>
    <m/>
    <m/>
    <m/>
    <x v="12"/>
  </r>
  <r>
    <m/>
    <m/>
    <m/>
    <m/>
    <x v="1"/>
  </r>
  <r>
    <m/>
    <m/>
    <m/>
    <m/>
    <x v="5"/>
  </r>
  <r>
    <m/>
    <m/>
    <m/>
    <m/>
    <x v="1"/>
  </r>
  <r>
    <m/>
    <m/>
    <m/>
    <m/>
    <x v="1"/>
  </r>
  <r>
    <m/>
    <m/>
    <m/>
    <m/>
    <x v="5"/>
  </r>
  <r>
    <m/>
    <m/>
    <m/>
    <m/>
    <x v="23"/>
  </r>
  <r>
    <m/>
    <m/>
    <m/>
    <m/>
    <x v="1"/>
  </r>
  <r>
    <m/>
    <m/>
    <m/>
    <m/>
    <x v="0"/>
  </r>
  <r>
    <m/>
    <m/>
    <m/>
    <m/>
    <x v="4"/>
  </r>
  <r>
    <m/>
    <m/>
    <m/>
    <m/>
    <x v="1"/>
  </r>
  <r>
    <m/>
    <m/>
    <m/>
    <m/>
    <x v="14"/>
  </r>
  <r>
    <m/>
    <m/>
    <m/>
    <m/>
    <x v="0"/>
  </r>
  <r>
    <m/>
    <m/>
    <m/>
    <m/>
    <x v="1"/>
  </r>
  <r>
    <m/>
    <m/>
    <m/>
    <m/>
    <x v="3"/>
  </r>
  <r>
    <m/>
    <m/>
    <m/>
    <m/>
    <x v="15"/>
  </r>
  <r>
    <m/>
    <m/>
    <m/>
    <m/>
    <x v="1"/>
  </r>
  <r>
    <m/>
    <m/>
    <m/>
    <m/>
    <x v="10"/>
  </r>
  <r>
    <m/>
    <m/>
    <m/>
    <m/>
    <x v="7"/>
  </r>
  <r>
    <m/>
    <m/>
    <m/>
    <m/>
    <x v="1"/>
  </r>
  <r>
    <m/>
    <m/>
    <m/>
    <m/>
    <x v="6"/>
  </r>
  <r>
    <m/>
    <m/>
    <m/>
    <m/>
    <x v="27"/>
  </r>
  <r>
    <m/>
    <m/>
    <m/>
    <m/>
    <x v="1"/>
  </r>
  <r>
    <m/>
    <m/>
    <m/>
    <m/>
    <x v="1"/>
  </r>
  <r>
    <m/>
    <m/>
    <m/>
    <m/>
    <x v="1"/>
  </r>
  <r>
    <m/>
    <m/>
    <m/>
    <m/>
    <x v="12"/>
  </r>
  <r>
    <m/>
    <m/>
    <m/>
    <m/>
    <x v="1"/>
  </r>
  <r>
    <m/>
    <m/>
    <m/>
    <m/>
    <x v="1"/>
  </r>
  <r>
    <m/>
    <m/>
    <m/>
    <m/>
    <x v="1"/>
  </r>
  <r>
    <m/>
    <m/>
    <m/>
    <m/>
    <x v="5"/>
  </r>
  <r>
    <m/>
    <m/>
    <m/>
    <m/>
    <x v="1"/>
  </r>
  <r>
    <m/>
    <m/>
    <m/>
    <m/>
    <x v="1"/>
  </r>
  <r>
    <m/>
    <m/>
    <m/>
    <m/>
    <x v="1"/>
  </r>
  <r>
    <m/>
    <m/>
    <m/>
    <m/>
    <x v="10"/>
  </r>
  <r>
    <m/>
    <m/>
    <m/>
    <m/>
    <x v="1"/>
  </r>
  <r>
    <m/>
    <m/>
    <m/>
    <m/>
    <x v="1"/>
  </r>
  <r>
    <m/>
    <m/>
    <m/>
    <m/>
    <x v="1"/>
  </r>
  <r>
    <m/>
    <m/>
    <m/>
    <m/>
    <x v="17"/>
  </r>
  <r>
    <m/>
    <m/>
    <m/>
    <m/>
    <x v="1"/>
  </r>
  <r>
    <m/>
    <m/>
    <m/>
    <m/>
    <x v="1"/>
  </r>
  <r>
    <m/>
    <m/>
    <m/>
    <m/>
    <x v="1"/>
  </r>
  <r>
    <m/>
    <m/>
    <m/>
    <m/>
    <x v="9"/>
  </r>
  <r>
    <m/>
    <m/>
    <m/>
    <m/>
    <x v="1"/>
  </r>
  <r>
    <m/>
    <m/>
    <m/>
    <m/>
    <x v="1"/>
  </r>
  <r>
    <m/>
    <m/>
    <m/>
    <m/>
    <x v="1"/>
  </r>
  <r>
    <m/>
    <m/>
    <m/>
    <m/>
    <x v="6"/>
  </r>
  <r>
    <m/>
    <m/>
    <m/>
    <m/>
    <x v="1"/>
  </r>
  <r>
    <m/>
    <m/>
    <m/>
    <m/>
    <x v="1"/>
  </r>
  <r>
    <m/>
    <m/>
    <m/>
    <m/>
    <x v="1"/>
  </r>
  <r>
    <m/>
    <m/>
    <m/>
    <m/>
    <x v="1"/>
  </r>
  <r>
    <m/>
    <m/>
    <m/>
    <m/>
    <x v="1"/>
  </r>
  <r>
    <m/>
    <m/>
    <m/>
    <m/>
    <x v="1"/>
  </r>
  <r>
    <m/>
    <m/>
    <m/>
    <m/>
    <x v="1"/>
  </r>
  <r>
    <m/>
    <m/>
    <m/>
    <m/>
    <x v="2"/>
  </r>
  <r>
    <m/>
    <m/>
    <m/>
    <m/>
    <x v="1"/>
  </r>
  <r>
    <m/>
    <m/>
    <m/>
    <m/>
    <x v="1"/>
  </r>
  <r>
    <m/>
    <m/>
    <m/>
    <m/>
    <x v="1"/>
  </r>
  <r>
    <m/>
    <m/>
    <m/>
    <m/>
    <x v="25"/>
  </r>
  <r>
    <m/>
    <m/>
    <m/>
    <m/>
    <x v="1"/>
  </r>
  <r>
    <m/>
    <m/>
    <m/>
    <m/>
    <x v="1"/>
  </r>
  <r>
    <m/>
    <m/>
    <m/>
    <m/>
    <x v="1"/>
  </r>
  <r>
    <m/>
    <m/>
    <m/>
    <m/>
    <x v="9"/>
  </r>
  <r>
    <m/>
    <m/>
    <m/>
    <m/>
    <x v="1"/>
  </r>
  <r>
    <m/>
    <m/>
    <m/>
    <m/>
    <x v="1"/>
  </r>
  <r>
    <m/>
    <m/>
    <m/>
    <m/>
    <x v="1"/>
  </r>
  <r>
    <m/>
    <m/>
    <m/>
    <m/>
    <x v="15"/>
  </r>
  <r>
    <m/>
    <m/>
    <m/>
    <m/>
    <x v="1"/>
  </r>
  <r>
    <m/>
    <m/>
    <m/>
    <m/>
    <x v="1"/>
  </r>
  <r>
    <m/>
    <m/>
    <m/>
    <m/>
    <x v="1"/>
  </r>
  <r>
    <m/>
    <m/>
    <m/>
    <m/>
    <x v="0"/>
  </r>
  <r>
    <m/>
    <m/>
    <m/>
    <m/>
    <x v="1"/>
  </r>
  <r>
    <m/>
    <m/>
    <m/>
    <m/>
    <x v="1"/>
  </r>
  <r>
    <m/>
    <m/>
    <m/>
    <m/>
    <x v="1"/>
  </r>
  <r>
    <m/>
    <m/>
    <m/>
    <m/>
    <x v="6"/>
  </r>
  <r>
    <m/>
    <m/>
    <m/>
    <m/>
    <x v="1"/>
  </r>
  <r>
    <m/>
    <m/>
    <m/>
    <m/>
    <x v="1"/>
  </r>
  <r>
    <m/>
    <m/>
    <m/>
    <m/>
    <x v="1"/>
  </r>
  <r>
    <m/>
    <m/>
    <m/>
    <m/>
    <x v="17"/>
  </r>
  <r>
    <m/>
    <m/>
    <m/>
    <m/>
    <x v="1"/>
  </r>
  <r>
    <m/>
    <m/>
    <m/>
    <m/>
    <x v="1"/>
  </r>
  <r>
    <m/>
    <m/>
    <m/>
    <m/>
    <x v="1"/>
  </r>
  <r>
    <m/>
    <m/>
    <m/>
    <m/>
    <x v="10"/>
  </r>
  <r>
    <m/>
    <m/>
    <m/>
    <m/>
    <x v="1"/>
  </r>
  <r>
    <m/>
    <m/>
    <m/>
    <m/>
    <x v="1"/>
  </r>
  <r>
    <m/>
    <m/>
    <m/>
    <m/>
    <x v="1"/>
  </r>
  <r>
    <m/>
    <m/>
    <m/>
    <m/>
    <x v="5"/>
  </r>
  <r>
    <m/>
    <m/>
    <m/>
    <m/>
    <x v="1"/>
  </r>
  <r>
    <m/>
    <m/>
    <m/>
    <m/>
    <x v="1"/>
  </r>
  <r>
    <m/>
    <m/>
    <m/>
    <m/>
    <x v="1"/>
  </r>
  <r>
    <m/>
    <m/>
    <m/>
    <m/>
    <x v="13"/>
  </r>
  <r>
    <m/>
    <m/>
    <m/>
    <m/>
    <x v="1"/>
  </r>
  <r>
    <m/>
    <m/>
    <m/>
    <m/>
    <x v="1"/>
  </r>
  <r>
    <m/>
    <m/>
    <m/>
    <m/>
    <x v="1"/>
  </r>
  <r>
    <m/>
    <m/>
    <m/>
    <m/>
    <x v="12"/>
  </r>
  <r>
    <m/>
    <m/>
    <m/>
    <m/>
    <x v="1"/>
  </r>
  <r>
    <m/>
    <m/>
    <m/>
    <m/>
    <x v="1"/>
  </r>
  <r>
    <m/>
    <m/>
    <m/>
    <m/>
    <x v="1"/>
  </r>
  <r>
    <m/>
    <m/>
    <m/>
    <m/>
    <x v="14"/>
  </r>
  <r>
    <m/>
    <m/>
    <m/>
    <m/>
    <x v="1"/>
  </r>
  <r>
    <m/>
    <m/>
    <m/>
    <m/>
    <x v="1"/>
  </r>
  <r>
    <m/>
    <m/>
    <m/>
    <m/>
    <x v="1"/>
  </r>
  <r>
    <m/>
    <m/>
    <m/>
    <m/>
    <x v="3"/>
  </r>
  <r>
    <m/>
    <m/>
    <m/>
    <m/>
    <x v="1"/>
  </r>
  <r>
    <m/>
    <m/>
    <m/>
    <m/>
    <x v="1"/>
  </r>
  <r>
    <m/>
    <m/>
    <m/>
    <m/>
    <x v="1"/>
  </r>
  <r>
    <m/>
    <m/>
    <m/>
    <m/>
    <x v="20"/>
  </r>
  <r>
    <m/>
    <m/>
    <m/>
    <m/>
    <x v="1"/>
  </r>
  <r>
    <m/>
    <m/>
    <m/>
    <m/>
    <x v="1"/>
  </r>
  <r>
    <m/>
    <m/>
    <m/>
    <m/>
    <x v="1"/>
  </r>
  <r>
    <m/>
    <m/>
    <m/>
    <m/>
    <x v="20"/>
  </r>
  <r>
    <m/>
    <m/>
    <m/>
    <m/>
    <x v="1"/>
  </r>
  <r>
    <m/>
    <m/>
    <m/>
    <m/>
    <x v="1"/>
  </r>
  <r>
    <m/>
    <m/>
    <m/>
    <m/>
    <x v="1"/>
  </r>
  <r>
    <m/>
    <m/>
    <m/>
    <m/>
    <x v="31"/>
  </r>
  <r>
    <m/>
    <m/>
    <m/>
    <m/>
    <x v="1"/>
  </r>
  <r>
    <m/>
    <m/>
    <m/>
    <m/>
    <x v="1"/>
  </r>
  <r>
    <m/>
    <m/>
    <m/>
    <m/>
    <x v="1"/>
  </r>
  <r>
    <m/>
    <m/>
    <m/>
    <m/>
    <x v="4"/>
  </r>
  <r>
    <m/>
    <m/>
    <m/>
    <m/>
    <x v="1"/>
  </r>
  <r>
    <m/>
    <m/>
    <m/>
    <m/>
    <x v="1"/>
  </r>
  <r>
    <m/>
    <m/>
    <m/>
    <m/>
    <x v="1"/>
  </r>
  <r>
    <m/>
    <m/>
    <m/>
    <m/>
    <x v="7"/>
  </r>
  <r>
    <m/>
    <m/>
    <m/>
    <m/>
    <x v="1"/>
  </r>
  <r>
    <m/>
    <m/>
    <m/>
    <m/>
    <x v="1"/>
  </r>
  <r>
    <m/>
    <m/>
    <m/>
    <m/>
    <x v="1"/>
  </r>
  <r>
    <m/>
    <m/>
    <m/>
    <m/>
    <x v="2"/>
  </r>
  <r>
    <m/>
    <m/>
    <m/>
    <m/>
    <x v="1"/>
  </r>
  <r>
    <m/>
    <m/>
    <m/>
    <m/>
    <x v="1"/>
  </r>
  <r>
    <m/>
    <m/>
    <m/>
    <m/>
    <x v="1"/>
  </r>
  <r>
    <m/>
    <m/>
    <m/>
    <m/>
    <x v="0"/>
  </r>
  <r>
    <m/>
    <m/>
    <m/>
    <m/>
    <x v="1"/>
  </r>
  <r>
    <m/>
    <m/>
    <m/>
    <m/>
    <x v="1"/>
  </r>
  <r>
    <m/>
    <m/>
    <m/>
    <m/>
    <x v="1"/>
  </r>
  <r>
    <m/>
    <m/>
    <m/>
    <m/>
    <x v="3"/>
  </r>
  <r>
    <m/>
    <m/>
    <m/>
    <m/>
    <x v="1"/>
  </r>
  <r>
    <m/>
    <m/>
    <m/>
    <m/>
    <x v="1"/>
  </r>
  <r>
    <m/>
    <m/>
    <m/>
    <m/>
    <x v="1"/>
  </r>
  <r>
    <m/>
    <m/>
    <m/>
    <m/>
    <x v="20"/>
  </r>
  <r>
    <m/>
    <m/>
    <m/>
    <m/>
    <x v="1"/>
  </r>
  <r>
    <m/>
    <m/>
    <m/>
    <m/>
    <x v="1"/>
  </r>
  <r>
    <m/>
    <m/>
    <m/>
    <m/>
    <x v="1"/>
  </r>
  <r>
    <m/>
    <m/>
    <m/>
    <m/>
    <x v="6"/>
  </r>
  <r>
    <m/>
    <m/>
    <m/>
    <m/>
    <x v="1"/>
  </r>
  <r>
    <m/>
    <m/>
    <m/>
    <m/>
    <x v="1"/>
  </r>
  <r>
    <m/>
    <m/>
    <m/>
    <m/>
    <x v="1"/>
  </r>
  <r>
    <m/>
    <m/>
    <m/>
    <m/>
    <x v="10"/>
  </r>
  <r>
    <m/>
    <m/>
    <m/>
    <m/>
    <x v="1"/>
  </r>
  <r>
    <m/>
    <m/>
    <m/>
    <m/>
    <x v="1"/>
  </r>
  <r>
    <m/>
    <m/>
    <m/>
    <m/>
    <x v="1"/>
  </r>
  <r>
    <m/>
    <m/>
    <m/>
    <m/>
    <x v="15"/>
  </r>
  <r>
    <m/>
    <m/>
    <m/>
    <m/>
    <x v="1"/>
  </r>
  <r>
    <m/>
    <m/>
    <m/>
    <m/>
    <x v="1"/>
  </r>
  <r>
    <m/>
    <m/>
    <m/>
    <m/>
    <x v="1"/>
  </r>
  <r>
    <m/>
    <m/>
    <m/>
    <m/>
    <x v="5"/>
  </r>
  <r>
    <m/>
    <m/>
    <m/>
    <m/>
    <x v="1"/>
  </r>
  <r>
    <m/>
    <m/>
    <m/>
    <m/>
    <x v="1"/>
  </r>
  <r>
    <m/>
    <m/>
    <m/>
    <m/>
    <x v="1"/>
  </r>
  <r>
    <m/>
    <m/>
    <m/>
    <m/>
    <x v="9"/>
  </r>
  <r>
    <m/>
    <m/>
    <m/>
    <m/>
    <x v="1"/>
  </r>
  <r>
    <m/>
    <m/>
    <m/>
    <m/>
    <x v="1"/>
  </r>
  <r>
    <m/>
    <m/>
    <m/>
    <m/>
    <x v="1"/>
  </r>
  <r>
    <m/>
    <m/>
    <m/>
    <m/>
    <x v="2"/>
  </r>
  <r>
    <m/>
    <m/>
    <m/>
    <m/>
    <x v="1"/>
  </r>
  <r>
    <m/>
    <m/>
    <m/>
    <m/>
    <x v="1"/>
  </r>
  <r>
    <m/>
    <m/>
    <m/>
    <m/>
    <x v="1"/>
  </r>
  <r>
    <m/>
    <m/>
    <m/>
    <m/>
    <x v="29"/>
  </r>
  <r>
    <m/>
    <m/>
    <m/>
    <m/>
    <x v="1"/>
  </r>
  <r>
    <m/>
    <m/>
    <m/>
    <m/>
    <x v="1"/>
  </r>
  <r>
    <m/>
    <m/>
    <m/>
    <m/>
    <x v="1"/>
  </r>
  <r>
    <m/>
    <m/>
    <m/>
    <m/>
    <x v="1"/>
  </r>
  <r>
    <m/>
    <m/>
    <m/>
    <m/>
    <x v="1"/>
  </r>
  <r>
    <m/>
    <m/>
    <m/>
    <m/>
    <x v="1"/>
  </r>
  <r>
    <m/>
    <m/>
    <m/>
    <m/>
    <x v="1"/>
  </r>
  <r>
    <m/>
    <m/>
    <m/>
    <m/>
    <x v="4"/>
  </r>
  <r>
    <m/>
    <m/>
    <m/>
    <m/>
    <x v="1"/>
  </r>
  <r>
    <m/>
    <m/>
    <m/>
    <m/>
    <x v="1"/>
  </r>
  <r>
    <m/>
    <m/>
    <m/>
    <m/>
    <x v="1"/>
  </r>
  <r>
    <m/>
    <m/>
    <m/>
    <m/>
    <x v="0"/>
  </r>
  <r>
    <m/>
    <m/>
    <m/>
    <m/>
    <x v="1"/>
  </r>
  <r>
    <m/>
    <m/>
    <m/>
    <m/>
    <x v="1"/>
  </r>
  <r>
    <m/>
    <m/>
    <m/>
    <m/>
    <x v="1"/>
  </r>
  <r>
    <m/>
    <m/>
    <m/>
    <m/>
    <x v="9"/>
  </r>
  <r>
    <m/>
    <m/>
    <m/>
    <m/>
    <x v="1"/>
  </r>
  <r>
    <m/>
    <m/>
    <m/>
    <m/>
    <x v="1"/>
  </r>
  <r>
    <m/>
    <m/>
    <m/>
    <m/>
    <x v="1"/>
  </r>
  <r>
    <m/>
    <m/>
    <m/>
    <m/>
    <x v="12"/>
  </r>
  <r>
    <m/>
    <m/>
    <m/>
    <m/>
    <x v="1"/>
  </r>
  <r>
    <m/>
    <m/>
    <m/>
    <m/>
    <x v="1"/>
  </r>
  <r>
    <m/>
    <m/>
    <m/>
    <m/>
    <x v="1"/>
  </r>
  <r>
    <m/>
    <m/>
    <m/>
    <m/>
    <x v="13"/>
  </r>
  <r>
    <m/>
    <m/>
    <m/>
    <m/>
    <x v="1"/>
  </r>
  <r>
    <m/>
    <m/>
    <m/>
    <m/>
    <x v="1"/>
  </r>
  <r>
    <m/>
    <m/>
    <m/>
    <m/>
    <x v="1"/>
  </r>
  <r>
    <m/>
    <m/>
    <m/>
    <m/>
    <x v="5"/>
  </r>
  <r>
    <m/>
    <m/>
    <m/>
    <m/>
    <x v="1"/>
  </r>
  <r>
    <m/>
    <m/>
    <m/>
    <m/>
    <x v="1"/>
  </r>
  <r>
    <m/>
    <m/>
    <m/>
    <m/>
    <x v="1"/>
  </r>
  <r>
    <m/>
    <m/>
    <m/>
    <m/>
    <x v="6"/>
  </r>
  <r>
    <m/>
    <m/>
    <m/>
    <m/>
    <x v="1"/>
  </r>
  <r>
    <m/>
    <m/>
    <m/>
    <m/>
    <x v="1"/>
  </r>
  <r>
    <m/>
    <m/>
    <m/>
    <m/>
    <x v="1"/>
  </r>
  <r>
    <m/>
    <m/>
    <m/>
    <m/>
    <x v="15"/>
  </r>
  <r>
    <m/>
    <m/>
    <m/>
    <m/>
    <x v="1"/>
  </r>
  <r>
    <m/>
    <m/>
    <m/>
    <m/>
    <x v="1"/>
  </r>
  <r>
    <m/>
    <m/>
    <m/>
    <m/>
    <x v="1"/>
  </r>
  <r>
    <m/>
    <m/>
    <m/>
    <m/>
    <x v="25"/>
  </r>
  <r>
    <m/>
    <m/>
    <m/>
    <m/>
    <x v="1"/>
  </r>
  <r>
    <m/>
    <m/>
    <m/>
    <m/>
    <x v="1"/>
  </r>
  <r>
    <m/>
    <m/>
    <m/>
    <m/>
    <x v="1"/>
  </r>
  <r>
    <m/>
    <m/>
    <m/>
    <m/>
    <x v="7"/>
  </r>
  <r>
    <m/>
    <m/>
    <m/>
    <m/>
    <x v="1"/>
  </r>
  <r>
    <m/>
    <m/>
    <m/>
    <m/>
    <x v="1"/>
  </r>
  <r>
    <m/>
    <m/>
    <m/>
    <m/>
    <x v="1"/>
  </r>
  <r>
    <m/>
    <m/>
    <m/>
    <m/>
    <x v="10"/>
  </r>
  <r>
    <m/>
    <m/>
    <m/>
    <m/>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x v="0"/>
    <x v="0"/>
  </r>
  <r>
    <x v="1"/>
    <x v="1"/>
    <x v="1"/>
    <x v="1"/>
  </r>
  <r>
    <x v="2"/>
    <x v="2"/>
    <x v="2"/>
    <x v="2"/>
  </r>
  <r>
    <x v="3"/>
    <x v="0"/>
    <x v="3"/>
    <x v="3"/>
  </r>
  <r>
    <x v="4"/>
    <x v="3"/>
    <x v="4"/>
    <x v="4"/>
  </r>
  <r>
    <x v="5"/>
    <x v="4"/>
    <x v="5"/>
    <x v="5"/>
  </r>
  <r>
    <x v="5"/>
    <x v="5"/>
    <x v="1"/>
    <x v="5"/>
  </r>
  <r>
    <x v="5"/>
    <x v="6"/>
    <x v="6"/>
    <x v="6"/>
  </r>
  <r>
    <x v="5"/>
    <x v="7"/>
    <x v="1"/>
    <x v="0"/>
  </r>
  <r>
    <x v="5"/>
    <x v="1"/>
    <x v="7"/>
    <x v="7"/>
  </r>
  <r>
    <x v="5"/>
    <x v="4"/>
    <x v="8"/>
    <x v="0"/>
  </r>
  <r>
    <x v="5"/>
    <x v="0"/>
    <x v="1"/>
    <x v="8"/>
  </r>
  <r>
    <x v="1"/>
    <x v="4"/>
    <x v="1"/>
    <x v="9"/>
  </r>
  <r>
    <x v="0"/>
    <x v="0"/>
    <x v="1"/>
    <x v="10"/>
  </r>
  <r>
    <x v="4"/>
    <x v="6"/>
    <x v="1"/>
    <x v="11"/>
  </r>
  <r>
    <x v="6"/>
    <x v="8"/>
    <x v="9"/>
    <x v="12"/>
  </r>
  <r>
    <x v="2"/>
    <x v="5"/>
    <x v="10"/>
    <x v="4"/>
  </r>
  <r>
    <x v="7"/>
    <x v="6"/>
    <x v="1"/>
    <x v="1"/>
  </r>
  <r>
    <x v="8"/>
    <x v="2"/>
    <x v="1"/>
    <x v="3"/>
  </r>
  <r>
    <x v="9"/>
    <x v="6"/>
    <x v="1"/>
    <x v="3"/>
  </r>
  <r>
    <x v="10"/>
    <x v="2"/>
    <x v="1"/>
    <x v="6"/>
  </r>
  <r>
    <x v="11"/>
    <x v="6"/>
    <x v="5"/>
    <x v="5"/>
  </r>
  <r>
    <x v="12"/>
    <x v="5"/>
    <x v="6"/>
    <x v="5"/>
  </r>
  <r>
    <x v="13"/>
    <x v="0"/>
    <x v="1"/>
    <x v="1"/>
  </r>
  <r>
    <x v="14"/>
    <x v="9"/>
    <x v="1"/>
    <x v="11"/>
  </r>
  <r>
    <x v="0"/>
    <x v="10"/>
    <x v="11"/>
    <x v="5"/>
  </r>
  <r>
    <x v="13"/>
    <x v="7"/>
    <x v="12"/>
    <x v="13"/>
  </r>
  <r>
    <x v="2"/>
    <x v="3"/>
    <x v="1"/>
    <x v="6"/>
  </r>
  <r>
    <x v="6"/>
    <x v="2"/>
    <x v="5"/>
    <x v="7"/>
  </r>
  <r>
    <x v="15"/>
    <x v="11"/>
    <x v="8"/>
    <x v="5"/>
  </r>
  <r>
    <x v="16"/>
    <x v="1"/>
    <x v="8"/>
    <x v="5"/>
  </r>
  <r>
    <x v="5"/>
    <x v="6"/>
    <x v="1"/>
    <x v="11"/>
  </r>
  <r>
    <x v="5"/>
    <x v="11"/>
    <x v="1"/>
    <x v="14"/>
  </r>
  <r>
    <x v="5"/>
    <x v="11"/>
    <x v="1"/>
    <x v="10"/>
  </r>
  <r>
    <x v="5"/>
    <x v="12"/>
    <x v="13"/>
    <x v="15"/>
  </r>
  <r>
    <x v="5"/>
    <x v="10"/>
    <x v="14"/>
    <x v="12"/>
  </r>
  <r>
    <x v="5"/>
    <x v="8"/>
    <x v="1"/>
    <x v="13"/>
  </r>
  <r>
    <x v="15"/>
    <x v="8"/>
    <x v="1"/>
    <x v="7"/>
  </r>
  <r>
    <x v="2"/>
    <x v="11"/>
    <x v="13"/>
    <x v="5"/>
  </r>
  <r>
    <x v="17"/>
    <x v="9"/>
    <x v="15"/>
    <x v="3"/>
  </r>
  <r>
    <x v="5"/>
    <x v="13"/>
    <x v="1"/>
    <x v="14"/>
  </r>
  <r>
    <x v="5"/>
    <x v="1"/>
    <x v="1"/>
    <x v="5"/>
  </r>
  <r>
    <x v="5"/>
    <x v="0"/>
    <x v="16"/>
    <x v="14"/>
  </r>
  <r>
    <x v="5"/>
    <x v="0"/>
    <x v="5"/>
    <x v="16"/>
  </r>
  <r>
    <x v="5"/>
    <x v="14"/>
    <x v="1"/>
    <x v="16"/>
  </r>
  <r>
    <x v="5"/>
    <x v="15"/>
    <x v="1"/>
    <x v="4"/>
  </r>
  <r>
    <x v="5"/>
    <x v="0"/>
    <x v="17"/>
    <x v="17"/>
  </r>
  <r>
    <x v="5"/>
    <x v="3"/>
    <x v="1"/>
    <x v="17"/>
  </r>
  <r>
    <x v="5"/>
    <x v="16"/>
    <x v="1"/>
    <x v="8"/>
  </r>
  <r>
    <x v="0"/>
    <x v="16"/>
    <x v="1"/>
    <x v="18"/>
  </r>
  <r>
    <x v="4"/>
    <x v="17"/>
    <x v="18"/>
    <x v="5"/>
  </r>
  <r>
    <x v="13"/>
    <x v="0"/>
    <x v="8"/>
    <x v="5"/>
  </r>
  <r>
    <x v="6"/>
    <x v="0"/>
    <x v="19"/>
    <x v="5"/>
  </r>
  <r>
    <x v="18"/>
    <x v="0"/>
    <x v="16"/>
    <x v="5"/>
  </r>
  <r>
    <x v="2"/>
    <x v="0"/>
    <x v="12"/>
    <x v="5"/>
  </r>
  <r>
    <x v="1"/>
    <x v="0"/>
    <x v="13"/>
    <x v="5"/>
  </r>
  <r>
    <x v="19"/>
    <x v="7"/>
    <x v="0"/>
    <x v="5"/>
  </r>
  <r>
    <x v="5"/>
    <x v="0"/>
    <x v="2"/>
    <x v="19"/>
  </r>
  <r>
    <x v="5"/>
    <x v="0"/>
    <x v="16"/>
    <x v="17"/>
  </r>
  <r>
    <x v="0"/>
    <x v="1"/>
    <x v="0"/>
    <x v="14"/>
  </r>
  <r>
    <x v="2"/>
    <x v="10"/>
    <x v="3"/>
    <x v="4"/>
  </r>
  <r>
    <x v="6"/>
    <x v="11"/>
    <x v="1"/>
    <x v="7"/>
  </r>
  <r>
    <x v="3"/>
    <x v="12"/>
    <x v="1"/>
    <x v="10"/>
  </r>
  <r>
    <x v="4"/>
    <x v="8"/>
    <x v="1"/>
    <x v="5"/>
  </r>
  <r>
    <x v="13"/>
    <x v="7"/>
    <x v="1"/>
    <x v="5"/>
  </r>
  <r>
    <x v="17"/>
    <x v="0"/>
    <x v="1"/>
    <x v="7"/>
  </r>
  <r>
    <x v="10"/>
    <x v="1"/>
    <x v="1"/>
    <x v="16"/>
  </r>
  <r>
    <x v="5"/>
    <x v="10"/>
    <x v="1"/>
    <x v="12"/>
  </r>
  <r>
    <x v="0"/>
    <x v="3"/>
    <x v="1"/>
    <x v="4"/>
  </r>
  <r>
    <x v="2"/>
    <x v="16"/>
    <x v="1"/>
    <x v="17"/>
  </r>
  <r>
    <x v="7"/>
    <x v="9"/>
    <x v="1"/>
    <x v="14"/>
  </r>
  <r>
    <x v="19"/>
    <x v="13"/>
    <x v="1"/>
    <x v="4"/>
  </r>
  <r>
    <x v="8"/>
    <x v="18"/>
    <x v="1"/>
    <x v="17"/>
  </r>
  <r>
    <x v="20"/>
    <x v="18"/>
    <x v="1"/>
    <x v="8"/>
  </r>
  <r>
    <x v="18"/>
    <x v="7"/>
    <x v="1"/>
    <x v="12"/>
  </r>
  <r>
    <x v="5"/>
    <x v="4"/>
    <x v="1"/>
    <x v="16"/>
  </r>
  <r>
    <x v="5"/>
    <x v="17"/>
    <x v="1"/>
    <x v="6"/>
  </r>
  <r>
    <x v="5"/>
    <x v="3"/>
    <x v="1"/>
    <x v="20"/>
  </r>
  <r>
    <x v="5"/>
    <x v="6"/>
    <x v="1"/>
    <x v="18"/>
  </r>
  <r>
    <x v="5"/>
    <x v="18"/>
    <x v="1"/>
    <x v="10"/>
  </r>
  <r>
    <x v="5"/>
    <x v="2"/>
    <x v="1"/>
    <x v="9"/>
  </r>
  <r>
    <x v="5"/>
    <x v="13"/>
    <x v="1"/>
    <x v="5"/>
  </r>
  <r>
    <x v="5"/>
    <x v="11"/>
    <x v="1"/>
    <x v="5"/>
  </r>
  <r>
    <x v="5"/>
    <x v="1"/>
    <x v="1"/>
    <x v="5"/>
  </r>
  <r>
    <x v="5"/>
    <x v="16"/>
    <x v="1"/>
    <x v="13"/>
  </r>
  <r>
    <x v="5"/>
    <x v="9"/>
    <x v="1"/>
    <x v="0"/>
  </r>
  <r>
    <x v="5"/>
    <x v="10"/>
    <x v="1"/>
    <x v="9"/>
  </r>
  <r>
    <x v="5"/>
    <x v="0"/>
    <x v="1"/>
    <x v="1"/>
  </r>
  <r>
    <x v="5"/>
    <x v="0"/>
    <x v="1"/>
    <x v="3"/>
  </r>
  <r>
    <x v="5"/>
    <x v="0"/>
    <x v="1"/>
    <x v="7"/>
  </r>
  <r>
    <x v="5"/>
    <x v="2"/>
    <x v="1"/>
    <x v="4"/>
  </r>
  <r>
    <x v="5"/>
    <x v="1"/>
    <x v="1"/>
    <x v="17"/>
  </r>
  <r>
    <x v="5"/>
    <x v="6"/>
    <x v="1"/>
    <x v="14"/>
  </r>
  <r>
    <x v="5"/>
    <x v="3"/>
    <x v="1"/>
    <x v="21"/>
  </r>
  <r>
    <x v="5"/>
    <x v="10"/>
    <x v="1"/>
    <x v="5"/>
  </r>
  <r>
    <x v="5"/>
    <x v="9"/>
    <x v="1"/>
    <x v="5"/>
  </r>
  <r>
    <x v="5"/>
    <x v="16"/>
    <x v="1"/>
    <x v="5"/>
  </r>
  <r>
    <x v="5"/>
    <x v="13"/>
    <x v="1"/>
    <x v="5"/>
  </r>
  <r>
    <x v="5"/>
    <x v="5"/>
    <x v="1"/>
    <x v="7"/>
  </r>
  <r>
    <x v="5"/>
    <x v="0"/>
    <x v="1"/>
    <x v="4"/>
  </r>
  <r>
    <x v="5"/>
    <x v="0"/>
    <x v="1"/>
    <x v="11"/>
  </r>
  <r>
    <x v="5"/>
    <x v="3"/>
    <x v="1"/>
    <x v="3"/>
  </r>
  <r>
    <x v="5"/>
    <x v="2"/>
    <x v="1"/>
    <x v="17"/>
  </r>
  <r>
    <x v="5"/>
    <x v="10"/>
    <x v="1"/>
    <x v="5"/>
  </r>
  <r>
    <x v="5"/>
    <x v="1"/>
    <x v="1"/>
    <x v="5"/>
  </r>
  <r>
    <x v="5"/>
    <x v="13"/>
    <x v="1"/>
    <x v="5"/>
  </r>
  <r>
    <x v="5"/>
    <x v="14"/>
    <x v="1"/>
    <x v="5"/>
  </r>
  <r>
    <x v="5"/>
    <x v="15"/>
    <x v="1"/>
    <x v="5"/>
  </r>
  <r>
    <x v="5"/>
    <x v="19"/>
    <x v="1"/>
    <x v="5"/>
  </r>
  <r>
    <x v="5"/>
    <x v="9"/>
    <x v="1"/>
    <x v="5"/>
  </r>
  <r>
    <x v="5"/>
    <x v="0"/>
    <x v="1"/>
    <x v="5"/>
  </r>
  <r>
    <x v="5"/>
    <x v="0"/>
    <x v="1"/>
    <x v="0"/>
  </r>
  <r>
    <x v="5"/>
    <x v="1"/>
    <x v="1"/>
    <x v="7"/>
  </r>
  <r>
    <x v="5"/>
    <x v="10"/>
    <x v="1"/>
    <x v="17"/>
  </r>
  <r>
    <x v="5"/>
    <x v="18"/>
    <x v="1"/>
    <x v="3"/>
  </r>
  <r>
    <x v="5"/>
    <x v="11"/>
    <x v="1"/>
    <x v="17"/>
  </r>
  <r>
    <x v="5"/>
    <x v="5"/>
    <x v="1"/>
    <x v="2"/>
  </r>
  <r>
    <x v="5"/>
    <x v="2"/>
    <x v="1"/>
    <x v="16"/>
  </r>
  <r>
    <x v="5"/>
    <x v="3"/>
    <x v="1"/>
    <x v="4"/>
  </r>
  <r>
    <x v="5"/>
    <x v="7"/>
    <x v="1"/>
    <x v="12"/>
  </r>
  <r>
    <x v="5"/>
    <x v="8"/>
    <x v="1"/>
    <x v="5"/>
  </r>
  <r>
    <x v="5"/>
    <x v="4"/>
    <x v="1"/>
    <x v="5"/>
  </r>
  <r>
    <x v="5"/>
    <x v="6"/>
    <x v="1"/>
    <x v="5"/>
  </r>
  <r>
    <x v="5"/>
    <x v="15"/>
    <x v="1"/>
    <x v="5"/>
  </r>
  <r>
    <x v="5"/>
    <x v="20"/>
    <x v="1"/>
    <x v="5"/>
  </r>
  <r>
    <x v="5"/>
    <x v="2"/>
    <x v="1"/>
    <x v="5"/>
  </r>
  <r>
    <x v="5"/>
    <x v="1"/>
    <x v="1"/>
    <x v="4"/>
  </r>
  <r>
    <x v="5"/>
    <x v="9"/>
    <x v="1"/>
    <x v="7"/>
  </r>
  <r>
    <x v="5"/>
    <x v="3"/>
    <x v="1"/>
    <x v="12"/>
  </r>
  <r>
    <x v="5"/>
    <x v="21"/>
    <x v="1"/>
    <x v="13"/>
  </r>
  <r>
    <x v="5"/>
    <x v="7"/>
    <x v="1"/>
    <x v="16"/>
  </r>
  <r>
    <x v="5"/>
    <x v="8"/>
    <x v="1"/>
    <x v="6"/>
  </r>
  <r>
    <x v="5"/>
    <x v="4"/>
    <x v="1"/>
    <x v="5"/>
  </r>
  <r>
    <x v="5"/>
    <x v="6"/>
    <x v="1"/>
    <x v="5"/>
  </r>
  <r>
    <x v="5"/>
    <x v="0"/>
    <x v="1"/>
    <x v="5"/>
  </r>
  <r>
    <x v="5"/>
    <x v="0"/>
    <x v="1"/>
    <x v="5"/>
  </r>
  <r>
    <x v="5"/>
    <x v="2"/>
    <x v="1"/>
    <x v="5"/>
  </r>
  <r>
    <x v="5"/>
    <x v="13"/>
    <x v="1"/>
    <x v="5"/>
  </r>
  <r>
    <x v="5"/>
    <x v="22"/>
    <x v="1"/>
    <x v="5"/>
  </r>
  <r>
    <x v="5"/>
    <x v="22"/>
    <x v="1"/>
    <x v="5"/>
  </r>
  <r>
    <x v="5"/>
    <x v="5"/>
    <x v="1"/>
    <x v="7"/>
  </r>
  <r>
    <x v="5"/>
    <x v="18"/>
    <x v="1"/>
    <x v="12"/>
  </r>
  <r>
    <x v="5"/>
    <x v="16"/>
    <x v="1"/>
    <x v="0"/>
  </r>
  <r>
    <x v="5"/>
    <x v="9"/>
    <x v="1"/>
    <x v="22"/>
  </r>
  <r>
    <x v="5"/>
    <x v="6"/>
    <x v="1"/>
    <x v="23"/>
  </r>
  <r>
    <x v="5"/>
    <x v="3"/>
    <x v="1"/>
    <x v="4"/>
  </r>
  <r>
    <x v="5"/>
    <x v="7"/>
    <x v="1"/>
    <x v="17"/>
  </r>
  <r>
    <x v="5"/>
    <x v="21"/>
    <x v="1"/>
    <x v="16"/>
  </r>
  <r>
    <x v="5"/>
    <x v="5"/>
    <x v="1"/>
    <x v="5"/>
  </r>
  <r>
    <x v="5"/>
    <x v="13"/>
    <x v="1"/>
    <x v="5"/>
  </r>
  <r>
    <x v="5"/>
    <x v="1"/>
    <x v="1"/>
    <x v="5"/>
  </r>
  <r>
    <x v="5"/>
    <x v="18"/>
    <x v="1"/>
    <x v="5"/>
  </r>
  <r>
    <x v="5"/>
    <x v="7"/>
    <x v="1"/>
    <x v="5"/>
  </r>
  <r>
    <x v="5"/>
    <x v="4"/>
    <x v="1"/>
    <x v="5"/>
  </r>
  <r>
    <x v="5"/>
    <x v="4"/>
    <x v="1"/>
    <x v="15"/>
  </r>
  <r>
    <x v="5"/>
    <x v="2"/>
    <x v="1"/>
    <x v="7"/>
  </r>
  <r>
    <x v="5"/>
    <x v="16"/>
    <x v="1"/>
    <x v="4"/>
  </r>
  <r>
    <x v="5"/>
    <x v="9"/>
    <x v="1"/>
    <x v="14"/>
  </r>
  <r>
    <x v="5"/>
    <x v="6"/>
    <x v="1"/>
    <x v="11"/>
  </r>
  <r>
    <x v="5"/>
    <x v="3"/>
    <x v="1"/>
    <x v="23"/>
  </r>
  <r>
    <x v="5"/>
    <x v="0"/>
    <x v="1"/>
    <x v="10"/>
  </r>
  <r>
    <x v="5"/>
    <x v="0"/>
    <x v="1"/>
    <x v="1"/>
  </r>
  <r>
    <x v="5"/>
    <x v="0"/>
    <x v="1"/>
    <x v="3"/>
  </r>
  <r>
    <x v="5"/>
    <x v="0"/>
    <x v="1"/>
    <x v="12"/>
  </r>
  <r>
    <x v="5"/>
    <x v="0"/>
    <x v="1"/>
    <x v="16"/>
  </r>
  <r>
    <x v="5"/>
    <x v="0"/>
    <x v="1"/>
    <x v="17"/>
  </r>
  <r>
    <x v="5"/>
    <x v="0"/>
    <x v="1"/>
    <x v="5"/>
  </r>
  <r>
    <x v="5"/>
    <x v="0"/>
    <x v="1"/>
    <x v="6"/>
  </r>
  <r>
    <x v="5"/>
    <x v="0"/>
    <x v="1"/>
    <x v="18"/>
  </r>
  <r>
    <x v="5"/>
    <x v="0"/>
    <x v="1"/>
    <x v="16"/>
  </r>
  <r>
    <x v="5"/>
    <x v="0"/>
    <x v="1"/>
    <x v="14"/>
  </r>
  <r>
    <x v="5"/>
    <x v="0"/>
    <x v="1"/>
    <x v="4"/>
  </r>
  <r>
    <x v="5"/>
    <x v="0"/>
    <x v="1"/>
    <x v="17"/>
  </r>
  <r>
    <x v="5"/>
    <x v="0"/>
    <x v="1"/>
    <x v="12"/>
  </r>
  <r>
    <x v="5"/>
    <x v="0"/>
    <x v="1"/>
    <x v="3"/>
  </r>
  <r>
    <x v="5"/>
    <x v="0"/>
    <x v="1"/>
    <x v="1"/>
  </r>
  <r>
    <x v="5"/>
    <x v="0"/>
    <x v="1"/>
    <x v="8"/>
  </r>
  <r>
    <x v="5"/>
    <x v="0"/>
    <x v="1"/>
    <x v="10"/>
  </r>
  <r>
    <x v="5"/>
    <x v="0"/>
    <x v="1"/>
    <x v="9"/>
  </r>
  <r>
    <x v="5"/>
    <x v="0"/>
    <x v="1"/>
    <x v="0"/>
  </r>
  <r>
    <x v="5"/>
    <x v="0"/>
    <x v="1"/>
    <x v="13"/>
  </r>
  <r>
    <x v="5"/>
    <x v="0"/>
    <x v="1"/>
    <x v="13"/>
  </r>
  <r>
    <x v="5"/>
    <x v="0"/>
    <x v="1"/>
    <x v="24"/>
  </r>
  <r>
    <x v="5"/>
    <x v="0"/>
    <x v="1"/>
    <x v="7"/>
  </r>
  <r>
    <x v="5"/>
    <x v="0"/>
    <x v="1"/>
    <x v="11"/>
  </r>
  <r>
    <x v="5"/>
    <x v="0"/>
    <x v="1"/>
    <x v="6"/>
  </r>
  <r>
    <x v="5"/>
    <x v="0"/>
    <x v="1"/>
    <x v="4"/>
  </r>
  <r>
    <x v="5"/>
    <x v="0"/>
    <x v="1"/>
    <x v="0"/>
  </r>
  <r>
    <x v="5"/>
    <x v="0"/>
    <x v="1"/>
    <x v="13"/>
  </r>
  <r>
    <x v="5"/>
    <x v="0"/>
    <x v="1"/>
    <x v="17"/>
  </r>
  <r>
    <x v="5"/>
    <x v="0"/>
    <x v="1"/>
    <x v="3"/>
  </r>
  <r>
    <x v="5"/>
    <x v="0"/>
    <x v="1"/>
    <x v="14"/>
  </r>
  <r>
    <x v="5"/>
    <x v="0"/>
    <x v="1"/>
    <x v="1"/>
  </r>
  <r>
    <x v="5"/>
    <x v="0"/>
    <x v="1"/>
    <x v="16"/>
  </r>
  <r>
    <x v="5"/>
    <x v="0"/>
    <x v="1"/>
    <x v="6"/>
  </r>
  <r>
    <x v="5"/>
    <x v="0"/>
    <x v="1"/>
    <x v="21"/>
  </r>
  <r>
    <x v="5"/>
    <x v="0"/>
    <x v="1"/>
    <x v="5"/>
  </r>
  <r>
    <x v="5"/>
    <x v="0"/>
    <x v="1"/>
    <x v="7"/>
  </r>
  <r>
    <x v="5"/>
    <x v="0"/>
    <x v="1"/>
    <x v="4"/>
  </r>
  <r>
    <x v="5"/>
    <x v="0"/>
    <x v="1"/>
    <x v="16"/>
  </r>
  <r>
    <x v="5"/>
    <x v="0"/>
    <x v="1"/>
    <x v="10"/>
  </r>
  <r>
    <x v="5"/>
    <x v="0"/>
    <x v="1"/>
    <x v="8"/>
  </r>
  <r>
    <x v="5"/>
    <x v="0"/>
    <x v="1"/>
    <x v="1"/>
  </r>
  <r>
    <x v="5"/>
    <x v="0"/>
    <x v="1"/>
    <x v="17"/>
  </r>
  <r>
    <x v="5"/>
    <x v="0"/>
    <x v="1"/>
    <x v="14"/>
  </r>
  <r>
    <x v="5"/>
    <x v="0"/>
    <x v="1"/>
    <x v="18"/>
  </r>
  <r>
    <x v="5"/>
    <x v="0"/>
    <x v="1"/>
    <x v="11"/>
  </r>
  <r>
    <x v="5"/>
    <x v="0"/>
    <x v="1"/>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b4476e1fa1b983e7b43713f4b4b3822c"/>
    <x v="0"/>
    <x v="0"/>
    <x v="0"/>
    <x v="0"/>
    <s v=""/>
    <s v=""/>
    <n v="1"/>
    <x v="0"/>
    <x v="0"/>
    <x v="0"/>
    <x v="0"/>
    <n v="4"/>
    <n v="4"/>
    <n v="3"/>
    <n v="1"/>
    <n v="4"/>
    <n v="3"/>
    <n v="3"/>
    <n v="3"/>
    <n v="1"/>
    <n v="2"/>
    <n v="3"/>
    <n v="3"/>
    <n v="4"/>
    <n v="1"/>
    <s v="Director"/>
    <s v=""/>
    <n v="1"/>
    <s v=""/>
    <s v=""/>
    <s v="2016-08-05 01:26:20"/>
    <s v="2016-08-05 01:47:32"/>
    <n v="9376780870"/>
  </r>
  <r>
    <s v="2035e6ef206b65ec5d0aed8cc2437ba7"/>
    <x v="1"/>
    <x v="1"/>
    <x v="0"/>
    <x v="1"/>
    <s v=""/>
    <s v=""/>
    <n v="2"/>
    <x v="1"/>
    <x v="1"/>
    <x v="0"/>
    <x v="1"/>
    <n v="4"/>
    <n v="5"/>
    <n v="4"/>
    <n v="2"/>
    <n v="4"/>
    <n v="2"/>
    <n v="3"/>
    <n v="3"/>
    <n v="2"/>
    <n v="2"/>
    <n v="3"/>
    <n v="4"/>
    <n v="2"/>
    <n v="2"/>
    <s v="Scientist/academic"/>
    <s v=""/>
    <n v="1"/>
    <s v="lucywkeith@hotmail.com"/>
    <s v=""/>
    <s v="2016-08-01 17:47:39"/>
    <s v="2016-08-01 18:02:30"/>
    <s v="02b2f2a447"/>
  </r>
  <r>
    <s v="c96cc26b2ee51c02349fcde5d6785c95"/>
    <x v="0"/>
    <x v="0"/>
    <x v="1"/>
    <x v="1"/>
    <s v=""/>
    <s v=""/>
    <n v="3"/>
    <x v="0"/>
    <x v="1"/>
    <x v="1"/>
    <x v="2"/>
    <n v="4"/>
    <n v="4"/>
    <n v="4"/>
    <n v="1"/>
    <n v="4"/>
    <n v="3"/>
    <n v="4"/>
    <n v="4"/>
    <n v="4"/>
    <n v="3"/>
    <n v="3"/>
    <n v="3"/>
    <n v="2"/>
    <n v="2"/>
    <s v="Director"/>
    <s v=""/>
    <n v="1"/>
    <s v="Goverton@gmail.com"/>
    <s v=""/>
    <s v="2016-07-25 23:13:34"/>
    <s v="2016-07-25 23:16:54"/>
    <s v="0d10a141bc"/>
  </r>
  <r>
    <s v="6079e6b5b528909edc296edae5ceef57"/>
    <x v="0"/>
    <x v="0"/>
    <x v="0"/>
    <x v="0"/>
    <s v=""/>
    <s v=""/>
    <n v="1"/>
    <x v="0"/>
    <x v="1"/>
    <x v="0"/>
    <x v="0"/>
    <n v="3"/>
    <n v="5"/>
    <n v="3"/>
    <n v="3"/>
    <n v="3"/>
    <n v="4"/>
    <n v="2"/>
    <n v="4"/>
    <n v="5"/>
    <n v="4"/>
    <n v="3"/>
    <n v="2"/>
    <n v="3"/>
    <n v="2"/>
    <s v="Director"/>
    <s v=""/>
    <n v="1"/>
    <s v=""/>
    <s v=""/>
    <s v="2016-08-17 14:37:06"/>
    <s v="2016-08-17 14:43:30"/>
    <s v="0f734f1e70"/>
  </r>
  <r>
    <s v="a3b8ab50062e203782c8ccc652da07f1"/>
    <x v="0"/>
    <x v="0"/>
    <x v="0"/>
    <x v="0"/>
    <s v=""/>
    <s v=""/>
    <n v="1"/>
    <x v="2"/>
    <x v="2"/>
    <x v="2"/>
    <x v="0"/>
    <n v="3"/>
    <n v="3"/>
    <n v="3"/>
    <s v=""/>
    <n v="3"/>
    <n v="3"/>
    <n v="3"/>
    <n v="3"/>
    <n v="3"/>
    <n v="2"/>
    <n v="4"/>
    <n v="4"/>
    <n v="3"/>
    <n v="2"/>
    <s v="Scientist/academic"/>
    <s v=""/>
    <n v="0"/>
    <s v="lisa.naughton@wisc.edu"/>
    <s v=""/>
    <s v="2016-08-05 01:20:18"/>
    <s v="2016-08-05 01:24:56"/>
    <s v="1090417cd3"/>
  </r>
  <r>
    <s v="9223bac0ee6f8ce42d9a74ff49405d68"/>
    <x v="0"/>
    <x v="0"/>
    <x v="0"/>
    <x v="0"/>
    <s v=""/>
    <s v=""/>
    <n v="1"/>
    <x v="0"/>
    <x v="0"/>
    <x v="0"/>
    <x v="1"/>
    <n v="4"/>
    <n v="4"/>
    <n v="3"/>
    <n v="3"/>
    <n v="3"/>
    <n v="2"/>
    <n v="3"/>
    <n v="4"/>
    <n v="2"/>
    <n v="3"/>
    <n v="3"/>
    <n v="3"/>
    <n v="3"/>
    <n v="2"/>
    <s v="Director"/>
    <s v=""/>
    <n v="1"/>
    <s v=""/>
    <s v="Look forward to the results!"/>
    <s v="2016-08-01 12:45:09"/>
    <s v="2016-08-01 12:53:33"/>
    <s v="17ecfcfc21"/>
  </r>
  <r>
    <s v="7ead9f11cc4295477deff813791526bd"/>
    <x v="0"/>
    <x v="0"/>
    <x v="0"/>
    <x v="0"/>
    <s v=""/>
    <s v=""/>
    <n v="1"/>
    <x v="3"/>
    <x v="1"/>
    <x v="0"/>
    <x v="0"/>
    <n v="3"/>
    <n v="3"/>
    <n v="3"/>
    <n v="3"/>
    <n v="3"/>
    <n v="4"/>
    <n v="4"/>
    <n v="4"/>
    <n v="4"/>
    <n v="5"/>
    <n v="4"/>
    <n v="4"/>
    <n v="3"/>
    <n v="4"/>
    <s v="Scientist/academic"/>
    <s v=""/>
    <n v="1"/>
    <s v="akisingo@mwekawildlife.org"/>
    <s v="Invasive species is likely to become a serious threat owing to the changing climates and human population increase both being drivers of invasion"/>
    <s v="2016-08-05 08:31:18"/>
    <s v="2016-08-05 09:27:08"/>
    <s v="187ee11fc4"/>
  </r>
  <r>
    <s v="7e42dcc41649aa179439758232d8d899"/>
    <x v="1"/>
    <x v="0"/>
    <x v="0"/>
    <x v="1"/>
    <s v=""/>
    <s v=""/>
    <n v="1"/>
    <x v="3"/>
    <x v="2"/>
    <x v="1"/>
    <x v="1"/>
    <n v="2"/>
    <n v="4"/>
    <n v="2"/>
    <s v=""/>
    <n v="4"/>
    <n v="3"/>
    <n v="3"/>
    <n v="4"/>
    <n v="2"/>
    <n v="3"/>
    <n v="3"/>
    <n v="3"/>
    <n v="3"/>
    <n v="2"/>
    <s v="Scientist/academic"/>
    <s v=""/>
    <n v="0"/>
    <s v=""/>
    <s v=""/>
    <s v="2016-08-05 14:14:48"/>
    <s v="2016-08-05 14:25:25"/>
    <s v="1b5b701ca0"/>
  </r>
  <r>
    <s v="86c788a23b762549a62ea8a535b6d0de"/>
    <x v="1"/>
    <x v="0"/>
    <x v="0"/>
    <x v="1"/>
    <s v=""/>
    <s v=""/>
    <n v="1"/>
    <x v="0"/>
    <x v="0"/>
    <x v="1"/>
    <x v="1"/>
    <n v="4"/>
    <n v="4"/>
    <n v="3"/>
    <n v="2"/>
    <n v="3"/>
    <n v="3"/>
    <n v="3"/>
    <n v="4"/>
    <n v="3"/>
    <n v="2"/>
    <n v="2"/>
    <n v="3"/>
    <n v="4"/>
    <n v="2"/>
    <s v="Director"/>
    <s v=""/>
    <n v="1"/>
    <s v="dwilkie@wcs.org"/>
    <s v=""/>
    <s v="2016-08-04 21:32:38"/>
    <s v="2016-08-04 21:36:33"/>
    <s v="2081c56ff2"/>
  </r>
  <r>
    <s v="9ced43985f023dc5ee527953c216b558"/>
    <x v="0"/>
    <x v="0"/>
    <x v="0"/>
    <x v="0"/>
    <s v=""/>
    <s v=""/>
    <n v="1"/>
    <x v="3"/>
    <x v="3"/>
    <x v="3"/>
    <x v="2"/>
    <n v="3"/>
    <s v=""/>
    <s v=""/>
    <s v=""/>
    <n v="3"/>
    <n v="3"/>
    <s v=""/>
    <s v=""/>
    <s v=""/>
    <n v="4"/>
    <n v="4"/>
    <s v=""/>
    <n v="2"/>
    <n v="1"/>
    <s v="Scientist/academic"/>
    <s v=""/>
    <n v="0"/>
    <s v=""/>
    <s v=""/>
    <s v="2016-07-27 04:55:38"/>
    <s v="2016-07-27 04:59:23"/>
    <s v="29a9a7e777"/>
  </r>
  <r>
    <s v="fcd41464373c31266e70b25fd514275c"/>
    <x v="0"/>
    <x v="0"/>
    <x v="0"/>
    <x v="0"/>
    <s v=""/>
    <s v=""/>
    <n v="1"/>
    <x v="2"/>
    <x v="4"/>
    <x v="1"/>
    <x v="3"/>
    <n v="2"/>
    <s v=""/>
    <n v="4"/>
    <n v="1"/>
    <n v="4"/>
    <n v="3"/>
    <n v="3"/>
    <n v="2"/>
    <n v="2"/>
    <n v="4"/>
    <n v="3"/>
    <n v="4"/>
    <n v="3"/>
    <n v="3"/>
    <s v="Scientist/academic"/>
    <s v=""/>
    <n v="0"/>
    <s v=""/>
    <s v="I have tried two different browsers and also tried zooming out to view at the smallest possible font size. even so I was unable to see or access the rankings for a number of sections, particularly for the livestock section (where I disagree radically with many of the comments i was able to see, but where the number of comments and the length of the section meant I could not access the rankings).  I would have liked to be able to challenge quite a few of the comments recorded in several sections: they have left me quite concerned about your process."/>
    <s v="2016-08-06 05:33:56"/>
    <s v="2016-08-06 05:45:30"/>
    <s v="2d17e8101c"/>
  </r>
  <r>
    <s v="fa0f0c4bfa796a9103189329fb53d4f7"/>
    <x v="1"/>
    <x v="1"/>
    <x v="0"/>
    <x v="0"/>
    <s v=""/>
    <s v=""/>
    <n v="1"/>
    <x v="0"/>
    <x v="1"/>
    <x v="0"/>
    <x v="1"/>
    <n v="5"/>
    <n v="4"/>
    <n v="2"/>
    <n v="2"/>
    <n v="4"/>
    <n v="3"/>
    <n v="3"/>
    <n v="4"/>
    <n v="2"/>
    <n v="3"/>
    <n v="3"/>
    <n v="3"/>
    <n v="3"/>
    <n v="2"/>
    <s v="Advisor"/>
    <s v=""/>
    <n v="1"/>
    <s v="tim@timdodman.co.uk"/>
    <s v=""/>
    <s v="2016-08-02 22:29:13"/>
    <s v="2016-08-02 22:45:54"/>
    <s v="322609e596"/>
  </r>
  <r>
    <s v="3730ce130c9f773b6df1f665b1ba6f62"/>
    <x v="1"/>
    <x v="0"/>
    <x v="0"/>
    <x v="1"/>
    <s v=""/>
    <s v=""/>
    <n v="1"/>
    <x v="3"/>
    <x v="1"/>
    <x v="1"/>
    <x v="1"/>
    <n v="2"/>
    <n v="5"/>
    <n v="3"/>
    <s v=""/>
    <s v=""/>
    <n v="5"/>
    <n v="5"/>
    <n v="5"/>
    <n v="4"/>
    <n v="4"/>
    <n v="2"/>
    <n v="4"/>
    <n v="4"/>
    <n v="3"/>
    <s v="Director"/>
    <s v=""/>
    <n v="0"/>
    <s v="r.nasi@cgiar.org"/>
    <s v=""/>
    <s v="2016-07-27 05:48:57"/>
    <s v="2016-07-27 05:52:40"/>
    <s v="3ba105e489"/>
  </r>
  <r>
    <s v="028171069555c450386f2a6a31e171f5"/>
    <x v="0"/>
    <x v="0"/>
    <x v="0"/>
    <x v="0"/>
    <s v=""/>
    <s v="Other"/>
    <n v="2"/>
    <x v="0"/>
    <x v="0"/>
    <x v="1"/>
    <x v="1"/>
    <n v="4"/>
    <n v="4"/>
    <n v="3"/>
    <n v="2"/>
    <n v="3"/>
    <n v="3"/>
    <n v="3"/>
    <n v="3"/>
    <n v="2"/>
    <n v="2"/>
    <n v="2"/>
    <n v="2"/>
    <n v="2"/>
    <n v="2"/>
    <s v="Director"/>
    <s v=""/>
    <n v="0"/>
    <s v=""/>
    <s v="It's time to consider wildlife products attained 'illegally' through poaching are merely byproducts of  land use change - punitive law and anti poaching enforcement are not only useless in this scenario but actually propagates removal of wild resources faster than they otherwise would. We have to make natural biodiversity the most productive land use available to poor Africans, and this requires emphasis on creating new mechanisms to raise massive amounts of money from the developed world and corrupt free mechanisms to lease land (Payment for ecosystem services)."/>
    <s v="2016-07-26 07:07:14"/>
    <s v="2016-07-26 07:27:00"/>
    <s v="3d90e18f7d"/>
  </r>
  <r>
    <s v="d063448935c2e65aa1f010cda617d0f7"/>
    <x v="0"/>
    <x v="0"/>
    <x v="1"/>
    <x v="0"/>
    <s v=""/>
    <s v=""/>
    <n v="2"/>
    <x v="3"/>
    <x v="1"/>
    <x v="3"/>
    <x v="1"/>
    <n v="5"/>
    <s v=""/>
    <n v="3"/>
    <n v="2"/>
    <n v="4"/>
    <n v="3"/>
    <n v="4"/>
    <n v="4"/>
    <n v="3"/>
    <n v="4"/>
    <n v="3"/>
    <n v="3"/>
    <n v="4"/>
    <s v=""/>
    <s v="Director"/>
    <s v=""/>
    <n v="0"/>
    <s v=""/>
    <s v=""/>
    <s v="2016-08-05 05:23:49"/>
    <s v="2016-08-05 05:30:08"/>
    <s v="3e7dbc885b"/>
  </r>
  <r>
    <s v="0345f60a0a57f12d130ad1eb22269bd6"/>
    <x v="0"/>
    <x v="1"/>
    <x v="0"/>
    <x v="0"/>
    <s v=""/>
    <s v=""/>
    <n v="2"/>
    <x v="3"/>
    <x v="0"/>
    <x v="4"/>
    <x v="0"/>
    <n v="5"/>
    <n v="5"/>
    <n v="4"/>
    <n v="2"/>
    <n v="4"/>
    <n v="4"/>
    <n v="4"/>
    <n v="4"/>
    <n v="4"/>
    <n v="3"/>
    <n v="4"/>
    <n v="4"/>
    <n v="4"/>
    <n v="3"/>
    <s v="Scientist/academic"/>
    <s v=""/>
    <n v="1"/>
    <s v=""/>
    <s v=""/>
    <s v="2016-08-05 07:41:36"/>
    <s v="2016-08-05 07:49:12"/>
    <s v="3ff13d6693"/>
  </r>
  <r>
    <s v="d7b97099886644e277e4fbc11f7f4d00"/>
    <x v="1"/>
    <x v="0"/>
    <x v="0"/>
    <x v="1"/>
    <s v=""/>
    <s v=""/>
    <n v="1"/>
    <x v="0"/>
    <x v="1"/>
    <x v="0"/>
    <x v="1"/>
    <n v="5"/>
    <n v="4"/>
    <n v="5"/>
    <n v="3"/>
    <n v="4"/>
    <n v="4"/>
    <n v="4"/>
    <s v=""/>
    <n v="3"/>
    <n v="3"/>
    <n v="4"/>
    <n v="4"/>
    <n v="3"/>
    <n v="3"/>
    <s v="Scientist/academic"/>
    <s v=""/>
    <n v="0"/>
    <s v=""/>
    <s v=""/>
    <s v="2016-08-05 09:28:19"/>
    <s v="2016-08-05 09:33:26"/>
    <s v="40fd55a5b0"/>
  </r>
  <r>
    <s v="fde7a1d942815633b3af14fa27c2f032"/>
    <x v="0"/>
    <x v="0"/>
    <x v="0"/>
    <x v="0"/>
    <s v=""/>
    <s v=""/>
    <n v="1"/>
    <x v="3"/>
    <x v="0"/>
    <x v="1"/>
    <x v="1"/>
    <n v="4"/>
    <n v="5"/>
    <n v="2"/>
    <n v="2"/>
    <n v="4"/>
    <n v="3"/>
    <n v="3"/>
    <n v="5"/>
    <n v="3"/>
    <n v="3"/>
    <n v="2"/>
    <n v="3"/>
    <n v="2"/>
    <n v="2"/>
    <s v="Scientist/academic"/>
    <s v=""/>
    <n v="0"/>
    <s v="dolago@uonbi.ac.ke"/>
    <s v=""/>
    <s v="2016-08-08 08:25:28"/>
    <s v="2016-08-08 08:39:47"/>
    <s v="4489a0010a"/>
  </r>
  <r>
    <s v="e89c83f776344eb634ba1d712b787ae2"/>
    <x v="1"/>
    <x v="0"/>
    <x v="1"/>
    <x v="0"/>
    <s v=""/>
    <s v=""/>
    <n v="1"/>
    <x v="1"/>
    <x v="0"/>
    <x v="0"/>
    <x v="0"/>
    <n v="4"/>
    <n v="5"/>
    <n v="4"/>
    <n v="3"/>
    <n v="4"/>
    <n v="3"/>
    <n v="4"/>
    <n v="5"/>
    <n v="5"/>
    <n v="5"/>
    <n v="4"/>
    <n v="4"/>
    <n v="4"/>
    <n v="2"/>
    <s v="Director"/>
    <s v=""/>
    <n v="1"/>
    <s v=""/>
    <s v=""/>
    <s v="2016-07-26 03:34:29"/>
    <s v="2016-07-26 03:48:00"/>
    <s v="44e418ec85"/>
  </r>
  <r>
    <s v="2d0f90e0307fe1c7d615cc0711e106e5"/>
    <x v="1"/>
    <x v="0"/>
    <x v="0"/>
    <x v="1"/>
    <s v=""/>
    <s v=""/>
    <n v="1"/>
    <x v="0"/>
    <x v="0"/>
    <x v="2"/>
    <x v="1"/>
    <n v="4"/>
    <n v="4"/>
    <n v="3"/>
    <n v="3"/>
    <n v="4"/>
    <n v="3"/>
    <n v="3"/>
    <n v="3"/>
    <n v="3"/>
    <n v="4"/>
    <n v="4"/>
    <n v="5"/>
    <n v="4"/>
    <n v="3"/>
    <s v="Programme/Project Manager"/>
    <s v=""/>
    <n v="1"/>
    <s v=""/>
    <s v=""/>
    <s v="2016-07-26 13:44:57"/>
    <s v="2016-07-26 14:08:43"/>
    <s v="4ca5069c71"/>
  </r>
  <r>
    <s v="fb48ec1ef30c4a45779ec5cdc677e8bb"/>
    <x v="0"/>
    <x v="1"/>
    <x v="0"/>
    <x v="1"/>
    <s v=""/>
    <s v=""/>
    <n v="3"/>
    <x v="3"/>
    <x v="2"/>
    <x v="0"/>
    <x v="2"/>
    <n v="4"/>
    <n v="5"/>
    <n v="5"/>
    <n v="2"/>
    <n v="2"/>
    <n v="3"/>
    <n v="3"/>
    <n v="4"/>
    <n v="4"/>
    <n v="3"/>
    <n v="4"/>
    <n v="4"/>
    <n v="4"/>
    <n v="1"/>
    <s v="Director"/>
    <s v=""/>
    <n v="1"/>
    <s v="kingjn@gmail.com"/>
    <s v=""/>
    <s v="2016-07-26 12:16:05"/>
    <s v="2016-07-26 12:20:09"/>
    <s v="59b10f1ce0"/>
  </r>
  <r>
    <s v="bc08f2727645a1ba064d8aa992f6cc79"/>
    <x v="1"/>
    <x v="0"/>
    <x v="0"/>
    <x v="1"/>
    <s v=""/>
    <s v=""/>
    <n v="1"/>
    <x v="0"/>
    <x v="0"/>
    <x v="0"/>
    <x v="1"/>
    <n v="4"/>
    <n v="5"/>
    <n v="4"/>
    <s v=""/>
    <n v="4"/>
    <n v="4"/>
    <n v="4"/>
    <n v="4"/>
    <s v=""/>
    <n v="3"/>
    <n v="4"/>
    <n v="4"/>
    <n v="5"/>
    <n v="3"/>
    <s v="Advisor"/>
    <s v=""/>
    <n v="0"/>
    <s v=""/>
    <s v=""/>
    <s v="2016-08-19 12:30:56"/>
    <s v="2016-08-19 12:57:39"/>
    <s v="5c0247c73e"/>
  </r>
  <r>
    <s v="b1d1b8459cf63503ba0f809d8f56b701"/>
    <x v="0"/>
    <x v="0"/>
    <x v="0"/>
    <x v="1"/>
    <s v=""/>
    <s v=""/>
    <n v="2"/>
    <x v="3"/>
    <x v="2"/>
    <x v="0"/>
    <x v="1"/>
    <n v="3"/>
    <n v="3"/>
    <n v="3"/>
    <n v="3"/>
    <n v="3"/>
    <n v="4"/>
    <n v="5"/>
    <n v="3"/>
    <n v="4"/>
    <n v="4"/>
    <n v="3"/>
    <n v="3"/>
    <n v="3"/>
    <n v="2"/>
    <s v="Director"/>
    <s v=""/>
    <n v="1"/>
    <s v="aplumptre@wcs.org"/>
    <s v="Am interested to see how you will analyse these data"/>
    <s v="2016-08-05 08:52:23"/>
    <s v="2016-08-05 08:59:12"/>
    <s v="5f2c9b4545"/>
  </r>
  <r>
    <s v="329991fa89bcb6bdcdcd70f7f841b4e8"/>
    <x v="0"/>
    <x v="0"/>
    <x v="0"/>
    <x v="0"/>
    <s v=""/>
    <s v=""/>
    <n v="1"/>
    <x v="3"/>
    <x v="1"/>
    <x v="1"/>
    <x v="2"/>
    <n v="4"/>
    <n v="4"/>
    <n v="2"/>
    <n v="1"/>
    <n v="4"/>
    <n v="3"/>
    <n v="4"/>
    <n v="4"/>
    <n v="3"/>
    <n v="2"/>
    <n v="2"/>
    <n v="2"/>
    <n v="3"/>
    <n v="3"/>
    <s v="Director"/>
    <s v=""/>
    <n v="1"/>
    <s v="mike.watson@lewa.org"/>
    <s v=""/>
    <s v="2016-08-25 13:02:03"/>
    <s v="2016-08-25 13:41:31"/>
    <s v="63b9f2d1d6"/>
  </r>
  <r>
    <s v="ce0c4a842e5174aa702999dd65746ca6"/>
    <x v="0"/>
    <x v="0"/>
    <x v="1"/>
    <x v="0"/>
    <s v=""/>
    <s v=""/>
    <n v="2"/>
    <x v="0"/>
    <x v="2"/>
    <x v="1"/>
    <x v="1"/>
    <n v="4"/>
    <n v="4"/>
    <n v="2"/>
    <n v="1"/>
    <n v="2"/>
    <n v="4"/>
    <n v="3"/>
    <n v="2"/>
    <n v="2"/>
    <n v="3"/>
    <n v="1"/>
    <n v="5"/>
    <n v="2"/>
    <n v="2"/>
    <s v="Director"/>
    <s v=""/>
    <n v="1"/>
    <s v="anelson@wcs.org"/>
    <s v=""/>
    <s v="2016-08-25 15:03:59"/>
    <s v="2016-08-25 15:10:06"/>
    <s v="6c9f849b22"/>
  </r>
  <r>
    <s v="999a0fcebbc61687d4c44f96aa0db124"/>
    <x v="0"/>
    <x v="0"/>
    <x v="1"/>
    <x v="0"/>
    <s v=""/>
    <s v=""/>
    <n v="2"/>
    <x v="3"/>
    <x v="0"/>
    <x v="0"/>
    <x v="1"/>
    <n v="5"/>
    <n v="5"/>
    <n v="3"/>
    <s v=""/>
    <n v="4"/>
    <n v="3"/>
    <n v="3"/>
    <n v="4"/>
    <n v="2"/>
    <n v="3"/>
    <n v="4"/>
    <n v="4"/>
    <n v="4"/>
    <n v="2"/>
    <s v="Advisor"/>
    <s v=""/>
    <n v="0"/>
    <s v=""/>
    <s v=""/>
    <s v="2016-07-27 12:57:36"/>
    <s v="2016-07-27 13:03:13"/>
    <s v="6d9b7140b1"/>
  </r>
  <r>
    <s v="2483054a3b79453612c89d8b71555c95"/>
    <x v="0"/>
    <x v="0"/>
    <x v="1"/>
    <x v="0"/>
    <s v="Northern Africa"/>
    <s v=""/>
    <n v="3"/>
    <x v="0"/>
    <x v="0"/>
    <x v="0"/>
    <x v="0"/>
    <n v="5"/>
    <n v="5"/>
    <n v="4"/>
    <n v="3"/>
    <n v="4"/>
    <n v="4"/>
    <n v="3"/>
    <n v="5"/>
    <n v="3"/>
    <n v="3"/>
    <n v="5"/>
    <n v="4"/>
    <n v="5"/>
    <n v="5"/>
    <s v="Director"/>
    <s v=""/>
    <n v="0"/>
    <s v=""/>
    <s v=""/>
    <s v="2016-08-25 15:02:55"/>
    <s v="2016-08-25 15:15:24"/>
    <s v="6e908c0433"/>
  </r>
  <r>
    <s v="092f63d9ca582f0437591494c7d599dd"/>
    <x v="1"/>
    <x v="1"/>
    <x v="0"/>
    <x v="1"/>
    <s v=""/>
    <s v=""/>
    <n v="2"/>
    <x v="0"/>
    <x v="2"/>
    <x v="1"/>
    <x v="0"/>
    <n v="3"/>
    <n v="5"/>
    <n v="2"/>
    <n v="2"/>
    <n v="5"/>
    <n v="3"/>
    <n v="3"/>
    <n v="4"/>
    <n v="2"/>
    <n v="1"/>
    <n v="2"/>
    <n v="4"/>
    <n v="4"/>
    <n v="2"/>
    <s v="Programme/Project Manager"/>
    <s v=""/>
    <n v="1"/>
    <s v=""/>
    <s v=""/>
    <s v="2016-08-27 15:49:19"/>
    <s v="2016-08-27 15:55:55"/>
    <s v="6f74ec5628"/>
  </r>
  <r>
    <s v="05dafb97b3124b6680f25a6ba37435d7"/>
    <x v="0"/>
    <x v="0"/>
    <x v="1"/>
    <x v="0"/>
    <s v=""/>
    <s v=""/>
    <n v="2"/>
    <x v="0"/>
    <x v="0"/>
    <x v="0"/>
    <x v="1"/>
    <n v="4"/>
    <n v="4"/>
    <n v="3"/>
    <n v="3"/>
    <n v="4"/>
    <n v="4"/>
    <n v="4"/>
    <n v="4"/>
    <n v="3"/>
    <n v="4"/>
    <n v="3"/>
    <n v="4"/>
    <n v="4"/>
    <n v="3"/>
    <s v="Other"/>
    <s v="Business"/>
    <n v="0"/>
    <s v=""/>
    <s v=""/>
    <s v="2016-07-26 11:28:33"/>
    <s v="2016-07-26 11:31:01"/>
    <s v="7005fe4e3b"/>
  </r>
  <r>
    <s v="b310b1014ad8ad6baf7bab7a6409c2ec"/>
    <x v="0"/>
    <x v="0"/>
    <x v="1"/>
    <x v="1"/>
    <s v=""/>
    <s v=""/>
    <n v="3"/>
    <x v="0"/>
    <x v="0"/>
    <x v="0"/>
    <x v="1"/>
    <n v="5"/>
    <n v="5"/>
    <n v="3"/>
    <n v="2"/>
    <n v="4"/>
    <n v="4"/>
    <n v="5"/>
    <n v="5"/>
    <n v="3"/>
    <n v="3"/>
    <n v="4"/>
    <n v="5"/>
    <n v="3"/>
    <n v="3"/>
    <s v="Programme/Project Manager"/>
    <s v=""/>
    <n v="0"/>
    <s v=""/>
    <s v="I've enjoyed it, and enjoyed reading the responses from others."/>
    <s v="2016-08-23 08:56:45"/>
    <s v="2016-08-23 09:11:30"/>
    <s v="7030db47da"/>
  </r>
  <r>
    <s v="ae3e3885bfafa59ecfefcedbcf4f164e"/>
    <x v="0"/>
    <x v="0"/>
    <x v="0"/>
    <x v="0"/>
    <s v=""/>
    <s v=""/>
    <n v="1"/>
    <x v="0"/>
    <x v="1"/>
    <x v="1"/>
    <x v="2"/>
    <n v="5"/>
    <n v="4"/>
    <n v="2"/>
    <n v="2"/>
    <n v="3"/>
    <n v="4"/>
    <n v="3"/>
    <n v="5"/>
    <n v="2"/>
    <n v="2"/>
    <n v="2"/>
    <n v="2"/>
    <n v="3"/>
    <n v="3"/>
    <s v="Scientist/academic"/>
    <s v=""/>
    <n v="1"/>
    <s v=""/>
    <s v=""/>
    <s v="2016-08-04 21:22:23"/>
    <s v="2016-08-04 21:26:14"/>
    <s v="75cae2f2b7"/>
  </r>
  <r>
    <s v="baed7685c3c89817993cd6650ee34d03"/>
    <x v="1"/>
    <x v="0"/>
    <x v="0"/>
    <x v="1"/>
    <s v=""/>
    <s v=""/>
    <n v="1"/>
    <x v="2"/>
    <x v="1"/>
    <x v="0"/>
    <x v="0"/>
    <n v="5"/>
    <n v="5"/>
    <n v="4"/>
    <n v="3"/>
    <n v="3"/>
    <n v="3"/>
    <n v="3"/>
    <n v="3"/>
    <n v="3"/>
    <n v="3"/>
    <n v="2"/>
    <n v="3"/>
    <n v="3"/>
    <n v="3"/>
    <s v="Director"/>
    <s v=""/>
    <n v="1"/>
    <s v=""/>
    <s v=""/>
    <s v="2016-08-03 14:25:07"/>
    <s v="2016-08-03 14:31:28"/>
    <s v="75ec70776d"/>
  </r>
  <r>
    <s v="718036b2eb8158bd49c7b52b4a5ae0d1"/>
    <x v="0"/>
    <x v="0"/>
    <x v="1"/>
    <x v="0"/>
    <s v=""/>
    <s v=""/>
    <n v="2"/>
    <x v="3"/>
    <x v="0"/>
    <x v="2"/>
    <x v="1"/>
    <n v="4"/>
    <n v="3"/>
    <n v="3"/>
    <n v="2"/>
    <n v="3"/>
    <n v="4"/>
    <n v="4"/>
    <n v="4"/>
    <n v="4"/>
    <n v="2"/>
    <n v="4"/>
    <n v="5"/>
    <n v="4"/>
    <n v="1"/>
    <s v="Scientist/academic"/>
    <s v=""/>
    <n v="0"/>
    <s v=""/>
    <s v=""/>
    <s v="2016-08-05 14:45:42"/>
    <s v="2016-08-05 14:49:19"/>
    <s v="775a76aee1"/>
  </r>
  <r>
    <s v="225ecff0cc4cbb5886163e720726b010"/>
    <x v="1"/>
    <x v="0"/>
    <x v="1"/>
    <x v="0"/>
    <s v=""/>
    <s v=""/>
    <n v="1"/>
    <x v="0"/>
    <x v="0"/>
    <x v="0"/>
    <x v="1"/>
    <n v="5"/>
    <n v="4"/>
    <n v="3"/>
    <n v="3"/>
    <n v="5"/>
    <n v="5"/>
    <n v="4"/>
    <n v="4"/>
    <n v="5"/>
    <n v="4"/>
    <n v="3"/>
    <n v="3"/>
    <n v="4"/>
    <n v="3"/>
    <s v="Scientist/academic"/>
    <s v=""/>
    <n v="0"/>
    <s v=""/>
    <s v=""/>
    <s v="2016-07-26 15:13:26"/>
    <s v="2016-07-26 15:22:32"/>
    <s v="7ddce75a22"/>
  </r>
  <r>
    <s v="a9cf7ff874d6071f11ee12596625b61b"/>
    <x v="0"/>
    <x v="0"/>
    <x v="0"/>
    <x v="0"/>
    <s v=""/>
    <s v=""/>
    <n v="1"/>
    <x v="0"/>
    <x v="1"/>
    <x v="0"/>
    <x v="1"/>
    <n v="5"/>
    <n v="4"/>
    <n v="4"/>
    <n v="3"/>
    <n v="4"/>
    <n v="4"/>
    <n v="4"/>
    <n v="5"/>
    <n v="4"/>
    <n v="4"/>
    <n v="3"/>
    <n v="4"/>
    <n v="4"/>
    <n v="3"/>
    <s v="Director"/>
    <s v=""/>
    <n v="1"/>
    <s v=""/>
    <s v="I think you should have provided a description of the categories at the beginning of the survey to calibrate the respondents to what Very High versus Medium vs. Very Low mean.  You put a 10 year time horizon on it...but at least something about scale and scope would have helped, and to remind people about (ir)reversibility of the threat (if you wanted them to think about that or not). These components of threat alter one's rating."/>
    <s v="2016-08-04 21:29:09"/>
    <s v="2016-08-04 21:46:55"/>
    <s v="8ea737d3ef"/>
  </r>
  <r>
    <s v="01c1c7e8ba465ccc3b1eb16dc42d1a1b"/>
    <x v="1"/>
    <x v="1"/>
    <x v="0"/>
    <x v="1"/>
    <s v=""/>
    <s v=""/>
    <n v="2"/>
    <x v="0"/>
    <x v="1"/>
    <x v="1"/>
    <x v="1"/>
    <n v="4"/>
    <n v="3"/>
    <n v="2"/>
    <n v="1"/>
    <n v="2"/>
    <n v="4"/>
    <s v=""/>
    <s v=""/>
    <s v=""/>
    <n v="1"/>
    <n v="3"/>
    <n v="3"/>
    <n v="3"/>
    <n v="2"/>
    <s v="Programme/Project Manager"/>
    <s v=""/>
    <n v="1"/>
    <s v="kathryn.phillips@fauna-flora.org"/>
    <s v=""/>
    <s v="2016-08-25 14:10:32"/>
    <s v="2016-08-25 14:21:10"/>
    <s v="8f0305e1c3"/>
  </r>
  <r>
    <s v="ab65a5ea388baad731431f53fe5976a5"/>
    <x v="0"/>
    <x v="0"/>
    <x v="0"/>
    <x v="0"/>
    <s v=""/>
    <s v=""/>
    <n v="1"/>
    <x v="0"/>
    <x v="1"/>
    <x v="0"/>
    <x v="1"/>
    <n v="5"/>
    <n v="4"/>
    <n v="3"/>
    <s v=""/>
    <n v="2"/>
    <n v="3"/>
    <n v="2"/>
    <n v="3"/>
    <n v="2"/>
    <n v="2"/>
    <n v="3"/>
    <n v="4"/>
    <n v="4"/>
    <n v="2"/>
    <s v="Programme/Project Manager"/>
    <s v=""/>
    <n v="1"/>
    <s v="cfoley@wcs.org"/>
    <s v="I would have separated the legal hunting and legal trapping of wildlife questions. Legal hunting in Tanzania does have positive impacts, while the legal trapping, particularly of reptiles, is almost wholy negative and causes significant devastation of wildlife communities."/>
    <s v="2016-08-26 06:33:54"/>
    <s v="2016-08-26 06:43:17"/>
    <s v="9fc3a8f923"/>
  </r>
  <r>
    <s v="805aaf79aa283027d09132077e798988"/>
    <x v="0"/>
    <x v="0"/>
    <x v="1"/>
    <x v="0"/>
    <s v=""/>
    <s v=""/>
    <n v="2"/>
    <x v="2"/>
    <x v="1"/>
    <x v="0"/>
    <x v="2"/>
    <n v="5"/>
    <n v="5"/>
    <n v="4"/>
    <n v="3"/>
    <n v="5"/>
    <n v="5"/>
    <n v="5"/>
    <n v="5"/>
    <n v="5"/>
    <n v="4"/>
    <n v="4"/>
    <n v="5"/>
    <n v="4"/>
    <n v="4"/>
    <s v="Scientist/academic"/>
    <s v=""/>
    <n v="0"/>
    <s v=""/>
    <s v="The survey seems to be zero-ing in on the key threats in Africa."/>
    <s v="2016-07-26 12:21:31"/>
    <s v="2016-07-26 12:28:04"/>
    <s v="9fdebad69a"/>
  </r>
  <r>
    <s v="f7121acffba711aaec7b54b82cee742d"/>
    <x v="0"/>
    <x v="0"/>
    <x v="1"/>
    <x v="0"/>
    <s v=""/>
    <s v=""/>
    <n v="2"/>
    <x v="0"/>
    <x v="0"/>
    <x v="0"/>
    <x v="0"/>
    <n v="5"/>
    <n v="5"/>
    <n v="3"/>
    <n v="1"/>
    <n v="5"/>
    <n v="5"/>
    <n v="5"/>
    <n v="5"/>
    <n v="4"/>
    <n v="3"/>
    <n v="3"/>
    <n v="4"/>
    <n v="4"/>
    <n v="4"/>
    <s v="Advisor"/>
    <s v=""/>
    <n v="0"/>
    <s v=""/>
    <s v=""/>
    <s v="2016-08-06 13:48:37"/>
    <s v="2016-08-06 13:59:18"/>
    <s v="9fdebad69a"/>
  </r>
  <r>
    <s v="ab2e64b8ad69277c084bf6ab92cfafc4"/>
    <x v="1"/>
    <x v="0"/>
    <x v="0"/>
    <x v="1"/>
    <s v=""/>
    <s v=""/>
    <n v="1"/>
    <x v="3"/>
    <x v="1"/>
    <x v="2"/>
    <x v="1"/>
    <n v="4"/>
    <n v="4"/>
    <n v="3"/>
    <n v="3"/>
    <n v="4"/>
    <n v="3"/>
    <n v="5"/>
    <n v="4"/>
    <n v="3"/>
    <n v="3"/>
    <n v="3"/>
    <n v="4"/>
    <n v="3"/>
    <n v="3"/>
    <s v="Director"/>
    <s v=""/>
    <n v="1"/>
    <s v=""/>
    <s v=""/>
    <s v="2016-07-28 21:01:43"/>
    <s v="2016-07-28 21:07:14"/>
    <s v="a85b67ed6d"/>
  </r>
  <r>
    <s v="57bdf41fc9af5fb85dd56d4644825419"/>
    <x v="0"/>
    <x v="0"/>
    <x v="0"/>
    <x v="0"/>
    <s v=""/>
    <s v=""/>
    <n v="1"/>
    <x v="3"/>
    <x v="1"/>
    <x v="1"/>
    <x v="1"/>
    <n v="3"/>
    <n v="3"/>
    <n v="2"/>
    <n v="2"/>
    <n v="2"/>
    <n v="2"/>
    <n v="1"/>
    <n v="3"/>
    <n v="2"/>
    <n v="3"/>
    <n v="2"/>
    <n v="2"/>
    <n v="1"/>
    <n v="2"/>
    <s v="Scientist/academic"/>
    <s v=""/>
    <n v="0"/>
    <s v="douglas.sheil@nmbu.no"/>
    <s v="Scale issues are unclear here.  I think I mentioned last time that it is hard to weigh a large threat in a very localised setting from a more background but widespread concern. Also in terms of slow and acute variables ... so climate is minor over the next 10 years, but could be the biggest threat over the century."/>
    <s v="2016-07-26 08:45:32"/>
    <s v="2016-07-26 08:53:56"/>
    <s v="ac74be9624"/>
  </r>
  <r>
    <s v="5d150d0ae775d65657e7da60cd62b587"/>
    <x v="0"/>
    <x v="1"/>
    <x v="0"/>
    <x v="1"/>
    <s v=""/>
    <s v=""/>
    <n v="3"/>
    <x v="0"/>
    <x v="2"/>
    <x v="2"/>
    <x v="1"/>
    <n v="5"/>
    <s v=""/>
    <n v="4"/>
    <n v="2"/>
    <n v="5"/>
    <s v=""/>
    <n v="5"/>
    <n v="5"/>
    <s v=""/>
    <s v=""/>
    <n v="5"/>
    <n v="5"/>
    <n v="5"/>
    <n v="4"/>
    <s v="Director"/>
    <s v=""/>
    <n v="0"/>
    <s v=""/>
    <s v=""/>
    <s v="2016-08-08 07:13:14"/>
    <s v="2016-08-08 07:34:04"/>
    <s v="ad157af82d"/>
  </r>
  <r>
    <s v="2b6d3b2be7f6f6d2c5e719068d02d287"/>
    <x v="0"/>
    <x v="0"/>
    <x v="1"/>
    <x v="1"/>
    <s v=""/>
    <s v=""/>
    <n v="3"/>
    <x v="0"/>
    <x v="0"/>
    <x v="0"/>
    <x v="1"/>
    <n v="5"/>
    <n v="5"/>
    <n v="3"/>
    <n v="1"/>
    <n v="5"/>
    <n v="4"/>
    <n v="4"/>
    <n v="4"/>
    <n v="2"/>
    <n v="3"/>
    <n v="4"/>
    <n v="4"/>
    <n v="5"/>
    <n v="3"/>
    <s v="Programme/Project Manager"/>
    <s v=""/>
    <n v="0"/>
    <s v=""/>
    <s v=""/>
    <s v="2016-07-27 13:22:21"/>
    <s v="2016-07-27 13:32:51"/>
    <s v="b1242f4ca9"/>
  </r>
  <r>
    <s v="24a6d71d40abbd34fe7c65c4eb2150d5"/>
    <x v="1"/>
    <x v="0"/>
    <x v="0"/>
    <x v="1"/>
    <s v=""/>
    <s v=""/>
    <n v="1"/>
    <x v="2"/>
    <x v="0"/>
    <x v="0"/>
    <x v="1"/>
    <n v="5"/>
    <n v="5"/>
    <n v="5"/>
    <n v="5"/>
    <n v="4"/>
    <n v="4"/>
    <n v="4"/>
    <n v="4"/>
    <n v="3"/>
    <n v="2"/>
    <n v="3"/>
    <n v="3"/>
    <n v="2"/>
    <n v="1"/>
    <s v="Director"/>
    <s v=""/>
    <n v="0"/>
    <s v="richard_ruggiero@fws.gov"/>
    <s v=""/>
    <s v="2016-08-25 13:37:29"/>
    <s v="2016-08-25 13:39:56"/>
    <s v="b1242f4ca9"/>
  </r>
  <r>
    <s v="96bc73cc67a154472eda4780db0074d7"/>
    <x v="1"/>
    <x v="1"/>
    <x v="0"/>
    <x v="0"/>
    <s v=""/>
    <s v=""/>
    <n v="1"/>
    <x v="0"/>
    <x v="0"/>
    <x v="2"/>
    <x v="1"/>
    <n v="5"/>
    <n v="5"/>
    <n v="5"/>
    <s v=""/>
    <n v="5"/>
    <n v="4"/>
    <n v="4"/>
    <n v="4"/>
    <n v="4"/>
    <s v=""/>
    <n v="5"/>
    <n v="5"/>
    <n v="5"/>
    <n v="5"/>
    <s v="Programme/Project Manager"/>
    <s v=""/>
    <n v="1"/>
    <s v=""/>
    <s v="One important reason which was not included in the question regarding the expansion of livestock is that of the impact of globalisation and urban middle classes from tribes who culturally put excess wealth into livestock herds  as a sign of prestige. These herds are tended by hired herders and sent into the more remote places to find pasture often at great distances from the urban areas (becasue there is no pasture there) and therefore into areas richer in wildlife and biodiversity.  These herds do enormous damage to the pasture causing soil erosion and degradation. The impact is also incremental and therefore suffers from the &quot;shifting baseline&quot; syndrome. Because resilience to drought is reduced, these impacts may often be masked by narratives surrounding climate change (which can be politically easier)."/>
    <s v="2016-08-12 08:10:58"/>
    <s v="2016-08-12 08:30:59"/>
    <s v="b24eaa6dbf"/>
  </r>
  <r>
    <s v="1cd78175e00d82b2439a09b6178e9e9d"/>
    <x v="0"/>
    <x v="0"/>
    <x v="0"/>
    <x v="0"/>
    <s v=""/>
    <s v=""/>
    <n v="1"/>
    <x v="0"/>
    <x v="1"/>
    <x v="0"/>
    <x v="0"/>
    <n v="4"/>
    <n v="3"/>
    <n v="2"/>
    <n v="2"/>
    <n v="3"/>
    <n v="3"/>
    <n v="3"/>
    <n v="3"/>
    <n v="3"/>
    <n v="3"/>
    <n v="3"/>
    <n v="2"/>
    <n v="2"/>
    <n v="2"/>
    <s v="Practitioner"/>
    <s v=""/>
    <n v="1"/>
    <s v=""/>
    <s v=""/>
    <s v="2016-07-26 06:26:38"/>
    <s v="2016-07-26 06:34:12"/>
    <s v="b482b53fc5"/>
  </r>
  <r>
    <s v="1f1d702d42d875aaed4ec57d78183f40"/>
    <x v="0"/>
    <x v="0"/>
    <x v="0"/>
    <x v="0"/>
    <s v=""/>
    <s v=""/>
    <n v="1"/>
    <x v="3"/>
    <x v="2"/>
    <x v="3"/>
    <x v="1"/>
    <n v="4"/>
    <n v="4"/>
    <n v="1"/>
    <n v="1"/>
    <n v="2"/>
    <n v="3"/>
    <n v="2"/>
    <n v="3"/>
    <n v="1"/>
    <n v="1"/>
    <n v="2"/>
    <n v="3"/>
    <n v="2"/>
    <n v="1"/>
    <s v="Programme/Project Manager"/>
    <s v=""/>
    <n v="1"/>
    <s v=""/>
    <s v=""/>
    <s v="2016-07-26 07:20:35"/>
    <s v="2016-07-26 07:33:26"/>
    <s v="b482b53fc5"/>
  </r>
  <r>
    <s v="4772448cddde26b2c5e89f3ff94e4b8f"/>
    <x v="0"/>
    <x v="1"/>
    <x v="1"/>
    <x v="1"/>
    <s v=""/>
    <s v=""/>
    <n v="4"/>
    <x v="0"/>
    <x v="0"/>
    <x v="3"/>
    <x v="0"/>
    <n v="5"/>
    <n v="5"/>
    <n v="3"/>
    <n v="1"/>
    <n v="4"/>
    <n v="5"/>
    <n v="5"/>
    <n v="5"/>
    <n v="5"/>
    <n v="3"/>
    <n v="3"/>
    <n v="3"/>
    <n v="3"/>
    <n v="3"/>
    <s v="Director"/>
    <s v=""/>
    <n v="1"/>
    <s v="mbrown@tnc.org"/>
    <s v=""/>
    <s v="2016-08-04 11:37:43"/>
    <s v="2016-08-04 13:32:16"/>
    <s v="b482b53fc5"/>
  </r>
  <r>
    <s v="6ae44d9437c0c9e13b1f9448b6a667d4"/>
    <x v="0"/>
    <x v="0"/>
    <x v="1"/>
    <x v="1"/>
    <s v=""/>
    <s v=""/>
    <n v="3"/>
    <x v="0"/>
    <x v="1"/>
    <x v="0"/>
    <x v="0"/>
    <n v="3"/>
    <n v="5"/>
    <n v="2"/>
    <n v="3"/>
    <n v="5"/>
    <n v="2"/>
    <n v="3"/>
    <n v="4"/>
    <n v="4"/>
    <n v="5"/>
    <n v="4"/>
    <n v="3"/>
    <n v="3"/>
    <n v="3"/>
    <s v="Programme/Project Manager"/>
    <s v=""/>
    <n v="1"/>
    <s v=""/>
    <s v=""/>
    <s v="2016-07-28 20:28:48"/>
    <s v="2016-07-28 20:32:25"/>
    <s v="b589adf060"/>
  </r>
  <r>
    <s v="98a20c7f2c38ecbdd6b8af955cb11df9"/>
    <x v="0"/>
    <x v="0"/>
    <x v="0"/>
    <x v="0"/>
    <s v=""/>
    <s v=""/>
    <n v="1"/>
    <x v="0"/>
    <x v="0"/>
    <x v="0"/>
    <x v="1"/>
    <n v="4"/>
    <n v="5"/>
    <n v="3"/>
    <n v="2"/>
    <n v="3"/>
    <s v=""/>
    <s v=""/>
    <n v="3"/>
    <n v="2"/>
    <n v="2"/>
    <n v="3"/>
    <n v="3"/>
    <n v="3"/>
    <n v="3"/>
    <s v="Programme/Project Manager"/>
    <s v=""/>
    <n v="1"/>
    <s v=""/>
    <s v="I don't have adequate knowledge on climate change beyond what I personally see to comment "/>
    <s v="2016-07-26 02:08:33"/>
    <s v="2016-07-26 02:24:18"/>
    <s v="c25563d508"/>
  </r>
  <r>
    <s v="8f66da932c14d0ca652bb0ab2c253c7a"/>
    <x v="1"/>
    <x v="0"/>
    <x v="1"/>
    <x v="0"/>
    <s v=""/>
    <s v=""/>
    <n v="1"/>
    <x v="3"/>
    <x v="0"/>
    <x v="0"/>
    <x v="1"/>
    <n v="5"/>
    <n v="4"/>
    <n v="3"/>
    <n v="3"/>
    <n v="4"/>
    <n v="4"/>
    <n v="3"/>
    <n v="4"/>
    <s v=""/>
    <n v="4"/>
    <n v="3"/>
    <n v="3"/>
    <n v="3"/>
    <n v="4"/>
    <s v="Director"/>
    <s v=""/>
    <n v="0"/>
    <s v=""/>
    <s v=""/>
    <s v="2016-08-09 20:22:33"/>
    <s v="2016-08-09 20:28:32"/>
    <s v="c5356bb525"/>
  </r>
  <r>
    <s v="6129131701de50e69ff7eade4996a574"/>
    <x v="0"/>
    <x v="0"/>
    <x v="0"/>
    <x v="0"/>
    <s v=""/>
    <s v=""/>
    <n v="1"/>
    <x v="0"/>
    <x v="2"/>
    <x v="5"/>
    <x v="1"/>
    <n v="5"/>
    <s v=""/>
    <n v="4"/>
    <n v="2"/>
    <n v="5"/>
    <n v="3"/>
    <n v="3"/>
    <n v="4"/>
    <n v="4"/>
    <n v="3"/>
    <s v=""/>
    <s v=""/>
    <n v="4"/>
    <n v="3"/>
    <s v="Scientist/academic"/>
    <s v=""/>
    <n v="1"/>
    <s v="jeff.worden@nrt-kenya.org"/>
    <s v=""/>
    <s v="2016-08-25 14:31:41"/>
    <s v="2016-08-25 14:41:33"/>
    <s v="c62ab7238c"/>
  </r>
  <r>
    <s v="bf7bfbeb171472f6c600c53cbda45e9b"/>
    <x v="1"/>
    <x v="0"/>
    <x v="0"/>
    <x v="1"/>
    <s v=""/>
    <s v=""/>
    <n v="1"/>
    <x v="2"/>
    <x v="2"/>
    <x v="0"/>
    <x v="1"/>
    <n v="4"/>
    <n v="5"/>
    <n v="3"/>
    <n v="1"/>
    <n v="1"/>
    <n v="2"/>
    <n v="3"/>
    <n v="3"/>
    <n v="1"/>
    <n v="3"/>
    <n v="1"/>
    <n v="1"/>
    <n v="4"/>
    <n v="1"/>
    <s v="Scientist/academic"/>
    <s v=""/>
    <n v="1"/>
    <s v=""/>
    <s v=""/>
    <s v="2016-08-05 13:01:30"/>
    <s v="2016-08-05 14:01:29"/>
    <s v="c6d7c694ed"/>
  </r>
  <r>
    <s v="fc90b4d981314833536ac3fbef3cccb9"/>
    <x v="0"/>
    <x v="1"/>
    <x v="1"/>
    <x v="0"/>
    <s v=""/>
    <s v=""/>
    <n v="3"/>
    <x v="0"/>
    <x v="0"/>
    <x v="1"/>
    <x v="2"/>
    <n v="5"/>
    <n v="4"/>
    <n v="2"/>
    <n v="2"/>
    <n v="4"/>
    <n v="5"/>
    <n v="4"/>
    <n v="5"/>
    <n v="3"/>
    <n v="3"/>
    <n v="2"/>
    <n v="3"/>
    <n v="4"/>
    <n v="3"/>
    <s v="Director"/>
    <s v=""/>
    <n v="0"/>
    <s v=""/>
    <s v=""/>
    <s v="2016-07-26 14:07:18"/>
    <s v="2016-07-26 14:10:13"/>
    <s v="cb9460e21a"/>
  </r>
  <r>
    <s v="693a9eee0e6b912714569189ff2db8ed"/>
    <x v="0"/>
    <x v="0"/>
    <x v="0"/>
    <x v="0"/>
    <s v=""/>
    <s v="Other"/>
    <n v="2"/>
    <x v="3"/>
    <x v="2"/>
    <x v="1"/>
    <x v="1"/>
    <n v="4"/>
    <n v="5"/>
    <n v="3"/>
    <n v="3"/>
    <n v="4"/>
    <n v="5"/>
    <n v="4"/>
    <n v="3"/>
    <n v="2"/>
    <n v="2"/>
    <n v="3"/>
    <n v="2"/>
    <n v="3"/>
    <n v="4"/>
    <s v="Programme/Project Manager"/>
    <s v=""/>
    <n v="1"/>
    <s v=""/>
    <s v=""/>
    <s v="2016-08-25 15:10:01"/>
    <s v="2016-08-25 15:16:00"/>
    <s v="cf809189ed"/>
  </r>
  <r>
    <s v="8e3cfb6290328d8be98d7cf2b1626d7a"/>
    <x v="0"/>
    <x v="0"/>
    <x v="0"/>
    <x v="0"/>
    <s v=""/>
    <s v=""/>
    <n v="1"/>
    <x v="0"/>
    <x v="0"/>
    <x v="2"/>
    <x v="1"/>
    <n v="4"/>
    <n v="5"/>
    <n v="4"/>
    <n v="3"/>
    <n v="3"/>
    <s v=""/>
    <n v="3"/>
    <n v="3"/>
    <n v="3"/>
    <n v="2"/>
    <n v="3"/>
    <n v="3"/>
    <n v="3"/>
    <n v="3"/>
    <s v="Director"/>
    <s v=""/>
    <n v="1"/>
    <s v=""/>
    <s v=""/>
    <s v="2016-08-05 02:05:16"/>
    <s v="2016-08-05 02:13:55"/>
    <s v="cfde61b726"/>
  </r>
  <r>
    <s v="653f11c62477932ad12f2c9a2d593118"/>
    <x v="1"/>
    <x v="0"/>
    <x v="1"/>
    <x v="0"/>
    <s v=""/>
    <s v=""/>
    <n v="1"/>
    <x v="0"/>
    <x v="2"/>
    <x v="3"/>
    <x v="4"/>
    <n v="5"/>
    <n v="3"/>
    <n v="3"/>
    <n v="1"/>
    <n v="3"/>
    <n v="2"/>
    <n v="5"/>
    <n v="5"/>
    <n v="5"/>
    <n v="5"/>
    <n v="3"/>
    <n v="5"/>
    <n v="5"/>
    <n v="1"/>
    <s v="Director"/>
    <s v=""/>
    <n v="0"/>
    <s v=""/>
    <s v=""/>
    <s v="2016-08-04 21:31:54"/>
    <s v="2016-08-04 21:37:08"/>
    <s v="df85cd3967"/>
  </r>
  <r>
    <s v="f6085a96669e37dffffad63ecdd3c40f"/>
    <x v="1"/>
    <x v="0"/>
    <x v="0"/>
    <x v="1"/>
    <s v=""/>
    <s v=""/>
    <n v="1"/>
    <x v="3"/>
    <x v="2"/>
    <x v="3"/>
    <x v="1"/>
    <n v="4"/>
    <n v="5"/>
    <n v="3"/>
    <s v=""/>
    <n v="3"/>
    <n v="3"/>
    <s v=""/>
    <n v="4"/>
    <n v="2"/>
    <n v="2"/>
    <n v="3"/>
    <n v="3"/>
    <n v="4"/>
    <n v="2"/>
    <s v="Director"/>
    <s v=""/>
    <n v="1"/>
    <s v=""/>
    <s v=""/>
    <s v="2016-08-06 15:34:30"/>
    <s v="2016-08-06 15:41:38"/>
    <s v="e3096b9c16"/>
  </r>
  <r>
    <s v="fd7dfed62dab210a0f5818b92e0a00d2"/>
    <x v="0"/>
    <x v="0"/>
    <x v="1"/>
    <x v="0"/>
    <s v=""/>
    <s v=""/>
    <n v="2"/>
    <x v="2"/>
    <x v="2"/>
    <x v="1"/>
    <x v="5"/>
    <n v="4"/>
    <s v=""/>
    <s v=""/>
    <s v=""/>
    <n v="3"/>
    <n v="3"/>
    <n v="2"/>
    <n v="3"/>
    <s v=""/>
    <n v="2"/>
    <s v=""/>
    <s v=""/>
    <n v="2"/>
    <n v="3"/>
    <s v="Scientist/academic"/>
    <s v=""/>
    <n v="0"/>
    <s v="lsamberg@gmail.com"/>
    <s v=""/>
    <s v="2016-08-04 21:22:09"/>
    <s v="2016-08-04 21:34:09"/>
    <s v="e5c4ec03ec"/>
  </r>
  <r>
    <s v="1595757928e88992988d5e7516014aea"/>
    <x v="0"/>
    <x v="0"/>
    <x v="0"/>
    <x v="0"/>
    <s v=""/>
    <s v=""/>
    <n v="1"/>
    <x v="0"/>
    <x v="1"/>
    <x v="1"/>
    <x v="0"/>
    <n v="5"/>
    <n v="4"/>
    <s v=""/>
    <n v="2"/>
    <n v="3"/>
    <n v="2"/>
    <n v="2"/>
    <n v="3"/>
    <n v="2"/>
    <n v="3"/>
    <n v="4"/>
    <n v="3"/>
    <n v="2"/>
    <s v=""/>
    <s v="Advisor"/>
    <s v=""/>
    <n v="0"/>
    <s v="mark@infield.nu"/>
    <s v=""/>
    <s v="2016-07-26 10:39:15"/>
    <s v="2016-07-26 10:48:34"/>
    <s v="e82e809f6e"/>
  </r>
  <r>
    <s v="20de4213368e4ffd4a28a41401daf3d9"/>
    <x v="1"/>
    <x v="0"/>
    <x v="0"/>
    <x v="1"/>
    <s v=""/>
    <s v=""/>
    <n v="1"/>
    <x v="0"/>
    <x v="1"/>
    <x v="4"/>
    <x v="1"/>
    <n v="4"/>
    <n v="5"/>
    <n v="4"/>
    <s v=""/>
    <n v="3"/>
    <n v="3"/>
    <n v="4"/>
    <n v="4"/>
    <n v="4"/>
    <n v="2"/>
    <n v="4"/>
    <n v="4"/>
    <n v="5"/>
    <n v="4"/>
    <s v="Advisor"/>
    <s v=""/>
    <n v="1"/>
    <s v=""/>
    <s v=""/>
    <s v="2016-08-11 19:56:27"/>
    <s v="2016-08-11 20:02:18"/>
    <s v="e83ab2b082"/>
  </r>
  <r>
    <s v="c77632e812bacdc09f487528bad6923d"/>
    <x v="0"/>
    <x v="1"/>
    <x v="1"/>
    <x v="0"/>
    <s v=""/>
    <s v=""/>
    <n v="3"/>
    <x v="2"/>
    <x v="3"/>
    <x v="1"/>
    <x v="1"/>
    <n v="5"/>
    <n v="4"/>
    <n v="5"/>
    <n v="1"/>
    <n v="2"/>
    <n v="3"/>
    <n v="5"/>
    <n v="5"/>
    <n v="5"/>
    <n v="2"/>
    <n v="4"/>
    <n v="4"/>
    <n v="3"/>
    <n v="2"/>
    <s v="Director"/>
    <s v=""/>
    <n v="0"/>
    <s v=""/>
    <s v="Rapid population growth is listed as the driver of many of the threats (and in participant comments), but you don't list it as an actual threat. Perhaps that is because it wasn't included in the original published list, but it is certainly a direct driver of biodiversity loss (with a relatively easy fix: demand-driven access to contraception)."/>
    <s v="2016-07-27 14:28:40"/>
    <s v="2016-07-27 14:38:37"/>
    <s v="e98782b85c"/>
  </r>
  <r>
    <s v="6b92b59ecfefd234902e6b13866e16e1"/>
    <x v="0"/>
    <x v="1"/>
    <x v="1"/>
    <x v="1"/>
    <s v=""/>
    <s v=""/>
    <n v="4"/>
    <x v="0"/>
    <x v="0"/>
    <x v="0"/>
    <x v="0"/>
    <n v="5"/>
    <n v="4"/>
    <n v="2"/>
    <n v="2"/>
    <n v="5"/>
    <n v="4"/>
    <n v="5"/>
    <n v="5"/>
    <n v="3"/>
    <n v="3"/>
    <n v="3"/>
    <n v="4"/>
    <n v="5"/>
    <n v="2"/>
    <s v="Scientist/academic"/>
    <s v=""/>
    <n v="1"/>
    <s v=""/>
    <s v="Great survey and I was quite intrigued to read the responses / reasoning on high threats. Some were things I hadn't considered in depth before and some are things I still disagree with, but definitely all food for thought. You all did a wonderful job putting this together and I am looking forward to reading what comes out of it!"/>
    <s v="2016-07-29 17:47:18"/>
    <s v="2016-07-29 18:00:39"/>
    <s v="e9f20af3ed"/>
  </r>
  <r>
    <s v="e15dd8f83b9a31214f664809dee58b49"/>
    <x v="1"/>
    <x v="0"/>
    <x v="0"/>
    <x v="1"/>
    <s v=""/>
    <s v=""/>
    <n v="1"/>
    <x v="3"/>
    <x v="0"/>
    <x v="0"/>
    <x v="1"/>
    <n v="4"/>
    <n v="4"/>
    <n v="5"/>
    <n v="2"/>
    <n v="2"/>
    <n v="3"/>
    <n v="4"/>
    <n v="4"/>
    <n v="2"/>
    <n v="3"/>
    <n v="2"/>
    <n v="4"/>
    <n v="2"/>
    <n v="3"/>
    <s v="Planning professional"/>
    <s v=""/>
    <n v="0"/>
    <s v=""/>
    <s v=""/>
    <s v="2016-08-04 21:21:42"/>
    <s v="2016-08-04 21:29:05"/>
    <s v="ebbe138356"/>
  </r>
  <r>
    <s v="07dbc95a9483a050db2e0430528c578d"/>
    <x v="1"/>
    <x v="0"/>
    <x v="0"/>
    <x v="1"/>
    <s v=""/>
    <s v=""/>
    <n v="1"/>
    <x v="2"/>
    <x v="3"/>
    <x v="3"/>
    <x v="1"/>
    <n v="4"/>
    <n v="4"/>
    <n v="4"/>
    <n v="1"/>
    <n v="3"/>
    <n v="4"/>
    <n v="4"/>
    <n v="4"/>
    <n v="4"/>
    <n v="2"/>
    <n v="3"/>
    <n v="4"/>
    <n v="5"/>
    <n v="2"/>
    <s v="Director"/>
    <s v=""/>
    <n v="1"/>
    <s v="allard.blom@wwfus.org"/>
    <s v=""/>
    <s v="2016-07-26 17:48:32"/>
    <s v="2016-07-26 17:52:39"/>
    <s v="f7cc413005"/>
  </r>
  <r>
    <s v="c2cfa2dfe329195240328095ed5066e1"/>
    <x v="0"/>
    <x v="0"/>
    <x v="0"/>
    <x v="0"/>
    <s v=""/>
    <s v=""/>
    <n v="1"/>
    <x v="3"/>
    <x v="2"/>
    <x v="0"/>
    <x v="0"/>
    <n v="4"/>
    <s v=""/>
    <n v="4"/>
    <n v="2"/>
    <s v=""/>
    <s v=""/>
    <s v=""/>
    <s v=""/>
    <s v=""/>
    <n v="3"/>
    <n v="4"/>
    <n v="4"/>
    <n v="4"/>
    <n v="1"/>
    <s v="Programme/Project Manager"/>
    <s v=""/>
    <n v="0"/>
    <s v=""/>
    <s v=""/>
    <s v="2016-07-27 19:51:51"/>
    <s v="2016-07-27 20:21:52"/>
    <s v="fa5d72d21f"/>
  </r>
  <r>
    <s v="ee2b22d5b0bfe2bc7a2a2d60c9873f8f"/>
    <x v="1"/>
    <x v="0"/>
    <x v="0"/>
    <x v="2"/>
    <s v=""/>
    <s v=""/>
    <n v="1"/>
    <x v="3"/>
    <x v="2"/>
    <x v="1"/>
    <x v="2"/>
    <n v="4"/>
    <n v="3"/>
    <n v="2"/>
    <n v="2"/>
    <n v="3"/>
    <n v="3"/>
    <n v="2"/>
    <n v="3"/>
    <n v="2"/>
    <n v="3"/>
    <n v="3"/>
    <n v="4"/>
    <n v="3"/>
    <n v="4"/>
    <s v="Programme/Project Manager"/>
    <s v=""/>
    <n v="1"/>
    <s v=""/>
    <s v=""/>
    <s v="2016-07-26 06:17:18"/>
    <s v="2016-07-26 06:22:50"/>
    <s v="e532d1037f"/>
  </r>
  <r>
    <s v="9be228524c2877703858b636dfe8cc48"/>
    <x v="1"/>
    <x v="0"/>
    <x v="0"/>
    <x v="2"/>
    <s v=""/>
    <s v=""/>
    <n v="1"/>
    <x v="3"/>
    <x v="2"/>
    <x v="1"/>
    <x v="1"/>
    <n v="5"/>
    <n v="4"/>
    <n v="3"/>
    <n v="2"/>
    <n v="2"/>
    <n v="3"/>
    <n v="2"/>
    <n v="3"/>
    <n v="2"/>
    <n v="2"/>
    <n v="2"/>
    <n v="3"/>
    <n v="3"/>
    <n v="2"/>
    <s v="Advisor"/>
    <s v=""/>
    <n v="0"/>
    <s v=""/>
    <s v=""/>
    <s v="2016-07-26 07:03:56"/>
    <s v="2016-07-26 07:10:04"/>
    <s v="c4134bc786"/>
  </r>
  <r>
    <s v="9233402c1221a4ef65fe917de4858cdc"/>
    <x v="1"/>
    <x v="2"/>
    <x v="0"/>
    <x v="2"/>
    <s v=""/>
    <s v=""/>
    <n v="2"/>
    <x v="0"/>
    <x v="1"/>
    <x v="1"/>
    <x v="2"/>
    <n v="3"/>
    <n v="5"/>
    <n v="4"/>
    <n v="2"/>
    <n v="3"/>
    <n v="4"/>
    <n v="3"/>
    <n v="4"/>
    <n v="3"/>
    <n v="3"/>
    <n v="4"/>
    <n v="4"/>
    <n v="3"/>
    <n v="3"/>
    <s v="Planning professional"/>
    <s v=""/>
    <n v="0"/>
    <s v="philippe.mayaux@ec.europa.eu"/>
    <s v=""/>
    <s v="2016-08-25 13:08:26"/>
    <s v="2016-08-25 13:11:12"/>
    <s v="78e3e9f4a4"/>
  </r>
  <r>
    <s v="209658a3f722619d8547ad18ae4145b7"/>
    <x v="1"/>
    <x v="0"/>
    <x v="0"/>
    <x v="2"/>
    <s v=""/>
    <s v=""/>
    <n v="1"/>
    <x v="3"/>
    <x v="1"/>
    <x v="2"/>
    <x v="1"/>
    <n v="5"/>
    <n v="4"/>
    <n v="3"/>
    <n v="2"/>
    <n v="4"/>
    <n v="4"/>
    <n v="4"/>
    <n v="4"/>
    <n v="3"/>
    <n v="3"/>
    <n v="3"/>
    <n v="3"/>
    <n v="4"/>
    <n v="3"/>
    <s v="Director"/>
    <s v=""/>
    <n v="1"/>
    <s v=""/>
    <s v=""/>
    <s v="2016-08-26 17:14:09"/>
    <s v="2016-08-26 17:19:53"/>
    <s v="7d5831dda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75AF0-1C5A-B748-A137-44A34F9BCF2C}" name="PivotTable16" cacheId="7"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103:R104" firstHeaderRow="0" firstDataRow="1" firstDataCol="0" rowPageCount="1" colPageCount="1"/>
  <pivotFields count="34">
    <pivotField showAll="0"/>
    <pivotField showAll="0">
      <items count="3">
        <item x="1"/>
        <item x="0"/>
        <item t="default"/>
      </items>
    </pivotField>
    <pivotField axis="axisPage" showAll="0">
      <items count="4">
        <item x="0"/>
        <item x="2"/>
        <item x="1"/>
        <item t="default"/>
      </items>
    </pivotField>
    <pivotField showAll="0">
      <items count="3">
        <item x="0"/>
        <item x="1"/>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1">
    <pageField fld="2" hier="-1"/>
  </pageFields>
  <dataFields count="18">
    <dataField name="Average of Crops, annual and perennial (non-timber)" fld="8" subtotal="average" baseField="0" baseItem="0"/>
    <dataField name="Average of Livestock" fld="9" subtotal="average" baseField="0" baseItem="0"/>
    <dataField name="Average of Legal hunting and collecting terrestrial animals." fld="10" subtotal="average" baseField="0" baseItem="0"/>
    <dataField name="Average of Illegal hunting and collecting terrestrial animals" fld="11" subtotal="average" baseField="0" baseItem="0"/>
    <dataField name="Average of Logging and wood harvesting (natural forests)" fld="12" subtotal="average" baseField="0" baseItem="0"/>
    <dataField name="Average of Fishing and harvesting aquatic resources (marine and freshwater)" fld="13" subtotal="average" baseField="0" baseItem="0"/>
    <dataField name="Average of War, civil unrest and military exercises" fld="14" subtotal="average" baseField="0" baseItem="0"/>
    <dataField name="Average of Work and other activities*" fld="15" subtotal="average" baseField="0" baseItem="0"/>
    <dataField name="Average of Dams and water management" fld="16" subtotal="average" baseField="0" baseItem="0"/>
    <dataField name="Average of Climate change - ecosystem encroachment" fld="17" subtotal="average" baseField="0" baseItem="0"/>
    <dataField name="Average of Climate change - changes in temperature regimes" fld="18" subtotal="average" baseField="0" baseItem="0"/>
    <dataField name="Average of Climate change - changes in precipitation and broad-scale hydrological regimes" fld="19" subtotal="average" baseField="0" baseItem="0"/>
    <dataField name="Average of Climate change - severe/extreme weather events" fld="20" subtotal="average" baseField="0" baseItem="0"/>
    <dataField name="Average of Invasive non-native/alien species plants and animals" fld="21" subtotal="average" baseField="0" baseItem="0"/>
    <dataField name="Average of Oil and gas drilling" fld="22" subtotal="average" baseField="0" baseItem="0"/>
    <dataField name="Average of Mining and quarrying" fld="23" subtotal="average" baseField="0" baseItem="0"/>
    <dataField name="Average of Roads and railroads" fld="24" subtotal="average" baseField="0" baseItem="0"/>
    <dataField name="Average of Housing and urban areas" fld="25" subtotal="average" baseField="0" baseItem="0"/>
  </dataFields>
  <formats count="1">
    <format dxfId="14">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F53C76-22F8-5148-B736-8CCB309C2F6B}" name="PivotTable9"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I6:J28" firstHeaderRow="1" firstDataRow="1" firstDataCol="1"/>
  <pivotFields count="4">
    <pivotField axis="axisRow" dataField="1" showAll="0" sortType="ascending">
      <items count="30">
        <item x="10"/>
        <item m="1" x="22"/>
        <item x="12"/>
        <item x="11"/>
        <item x="1"/>
        <item x="3"/>
        <item x="6"/>
        <item x="18"/>
        <item x="2"/>
        <item m="1" x="25"/>
        <item x="13"/>
        <item m="1" x="27"/>
        <item x="15"/>
        <item x="0"/>
        <item x="4"/>
        <item x="14"/>
        <item x="16"/>
        <item m="1" x="24"/>
        <item x="19"/>
        <item m="1" x="26"/>
        <item m="1" x="21"/>
        <item x="9"/>
        <item x="7"/>
        <item x="8"/>
        <item m="1" x="23"/>
        <item m="1" x="28"/>
        <item x="20"/>
        <item x="17"/>
        <item x="5"/>
        <item t="default"/>
      </items>
    </pivotField>
    <pivotField showAll="0"/>
    <pivotField showAll="0"/>
    <pivotField showAll="0"/>
  </pivotFields>
  <rowFields count="1">
    <field x="0"/>
  </rowFields>
  <rowItems count="22">
    <i>
      <x/>
    </i>
    <i>
      <x v="2"/>
    </i>
    <i>
      <x v="3"/>
    </i>
    <i>
      <x v="4"/>
    </i>
    <i>
      <x v="5"/>
    </i>
    <i>
      <x v="6"/>
    </i>
    <i>
      <x v="7"/>
    </i>
    <i>
      <x v="8"/>
    </i>
    <i>
      <x v="10"/>
    </i>
    <i>
      <x v="12"/>
    </i>
    <i>
      <x v="13"/>
    </i>
    <i>
      <x v="14"/>
    </i>
    <i>
      <x v="15"/>
    </i>
    <i>
      <x v="16"/>
    </i>
    <i>
      <x v="18"/>
    </i>
    <i>
      <x v="21"/>
    </i>
    <i>
      <x v="22"/>
    </i>
    <i>
      <x v="23"/>
    </i>
    <i>
      <x v="26"/>
    </i>
    <i>
      <x v="27"/>
    </i>
    <i>
      <x v="28"/>
    </i>
    <i t="grand">
      <x/>
    </i>
  </rowItems>
  <colItems count="1">
    <i/>
  </colItems>
  <dataFields count="1">
    <dataField name="Count of Centr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B30F9F-BE5B-234D-9ED2-423143B7F013}" name="PivotTable8"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L6:M30" firstHeaderRow="1" firstDataRow="1" firstDataCol="1"/>
  <pivotFields count="4">
    <pivotField showAll="0"/>
    <pivotField axis="axisRow" dataField="1" showAll="0" sortType="ascending">
      <items count="34">
        <item x="19"/>
        <item m="1" x="31"/>
        <item x="9"/>
        <item x="16"/>
        <item x="17"/>
        <item x="1"/>
        <item m="1" x="25"/>
        <item m="1" x="24"/>
        <item m="1" x="30"/>
        <item x="22"/>
        <item x="18"/>
        <item x="11"/>
        <item x="20"/>
        <item x="5"/>
        <item n="Hunting and trapping terrestrial animals2" x="3"/>
        <item x="6"/>
        <item m="1" x="29"/>
        <item x="10"/>
        <item x="2"/>
        <item x="12"/>
        <item x="13"/>
        <item x="15"/>
        <item x="21"/>
        <item m="1" x="32"/>
        <item m="1" x="23"/>
        <item x="8"/>
        <item m="1" x="27"/>
        <item x="4"/>
        <item n="Pollution: Industrial and military effluent" m="1" x="26"/>
        <item n="Pollution: Industrial and military effluent2" x="7"/>
        <item m="1" x="28"/>
        <item x="14"/>
        <item x="0"/>
        <item t="default"/>
      </items>
    </pivotField>
    <pivotField showAll="0"/>
    <pivotField showAll="0"/>
  </pivotFields>
  <rowFields count="1">
    <field x="1"/>
  </rowFields>
  <rowItems count="24">
    <i>
      <x/>
    </i>
    <i>
      <x v="2"/>
    </i>
    <i>
      <x v="3"/>
    </i>
    <i>
      <x v="4"/>
    </i>
    <i>
      <x v="5"/>
    </i>
    <i>
      <x v="9"/>
    </i>
    <i>
      <x v="10"/>
    </i>
    <i>
      <x v="11"/>
    </i>
    <i>
      <x v="12"/>
    </i>
    <i>
      <x v="13"/>
    </i>
    <i>
      <x v="14"/>
    </i>
    <i>
      <x v="15"/>
    </i>
    <i>
      <x v="17"/>
    </i>
    <i>
      <x v="18"/>
    </i>
    <i>
      <x v="19"/>
    </i>
    <i>
      <x v="20"/>
    </i>
    <i>
      <x v="21"/>
    </i>
    <i>
      <x v="22"/>
    </i>
    <i>
      <x v="25"/>
    </i>
    <i>
      <x v="27"/>
    </i>
    <i>
      <x v="29"/>
    </i>
    <i>
      <x v="31"/>
    </i>
    <i>
      <x v="32"/>
    </i>
    <i t="grand">
      <x/>
    </i>
  </rowItems>
  <colItems count="1">
    <i/>
  </colItems>
  <dataFields count="1">
    <dataField name="Count of Eas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050B06-1940-6947-864A-92B71387DF88}" name="PivotTable7"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O6:P27" firstHeaderRow="1" firstDataRow="1" firstDataCol="1"/>
  <pivotFields count="4">
    <pivotField showAll="0"/>
    <pivotField showAll="0"/>
    <pivotField axis="axisRow" dataField="1" showAll="0" sortType="ascending">
      <items count="25">
        <item x="3"/>
        <item x="19"/>
        <item x="5"/>
        <item x="16"/>
        <item x="4"/>
        <item x="13"/>
        <item x="15"/>
        <item x="9"/>
        <item x="0"/>
        <item n="Hunting and trapping terrestrial animals2" x="6"/>
        <item x="8"/>
        <item m="1" x="21"/>
        <item x="12"/>
        <item x="11"/>
        <item x="2"/>
        <item x="10"/>
        <item x="14"/>
        <item m="1" x="20"/>
        <item x="17"/>
        <item x="7"/>
        <item m="1" x="23"/>
        <item n="Unsustainable use of wild plant species" m="1" x="22"/>
        <item n="Unsustainable use of wild plant species2" x="18"/>
        <item x="1"/>
        <item t="default"/>
      </items>
    </pivotField>
    <pivotField showAll="0"/>
  </pivotFields>
  <rowFields count="1">
    <field x="2"/>
  </rowFields>
  <rowItems count="21">
    <i>
      <x/>
    </i>
    <i>
      <x v="1"/>
    </i>
    <i>
      <x v="2"/>
    </i>
    <i>
      <x v="3"/>
    </i>
    <i>
      <x v="4"/>
    </i>
    <i>
      <x v="5"/>
    </i>
    <i>
      <x v="6"/>
    </i>
    <i>
      <x v="7"/>
    </i>
    <i>
      <x v="8"/>
    </i>
    <i>
      <x v="9"/>
    </i>
    <i>
      <x v="10"/>
    </i>
    <i>
      <x v="12"/>
    </i>
    <i>
      <x v="13"/>
    </i>
    <i>
      <x v="14"/>
    </i>
    <i>
      <x v="15"/>
    </i>
    <i>
      <x v="16"/>
    </i>
    <i>
      <x v="18"/>
    </i>
    <i>
      <x v="19"/>
    </i>
    <i>
      <x v="22"/>
    </i>
    <i>
      <x v="23"/>
    </i>
    <i t="grand">
      <x/>
    </i>
  </rowItems>
  <colItems count="1">
    <i/>
  </colItems>
  <dataFields count="1">
    <dataField name="Count of Souther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4D174-44C7-6047-BABD-3B8D8DF3A2CE}" name="PivotTable15" cacheId="7"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78:R79" firstHeaderRow="0" firstDataRow="1" firstDataCol="0" rowPageCount="1" colPageCount="1"/>
  <pivotFields count="34">
    <pivotField showAll="0"/>
    <pivotField showAll="0">
      <items count="3">
        <item x="1"/>
        <item x="0"/>
        <item t="default"/>
      </items>
    </pivotField>
    <pivotField showAll="0"/>
    <pivotField axis="axisPage" showAll="0">
      <items count="3">
        <item x="0"/>
        <item x="1"/>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1">
    <pageField fld="3" hier="-1"/>
  </pageFields>
  <dataFields count="18">
    <dataField name="Average of Crops, annual and perennial (non-timber)" fld="8" subtotal="average" baseField="0" baseItem="0"/>
    <dataField name="Average of Livestock" fld="9" subtotal="average" baseField="0" baseItem="0"/>
    <dataField name="Average of Legal hunting and collecting terrestrial animals." fld="10" subtotal="average" baseField="0" baseItem="0"/>
    <dataField name="Average of Illegal hunting and collecting terrestrial animals" fld="11" subtotal="average" baseField="0" baseItem="0"/>
    <dataField name="Average of Logging and wood harvesting (natural forests)" fld="12" subtotal="average" baseField="0" baseItem="0"/>
    <dataField name="Average of Fishing and harvesting aquatic resources (marine and freshwater)" fld="13" subtotal="average" baseField="0" baseItem="0"/>
    <dataField name="Average of War, civil unrest and military exercises" fld="14" subtotal="average" baseField="0" baseItem="0"/>
    <dataField name="Average of Work and other activities*" fld="15" subtotal="average" baseField="0" baseItem="0"/>
    <dataField name="Average of Dams and water management" fld="16" subtotal="average" baseField="0" baseItem="0"/>
    <dataField name="Average of Climate change - ecosystem encroachment" fld="17" subtotal="average" baseField="0" baseItem="0"/>
    <dataField name="Average of Climate change - changes in temperature regimes" fld="18" subtotal="average" baseField="0" baseItem="0"/>
    <dataField name="Average of Climate change - changes in precipitation and broad-scale hydrological regimes" fld="19" subtotal="average" baseField="0" baseItem="0"/>
    <dataField name="Average of Climate change - severe/extreme weather events" fld="20" subtotal="average" baseField="0" baseItem="0"/>
    <dataField name="Average of Invasive non-native/alien species plants and animals" fld="21" subtotal="average" baseField="0" baseItem="0"/>
    <dataField name="Average of Oil and gas drilling" fld="22" subtotal="average" baseField="0" baseItem="0"/>
    <dataField name="Average of Mining and quarrying" fld="23" subtotal="average" baseField="0" baseItem="0"/>
    <dataField name="Average of Roads and railroads" fld="24" subtotal="average" baseField="0" baseItem="0"/>
    <dataField name="Average of Housing and urban areas" fld="25" subtotal="average" baseField="0" baseItem="0"/>
  </dataFields>
  <formats count="1">
    <format dxfId="15">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2113B-F9AC-F143-A7E3-BC909C0D2849}" name="PivotTable14" cacheId="7"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53:R54" firstHeaderRow="0" firstDataRow="1" firstDataCol="0" rowPageCount="1" colPageCount="1"/>
  <pivotFields count="34">
    <pivotField showAll="0"/>
    <pivotField axis="axisPage" showAll="0">
      <items count="3">
        <item x="1"/>
        <item x="0"/>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1">
    <pageField fld="1" hier="-1"/>
  </pageFields>
  <dataFields count="18">
    <dataField name="Average of Crops, annual and perennial (non-timber)" fld="8" subtotal="average" baseField="0" baseItem="0"/>
    <dataField name="Average of Livestock" fld="9" subtotal="average" baseField="0" baseItem="0"/>
    <dataField name="Average of Legal hunting and collecting terrestrial animals." fld="10" subtotal="average" baseField="0" baseItem="0"/>
    <dataField name="Average of Illegal hunting and collecting terrestrial animals" fld="11" subtotal="average" baseField="0" baseItem="0"/>
    <dataField name="Average of Logging and wood harvesting (natural forests)" fld="12" subtotal="average" baseField="0" baseItem="0"/>
    <dataField name="Average of Fishing and harvesting aquatic resources (marine and freshwater)" fld="13" subtotal="average" baseField="0" baseItem="0"/>
    <dataField name="Average of War, civil unrest and military exercises" fld="14" subtotal="average" baseField="0" baseItem="0"/>
    <dataField name="Average of Work and other activities*" fld="15" subtotal="average" baseField="0" baseItem="0"/>
    <dataField name="Average of Dams and water management" fld="16" subtotal="average" baseField="0" baseItem="0"/>
    <dataField name="Average of Climate change - ecosystem encroachment" fld="17" subtotal="average" baseField="0" baseItem="0"/>
    <dataField name="Average of Climate change - changes in temperature regimes" fld="18" subtotal="average" baseField="0" baseItem="0"/>
    <dataField name="Average of Climate change - changes in precipitation and broad-scale hydrological regimes" fld="19" subtotal="average" baseField="0" baseItem="0"/>
    <dataField name="Average of Climate change - severe/extreme weather events" fld="20" subtotal="average" baseField="0" baseItem="0"/>
    <dataField name="Average of Invasive non-native/alien species plants and animals" fld="21" subtotal="average" baseField="0" baseItem="0"/>
    <dataField name="Average of Oil and gas drilling" fld="22" subtotal="average" baseField="0" baseItem="0"/>
    <dataField name="Average of Mining and quarrying" fld="23" subtotal="average" baseField="0" baseItem="0"/>
    <dataField name="Average of Roads and railroads" fld="24" subtotal="average" baseField="0" baseItem="0"/>
    <dataField name="Average of Housing and urban areas" fld="25" subtotal="average" baseField="0" baseItem="0"/>
  </dataFields>
  <formats count="1">
    <format dxfId="16">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FD299E-903B-4241-89C5-971204818048}" name="PivotTable13" cacheId="7"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28:R29" firstHeaderRow="0" firstDataRow="1" firstDataCol="0" rowPageCount="1" colPageCount="1"/>
  <pivotFields count="34">
    <pivotField showAll="0"/>
    <pivotField showAll="0"/>
    <pivotField showAll="0"/>
    <pivotField showAll="0"/>
    <pivotField axis="axisPage" multipleItemSelectionAllowed="1" showAll="0">
      <items count="4">
        <item h="1" x="0"/>
        <item h="1" x="2"/>
        <item x="1"/>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1">
    <pageField fld="4" hier="-1"/>
  </pageFields>
  <dataFields count="18">
    <dataField name="Average of Crops, annual and perennial (non-timber)" fld="8" subtotal="average" baseField="0" baseItem="0"/>
    <dataField name="Average of Livestock" fld="9" subtotal="average" baseField="0" baseItem="0"/>
    <dataField name="Average of Legal hunting and collecting terrestrial animals." fld="10" subtotal="average" baseField="0" baseItem="0"/>
    <dataField name="Average of Illegal hunting and collecting terrestrial animals" fld="11" subtotal="average" baseField="0" baseItem="0"/>
    <dataField name="Average of Logging and wood harvesting (natural forests)" fld="12" subtotal="average" baseField="0" baseItem="0"/>
    <dataField name="Average of Fishing and harvesting aquatic resources (marine and freshwater)" fld="13" subtotal="average" baseField="0" baseItem="0"/>
    <dataField name="Average of War, civil unrest and military exercises" fld="14" subtotal="average" baseField="0" baseItem="0"/>
    <dataField name="Average of Work and other activities*" fld="15" subtotal="average" baseField="0" baseItem="0"/>
    <dataField name="Average of Dams and water management" fld="16" subtotal="average" baseField="0" baseItem="0"/>
    <dataField name="Average of Climate change - ecosystem encroachment" fld="17" subtotal="average" baseField="0" baseItem="0"/>
    <dataField name="Average of Climate change - changes in temperature regimes" fld="18" subtotal="average" baseField="0" baseItem="0"/>
    <dataField name="Average of Climate change - changes in precipitation and broad-scale hydrological regimes" fld="19" subtotal="average" baseField="0" baseItem="0"/>
    <dataField name="Average of Climate change - severe/extreme weather events" fld="20" subtotal="average" baseField="0" baseItem="0"/>
    <dataField name="Average of Invasive non-native/alien species plants and animals" fld="21" subtotal="average" baseField="0" baseItem="0"/>
    <dataField name="Average of Oil and gas drilling" fld="22" subtotal="average" baseField="0" baseItem="0"/>
    <dataField name="Average of Mining and quarrying" fld="23" subtotal="average" baseField="0" baseItem="0"/>
    <dataField name="Average of Roads and railroads" fld="24" subtotal="average" baseField="0" baseItem="0"/>
    <dataField name="Average of Housing and urban areas" fld="25" subtotal="average" baseField="0" baseItem="0"/>
  </dataFields>
  <formats count="1">
    <format dxfId="17">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R4" firstHeaderRow="0" firstDataRow="1" firstDataCol="0"/>
  <pivotFields count="34">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Average of Crops, annual and perennial (non-timber)" fld="8" subtotal="average" baseField="0" baseItem="0"/>
    <dataField name="Average of Livestock" fld="9" subtotal="average" baseField="0" baseItem="0"/>
    <dataField name="Average of Legal hunting and collecting terrestrial animals." fld="10" subtotal="average" baseField="0" baseItem="0"/>
    <dataField name="Average of Illegal hunting and collecting terrestrial animals" fld="11" subtotal="average" baseField="0" baseItem="0"/>
    <dataField name="Average of Logging and wood harvesting (natural forests)" fld="12" subtotal="average" baseField="0" baseItem="0"/>
    <dataField name="Average of Fishing and harvesting aquatic resources (marine and freshwater)" fld="13" subtotal="average" baseField="0" baseItem="0"/>
    <dataField name="Average of War, civil unrest and military exercises" fld="14" subtotal="average" baseField="0" baseItem="0"/>
    <dataField name="Average of Work and other activities*" fld="15" subtotal="average" baseField="0" baseItem="0"/>
    <dataField name="Average of Dams and water management" fld="16" subtotal="average" baseField="0" baseItem="0"/>
    <dataField name="Average of Climate change - ecosystem encroachment" fld="17" subtotal="average" baseField="0" baseItem="0"/>
    <dataField name="Average of Climate change - changes in temperature regimes" fld="18" subtotal="average" baseField="0" baseItem="0"/>
    <dataField name="Average of Climate change - changes in precipitation and broad-scale hydrological regimes" fld="19" subtotal="average" baseField="0" baseItem="0"/>
    <dataField name="Average of Climate change - severe/extreme weather events" fld="20" subtotal="average" baseField="0" baseItem="0"/>
    <dataField name="Average of Invasive non-native/alien species plants and animals" fld="21" subtotal="average" baseField="0" baseItem="0"/>
    <dataField name="Average of Oil and gas drilling" fld="22" subtotal="average" baseField="0" baseItem="0"/>
    <dataField name="Average of Mining and quarrying" fld="23" subtotal="average" baseField="0" baseItem="0"/>
    <dataField name="Average of Roads and railroads" fld="24" subtotal="average" baseField="0" baseItem="0"/>
    <dataField name="Average of Housing and urban areas" fld="25" subtotal="average" baseField="0" baseItem="0"/>
  </dataFields>
  <formats count="1">
    <format dxfId="18">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3:R4" firstHeaderRow="0" firstDataRow="1" firstDataCol="0" rowPageCount="1" colPageCount="1"/>
  <pivotFields count="21">
    <pivotField dataField="1" showAll="0"/>
    <pivotField dataField="1" showAll="0">
      <items count="6">
        <item x="3"/>
        <item x="2"/>
        <item x="1"/>
        <item x="0"/>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Page" multipleItemSelectionAllowed="1" showAll="0">
      <items count="3">
        <item h="1" x="1"/>
        <item x="0"/>
        <item t="default"/>
      </items>
    </pivotField>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1">
    <pageField fld="20" hier="-1"/>
  </pageFields>
  <dataFields count="18">
    <dataField name="Average of Crops, annual and perennial (non-timber)2" fld="0" subtotal="average" baseField="0" baseItem="0" numFmtId="2"/>
    <dataField name="Average of Livestock" fld="1" subtotal="average" baseField="0" baseItem="0"/>
    <dataField name="Average of Legal hunting and collecting terrestrial animals." fld="2" subtotal="average" baseField="0" baseItem="0"/>
    <dataField name="Average of Illegal hunting and collecting terrestrial animals" fld="3" subtotal="average" baseField="0" baseItem="0"/>
    <dataField name="Average of Logging and wood harvesting (natural forests)" fld="4" subtotal="average" baseField="0" baseItem="0"/>
    <dataField name="Average of Fishing and harvesting aquatic resources (marine and freshwater)" fld="5" subtotal="average" baseField="0" baseItem="0"/>
    <dataField name="Average of War, civil unrest and military exercises" fld="6" subtotal="average" baseField="0" baseItem="0"/>
    <dataField name="Average of Work and other activities*" fld="7" subtotal="average" baseField="0" baseItem="0"/>
    <dataField name="Average of Dams and water management" fld="8" subtotal="average" baseField="0" baseItem="0"/>
    <dataField name="Average of Climate change - ecosystem encroachment" fld="9" subtotal="average" baseField="0" baseItem="0"/>
    <dataField name="Average of Climate change - changes in temperature regimes" fld="10" subtotal="average" baseField="0" baseItem="0"/>
    <dataField name="Average of Climate change - changes in precipitation and broad-scale hydrological regimes" fld="11" subtotal="average" baseField="0" baseItem="0"/>
    <dataField name="Average of Climate change - severe/extreme weather events" fld="12" subtotal="average" baseField="0" baseItem="0"/>
    <dataField name="Average of Invasive non-native/alien species plants and animals" fld="13" subtotal="average" baseField="0" baseItem="0"/>
    <dataField name="Average of Oil and gas drilling" fld="14" subtotal="average" baseField="0" baseItem="0"/>
    <dataField name="Average of Mining and quarrying" fld="15" subtotal="average" baseField="0" baseItem="0"/>
    <dataField name="Average of Roads and railroads" fld="16" subtotal="average" baseField="0" baseItem="0"/>
    <dataField name="Average of Housing and urban areas" fld="17" subtotal="average" baseField="0" baseItem="0"/>
  </dataFields>
  <formats count="1">
    <format dxfId="12">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4"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9:R10" firstHeaderRow="0" firstDataRow="1" firstDataCol="0" rowPageCount="1" colPageCount="1"/>
  <pivotFields count="21">
    <pivotField dataField="1" showAll="0"/>
    <pivotField dataField="1" showAll="0">
      <items count="6">
        <item x="3"/>
        <item x="2"/>
        <item x="1"/>
        <item x="0"/>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Page" multipleItemSelectionAllowed="1" showAll="0">
      <items count="3">
        <item x="1"/>
        <item h="1" x="0"/>
        <item t="default"/>
      </items>
    </pivotField>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pageFields count="1">
    <pageField fld="20" hier="-1"/>
  </pageFields>
  <dataFields count="18">
    <dataField name="Average of Crops, annual and perennial (non-timber)2" fld="0" subtotal="average" baseField="0" baseItem="0" numFmtId="2"/>
    <dataField name="Average of Livestock" fld="1" subtotal="average" baseField="0" baseItem="0"/>
    <dataField name="Average of Legal hunting and collecting terrestrial animals." fld="2" subtotal="average" baseField="0" baseItem="0"/>
    <dataField name="Average of Illegal hunting and collecting terrestrial animals" fld="3" subtotal="average" baseField="0" baseItem="0"/>
    <dataField name="Average of Logging and wood harvesting (natural forests)" fld="4" subtotal="average" baseField="0" baseItem="0"/>
    <dataField name="Average of Fishing and harvesting aquatic resources (marine and freshwater)" fld="5" subtotal="average" baseField="0" baseItem="0"/>
    <dataField name="Average of War, civil unrest and military exercises" fld="6" subtotal="average" baseField="0" baseItem="0"/>
    <dataField name="Average of Work and other activities*" fld="7" subtotal="average" baseField="0" baseItem="0"/>
    <dataField name="Average of Dams and water management" fld="8" subtotal="average" baseField="0" baseItem="0"/>
    <dataField name="Average of Climate change - ecosystem encroachment" fld="9" subtotal="average" baseField="0" baseItem="0"/>
    <dataField name="Average of Climate change - changes in temperature regimes" fld="10" subtotal="average" baseField="0" baseItem="0"/>
    <dataField name="Average of Climate change - changes in precipitation and broad-scale hydrological regimes" fld="11" subtotal="average" baseField="0" baseItem="0"/>
    <dataField name="Average of Climate change - severe/extreme weather events" fld="12" subtotal="average" baseField="0" baseItem="0"/>
    <dataField name="Average of Invasive non-native/alien species plants and animals" fld="13" subtotal="average" baseField="0" baseItem="0"/>
    <dataField name="Average of Oil and gas drilling" fld="14" subtotal="average" baseField="0" baseItem="0"/>
    <dataField name="Average of Mining and quarrying" fld="15" subtotal="average" baseField="0" baseItem="0"/>
    <dataField name="Average of Roads and railroads" fld="16" subtotal="average" baseField="0" baseItem="0"/>
    <dataField name="Average of Housing and urban areas" fld="17" subtotal="average" baseField="0" baseItem="0"/>
  </dataFields>
  <formats count="1">
    <format dxfId="13">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ADD342-5113-7943-BB1D-1790997EEBA2}" name="PivotTable12"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U6:V39" firstHeaderRow="1" firstDataRow="1" firstDataCol="1"/>
  <pivotFields count="5">
    <pivotField showAll="0"/>
    <pivotField showAll="0"/>
    <pivotField showAll="0"/>
    <pivotField showAll="0" sortType="ascending"/>
    <pivotField axis="axisRow" dataField="1" showAll="0" sortType="ascending">
      <items count="42">
        <item x="20"/>
        <item m="1" x="39"/>
        <item m="1" x="33"/>
        <item x="3"/>
        <item x="14"/>
        <item x="23"/>
        <item x="4"/>
        <item x="25"/>
        <item x="11"/>
        <item x="9"/>
        <item m="1" x="40"/>
        <item x="15"/>
        <item x="30"/>
        <item x="16"/>
        <item x="2"/>
        <item x="6"/>
        <item x="10"/>
        <item m="1" x="36"/>
        <item x="17"/>
        <item x="0"/>
        <item x="8"/>
        <item x="7"/>
        <item x="21"/>
        <item x="27"/>
        <item x="18"/>
        <item x="22"/>
        <item x="13"/>
        <item m="1" x="35"/>
        <item m="1" x="32"/>
        <item x="19"/>
        <item x="5"/>
        <item x="12"/>
        <item m="1" x="34"/>
        <item m="1" x="38"/>
        <item x="26"/>
        <item x="31"/>
        <item x="29"/>
        <item x="28"/>
        <item m="1" x="37"/>
        <item x="24"/>
        <item x="1"/>
        <item t="default"/>
      </items>
    </pivotField>
  </pivotFields>
  <rowFields count="1">
    <field x="4"/>
  </rowFields>
  <rowItems count="33">
    <i>
      <x/>
    </i>
    <i>
      <x v="3"/>
    </i>
    <i>
      <x v="4"/>
    </i>
    <i>
      <x v="5"/>
    </i>
    <i>
      <x v="6"/>
    </i>
    <i>
      <x v="7"/>
    </i>
    <i>
      <x v="8"/>
    </i>
    <i>
      <x v="9"/>
    </i>
    <i>
      <x v="11"/>
    </i>
    <i>
      <x v="12"/>
    </i>
    <i>
      <x v="13"/>
    </i>
    <i>
      <x v="14"/>
    </i>
    <i>
      <x v="15"/>
    </i>
    <i>
      <x v="16"/>
    </i>
    <i>
      <x v="18"/>
    </i>
    <i>
      <x v="19"/>
    </i>
    <i>
      <x v="20"/>
    </i>
    <i>
      <x v="21"/>
    </i>
    <i>
      <x v="22"/>
    </i>
    <i>
      <x v="23"/>
    </i>
    <i>
      <x v="24"/>
    </i>
    <i>
      <x v="25"/>
    </i>
    <i>
      <x v="26"/>
    </i>
    <i>
      <x v="29"/>
    </i>
    <i>
      <x v="30"/>
    </i>
    <i>
      <x v="31"/>
    </i>
    <i>
      <x v="34"/>
    </i>
    <i>
      <x v="35"/>
    </i>
    <i>
      <x v="36"/>
    </i>
    <i>
      <x v="37"/>
    </i>
    <i>
      <x v="39"/>
    </i>
    <i>
      <x v="40"/>
    </i>
    <i t="grand">
      <x/>
    </i>
  </rowItems>
  <colItems count="1">
    <i/>
  </colItems>
  <dataFields count="1">
    <dataField name="Count of Al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E3001A-33F9-CD4F-934A-4A55D242654B}" name="PivotTable11"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R6:S32" firstHeaderRow="1" firstDataRow="1" firstDataCol="1"/>
  <pivotFields count="4">
    <pivotField showAll="0"/>
    <pivotField showAll="0"/>
    <pivotField showAll="0"/>
    <pivotField axis="axisRow" dataField="1" showAll="0" sortType="ascending">
      <items count="38">
        <item x="13"/>
        <item m="1" x="34"/>
        <item m="1" x="27"/>
        <item m="1" x="35"/>
        <item m="1" x="30"/>
        <item x="0"/>
        <item x="9"/>
        <item x="15"/>
        <item x="7"/>
        <item m="1" x="26"/>
        <item x="18"/>
        <item x="16"/>
        <item m="1" x="36"/>
        <item x="14"/>
        <item x="6"/>
        <item m="1" x="28"/>
        <item n="Hunting and trapping terrestrial animals2" x="17"/>
        <item x="3"/>
        <item m="1" x="32"/>
        <item x="12"/>
        <item x="4"/>
        <item x="2"/>
        <item x="11"/>
        <item x="23"/>
        <item x="19"/>
        <item x="8"/>
        <item m="1" x="31"/>
        <item x="1"/>
        <item m="1" x="25"/>
        <item x="10"/>
        <item m="1" x="29"/>
        <item m="1" x="33"/>
        <item x="20"/>
        <item x="24"/>
        <item x="21"/>
        <item x="22"/>
        <item x="5"/>
        <item t="default"/>
      </items>
    </pivotField>
  </pivotFields>
  <rowFields count="1">
    <field x="3"/>
  </rowFields>
  <rowItems count="26">
    <i>
      <x/>
    </i>
    <i>
      <x v="5"/>
    </i>
    <i>
      <x v="6"/>
    </i>
    <i>
      <x v="7"/>
    </i>
    <i>
      <x v="8"/>
    </i>
    <i>
      <x v="10"/>
    </i>
    <i>
      <x v="11"/>
    </i>
    <i>
      <x v="13"/>
    </i>
    <i>
      <x v="14"/>
    </i>
    <i>
      <x v="16"/>
    </i>
    <i>
      <x v="17"/>
    </i>
    <i>
      <x v="19"/>
    </i>
    <i>
      <x v="20"/>
    </i>
    <i>
      <x v="21"/>
    </i>
    <i>
      <x v="22"/>
    </i>
    <i>
      <x v="23"/>
    </i>
    <i>
      <x v="24"/>
    </i>
    <i>
      <x v="25"/>
    </i>
    <i>
      <x v="27"/>
    </i>
    <i>
      <x v="29"/>
    </i>
    <i>
      <x v="32"/>
    </i>
    <i>
      <x v="33"/>
    </i>
    <i>
      <x v="34"/>
    </i>
    <i>
      <x v="35"/>
    </i>
    <i>
      <x v="36"/>
    </i>
    <i t="grand">
      <x/>
    </i>
  </rowItems>
  <colItems count="1">
    <i/>
  </colItems>
  <dataFields count="1">
    <dataField name="Count of Wes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12"/>
  <sheetViews>
    <sheetView workbookViewId="0">
      <pane ySplit="2" topLeftCell="A3" activePane="bottomLeft" state="frozen"/>
      <selection pane="bottomLeft" activeCell="H2" sqref="H2"/>
    </sheetView>
  </sheetViews>
  <sheetFormatPr baseColWidth="10" defaultColWidth="8.83203125" defaultRowHeight="15" x14ac:dyDescent="0.2"/>
  <cols>
    <col min="8" max="8" width="15.5" customWidth="1"/>
    <col min="30" max="30" width="0" hidden="1" customWidth="1"/>
    <col min="33" max="33" width="19.6640625" customWidth="1"/>
    <col min="34" max="34" width="11.33203125" customWidth="1"/>
  </cols>
  <sheetData>
    <row r="1" spans="1:34" ht="16" thickBot="1" x14ac:dyDescent="0.25">
      <c r="A1" s="1" t="s">
        <v>0</v>
      </c>
      <c r="B1" s="1" t="s">
        <v>341</v>
      </c>
      <c r="C1" s="1" t="s">
        <v>342</v>
      </c>
      <c r="D1" s="1" t="s">
        <v>343</v>
      </c>
      <c r="E1" s="1" t="s">
        <v>344</v>
      </c>
      <c r="F1" s="1" t="s">
        <v>345</v>
      </c>
      <c r="G1" s="1" t="s">
        <v>346</v>
      </c>
      <c r="H1" s="95" t="s">
        <v>442</v>
      </c>
      <c r="I1" s="1" t="s">
        <v>347</v>
      </c>
      <c r="J1" s="1" t="s">
        <v>348</v>
      </c>
      <c r="K1" s="1" t="s">
        <v>349</v>
      </c>
      <c r="L1" s="1" t="s">
        <v>350</v>
      </c>
      <c r="M1" s="1" t="s">
        <v>351</v>
      </c>
      <c r="N1" s="1" t="s">
        <v>352</v>
      </c>
      <c r="O1" s="1" t="s">
        <v>353</v>
      </c>
      <c r="P1" s="1" t="s">
        <v>354</v>
      </c>
      <c r="Q1" s="1" t="s">
        <v>355</v>
      </c>
      <c r="R1" s="1" t="s">
        <v>356</v>
      </c>
      <c r="S1" s="1" t="s">
        <v>357</v>
      </c>
      <c r="T1" s="1" t="s">
        <v>358</v>
      </c>
      <c r="U1" s="1" t="s">
        <v>359</v>
      </c>
      <c r="V1" s="1" t="s">
        <v>360</v>
      </c>
      <c r="W1" s="1" t="s">
        <v>361</v>
      </c>
      <c r="X1" s="1" t="s">
        <v>362</v>
      </c>
      <c r="Y1" s="1" t="s">
        <v>363</v>
      </c>
      <c r="Z1" s="1" t="s">
        <v>364</v>
      </c>
      <c r="AA1" s="1" t="s">
        <v>365</v>
      </c>
      <c r="AB1" s="1" t="s">
        <v>6</v>
      </c>
      <c r="AC1" s="1" t="s">
        <v>366</v>
      </c>
      <c r="AD1" s="1" t="s">
        <v>367</v>
      </c>
      <c r="AE1" s="1" t="s">
        <v>368</v>
      </c>
      <c r="AF1" s="1" t="s">
        <v>28</v>
      </c>
      <c r="AG1" s="1" t="s">
        <v>29</v>
      </c>
      <c r="AH1" s="1" t="s">
        <v>30</v>
      </c>
    </row>
    <row r="2" spans="1:34" ht="16" thickBot="1" x14ac:dyDescent="0.25">
      <c r="A2" s="1" t="s">
        <v>0</v>
      </c>
      <c r="B2" s="1" t="s">
        <v>1</v>
      </c>
      <c r="C2" s="1" t="s">
        <v>2</v>
      </c>
      <c r="D2" s="1" t="s">
        <v>3</v>
      </c>
      <c r="E2" s="1" t="s">
        <v>4</v>
      </c>
      <c r="F2" s="1" t="s">
        <v>5</v>
      </c>
      <c r="G2" s="1" t="s">
        <v>6</v>
      </c>
      <c r="H2" s="1" t="s">
        <v>434</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6</v>
      </c>
      <c r="AC2" s="1" t="s">
        <v>413</v>
      </c>
      <c r="AD2" s="1" t="s">
        <v>26</v>
      </c>
      <c r="AE2" s="1" t="s">
        <v>27</v>
      </c>
      <c r="AF2" s="1" t="s">
        <v>28</v>
      </c>
      <c r="AG2" s="1" t="s">
        <v>29</v>
      </c>
      <c r="AH2" s="1" t="s">
        <v>30</v>
      </c>
    </row>
    <row r="3" spans="1:34" x14ac:dyDescent="0.2">
      <c r="A3" t="s">
        <v>201</v>
      </c>
      <c r="B3" t="s">
        <v>1</v>
      </c>
      <c r="D3" t="s">
        <v>32</v>
      </c>
      <c r="E3" t="s">
        <v>32</v>
      </c>
      <c r="F3" t="s">
        <v>32</v>
      </c>
      <c r="G3" t="s">
        <v>32</v>
      </c>
      <c r="H3">
        <v>1</v>
      </c>
      <c r="I3">
        <v>5</v>
      </c>
      <c r="J3">
        <v>5</v>
      </c>
      <c r="K3">
        <v>3</v>
      </c>
      <c r="L3">
        <v>4</v>
      </c>
      <c r="M3">
        <v>4</v>
      </c>
      <c r="N3">
        <v>4</v>
      </c>
      <c r="O3">
        <v>3</v>
      </c>
      <c r="P3">
        <v>1</v>
      </c>
      <c r="Q3">
        <v>4</v>
      </c>
      <c r="R3">
        <v>3</v>
      </c>
      <c r="S3">
        <v>3</v>
      </c>
      <c r="T3">
        <v>3</v>
      </c>
      <c r="U3">
        <v>1</v>
      </c>
      <c r="V3">
        <v>2</v>
      </c>
      <c r="W3">
        <v>3</v>
      </c>
      <c r="X3">
        <v>3</v>
      </c>
      <c r="Y3">
        <v>4</v>
      </c>
      <c r="Z3">
        <v>1</v>
      </c>
      <c r="AA3" t="s">
        <v>33</v>
      </c>
      <c r="AB3" t="s">
        <v>32</v>
      </c>
      <c r="AC3" s="2">
        <v>1</v>
      </c>
      <c r="AD3" t="s">
        <v>32</v>
      </c>
      <c r="AE3" t="s">
        <v>32</v>
      </c>
      <c r="AF3" t="s">
        <v>202</v>
      </c>
      <c r="AG3" t="s">
        <v>203</v>
      </c>
      <c r="AH3" s="9">
        <v>9376780870</v>
      </c>
    </row>
    <row r="4" spans="1:34" x14ac:dyDescent="0.2">
      <c r="A4" t="s">
        <v>150</v>
      </c>
      <c r="B4" t="s">
        <v>32</v>
      </c>
      <c r="C4" t="s">
        <v>2</v>
      </c>
      <c r="D4" t="s">
        <v>32</v>
      </c>
      <c r="E4" t="s">
        <v>4</v>
      </c>
      <c r="F4" t="s">
        <v>32</v>
      </c>
      <c r="G4" t="s">
        <v>32</v>
      </c>
      <c r="H4">
        <v>2</v>
      </c>
      <c r="I4" t="s">
        <v>32</v>
      </c>
      <c r="J4">
        <v>4</v>
      </c>
      <c r="K4">
        <v>3</v>
      </c>
      <c r="L4">
        <v>5</v>
      </c>
      <c r="M4">
        <v>4</v>
      </c>
      <c r="N4">
        <v>5</v>
      </c>
      <c r="O4">
        <v>4</v>
      </c>
      <c r="P4">
        <v>2</v>
      </c>
      <c r="Q4">
        <v>4</v>
      </c>
      <c r="R4">
        <v>2</v>
      </c>
      <c r="S4">
        <v>3</v>
      </c>
      <c r="T4">
        <v>3</v>
      </c>
      <c r="U4">
        <v>2</v>
      </c>
      <c r="V4">
        <v>2</v>
      </c>
      <c r="W4">
        <v>3</v>
      </c>
      <c r="X4">
        <v>4</v>
      </c>
      <c r="Y4">
        <v>2</v>
      </c>
      <c r="Z4">
        <v>2</v>
      </c>
      <c r="AA4" t="s">
        <v>62</v>
      </c>
      <c r="AB4" t="s">
        <v>32</v>
      </c>
      <c r="AC4" s="2">
        <v>1</v>
      </c>
      <c r="AD4" t="s">
        <v>151</v>
      </c>
      <c r="AE4" t="s">
        <v>32</v>
      </c>
      <c r="AF4" t="s">
        <v>152</v>
      </c>
      <c r="AG4" t="s">
        <v>153</v>
      </c>
      <c r="AH4" t="s">
        <v>154</v>
      </c>
    </row>
    <row r="5" spans="1:34" x14ac:dyDescent="0.2">
      <c r="A5" t="s">
        <v>31</v>
      </c>
      <c r="B5" t="s">
        <v>1</v>
      </c>
      <c r="C5" t="s">
        <v>32</v>
      </c>
      <c r="D5" t="s">
        <v>3</v>
      </c>
      <c r="E5" t="s">
        <v>4</v>
      </c>
      <c r="F5" t="s">
        <v>32</v>
      </c>
      <c r="G5" t="s">
        <v>32</v>
      </c>
      <c r="H5">
        <v>3</v>
      </c>
      <c r="I5">
        <v>5</v>
      </c>
      <c r="J5">
        <v>4</v>
      </c>
      <c r="K5">
        <v>2</v>
      </c>
      <c r="L5">
        <v>3</v>
      </c>
      <c r="M5">
        <v>4</v>
      </c>
      <c r="N5">
        <v>4</v>
      </c>
      <c r="O5">
        <v>4</v>
      </c>
      <c r="P5">
        <v>1</v>
      </c>
      <c r="Q5">
        <v>4</v>
      </c>
      <c r="R5">
        <v>3</v>
      </c>
      <c r="S5">
        <v>4</v>
      </c>
      <c r="T5">
        <v>4</v>
      </c>
      <c r="U5">
        <v>4</v>
      </c>
      <c r="V5">
        <v>3</v>
      </c>
      <c r="W5">
        <v>3</v>
      </c>
      <c r="X5">
        <v>3</v>
      </c>
      <c r="Y5">
        <v>2</v>
      </c>
      <c r="Z5">
        <v>2</v>
      </c>
      <c r="AA5" t="s">
        <v>33</v>
      </c>
      <c r="AB5" t="s">
        <v>32</v>
      </c>
      <c r="AC5" s="2">
        <v>1</v>
      </c>
      <c r="AD5" t="s">
        <v>34</v>
      </c>
      <c r="AE5" t="s">
        <v>32</v>
      </c>
      <c r="AF5" t="s">
        <v>35</v>
      </c>
      <c r="AG5" t="s">
        <v>36</v>
      </c>
      <c r="AH5" t="s">
        <v>37</v>
      </c>
    </row>
    <row r="6" spans="1:34" x14ac:dyDescent="0.2">
      <c r="A6" t="s">
        <v>278</v>
      </c>
      <c r="B6" t="s">
        <v>1</v>
      </c>
      <c r="C6" t="s">
        <v>32</v>
      </c>
      <c r="D6" t="s">
        <v>32</v>
      </c>
      <c r="E6" t="s">
        <v>32</v>
      </c>
      <c r="F6" t="s">
        <v>32</v>
      </c>
      <c r="G6" t="s">
        <v>32</v>
      </c>
      <c r="H6">
        <v>1</v>
      </c>
      <c r="I6">
        <v>5</v>
      </c>
      <c r="J6">
        <v>4</v>
      </c>
      <c r="K6">
        <v>3</v>
      </c>
      <c r="L6">
        <v>4</v>
      </c>
      <c r="M6">
        <v>3</v>
      </c>
      <c r="N6">
        <v>5</v>
      </c>
      <c r="O6">
        <v>3</v>
      </c>
      <c r="P6">
        <v>3</v>
      </c>
      <c r="Q6">
        <v>3</v>
      </c>
      <c r="R6">
        <v>4</v>
      </c>
      <c r="S6">
        <v>2</v>
      </c>
      <c r="T6">
        <v>4</v>
      </c>
      <c r="U6">
        <v>5</v>
      </c>
      <c r="V6">
        <v>4</v>
      </c>
      <c r="W6">
        <v>3</v>
      </c>
      <c r="X6">
        <v>2</v>
      </c>
      <c r="Y6">
        <v>3</v>
      </c>
      <c r="Z6">
        <v>2</v>
      </c>
      <c r="AA6" t="s">
        <v>33</v>
      </c>
      <c r="AB6" t="s">
        <v>32</v>
      </c>
      <c r="AC6" s="2">
        <v>1</v>
      </c>
      <c r="AD6" t="s">
        <v>32</v>
      </c>
      <c r="AE6" t="s">
        <v>32</v>
      </c>
      <c r="AF6" t="s">
        <v>279</v>
      </c>
      <c r="AG6" t="s">
        <v>280</v>
      </c>
      <c r="AH6" t="s">
        <v>281</v>
      </c>
    </row>
    <row r="7" spans="1:34" x14ac:dyDescent="0.2">
      <c r="A7" t="s">
        <v>196</v>
      </c>
      <c r="B7" t="s">
        <v>1</v>
      </c>
      <c r="C7" t="s">
        <v>32</v>
      </c>
      <c r="D7" t="s">
        <v>32</v>
      </c>
      <c r="E7" t="s">
        <v>32</v>
      </c>
      <c r="F7" t="s">
        <v>32</v>
      </c>
      <c r="G7" t="s">
        <v>32</v>
      </c>
      <c r="H7">
        <v>1</v>
      </c>
      <c r="I7">
        <v>3</v>
      </c>
      <c r="J7">
        <v>3</v>
      </c>
      <c r="K7">
        <v>4</v>
      </c>
      <c r="L7">
        <v>4</v>
      </c>
      <c r="M7">
        <v>3</v>
      </c>
      <c r="N7">
        <v>3</v>
      </c>
      <c r="O7">
        <v>3</v>
      </c>
      <c r="P7" t="s">
        <v>32</v>
      </c>
      <c r="Q7">
        <v>3</v>
      </c>
      <c r="R7">
        <v>3</v>
      </c>
      <c r="S7">
        <v>3</v>
      </c>
      <c r="T7">
        <v>3</v>
      </c>
      <c r="U7">
        <v>3</v>
      </c>
      <c r="V7">
        <v>2</v>
      </c>
      <c r="W7">
        <v>4</v>
      </c>
      <c r="X7">
        <v>4</v>
      </c>
      <c r="Y7">
        <v>3</v>
      </c>
      <c r="Z7">
        <v>2</v>
      </c>
      <c r="AA7" t="s">
        <v>62</v>
      </c>
      <c r="AB7" t="s">
        <v>32</v>
      </c>
      <c r="AC7" s="2">
        <v>0</v>
      </c>
      <c r="AD7" t="s">
        <v>197</v>
      </c>
      <c r="AE7" t="s">
        <v>32</v>
      </c>
      <c r="AF7" t="s">
        <v>198</v>
      </c>
      <c r="AG7" t="s">
        <v>199</v>
      </c>
      <c r="AH7" t="s">
        <v>200</v>
      </c>
    </row>
    <row r="8" spans="1:34" x14ac:dyDescent="0.2">
      <c r="A8" t="s">
        <v>145</v>
      </c>
      <c r="B8" t="s">
        <v>1</v>
      </c>
      <c r="C8" t="s">
        <v>32</v>
      </c>
      <c r="D8" t="s">
        <v>32</v>
      </c>
      <c r="E8" t="s">
        <v>32</v>
      </c>
      <c r="F8" t="s">
        <v>32</v>
      </c>
      <c r="G8" t="s">
        <v>32</v>
      </c>
      <c r="H8">
        <v>1</v>
      </c>
      <c r="I8">
        <v>5</v>
      </c>
      <c r="J8">
        <v>5</v>
      </c>
      <c r="K8">
        <v>3</v>
      </c>
      <c r="L8">
        <v>5</v>
      </c>
      <c r="M8">
        <v>4</v>
      </c>
      <c r="N8">
        <v>4</v>
      </c>
      <c r="O8">
        <v>3</v>
      </c>
      <c r="P8">
        <v>3</v>
      </c>
      <c r="Q8">
        <v>3</v>
      </c>
      <c r="R8">
        <v>2</v>
      </c>
      <c r="S8">
        <v>3</v>
      </c>
      <c r="T8">
        <v>4</v>
      </c>
      <c r="U8">
        <v>2</v>
      </c>
      <c r="V8">
        <v>3</v>
      </c>
      <c r="W8">
        <v>3</v>
      </c>
      <c r="X8">
        <v>3</v>
      </c>
      <c r="Y8">
        <v>3</v>
      </c>
      <c r="Z8">
        <v>2</v>
      </c>
      <c r="AA8" t="s">
        <v>33</v>
      </c>
      <c r="AB8" t="s">
        <v>32</v>
      </c>
      <c r="AC8" s="2">
        <v>1</v>
      </c>
      <c r="AD8" t="s">
        <v>32</v>
      </c>
      <c r="AE8" t="s">
        <v>146</v>
      </c>
      <c r="AF8" t="s">
        <v>147</v>
      </c>
      <c r="AG8" t="s">
        <v>148</v>
      </c>
      <c r="AH8" t="s">
        <v>149</v>
      </c>
    </row>
    <row r="9" spans="1:34" x14ac:dyDescent="0.2">
      <c r="A9" t="s">
        <v>222</v>
      </c>
      <c r="B9" t="s">
        <v>1</v>
      </c>
      <c r="C9" t="s">
        <v>32</v>
      </c>
      <c r="D9" t="s">
        <v>32</v>
      </c>
      <c r="E9" t="s">
        <v>32</v>
      </c>
      <c r="F9" t="s">
        <v>32</v>
      </c>
      <c r="G9" t="s">
        <v>32</v>
      </c>
      <c r="H9">
        <v>1</v>
      </c>
      <c r="I9">
        <v>4</v>
      </c>
      <c r="J9">
        <v>4</v>
      </c>
      <c r="K9">
        <v>3</v>
      </c>
      <c r="L9">
        <v>4</v>
      </c>
      <c r="M9">
        <v>3</v>
      </c>
      <c r="N9">
        <v>3</v>
      </c>
      <c r="O9">
        <v>3</v>
      </c>
      <c r="P9">
        <v>3</v>
      </c>
      <c r="Q9">
        <v>3</v>
      </c>
      <c r="R9">
        <v>4</v>
      </c>
      <c r="S9">
        <v>4</v>
      </c>
      <c r="T9">
        <v>4</v>
      </c>
      <c r="U9">
        <v>4</v>
      </c>
      <c r="V9">
        <v>5</v>
      </c>
      <c r="W9">
        <v>4</v>
      </c>
      <c r="X9">
        <v>4</v>
      </c>
      <c r="Y9">
        <v>3</v>
      </c>
      <c r="Z9">
        <v>4</v>
      </c>
      <c r="AA9" t="s">
        <v>62</v>
      </c>
      <c r="AB9" t="s">
        <v>32</v>
      </c>
      <c r="AC9" s="2">
        <v>1</v>
      </c>
      <c r="AD9" t="s">
        <v>223</v>
      </c>
      <c r="AE9" t="s">
        <v>224</v>
      </c>
      <c r="AF9" t="s">
        <v>225</v>
      </c>
      <c r="AG9" t="s">
        <v>226</v>
      </c>
      <c r="AH9" t="s">
        <v>227</v>
      </c>
    </row>
    <row r="10" spans="1:34" x14ac:dyDescent="0.2">
      <c r="A10" t="s">
        <v>236</v>
      </c>
      <c r="B10" t="s">
        <v>32</v>
      </c>
      <c r="C10" t="s">
        <v>32</v>
      </c>
      <c r="D10" t="s">
        <v>32</v>
      </c>
      <c r="E10" t="s">
        <v>4</v>
      </c>
      <c r="F10" t="s">
        <v>32</v>
      </c>
      <c r="G10" t="s">
        <v>32</v>
      </c>
      <c r="H10">
        <v>1</v>
      </c>
      <c r="I10">
        <v>4</v>
      </c>
      <c r="J10">
        <v>3</v>
      </c>
      <c r="K10">
        <v>2</v>
      </c>
      <c r="L10">
        <v>5</v>
      </c>
      <c r="M10">
        <v>2</v>
      </c>
      <c r="N10">
        <v>4</v>
      </c>
      <c r="O10">
        <v>2</v>
      </c>
      <c r="P10" t="s">
        <v>32</v>
      </c>
      <c r="Q10">
        <v>4</v>
      </c>
      <c r="R10">
        <v>3</v>
      </c>
      <c r="S10">
        <v>3</v>
      </c>
      <c r="T10">
        <v>4</v>
      </c>
      <c r="U10">
        <v>2</v>
      </c>
      <c r="V10">
        <v>3</v>
      </c>
      <c r="W10">
        <v>3</v>
      </c>
      <c r="X10">
        <v>3</v>
      </c>
      <c r="Y10">
        <v>3</v>
      </c>
      <c r="Z10">
        <v>2</v>
      </c>
      <c r="AA10" t="s">
        <v>62</v>
      </c>
      <c r="AB10" t="s">
        <v>32</v>
      </c>
      <c r="AC10" s="2">
        <v>0</v>
      </c>
      <c r="AD10" t="s">
        <v>32</v>
      </c>
      <c r="AE10" t="s">
        <v>32</v>
      </c>
      <c r="AF10" t="s">
        <v>237</v>
      </c>
      <c r="AG10" t="s">
        <v>238</v>
      </c>
      <c r="AH10" t="s">
        <v>239</v>
      </c>
    </row>
    <row r="11" spans="1:34" x14ac:dyDescent="0.2">
      <c r="A11" t="s">
        <v>182</v>
      </c>
      <c r="B11" t="s">
        <v>32</v>
      </c>
      <c r="C11" t="s">
        <v>32</v>
      </c>
      <c r="D11" t="s">
        <v>32</v>
      </c>
      <c r="E11" t="s">
        <v>4</v>
      </c>
      <c r="F11" t="s">
        <v>32</v>
      </c>
      <c r="G11" t="s">
        <v>32</v>
      </c>
      <c r="H11">
        <v>1</v>
      </c>
      <c r="I11">
        <v>5</v>
      </c>
      <c r="J11">
        <v>5</v>
      </c>
      <c r="K11">
        <v>2</v>
      </c>
      <c r="L11">
        <v>5</v>
      </c>
      <c r="M11">
        <v>4</v>
      </c>
      <c r="N11">
        <v>4</v>
      </c>
      <c r="O11">
        <v>3</v>
      </c>
      <c r="P11">
        <v>2</v>
      </c>
      <c r="Q11">
        <v>3</v>
      </c>
      <c r="R11">
        <v>3</v>
      </c>
      <c r="S11">
        <v>3</v>
      </c>
      <c r="T11">
        <v>4</v>
      </c>
      <c r="U11">
        <v>3</v>
      </c>
      <c r="V11">
        <v>2</v>
      </c>
      <c r="W11">
        <v>2</v>
      </c>
      <c r="X11">
        <v>3</v>
      </c>
      <c r="Y11">
        <v>4</v>
      </c>
      <c r="Z11">
        <v>2</v>
      </c>
      <c r="AA11" t="s">
        <v>33</v>
      </c>
      <c r="AB11" t="s">
        <v>32</v>
      </c>
      <c r="AC11" s="2">
        <v>1</v>
      </c>
      <c r="AD11" t="s">
        <v>183</v>
      </c>
      <c r="AE11" t="s">
        <v>32</v>
      </c>
      <c r="AF11" t="s">
        <v>184</v>
      </c>
      <c r="AG11" t="s">
        <v>185</v>
      </c>
      <c r="AH11" t="s">
        <v>186</v>
      </c>
    </row>
    <row r="12" spans="1:34" x14ac:dyDescent="0.2">
      <c r="A12" t="s">
        <v>106</v>
      </c>
      <c r="B12" t="s">
        <v>1</v>
      </c>
      <c r="C12" t="s">
        <v>32</v>
      </c>
      <c r="D12" t="s">
        <v>32</v>
      </c>
      <c r="E12" t="s">
        <v>32</v>
      </c>
      <c r="F12" t="s">
        <v>32</v>
      </c>
      <c r="G12" t="s">
        <v>32</v>
      </c>
      <c r="H12">
        <v>1</v>
      </c>
      <c r="I12">
        <v>4</v>
      </c>
      <c r="J12">
        <v>2</v>
      </c>
      <c r="K12">
        <v>1</v>
      </c>
      <c r="L12">
        <v>3</v>
      </c>
      <c r="M12">
        <v>3</v>
      </c>
      <c r="N12" t="s">
        <v>32</v>
      </c>
      <c r="O12" t="s">
        <v>32</v>
      </c>
      <c r="P12" t="s">
        <v>32</v>
      </c>
      <c r="Q12">
        <v>3</v>
      </c>
      <c r="R12">
        <v>3</v>
      </c>
      <c r="S12" t="s">
        <v>32</v>
      </c>
      <c r="T12" t="s">
        <v>32</v>
      </c>
      <c r="U12" t="s">
        <v>32</v>
      </c>
      <c r="V12">
        <v>4</v>
      </c>
      <c r="W12">
        <v>4</v>
      </c>
      <c r="X12" t="s">
        <v>32</v>
      </c>
      <c r="Y12">
        <v>2</v>
      </c>
      <c r="Z12">
        <v>1</v>
      </c>
      <c r="AA12" t="s">
        <v>62</v>
      </c>
      <c r="AB12" t="s">
        <v>32</v>
      </c>
      <c r="AC12" s="2">
        <v>0</v>
      </c>
      <c r="AD12" t="s">
        <v>32</v>
      </c>
      <c r="AE12" t="s">
        <v>32</v>
      </c>
      <c r="AF12" t="s">
        <v>107</v>
      </c>
      <c r="AG12" t="s">
        <v>108</v>
      </c>
      <c r="AH12" t="s">
        <v>109</v>
      </c>
    </row>
    <row r="13" spans="1:34" x14ac:dyDescent="0.2">
      <c r="A13" t="s">
        <v>244</v>
      </c>
      <c r="B13" t="s">
        <v>1</v>
      </c>
      <c r="C13" t="s">
        <v>32</v>
      </c>
      <c r="D13" t="s">
        <v>32</v>
      </c>
      <c r="E13" t="s">
        <v>32</v>
      </c>
      <c r="F13" t="s">
        <v>32</v>
      </c>
      <c r="G13" t="s">
        <v>32</v>
      </c>
      <c r="H13">
        <v>1</v>
      </c>
      <c r="I13">
        <v>3</v>
      </c>
      <c r="J13" t="s">
        <v>32</v>
      </c>
      <c r="K13">
        <v>2</v>
      </c>
      <c r="L13" t="s">
        <v>32</v>
      </c>
      <c r="M13">
        <v>2</v>
      </c>
      <c r="N13" t="s">
        <v>32</v>
      </c>
      <c r="O13">
        <v>4</v>
      </c>
      <c r="P13">
        <v>1</v>
      </c>
      <c r="Q13">
        <v>4</v>
      </c>
      <c r="R13">
        <v>3</v>
      </c>
      <c r="S13">
        <v>3</v>
      </c>
      <c r="T13">
        <v>2</v>
      </c>
      <c r="U13">
        <v>2</v>
      </c>
      <c r="V13">
        <v>4</v>
      </c>
      <c r="W13">
        <v>3</v>
      </c>
      <c r="X13">
        <v>4</v>
      </c>
      <c r="Y13">
        <v>3</v>
      </c>
      <c r="Z13">
        <v>3</v>
      </c>
      <c r="AA13" t="s">
        <v>62</v>
      </c>
      <c r="AB13" t="s">
        <v>32</v>
      </c>
      <c r="AC13" s="2">
        <v>0</v>
      </c>
      <c r="AD13" t="s">
        <v>32</v>
      </c>
      <c r="AE13" t="s">
        <v>245</v>
      </c>
      <c r="AF13" t="s">
        <v>246</v>
      </c>
      <c r="AG13" t="s">
        <v>247</v>
      </c>
      <c r="AH13" t="s">
        <v>248</v>
      </c>
    </row>
    <row r="14" spans="1:34" x14ac:dyDescent="0.2">
      <c r="A14" t="s">
        <v>155</v>
      </c>
      <c r="B14" t="s">
        <v>32</v>
      </c>
      <c r="C14" t="s">
        <v>2</v>
      </c>
      <c r="D14" t="s">
        <v>32</v>
      </c>
      <c r="E14" t="s">
        <v>32</v>
      </c>
      <c r="F14" t="s">
        <v>32</v>
      </c>
      <c r="G14" t="s">
        <v>32</v>
      </c>
      <c r="H14">
        <v>1</v>
      </c>
      <c r="I14">
        <v>5</v>
      </c>
      <c r="J14">
        <v>4</v>
      </c>
      <c r="K14">
        <v>3</v>
      </c>
      <c r="L14">
        <v>5</v>
      </c>
      <c r="M14">
        <v>5</v>
      </c>
      <c r="N14">
        <v>4</v>
      </c>
      <c r="O14">
        <v>2</v>
      </c>
      <c r="P14">
        <v>2</v>
      </c>
      <c r="Q14">
        <v>4</v>
      </c>
      <c r="R14">
        <v>3</v>
      </c>
      <c r="S14">
        <v>3</v>
      </c>
      <c r="T14">
        <v>4</v>
      </c>
      <c r="U14">
        <v>2</v>
      </c>
      <c r="V14">
        <v>3</v>
      </c>
      <c r="W14">
        <v>3</v>
      </c>
      <c r="X14">
        <v>3</v>
      </c>
      <c r="Y14">
        <v>3</v>
      </c>
      <c r="Z14">
        <v>2</v>
      </c>
      <c r="AA14" t="s">
        <v>69</v>
      </c>
      <c r="AB14" t="s">
        <v>32</v>
      </c>
      <c r="AC14" s="2">
        <v>1</v>
      </c>
      <c r="AD14" t="s">
        <v>156</v>
      </c>
      <c r="AE14" t="s">
        <v>32</v>
      </c>
      <c r="AF14" t="s">
        <v>157</v>
      </c>
      <c r="AG14" t="s">
        <v>158</v>
      </c>
      <c r="AH14" t="s">
        <v>159</v>
      </c>
    </row>
    <row r="15" spans="1:34" x14ac:dyDescent="0.2">
      <c r="A15" t="s">
        <v>110</v>
      </c>
      <c r="B15" t="s">
        <v>32</v>
      </c>
      <c r="C15" t="s">
        <v>32</v>
      </c>
      <c r="D15" t="s">
        <v>32</v>
      </c>
      <c r="E15" t="s">
        <v>4</v>
      </c>
      <c r="F15" t="s">
        <v>32</v>
      </c>
      <c r="G15" t="s">
        <v>32</v>
      </c>
      <c r="H15">
        <v>1</v>
      </c>
      <c r="I15">
        <v>4</v>
      </c>
      <c r="J15">
        <v>4</v>
      </c>
      <c r="K15">
        <v>2</v>
      </c>
      <c r="L15">
        <v>5</v>
      </c>
      <c r="M15">
        <v>2</v>
      </c>
      <c r="N15">
        <v>5</v>
      </c>
      <c r="O15">
        <v>3</v>
      </c>
      <c r="P15" t="s">
        <v>32</v>
      </c>
      <c r="Q15" t="s">
        <v>32</v>
      </c>
      <c r="R15">
        <v>5</v>
      </c>
      <c r="S15">
        <v>5</v>
      </c>
      <c r="T15">
        <v>5</v>
      </c>
      <c r="U15">
        <v>4</v>
      </c>
      <c r="V15">
        <v>4</v>
      </c>
      <c r="W15">
        <v>2</v>
      </c>
      <c r="X15">
        <v>4</v>
      </c>
      <c r="Y15">
        <v>4</v>
      </c>
      <c r="Z15">
        <v>3</v>
      </c>
      <c r="AA15" t="s">
        <v>33</v>
      </c>
      <c r="AB15" t="s">
        <v>32</v>
      </c>
      <c r="AC15" s="2">
        <v>0</v>
      </c>
      <c r="AD15" t="s">
        <v>111</v>
      </c>
      <c r="AE15" t="s">
        <v>32</v>
      </c>
      <c r="AF15" t="s">
        <v>112</v>
      </c>
      <c r="AG15" t="s">
        <v>113</v>
      </c>
      <c r="AH15" t="s">
        <v>114</v>
      </c>
    </row>
    <row r="16" spans="1:34" x14ac:dyDescent="0.2">
      <c r="A16" t="s">
        <v>53</v>
      </c>
      <c r="B16" t="s">
        <v>1</v>
      </c>
      <c r="C16" t="s">
        <v>32</v>
      </c>
      <c r="D16" t="s">
        <v>32</v>
      </c>
      <c r="E16" t="s">
        <v>32</v>
      </c>
      <c r="F16" t="s">
        <v>32</v>
      </c>
      <c r="G16" t="s">
        <v>6</v>
      </c>
      <c r="H16">
        <v>2</v>
      </c>
      <c r="I16">
        <v>5</v>
      </c>
      <c r="J16">
        <v>5</v>
      </c>
      <c r="K16">
        <v>2</v>
      </c>
      <c r="L16">
        <v>5</v>
      </c>
      <c r="M16">
        <v>4</v>
      </c>
      <c r="N16">
        <v>4</v>
      </c>
      <c r="O16">
        <v>3</v>
      </c>
      <c r="P16">
        <v>2</v>
      </c>
      <c r="Q16">
        <v>3</v>
      </c>
      <c r="R16">
        <v>3</v>
      </c>
      <c r="S16">
        <v>3</v>
      </c>
      <c r="T16">
        <v>3</v>
      </c>
      <c r="U16">
        <v>2</v>
      </c>
      <c r="V16">
        <v>2</v>
      </c>
      <c r="W16">
        <v>2</v>
      </c>
      <c r="X16">
        <v>2</v>
      </c>
      <c r="Y16">
        <v>2</v>
      </c>
      <c r="Z16">
        <v>2</v>
      </c>
      <c r="AA16" t="s">
        <v>33</v>
      </c>
      <c r="AB16" t="s">
        <v>32</v>
      </c>
      <c r="AC16" s="2">
        <v>0</v>
      </c>
      <c r="AD16" t="s">
        <v>32</v>
      </c>
      <c r="AE16" t="s">
        <v>54</v>
      </c>
      <c r="AF16" t="s">
        <v>55</v>
      </c>
      <c r="AG16" t="s">
        <v>56</v>
      </c>
      <c r="AH16" t="s">
        <v>57</v>
      </c>
    </row>
    <row r="17" spans="1:34" x14ac:dyDescent="0.2">
      <c r="A17" t="s">
        <v>208</v>
      </c>
      <c r="B17" t="s">
        <v>1</v>
      </c>
      <c r="C17" t="s">
        <v>32</v>
      </c>
      <c r="D17" t="s">
        <v>3</v>
      </c>
      <c r="E17" t="s">
        <v>32</v>
      </c>
      <c r="F17" t="s">
        <v>32</v>
      </c>
      <c r="G17" t="s">
        <v>32</v>
      </c>
      <c r="H17">
        <v>2</v>
      </c>
      <c r="I17">
        <v>4</v>
      </c>
      <c r="J17">
        <v>4</v>
      </c>
      <c r="K17">
        <v>1</v>
      </c>
      <c r="L17">
        <v>5</v>
      </c>
      <c r="M17">
        <v>5</v>
      </c>
      <c r="N17" t="s">
        <v>32</v>
      </c>
      <c r="O17">
        <v>3</v>
      </c>
      <c r="P17">
        <v>2</v>
      </c>
      <c r="Q17">
        <v>4</v>
      </c>
      <c r="R17">
        <v>3</v>
      </c>
      <c r="S17">
        <v>4</v>
      </c>
      <c r="T17">
        <v>4</v>
      </c>
      <c r="U17">
        <v>3</v>
      </c>
      <c r="V17">
        <v>4</v>
      </c>
      <c r="W17">
        <v>3</v>
      </c>
      <c r="X17">
        <v>3</v>
      </c>
      <c r="Y17">
        <v>4</v>
      </c>
      <c r="Z17" t="s">
        <v>32</v>
      </c>
      <c r="AA17" t="s">
        <v>33</v>
      </c>
      <c r="AB17" t="s">
        <v>32</v>
      </c>
      <c r="AC17" s="2">
        <v>0</v>
      </c>
      <c r="AD17" t="s">
        <v>32</v>
      </c>
      <c r="AE17" t="s">
        <v>32</v>
      </c>
      <c r="AF17" t="s">
        <v>209</v>
      </c>
      <c r="AG17" t="s">
        <v>210</v>
      </c>
      <c r="AH17" t="s">
        <v>211</v>
      </c>
    </row>
    <row r="18" spans="1:34" x14ac:dyDescent="0.2">
      <c r="A18" t="s">
        <v>212</v>
      </c>
      <c r="B18" t="s">
        <v>1</v>
      </c>
      <c r="C18" t="s">
        <v>2</v>
      </c>
      <c r="D18" t="s">
        <v>32</v>
      </c>
      <c r="E18" t="s">
        <v>32</v>
      </c>
      <c r="F18" t="s">
        <v>32</v>
      </c>
      <c r="G18" t="s">
        <v>32</v>
      </c>
      <c r="H18">
        <v>2</v>
      </c>
      <c r="I18">
        <v>4</v>
      </c>
      <c r="J18">
        <v>5</v>
      </c>
      <c r="K18">
        <v>5</v>
      </c>
      <c r="L18">
        <v>4</v>
      </c>
      <c r="M18">
        <v>5</v>
      </c>
      <c r="N18">
        <v>5</v>
      </c>
      <c r="O18">
        <v>4</v>
      </c>
      <c r="P18">
        <v>2</v>
      </c>
      <c r="Q18">
        <v>4</v>
      </c>
      <c r="R18">
        <v>4</v>
      </c>
      <c r="S18">
        <v>4</v>
      </c>
      <c r="T18">
        <v>4</v>
      </c>
      <c r="U18">
        <v>4</v>
      </c>
      <c r="V18">
        <v>3</v>
      </c>
      <c r="W18">
        <v>4</v>
      </c>
      <c r="X18">
        <v>4</v>
      </c>
      <c r="Y18">
        <v>4</v>
      </c>
      <c r="Z18">
        <v>3</v>
      </c>
      <c r="AA18" t="s">
        <v>62</v>
      </c>
      <c r="AB18" t="s">
        <v>32</v>
      </c>
      <c r="AC18" s="2">
        <v>1</v>
      </c>
      <c r="AD18" t="s">
        <v>32</v>
      </c>
      <c r="AE18" t="s">
        <v>32</v>
      </c>
      <c r="AF18" t="s">
        <v>213</v>
      </c>
      <c r="AG18" t="s">
        <v>214</v>
      </c>
      <c r="AH18" t="s">
        <v>215</v>
      </c>
    </row>
    <row r="19" spans="1:34" x14ac:dyDescent="0.2">
      <c r="A19" t="s">
        <v>228</v>
      </c>
      <c r="B19" t="s">
        <v>32</v>
      </c>
      <c r="C19" t="s">
        <v>32</v>
      </c>
      <c r="D19" t="s">
        <v>32</v>
      </c>
      <c r="E19" t="s">
        <v>4</v>
      </c>
      <c r="F19" t="s">
        <v>32</v>
      </c>
      <c r="G19" t="s">
        <v>32</v>
      </c>
      <c r="H19">
        <v>1</v>
      </c>
      <c r="I19">
        <v>5</v>
      </c>
      <c r="J19">
        <v>4</v>
      </c>
      <c r="K19">
        <v>3</v>
      </c>
      <c r="L19">
        <v>5</v>
      </c>
      <c r="M19">
        <v>5</v>
      </c>
      <c r="N19">
        <v>4</v>
      </c>
      <c r="O19">
        <v>5</v>
      </c>
      <c r="P19">
        <v>3</v>
      </c>
      <c r="Q19">
        <v>4</v>
      </c>
      <c r="R19">
        <v>4</v>
      </c>
      <c r="S19">
        <v>4</v>
      </c>
      <c r="T19" t="s">
        <v>32</v>
      </c>
      <c r="U19">
        <v>3</v>
      </c>
      <c r="V19">
        <v>3</v>
      </c>
      <c r="W19">
        <v>4</v>
      </c>
      <c r="X19">
        <v>4</v>
      </c>
      <c r="Y19">
        <v>3</v>
      </c>
      <c r="Z19">
        <v>3</v>
      </c>
      <c r="AA19" t="s">
        <v>62</v>
      </c>
      <c r="AB19" t="s">
        <v>32</v>
      </c>
      <c r="AC19" s="2">
        <v>0</v>
      </c>
      <c r="AD19" t="s">
        <v>32</v>
      </c>
      <c r="AE19" t="s">
        <v>32</v>
      </c>
      <c r="AF19" t="s">
        <v>229</v>
      </c>
      <c r="AG19" t="s">
        <v>230</v>
      </c>
      <c r="AH19" t="s">
        <v>231</v>
      </c>
    </row>
    <row r="20" spans="1:34" x14ac:dyDescent="0.2">
      <c r="A20" t="s">
        <v>260</v>
      </c>
      <c r="B20" t="s">
        <v>1</v>
      </c>
      <c r="C20" t="s">
        <v>32</v>
      </c>
      <c r="D20" t="s">
        <v>32</v>
      </c>
      <c r="E20" t="s">
        <v>32</v>
      </c>
      <c r="F20" t="s">
        <v>32</v>
      </c>
      <c r="G20" t="s">
        <v>32</v>
      </c>
      <c r="H20">
        <v>1</v>
      </c>
      <c r="I20">
        <v>4</v>
      </c>
      <c r="J20">
        <v>5</v>
      </c>
      <c r="K20">
        <v>2</v>
      </c>
      <c r="L20">
        <v>5</v>
      </c>
      <c r="M20">
        <v>4</v>
      </c>
      <c r="N20">
        <v>5</v>
      </c>
      <c r="O20">
        <v>2</v>
      </c>
      <c r="P20">
        <v>2</v>
      </c>
      <c r="Q20">
        <v>4</v>
      </c>
      <c r="R20">
        <v>3</v>
      </c>
      <c r="S20">
        <v>3</v>
      </c>
      <c r="T20">
        <v>5</v>
      </c>
      <c r="U20">
        <v>3</v>
      </c>
      <c r="V20">
        <v>3</v>
      </c>
      <c r="W20">
        <v>2</v>
      </c>
      <c r="X20">
        <v>3</v>
      </c>
      <c r="Y20">
        <v>2</v>
      </c>
      <c r="Z20">
        <v>2</v>
      </c>
      <c r="AA20" t="s">
        <v>62</v>
      </c>
      <c r="AB20" t="s">
        <v>32</v>
      </c>
      <c r="AC20" s="2">
        <v>0</v>
      </c>
      <c r="AD20" t="s">
        <v>261</v>
      </c>
      <c r="AE20" t="s">
        <v>32</v>
      </c>
      <c r="AF20" t="s">
        <v>262</v>
      </c>
      <c r="AG20" t="s">
        <v>263</v>
      </c>
      <c r="AH20" t="s">
        <v>264</v>
      </c>
    </row>
    <row r="21" spans="1:34" x14ac:dyDescent="0.2">
      <c r="A21" t="s">
        <v>44</v>
      </c>
      <c r="B21" t="s">
        <v>32</v>
      </c>
      <c r="C21" t="s">
        <v>32</v>
      </c>
      <c r="D21" t="s">
        <v>3</v>
      </c>
      <c r="E21" t="s">
        <v>32</v>
      </c>
      <c r="F21" t="s">
        <v>32</v>
      </c>
      <c r="G21" t="s">
        <v>32</v>
      </c>
      <c r="H21">
        <v>1</v>
      </c>
      <c r="I21" t="s">
        <v>32</v>
      </c>
      <c r="J21">
        <v>5</v>
      </c>
      <c r="K21">
        <v>3</v>
      </c>
      <c r="L21">
        <v>4</v>
      </c>
      <c r="M21">
        <v>4</v>
      </c>
      <c r="N21">
        <v>5</v>
      </c>
      <c r="O21">
        <v>4</v>
      </c>
      <c r="P21">
        <v>3</v>
      </c>
      <c r="Q21">
        <v>4</v>
      </c>
      <c r="R21">
        <v>3</v>
      </c>
      <c r="S21">
        <v>4</v>
      </c>
      <c r="T21">
        <v>5</v>
      </c>
      <c r="U21">
        <v>5</v>
      </c>
      <c r="V21">
        <v>5</v>
      </c>
      <c r="W21">
        <v>4</v>
      </c>
      <c r="X21">
        <v>4</v>
      </c>
      <c r="Y21">
        <v>4</v>
      </c>
      <c r="Z21">
        <v>2</v>
      </c>
      <c r="AA21" t="s">
        <v>33</v>
      </c>
      <c r="AB21" t="s">
        <v>32</v>
      </c>
      <c r="AC21" s="2">
        <v>1</v>
      </c>
      <c r="AD21" t="s">
        <v>32</v>
      </c>
      <c r="AE21" t="s">
        <v>32</v>
      </c>
      <c r="AF21" t="s">
        <v>45</v>
      </c>
      <c r="AG21" t="s">
        <v>46</v>
      </c>
      <c r="AH21" t="s">
        <v>47</v>
      </c>
    </row>
    <row r="22" spans="1:34" x14ac:dyDescent="0.2">
      <c r="A22" t="s">
        <v>89</v>
      </c>
      <c r="B22" t="s">
        <v>32</v>
      </c>
      <c r="C22" t="s">
        <v>32</v>
      </c>
      <c r="D22" t="s">
        <v>32</v>
      </c>
      <c r="E22" t="s">
        <v>4</v>
      </c>
      <c r="F22" t="s">
        <v>32</v>
      </c>
      <c r="G22" t="s">
        <v>32</v>
      </c>
      <c r="H22">
        <v>1</v>
      </c>
      <c r="I22">
        <v>5</v>
      </c>
      <c r="J22">
        <v>5</v>
      </c>
      <c r="K22">
        <v>4</v>
      </c>
      <c r="L22">
        <v>5</v>
      </c>
      <c r="M22">
        <v>4</v>
      </c>
      <c r="N22">
        <v>4</v>
      </c>
      <c r="O22">
        <v>3</v>
      </c>
      <c r="P22">
        <v>3</v>
      </c>
      <c r="Q22">
        <v>4</v>
      </c>
      <c r="R22">
        <v>3</v>
      </c>
      <c r="S22">
        <v>3</v>
      </c>
      <c r="T22">
        <v>3</v>
      </c>
      <c r="U22">
        <v>3</v>
      </c>
      <c r="V22">
        <v>4</v>
      </c>
      <c r="W22">
        <v>4</v>
      </c>
      <c r="X22">
        <v>5</v>
      </c>
      <c r="Y22">
        <v>4</v>
      </c>
      <c r="Z22">
        <v>3</v>
      </c>
      <c r="AA22" t="s">
        <v>39</v>
      </c>
      <c r="AB22" t="s">
        <v>32</v>
      </c>
      <c r="AC22" s="2">
        <v>1</v>
      </c>
      <c r="AD22" t="s">
        <v>32</v>
      </c>
      <c r="AE22" t="s">
        <v>32</v>
      </c>
      <c r="AF22" t="s">
        <v>90</v>
      </c>
      <c r="AG22" t="s">
        <v>91</v>
      </c>
      <c r="AH22" t="s">
        <v>92</v>
      </c>
    </row>
    <row r="23" spans="1:34" x14ac:dyDescent="0.2">
      <c r="A23" t="s">
        <v>79</v>
      </c>
      <c r="B23" t="s">
        <v>1</v>
      </c>
      <c r="C23" t="s">
        <v>2</v>
      </c>
      <c r="D23" t="s">
        <v>32</v>
      </c>
      <c r="E23" t="s">
        <v>4</v>
      </c>
      <c r="F23" t="s">
        <v>32</v>
      </c>
      <c r="G23" t="s">
        <v>32</v>
      </c>
      <c r="H23">
        <v>3</v>
      </c>
      <c r="I23">
        <v>4</v>
      </c>
      <c r="J23">
        <v>3</v>
      </c>
      <c r="K23">
        <v>3</v>
      </c>
      <c r="L23">
        <v>3</v>
      </c>
      <c r="M23">
        <v>4</v>
      </c>
      <c r="N23">
        <v>5</v>
      </c>
      <c r="O23">
        <v>5</v>
      </c>
      <c r="P23">
        <v>2</v>
      </c>
      <c r="Q23">
        <v>2</v>
      </c>
      <c r="R23">
        <v>3</v>
      </c>
      <c r="S23">
        <v>3</v>
      </c>
      <c r="T23">
        <v>4</v>
      </c>
      <c r="U23">
        <v>4</v>
      </c>
      <c r="V23">
        <v>3</v>
      </c>
      <c r="W23">
        <v>4</v>
      </c>
      <c r="X23">
        <v>4</v>
      </c>
      <c r="Y23">
        <v>4</v>
      </c>
      <c r="Z23">
        <v>1</v>
      </c>
      <c r="AA23" t="s">
        <v>33</v>
      </c>
      <c r="AB23" t="s">
        <v>32</v>
      </c>
      <c r="AC23" s="2">
        <v>1</v>
      </c>
      <c r="AD23" t="s">
        <v>80</v>
      </c>
      <c r="AE23" t="s">
        <v>32</v>
      </c>
      <c r="AF23" t="s">
        <v>81</v>
      </c>
      <c r="AG23" t="s">
        <v>82</v>
      </c>
      <c r="AH23" t="s">
        <v>83</v>
      </c>
    </row>
    <row r="24" spans="1:34" x14ac:dyDescent="0.2">
      <c r="A24" t="s">
        <v>282</v>
      </c>
      <c r="B24" t="s">
        <v>32</v>
      </c>
      <c r="C24" t="s">
        <v>32</v>
      </c>
      <c r="D24" t="s">
        <v>32</v>
      </c>
      <c r="E24" t="s">
        <v>4</v>
      </c>
      <c r="F24" t="s">
        <v>32</v>
      </c>
      <c r="G24" t="s">
        <v>32</v>
      </c>
      <c r="H24">
        <v>1</v>
      </c>
      <c r="I24">
        <v>5</v>
      </c>
      <c r="J24">
        <v>5</v>
      </c>
      <c r="K24">
        <v>3</v>
      </c>
      <c r="L24">
        <v>5</v>
      </c>
      <c r="M24">
        <v>4</v>
      </c>
      <c r="N24">
        <v>5</v>
      </c>
      <c r="O24">
        <v>4</v>
      </c>
      <c r="P24" t="s">
        <v>32</v>
      </c>
      <c r="Q24">
        <v>4</v>
      </c>
      <c r="R24">
        <v>4</v>
      </c>
      <c r="S24">
        <v>4</v>
      </c>
      <c r="T24">
        <v>4</v>
      </c>
      <c r="U24" t="s">
        <v>32</v>
      </c>
      <c r="V24">
        <v>3</v>
      </c>
      <c r="W24">
        <v>4</v>
      </c>
      <c r="X24">
        <v>4</v>
      </c>
      <c r="Y24">
        <v>5</v>
      </c>
      <c r="Z24">
        <v>3</v>
      </c>
      <c r="AA24" t="s">
        <v>69</v>
      </c>
      <c r="AB24" t="s">
        <v>32</v>
      </c>
      <c r="AC24" s="2">
        <v>0</v>
      </c>
      <c r="AD24" t="s">
        <v>32</v>
      </c>
      <c r="AE24" t="s">
        <v>32</v>
      </c>
      <c r="AF24" t="s">
        <v>283</v>
      </c>
      <c r="AG24" t="s">
        <v>284</v>
      </c>
      <c r="AH24" t="s">
        <v>285</v>
      </c>
    </row>
    <row r="25" spans="1:34" x14ac:dyDescent="0.2">
      <c r="A25" t="s">
        <v>216</v>
      </c>
      <c r="B25" t="s">
        <v>1</v>
      </c>
      <c r="C25" t="s">
        <v>32</v>
      </c>
      <c r="D25" t="s">
        <v>32</v>
      </c>
      <c r="E25" t="s">
        <v>4</v>
      </c>
      <c r="F25" t="s">
        <v>32</v>
      </c>
      <c r="G25" t="s">
        <v>32</v>
      </c>
      <c r="H25">
        <v>2</v>
      </c>
      <c r="I25">
        <v>4</v>
      </c>
      <c r="J25">
        <v>3</v>
      </c>
      <c r="K25">
        <v>3</v>
      </c>
      <c r="L25">
        <v>5</v>
      </c>
      <c r="M25">
        <v>3</v>
      </c>
      <c r="N25">
        <v>3</v>
      </c>
      <c r="O25">
        <v>3</v>
      </c>
      <c r="P25">
        <v>3</v>
      </c>
      <c r="Q25">
        <v>3</v>
      </c>
      <c r="R25">
        <v>4</v>
      </c>
      <c r="S25">
        <v>5</v>
      </c>
      <c r="T25">
        <v>3</v>
      </c>
      <c r="U25">
        <v>4</v>
      </c>
      <c r="V25">
        <v>4</v>
      </c>
      <c r="W25">
        <v>3</v>
      </c>
      <c r="X25">
        <v>3</v>
      </c>
      <c r="Y25">
        <v>3</v>
      </c>
      <c r="Z25">
        <v>2</v>
      </c>
      <c r="AA25" t="s">
        <v>33</v>
      </c>
      <c r="AB25" t="s">
        <v>32</v>
      </c>
      <c r="AC25" s="2">
        <v>1</v>
      </c>
      <c r="AD25" t="s">
        <v>217</v>
      </c>
      <c r="AE25" t="s">
        <v>218</v>
      </c>
      <c r="AF25" t="s">
        <v>219</v>
      </c>
      <c r="AG25" t="s">
        <v>220</v>
      </c>
      <c r="AH25" t="s">
        <v>221</v>
      </c>
    </row>
    <row r="26" spans="1:34" x14ac:dyDescent="0.2">
      <c r="A26" t="s">
        <v>295</v>
      </c>
      <c r="B26" t="s">
        <v>1</v>
      </c>
      <c r="C26" t="s">
        <v>32</v>
      </c>
      <c r="D26" t="s">
        <v>32</v>
      </c>
      <c r="E26" t="s">
        <v>32</v>
      </c>
      <c r="F26" t="s">
        <v>32</v>
      </c>
      <c r="G26" t="s">
        <v>32</v>
      </c>
      <c r="H26">
        <v>1</v>
      </c>
      <c r="I26">
        <v>4</v>
      </c>
      <c r="J26">
        <v>4</v>
      </c>
      <c r="K26">
        <v>2</v>
      </c>
      <c r="L26">
        <v>3</v>
      </c>
      <c r="M26">
        <v>4</v>
      </c>
      <c r="N26">
        <v>4</v>
      </c>
      <c r="O26">
        <v>2</v>
      </c>
      <c r="P26">
        <v>1</v>
      </c>
      <c r="Q26">
        <v>4</v>
      </c>
      <c r="R26">
        <v>3</v>
      </c>
      <c r="S26">
        <v>4</v>
      </c>
      <c r="T26">
        <v>4</v>
      </c>
      <c r="U26">
        <v>3</v>
      </c>
      <c r="V26">
        <v>2</v>
      </c>
      <c r="W26">
        <v>2</v>
      </c>
      <c r="X26">
        <v>2</v>
      </c>
      <c r="Y26">
        <v>3</v>
      </c>
      <c r="Z26">
        <v>3</v>
      </c>
      <c r="AA26" t="s">
        <v>33</v>
      </c>
      <c r="AB26" t="s">
        <v>32</v>
      </c>
      <c r="AC26" s="2">
        <v>1</v>
      </c>
      <c r="AD26" t="s">
        <v>296</v>
      </c>
      <c r="AE26" t="s">
        <v>32</v>
      </c>
      <c r="AF26" t="s">
        <v>297</v>
      </c>
      <c r="AG26" t="s">
        <v>298</v>
      </c>
      <c r="AH26" t="s">
        <v>299</v>
      </c>
    </row>
    <row r="27" spans="1:34" x14ac:dyDescent="0.2">
      <c r="A27" t="s">
        <v>310</v>
      </c>
      <c r="B27" t="s">
        <v>1</v>
      </c>
      <c r="C27" t="s">
        <v>32</v>
      </c>
      <c r="D27" t="s">
        <v>3</v>
      </c>
      <c r="E27" t="s">
        <v>32</v>
      </c>
      <c r="F27" t="s">
        <v>32</v>
      </c>
      <c r="G27" t="s">
        <v>32</v>
      </c>
      <c r="H27">
        <v>2</v>
      </c>
      <c r="I27">
        <v>5</v>
      </c>
      <c r="J27">
        <v>3</v>
      </c>
      <c r="K27">
        <v>2</v>
      </c>
      <c r="L27">
        <v>5</v>
      </c>
      <c r="M27">
        <v>4</v>
      </c>
      <c r="N27">
        <v>4</v>
      </c>
      <c r="O27">
        <v>2</v>
      </c>
      <c r="P27">
        <v>1</v>
      </c>
      <c r="Q27">
        <v>2</v>
      </c>
      <c r="R27">
        <v>4</v>
      </c>
      <c r="S27">
        <v>3</v>
      </c>
      <c r="T27">
        <v>2</v>
      </c>
      <c r="U27">
        <v>2</v>
      </c>
      <c r="V27">
        <v>3</v>
      </c>
      <c r="W27">
        <v>1</v>
      </c>
      <c r="X27">
        <v>5</v>
      </c>
      <c r="Y27">
        <v>2</v>
      </c>
      <c r="Z27">
        <v>2</v>
      </c>
      <c r="AA27" t="s">
        <v>33</v>
      </c>
      <c r="AB27" t="s">
        <v>32</v>
      </c>
      <c r="AC27" s="2">
        <v>1</v>
      </c>
      <c r="AD27" t="s">
        <v>311</v>
      </c>
      <c r="AE27" t="s">
        <v>32</v>
      </c>
      <c r="AF27" t="s">
        <v>312</v>
      </c>
      <c r="AG27" t="s">
        <v>313</v>
      </c>
      <c r="AH27" t="s">
        <v>314</v>
      </c>
    </row>
    <row r="28" spans="1:34" x14ac:dyDescent="0.2">
      <c r="A28" t="s">
        <v>115</v>
      </c>
      <c r="B28" t="s">
        <v>1</v>
      </c>
      <c r="C28" t="s">
        <v>32</v>
      </c>
      <c r="D28" t="s">
        <v>3</v>
      </c>
      <c r="E28" t="s">
        <v>32</v>
      </c>
      <c r="F28" t="s">
        <v>32</v>
      </c>
      <c r="G28" t="s">
        <v>32</v>
      </c>
      <c r="H28">
        <v>2</v>
      </c>
      <c r="I28">
        <v>4</v>
      </c>
      <c r="J28">
        <v>5</v>
      </c>
      <c r="K28">
        <v>3</v>
      </c>
      <c r="L28">
        <v>5</v>
      </c>
      <c r="M28">
        <v>5</v>
      </c>
      <c r="N28">
        <v>5</v>
      </c>
      <c r="O28">
        <v>3</v>
      </c>
      <c r="P28" t="s">
        <v>32</v>
      </c>
      <c r="Q28">
        <v>4</v>
      </c>
      <c r="R28">
        <v>3</v>
      </c>
      <c r="S28">
        <v>3</v>
      </c>
      <c r="T28">
        <v>4</v>
      </c>
      <c r="U28">
        <v>2</v>
      </c>
      <c r="V28">
        <v>3</v>
      </c>
      <c r="W28">
        <v>4</v>
      </c>
      <c r="X28">
        <v>4</v>
      </c>
      <c r="Y28">
        <v>4</v>
      </c>
      <c r="Z28">
        <v>2</v>
      </c>
      <c r="AA28" t="s">
        <v>69</v>
      </c>
      <c r="AB28" t="s">
        <v>32</v>
      </c>
      <c r="AC28" s="2">
        <v>0</v>
      </c>
      <c r="AD28" t="s">
        <v>32</v>
      </c>
      <c r="AE28" t="s">
        <v>32</v>
      </c>
      <c r="AF28" t="s">
        <v>116</v>
      </c>
      <c r="AG28" t="s">
        <v>117</v>
      </c>
      <c r="AH28" t="s">
        <v>118</v>
      </c>
    </row>
    <row r="29" spans="1:34" x14ac:dyDescent="0.2">
      <c r="A29" t="s">
        <v>315</v>
      </c>
      <c r="B29" t="s">
        <v>1</v>
      </c>
      <c r="C29" t="s">
        <v>32</v>
      </c>
      <c r="D29" t="s">
        <v>3</v>
      </c>
      <c r="E29" t="s">
        <v>32</v>
      </c>
      <c r="F29" t="s">
        <v>5</v>
      </c>
      <c r="G29" t="s">
        <v>32</v>
      </c>
      <c r="H29">
        <v>3</v>
      </c>
      <c r="I29">
        <v>5</v>
      </c>
      <c r="J29">
        <v>5</v>
      </c>
      <c r="K29">
        <v>3</v>
      </c>
      <c r="L29">
        <v>4</v>
      </c>
      <c r="M29">
        <v>5</v>
      </c>
      <c r="N29">
        <v>5</v>
      </c>
      <c r="O29">
        <v>4</v>
      </c>
      <c r="P29">
        <v>3</v>
      </c>
      <c r="Q29">
        <v>4</v>
      </c>
      <c r="R29">
        <v>4</v>
      </c>
      <c r="S29">
        <v>3</v>
      </c>
      <c r="T29">
        <v>5</v>
      </c>
      <c r="U29">
        <v>3</v>
      </c>
      <c r="V29">
        <v>3</v>
      </c>
      <c r="W29">
        <v>5</v>
      </c>
      <c r="X29">
        <v>4</v>
      </c>
      <c r="Y29">
        <v>5</v>
      </c>
      <c r="Z29">
        <v>5</v>
      </c>
      <c r="AA29" t="s">
        <v>33</v>
      </c>
      <c r="AB29" t="s">
        <v>32</v>
      </c>
      <c r="AC29" s="2">
        <v>0</v>
      </c>
      <c r="AD29" t="s">
        <v>32</v>
      </c>
      <c r="AE29" t="s">
        <v>32</v>
      </c>
      <c r="AF29" t="s">
        <v>316</v>
      </c>
      <c r="AG29" t="s">
        <v>317</v>
      </c>
      <c r="AH29" t="s">
        <v>318</v>
      </c>
    </row>
    <row r="30" spans="1:34" x14ac:dyDescent="0.2">
      <c r="A30" t="s">
        <v>329</v>
      </c>
      <c r="B30" t="s">
        <v>32</v>
      </c>
      <c r="C30" t="s">
        <v>2</v>
      </c>
      <c r="D30" t="s">
        <v>32</v>
      </c>
      <c r="E30" t="s">
        <v>4</v>
      </c>
      <c r="F30" t="s">
        <v>32</v>
      </c>
      <c r="G30" t="s">
        <v>32</v>
      </c>
      <c r="H30">
        <v>2</v>
      </c>
      <c r="I30">
        <v>5</v>
      </c>
      <c r="J30">
        <v>3</v>
      </c>
      <c r="K30">
        <v>2</v>
      </c>
      <c r="L30">
        <v>4</v>
      </c>
      <c r="M30">
        <v>3</v>
      </c>
      <c r="N30">
        <v>5</v>
      </c>
      <c r="O30">
        <v>2</v>
      </c>
      <c r="P30">
        <v>2</v>
      </c>
      <c r="Q30">
        <v>5</v>
      </c>
      <c r="R30">
        <v>3</v>
      </c>
      <c r="S30">
        <v>3</v>
      </c>
      <c r="T30">
        <v>4</v>
      </c>
      <c r="U30">
        <v>2</v>
      </c>
      <c r="V30">
        <v>1</v>
      </c>
      <c r="W30">
        <v>2</v>
      </c>
      <c r="X30">
        <v>4</v>
      </c>
      <c r="Y30">
        <v>4</v>
      </c>
      <c r="Z30">
        <v>2</v>
      </c>
      <c r="AA30" t="s">
        <v>39</v>
      </c>
      <c r="AB30" t="s">
        <v>32</v>
      </c>
      <c r="AC30" s="2">
        <v>1</v>
      </c>
      <c r="AD30" t="s">
        <v>32</v>
      </c>
      <c r="AE30" t="s">
        <v>32</v>
      </c>
      <c r="AF30" t="s">
        <v>330</v>
      </c>
      <c r="AG30" t="s">
        <v>331</v>
      </c>
      <c r="AH30" t="s">
        <v>332</v>
      </c>
    </row>
    <row r="31" spans="1:34" x14ac:dyDescent="0.2">
      <c r="A31" t="s">
        <v>74</v>
      </c>
      <c r="B31" t="s">
        <v>1</v>
      </c>
      <c r="C31" t="s">
        <v>32</v>
      </c>
      <c r="D31" t="s">
        <v>3</v>
      </c>
      <c r="E31" t="s">
        <v>32</v>
      </c>
      <c r="F31" t="s">
        <v>32</v>
      </c>
      <c r="G31" t="s">
        <v>32</v>
      </c>
      <c r="H31">
        <v>2</v>
      </c>
      <c r="I31">
        <v>5</v>
      </c>
      <c r="J31">
        <v>5</v>
      </c>
      <c r="K31">
        <v>3</v>
      </c>
      <c r="L31">
        <v>5</v>
      </c>
      <c r="M31">
        <v>4</v>
      </c>
      <c r="N31">
        <v>4</v>
      </c>
      <c r="O31">
        <v>3</v>
      </c>
      <c r="P31">
        <v>3</v>
      </c>
      <c r="Q31">
        <v>4</v>
      </c>
      <c r="R31">
        <v>4</v>
      </c>
      <c r="S31">
        <v>4</v>
      </c>
      <c r="T31">
        <v>4</v>
      </c>
      <c r="U31">
        <v>3</v>
      </c>
      <c r="V31">
        <v>4</v>
      </c>
      <c r="W31">
        <v>3</v>
      </c>
      <c r="X31">
        <v>4</v>
      </c>
      <c r="Y31">
        <v>4</v>
      </c>
      <c r="Z31">
        <v>3</v>
      </c>
      <c r="AA31" t="s">
        <v>6</v>
      </c>
      <c r="AB31" t="s">
        <v>75</v>
      </c>
      <c r="AC31" s="2">
        <v>0</v>
      </c>
      <c r="AD31" t="s">
        <v>32</v>
      </c>
      <c r="AE31" t="s">
        <v>32</v>
      </c>
      <c r="AF31" t="s">
        <v>76</v>
      </c>
      <c r="AG31" t="s">
        <v>77</v>
      </c>
      <c r="AH31" t="s">
        <v>78</v>
      </c>
    </row>
    <row r="32" spans="1:34" x14ac:dyDescent="0.2">
      <c r="A32" t="s">
        <v>286</v>
      </c>
      <c r="B32" t="s">
        <v>1</v>
      </c>
      <c r="C32" t="s">
        <v>32</v>
      </c>
      <c r="D32" t="s">
        <v>3</v>
      </c>
      <c r="E32" t="s">
        <v>4</v>
      </c>
      <c r="F32" t="s">
        <v>32</v>
      </c>
      <c r="G32" t="s">
        <v>32</v>
      </c>
      <c r="H32">
        <v>3</v>
      </c>
      <c r="I32">
        <v>5</v>
      </c>
      <c r="J32">
        <v>5</v>
      </c>
      <c r="K32">
        <v>3</v>
      </c>
      <c r="L32">
        <v>5</v>
      </c>
      <c r="M32">
        <v>5</v>
      </c>
      <c r="N32">
        <v>5</v>
      </c>
      <c r="O32">
        <v>3</v>
      </c>
      <c r="P32">
        <v>2</v>
      </c>
      <c r="Q32">
        <v>4</v>
      </c>
      <c r="R32">
        <v>4</v>
      </c>
      <c r="S32">
        <v>5</v>
      </c>
      <c r="T32">
        <v>5</v>
      </c>
      <c r="U32">
        <v>3</v>
      </c>
      <c r="V32">
        <v>3</v>
      </c>
      <c r="W32">
        <v>4</v>
      </c>
      <c r="X32">
        <v>5</v>
      </c>
      <c r="Y32">
        <v>3</v>
      </c>
      <c r="Z32">
        <v>3</v>
      </c>
      <c r="AA32" t="s">
        <v>39</v>
      </c>
      <c r="AB32" t="s">
        <v>32</v>
      </c>
      <c r="AC32" s="2">
        <v>0</v>
      </c>
      <c r="AD32" t="s">
        <v>32</v>
      </c>
      <c r="AE32" t="s">
        <v>287</v>
      </c>
      <c r="AF32" t="s">
        <v>288</v>
      </c>
      <c r="AG32" t="s">
        <v>289</v>
      </c>
      <c r="AH32" t="s">
        <v>290</v>
      </c>
    </row>
    <row r="33" spans="1:34" x14ac:dyDescent="0.2">
      <c r="A33" t="s">
        <v>168</v>
      </c>
      <c r="B33" t="s">
        <v>1</v>
      </c>
      <c r="C33" t="s">
        <v>32</v>
      </c>
      <c r="D33" t="s">
        <v>32</v>
      </c>
      <c r="E33" t="s">
        <v>32</v>
      </c>
      <c r="F33" t="s">
        <v>32</v>
      </c>
      <c r="G33" t="s">
        <v>32</v>
      </c>
      <c r="H33">
        <v>1</v>
      </c>
      <c r="I33">
        <v>5</v>
      </c>
      <c r="J33">
        <v>4</v>
      </c>
      <c r="K33">
        <v>2</v>
      </c>
      <c r="L33">
        <v>3</v>
      </c>
      <c r="M33">
        <v>5</v>
      </c>
      <c r="N33">
        <v>4</v>
      </c>
      <c r="O33">
        <v>2</v>
      </c>
      <c r="P33">
        <v>2</v>
      </c>
      <c r="Q33">
        <v>3</v>
      </c>
      <c r="R33">
        <v>4</v>
      </c>
      <c r="S33">
        <v>3</v>
      </c>
      <c r="T33">
        <v>5</v>
      </c>
      <c r="U33">
        <v>2</v>
      </c>
      <c r="V33">
        <v>2</v>
      </c>
      <c r="W33">
        <v>2</v>
      </c>
      <c r="X33">
        <v>2</v>
      </c>
      <c r="Y33">
        <v>3</v>
      </c>
      <c r="Z33">
        <v>3</v>
      </c>
      <c r="AA33" t="s">
        <v>62</v>
      </c>
      <c r="AB33" t="s">
        <v>32</v>
      </c>
      <c r="AC33" s="2">
        <v>1</v>
      </c>
      <c r="AD33" t="s">
        <v>32</v>
      </c>
      <c r="AE33" t="s">
        <v>32</v>
      </c>
      <c r="AF33" t="s">
        <v>169</v>
      </c>
      <c r="AG33" t="s">
        <v>170</v>
      </c>
      <c r="AH33" t="s">
        <v>171</v>
      </c>
    </row>
    <row r="34" spans="1:34" x14ac:dyDescent="0.2">
      <c r="A34" t="s">
        <v>160</v>
      </c>
      <c r="B34" t="s">
        <v>32</v>
      </c>
      <c r="C34" t="s">
        <v>32</v>
      </c>
      <c r="D34" t="s">
        <v>32</v>
      </c>
      <c r="E34" t="s">
        <v>4</v>
      </c>
      <c r="F34" t="s">
        <v>32</v>
      </c>
      <c r="G34" t="s">
        <v>32</v>
      </c>
      <c r="H34">
        <v>1</v>
      </c>
      <c r="I34">
        <v>3</v>
      </c>
      <c r="J34">
        <v>4</v>
      </c>
      <c r="K34">
        <v>3</v>
      </c>
      <c r="L34">
        <v>4</v>
      </c>
      <c r="M34">
        <v>5</v>
      </c>
      <c r="N34">
        <v>5</v>
      </c>
      <c r="O34">
        <v>4</v>
      </c>
      <c r="P34">
        <v>3</v>
      </c>
      <c r="Q34">
        <v>3</v>
      </c>
      <c r="R34">
        <v>3</v>
      </c>
      <c r="S34">
        <v>3</v>
      </c>
      <c r="T34">
        <v>3</v>
      </c>
      <c r="U34">
        <v>3</v>
      </c>
      <c r="V34">
        <v>3</v>
      </c>
      <c r="W34">
        <v>2</v>
      </c>
      <c r="X34">
        <v>3</v>
      </c>
      <c r="Y34">
        <v>3</v>
      </c>
      <c r="Z34">
        <v>3</v>
      </c>
      <c r="AA34" t="s">
        <v>33</v>
      </c>
      <c r="AB34" t="s">
        <v>32</v>
      </c>
      <c r="AC34" s="2">
        <v>1</v>
      </c>
      <c r="AD34" t="s">
        <v>32</v>
      </c>
      <c r="AE34" t="s">
        <v>32</v>
      </c>
      <c r="AF34" t="s">
        <v>161</v>
      </c>
      <c r="AG34" t="s">
        <v>162</v>
      </c>
      <c r="AH34" t="s">
        <v>163</v>
      </c>
    </row>
    <row r="35" spans="1:34" x14ac:dyDescent="0.2">
      <c r="A35" t="s">
        <v>240</v>
      </c>
      <c r="B35" t="s">
        <v>1</v>
      </c>
      <c r="C35" t="s">
        <v>32</v>
      </c>
      <c r="D35" t="s">
        <v>3</v>
      </c>
      <c r="E35" t="s">
        <v>32</v>
      </c>
      <c r="F35" t="s">
        <v>32</v>
      </c>
      <c r="G35" t="s">
        <v>32</v>
      </c>
      <c r="H35">
        <v>2</v>
      </c>
      <c r="I35">
        <v>4</v>
      </c>
      <c r="J35">
        <v>5</v>
      </c>
      <c r="K35">
        <v>4</v>
      </c>
      <c r="L35">
        <v>5</v>
      </c>
      <c r="M35">
        <v>4</v>
      </c>
      <c r="N35">
        <v>3</v>
      </c>
      <c r="O35">
        <v>3</v>
      </c>
      <c r="P35">
        <v>2</v>
      </c>
      <c r="Q35">
        <v>3</v>
      </c>
      <c r="R35">
        <v>4</v>
      </c>
      <c r="S35">
        <v>4</v>
      </c>
      <c r="T35">
        <v>4</v>
      </c>
      <c r="U35">
        <v>4</v>
      </c>
      <c r="V35">
        <v>2</v>
      </c>
      <c r="W35">
        <v>4</v>
      </c>
      <c r="X35">
        <v>5</v>
      </c>
      <c r="Y35">
        <v>4</v>
      </c>
      <c r="Z35">
        <v>1</v>
      </c>
      <c r="AA35" t="s">
        <v>62</v>
      </c>
      <c r="AB35" t="s">
        <v>32</v>
      </c>
      <c r="AC35" s="2">
        <v>0</v>
      </c>
      <c r="AD35" t="s">
        <v>32</v>
      </c>
      <c r="AE35" t="s">
        <v>32</v>
      </c>
      <c r="AF35" t="s">
        <v>241</v>
      </c>
      <c r="AG35" t="s">
        <v>242</v>
      </c>
      <c r="AH35" t="s">
        <v>243</v>
      </c>
    </row>
    <row r="36" spans="1:34" x14ac:dyDescent="0.2">
      <c r="A36" t="s">
        <v>97</v>
      </c>
      <c r="B36" t="s">
        <v>32</v>
      </c>
      <c r="C36" t="s">
        <v>32</v>
      </c>
      <c r="D36" t="s">
        <v>3</v>
      </c>
      <c r="E36" t="s">
        <v>32</v>
      </c>
      <c r="F36" t="s">
        <v>32</v>
      </c>
      <c r="G36" t="s">
        <v>32</v>
      </c>
      <c r="H36">
        <v>1</v>
      </c>
      <c r="I36">
        <v>5</v>
      </c>
      <c r="J36">
        <v>5</v>
      </c>
      <c r="K36">
        <v>3</v>
      </c>
      <c r="L36">
        <v>5</v>
      </c>
      <c r="M36">
        <v>5</v>
      </c>
      <c r="N36">
        <v>4</v>
      </c>
      <c r="O36">
        <v>3</v>
      </c>
      <c r="P36">
        <v>3</v>
      </c>
      <c r="Q36">
        <v>5</v>
      </c>
      <c r="R36">
        <v>5</v>
      </c>
      <c r="S36">
        <v>4</v>
      </c>
      <c r="T36">
        <v>4</v>
      </c>
      <c r="U36">
        <v>5</v>
      </c>
      <c r="V36">
        <v>4</v>
      </c>
      <c r="W36">
        <v>3</v>
      </c>
      <c r="X36">
        <v>3</v>
      </c>
      <c r="Y36">
        <v>4</v>
      </c>
      <c r="Z36">
        <v>3</v>
      </c>
      <c r="AA36" t="s">
        <v>62</v>
      </c>
      <c r="AB36" t="s">
        <v>32</v>
      </c>
      <c r="AC36" s="2">
        <v>0</v>
      </c>
      <c r="AD36" t="s">
        <v>32</v>
      </c>
      <c r="AE36" t="s">
        <v>32</v>
      </c>
      <c r="AF36" t="s">
        <v>98</v>
      </c>
      <c r="AG36" t="s">
        <v>99</v>
      </c>
      <c r="AH36" t="s">
        <v>100</v>
      </c>
    </row>
    <row r="37" spans="1:34" x14ac:dyDescent="0.2">
      <c r="A37" t="s">
        <v>191</v>
      </c>
      <c r="B37" t="s">
        <v>1</v>
      </c>
      <c r="C37" t="s">
        <v>32</v>
      </c>
      <c r="D37" t="s">
        <v>32</v>
      </c>
      <c r="E37" t="s">
        <v>32</v>
      </c>
      <c r="F37" t="s">
        <v>32</v>
      </c>
      <c r="G37" t="s">
        <v>32</v>
      </c>
      <c r="H37">
        <v>1</v>
      </c>
      <c r="I37">
        <v>5</v>
      </c>
      <c r="J37">
        <v>4</v>
      </c>
      <c r="K37">
        <v>3</v>
      </c>
      <c r="L37">
        <v>5</v>
      </c>
      <c r="M37">
        <v>5</v>
      </c>
      <c r="N37">
        <v>4</v>
      </c>
      <c r="O37">
        <v>4</v>
      </c>
      <c r="P37">
        <v>3</v>
      </c>
      <c r="Q37">
        <v>4</v>
      </c>
      <c r="R37">
        <v>4</v>
      </c>
      <c r="S37">
        <v>4</v>
      </c>
      <c r="T37">
        <v>5</v>
      </c>
      <c r="U37">
        <v>4</v>
      </c>
      <c r="V37">
        <v>4</v>
      </c>
      <c r="W37">
        <v>3</v>
      </c>
      <c r="X37">
        <v>4</v>
      </c>
      <c r="Y37">
        <v>4</v>
      </c>
      <c r="Z37">
        <v>3</v>
      </c>
      <c r="AA37" t="s">
        <v>33</v>
      </c>
      <c r="AB37" t="s">
        <v>32</v>
      </c>
      <c r="AC37" s="2">
        <v>1</v>
      </c>
      <c r="AD37" t="s">
        <v>32</v>
      </c>
      <c r="AE37" t="s">
        <v>192</v>
      </c>
      <c r="AF37" t="s">
        <v>193</v>
      </c>
      <c r="AG37" t="s">
        <v>194</v>
      </c>
      <c r="AH37" t="s">
        <v>195</v>
      </c>
    </row>
    <row r="38" spans="1:34" x14ac:dyDescent="0.2">
      <c r="A38" t="s">
        <v>300</v>
      </c>
      <c r="B38" t="s">
        <v>32</v>
      </c>
      <c r="C38" t="s">
        <v>2</v>
      </c>
      <c r="D38" t="s">
        <v>32</v>
      </c>
      <c r="E38" t="s">
        <v>4</v>
      </c>
      <c r="F38" t="s">
        <v>32</v>
      </c>
      <c r="G38" t="s">
        <v>32</v>
      </c>
      <c r="H38">
        <v>2</v>
      </c>
      <c r="I38">
        <v>5</v>
      </c>
      <c r="J38">
        <v>4</v>
      </c>
      <c r="K38">
        <v>2</v>
      </c>
      <c r="L38">
        <v>5</v>
      </c>
      <c r="M38">
        <v>4</v>
      </c>
      <c r="N38">
        <v>3</v>
      </c>
      <c r="O38">
        <v>2</v>
      </c>
      <c r="P38">
        <v>1</v>
      </c>
      <c r="Q38">
        <v>2</v>
      </c>
      <c r="R38">
        <v>4</v>
      </c>
      <c r="S38" t="s">
        <v>32</v>
      </c>
      <c r="T38" t="s">
        <v>32</v>
      </c>
      <c r="U38" t="s">
        <v>32</v>
      </c>
      <c r="V38">
        <v>1</v>
      </c>
      <c r="W38">
        <v>3</v>
      </c>
      <c r="X38">
        <v>3</v>
      </c>
      <c r="Y38">
        <v>3</v>
      </c>
      <c r="Z38">
        <v>2</v>
      </c>
      <c r="AA38" t="s">
        <v>39</v>
      </c>
      <c r="AB38" t="s">
        <v>32</v>
      </c>
      <c r="AC38" s="2">
        <v>1</v>
      </c>
      <c r="AD38" t="s">
        <v>301</v>
      </c>
      <c r="AE38" t="s">
        <v>32</v>
      </c>
      <c r="AF38" t="s">
        <v>302</v>
      </c>
      <c r="AG38" t="s">
        <v>303</v>
      </c>
      <c r="AH38" t="s">
        <v>304</v>
      </c>
    </row>
    <row r="39" spans="1:34" x14ac:dyDescent="0.2">
      <c r="A39" t="s">
        <v>323</v>
      </c>
      <c r="B39" t="s">
        <v>1</v>
      </c>
      <c r="C39" t="s">
        <v>32</v>
      </c>
      <c r="D39" t="s">
        <v>32</v>
      </c>
      <c r="E39" t="s">
        <v>32</v>
      </c>
      <c r="F39" t="s">
        <v>32</v>
      </c>
      <c r="G39" t="s">
        <v>32</v>
      </c>
      <c r="H39">
        <v>1</v>
      </c>
      <c r="I39">
        <v>5</v>
      </c>
      <c r="J39">
        <v>4</v>
      </c>
      <c r="K39">
        <v>3</v>
      </c>
      <c r="L39">
        <v>5</v>
      </c>
      <c r="M39">
        <v>5</v>
      </c>
      <c r="N39">
        <v>4</v>
      </c>
      <c r="O39">
        <v>3</v>
      </c>
      <c r="P39" t="s">
        <v>32</v>
      </c>
      <c r="Q39">
        <v>2</v>
      </c>
      <c r="R39">
        <v>3</v>
      </c>
      <c r="S39">
        <v>2</v>
      </c>
      <c r="T39">
        <v>3</v>
      </c>
      <c r="U39">
        <v>2</v>
      </c>
      <c r="V39">
        <v>2</v>
      </c>
      <c r="W39">
        <v>3</v>
      </c>
      <c r="X39">
        <v>4</v>
      </c>
      <c r="Y39">
        <v>4</v>
      </c>
      <c r="Z39">
        <v>2</v>
      </c>
      <c r="AA39" t="s">
        <v>39</v>
      </c>
      <c r="AB39" t="s">
        <v>32</v>
      </c>
      <c r="AC39" s="2">
        <v>1</v>
      </c>
      <c r="AD39" t="s">
        <v>324</v>
      </c>
      <c r="AE39" t="s">
        <v>325</v>
      </c>
      <c r="AF39" t="s">
        <v>326</v>
      </c>
      <c r="AG39" t="s">
        <v>327</v>
      </c>
      <c r="AH39" t="s">
        <v>328</v>
      </c>
    </row>
    <row r="40" spans="1:34" x14ac:dyDescent="0.2">
      <c r="A40" t="s">
        <v>84</v>
      </c>
      <c r="B40" t="s">
        <v>1</v>
      </c>
      <c r="C40" t="s">
        <v>32</v>
      </c>
      <c r="D40" t="s">
        <v>3</v>
      </c>
      <c r="E40" t="s">
        <v>32</v>
      </c>
      <c r="F40" t="s">
        <v>32</v>
      </c>
      <c r="G40" t="s">
        <v>32</v>
      </c>
      <c r="H40">
        <v>2</v>
      </c>
      <c r="I40">
        <v>3</v>
      </c>
      <c r="J40">
        <v>4</v>
      </c>
      <c r="K40">
        <v>3</v>
      </c>
      <c r="L40">
        <v>3</v>
      </c>
      <c r="M40">
        <v>5</v>
      </c>
      <c r="N40">
        <v>5</v>
      </c>
      <c r="O40">
        <v>4</v>
      </c>
      <c r="P40">
        <v>3</v>
      </c>
      <c r="Q40">
        <v>5</v>
      </c>
      <c r="R40">
        <v>5</v>
      </c>
      <c r="S40">
        <v>5</v>
      </c>
      <c r="T40">
        <v>5</v>
      </c>
      <c r="U40">
        <v>5</v>
      </c>
      <c r="V40">
        <v>4</v>
      </c>
      <c r="W40">
        <v>4</v>
      </c>
      <c r="X40">
        <v>5</v>
      </c>
      <c r="Y40">
        <v>4</v>
      </c>
      <c r="Z40">
        <v>4</v>
      </c>
      <c r="AA40" t="s">
        <v>62</v>
      </c>
      <c r="AB40" t="s">
        <v>32</v>
      </c>
      <c r="AC40" s="2">
        <v>0</v>
      </c>
      <c r="AD40" t="s">
        <v>32</v>
      </c>
      <c r="AE40" t="s">
        <v>85</v>
      </c>
      <c r="AF40" t="s">
        <v>86</v>
      </c>
      <c r="AG40" t="s">
        <v>87</v>
      </c>
      <c r="AH40" t="s">
        <v>88</v>
      </c>
    </row>
    <row r="41" spans="1:34" x14ac:dyDescent="0.2">
      <c r="A41" t="s">
        <v>249</v>
      </c>
      <c r="B41" t="s">
        <v>1</v>
      </c>
      <c r="C41" t="s">
        <v>32</v>
      </c>
      <c r="D41" t="s">
        <v>3</v>
      </c>
      <c r="E41" t="s">
        <v>32</v>
      </c>
      <c r="F41" t="s">
        <v>32</v>
      </c>
      <c r="G41" t="s">
        <v>32</v>
      </c>
      <c r="H41">
        <v>2</v>
      </c>
      <c r="I41">
        <v>5</v>
      </c>
      <c r="J41">
        <v>5</v>
      </c>
      <c r="K41">
        <v>3</v>
      </c>
      <c r="L41">
        <v>4</v>
      </c>
      <c r="M41">
        <v>5</v>
      </c>
      <c r="N41">
        <v>5</v>
      </c>
      <c r="O41">
        <v>3</v>
      </c>
      <c r="P41">
        <v>1</v>
      </c>
      <c r="Q41">
        <v>5</v>
      </c>
      <c r="R41">
        <v>5</v>
      </c>
      <c r="S41">
        <v>5</v>
      </c>
      <c r="T41">
        <v>5</v>
      </c>
      <c r="U41">
        <v>4</v>
      </c>
      <c r="V41">
        <v>3</v>
      </c>
      <c r="W41">
        <v>3</v>
      </c>
      <c r="X41">
        <v>4</v>
      </c>
      <c r="Y41">
        <v>4</v>
      </c>
      <c r="Z41">
        <v>4</v>
      </c>
      <c r="AA41" t="s">
        <v>69</v>
      </c>
      <c r="AB41" t="s">
        <v>32</v>
      </c>
      <c r="AC41" s="2">
        <v>0</v>
      </c>
      <c r="AD41" t="s">
        <v>32</v>
      </c>
      <c r="AE41" t="s">
        <v>32</v>
      </c>
      <c r="AF41" t="s">
        <v>250</v>
      </c>
      <c r="AG41" t="s">
        <v>251</v>
      </c>
      <c r="AH41" t="s">
        <v>88</v>
      </c>
    </row>
    <row r="42" spans="1:34" x14ac:dyDescent="0.2">
      <c r="A42" t="s">
        <v>136</v>
      </c>
      <c r="B42" t="s">
        <v>32</v>
      </c>
      <c r="C42" t="s">
        <v>32</v>
      </c>
      <c r="D42" t="s">
        <v>32</v>
      </c>
      <c r="E42" t="s">
        <v>4</v>
      </c>
      <c r="F42" t="s">
        <v>32</v>
      </c>
      <c r="G42" t="s">
        <v>32</v>
      </c>
      <c r="H42">
        <v>1</v>
      </c>
      <c r="I42">
        <v>4</v>
      </c>
      <c r="J42">
        <v>4</v>
      </c>
      <c r="K42">
        <v>4</v>
      </c>
      <c r="L42">
        <v>5</v>
      </c>
      <c r="M42">
        <v>4</v>
      </c>
      <c r="N42">
        <v>4</v>
      </c>
      <c r="O42">
        <v>3</v>
      </c>
      <c r="P42">
        <v>3</v>
      </c>
      <c r="Q42">
        <v>4</v>
      </c>
      <c r="R42">
        <v>3</v>
      </c>
      <c r="S42">
        <v>5</v>
      </c>
      <c r="T42">
        <v>4</v>
      </c>
      <c r="U42">
        <v>3</v>
      </c>
      <c r="V42">
        <v>3</v>
      </c>
      <c r="W42">
        <v>3</v>
      </c>
      <c r="X42">
        <v>4</v>
      </c>
      <c r="Y42">
        <v>3</v>
      </c>
      <c r="Z42">
        <v>3</v>
      </c>
      <c r="AA42" t="s">
        <v>33</v>
      </c>
      <c r="AB42" t="s">
        <v>32</v>
      </c>
      <c r="AC42" s="2">
        <v>1</v>
      </c>
      <c r="AD42" t="s">
        <v>32</v>
      </c>
      <c r="AE42" t="s">
        <v>32</v>
      </c>
      <c r="AF42" t="s">
        <v>137</v>
      </c>
      <c r="AG42" t="s">
        <v>138</v>
      </c>
      <c r="AH42" t="s">
        <v>139</v>
      </c>
    </row>
    <row r="43" spans="1:34" x14ac:dyDescent="0.2">
      <c r="A43" t="s">
        <v>61</v>
      </c>
      <c r="B43" t="s">
        <v>1</v>
      </c>
      <c r="C43" t="s">
        <v>32</v>
      </c>
      <c r="D43" t="s">
        <v>32</v>
      </c>
      <c r="E43" t="s">
        <v>32</v>
      </c>
      <c r="F43" t="s">
        <v>32</v>
      </c>
      <c r="G43" t="s">
        <v>32</v>
      </c>
      <c r="H43">
        <v>1</v>
      </c>
      <c r="I43">
        <v>4</v>
      </c>
      <c r="J43">
        <v>4</v>
      </c>
      <c r="K43">
        <v>2</v>
      </c>
      <c r="L43">
        <v>5</v>
      </c>
      <c r="M43">
        <v>3</v>
      </c>
      <c r="N43">
        <v>3</v>
      </c>
      <c r="O43">
        <v>2</v>
      </c>
      <c r="P43">
        <v>2</v>
      </c>
      <c r="Q43">
        <v>2</v>
      </c>
      <c r="R43">
        <v>2</v>
      </c>
      <c r="S43">
        <v>1</v>
      </c>
      <c r="T43">
        <v>3</v>
      </c>
      <c r="U43">
        <v>2</v>
      </c>
      <c r="V43">
        <v>3</v>
      </c>
      <c r="W43">
        <v>2</v>
      </c>
      <c r="X43">
        <v>2</v>
      </c>
      <c r="Y43">
        <v>1</v>
      </c>
      <c r="Z43">
        <v>2</v>
      </c>
      <c r="AA43" t="s">
        <v>62</v>
      </c>
      <c r="AB43" t="s">
        <v>32</v>
      </c>
      <c r="AC43" s="2">
        <v>0</v>
      </c>
      <c r="AD43" t="s">
        <v>63</v>
      </c>
      <c r="AE43" t="s">
        <v>64</v>
      </c>
      <c r="AF43" t="s">
        <v>65</v>
      </c>
      <c r="AG43" t="s">
        <v>66</v>
      </c>
      <c r="AH43" t="s">
        <v>67</v>
      </c>
    </row>
    <row r="44" spans="1:34" x14ac:dyDescent="0.2">
      <c r="A44" t="s">
        <v>256</v>
      </c>
      <c r="B44" t="s">
        <v>1</v>
      </c>
      <c r="C44" t="s">
        <v>2</v>
      </c>
      <c r="D44" t="s">
        <v>32</v>
      </c>
      <c r="E44" t="s">
        <v>4</v>
      </c>
      <c r="F44" t="s">
        <v>32</v>
      </c>
      <c r="G44" t="s">
        <v>32</v>
      </c>
      <c r="H44">
        <v>3</v>
      </c>
      <c r="I44">
        <v>5</v>
      </c>
      <c r="J44">
        <v>3</v>
      </c>
      <c r="K44">
        <v>4</v>
      </c>
      <c r="L44">
        <v>5</v>
      </c>
      <c r="M44">
        <v>5</v>
      </c>
      <c r="N44" t="s">
        <v>32</v>
      </c>
      <c r="O44">
        <v>4</v>
      </c>
      <c r="P44">
        <v>2</v>
      </c>
      <c r="Q44">
        <v>5</v>
      </c>
      <c r="R44" t="s">
        <v>32</v>
      </c>
      <c r="S44">
        <v>5</v>
      </c>
      <c r="T44">
        <v>5</v>
      </c>
      <c r="U44" t="s">
        <v>32</v>
      </c>
      <c r="V44" t="s">
        <v>32</v>
      </c>
      <c r="W44">
        <v>5</v>
      </c>
      <c r="X44">
        <v>5</v>
      </c>
      <c r="Y44">
        <v>5</v>
      </c>
      <c r="Z44">
        <v>4</v>
      </c>
      <c r="AA44" t="s">
        <v>33</v>
      </c>
      <c r="AB44" t="s">
        <v>32</v>
      </c>
      <c r="AC44" s="2">
        <v>0</v>
      </c>
      <c r="AD44" t="s">
        <v>32</v>
      </c>
      <c r="AE44" t="s">
        <v>32</v>
      </c>
      <c r="AF44" t="s">
        <v>257</v>
      </c>
      <c r="AG44" t="s">
        <v>258</v>
      </c>
      <c r="AH44" t="s">
        <v>259</v>
      </c>
    </row>
    <row r="45" spans="1:34" x14ac:dyDescent="0.2">
      <c r="A45" t="s">
        <v>119</v>
      </c>
      <c r="B45" t="s">
        <v>1</v>
      </c>
      <c r="C45" t="s">
        <v>32</v>
      </c>
      <c r="D45" t="s">
        <v>3</v>
      </c>
      <c r="E45" t="s">
        <v>4</v>
      </c>
      <c r="F45" t="s">
        <v>32</v>
      </c>
      <c r="G45" t="s">
        <v>32</v>
      </c>
      <c r="H45">
        <v>3</v>
      </c>
      <c r="I45">
        <v>5</v>
      </c>
      <c r="J45">
        <v>5</v>
      </c>
      <c r="K45">
        <v>3</v>
      </c>
      <c r="L45">
        <v>5</v>
      </c>
      <c r="M45">
        <v>5</v>
      </c>
      <c r="N45">
        <v>5</v>
      </c>
      <c r="O45">
        <v>3</v>
      </c>
      <c r="P45">
        <v>1</v>
      </c>
      <c r="Q45">
        <v>5</v>
      </c>
      <c r="R45">
        <v>4</v>
      </c>
      <c r="S45">
        <v>4</v>
      </c>
      <c r="T45">
        <v>4</v>
      </c>
      <c r="U45">
        <v>2</v>
      </c>
      <c r="V45">
        <v>3</v>
      </c>
      <c r="W45">
        <v>4</v>
      </c>
      <c r="X45">
        <v>4</v>
      </c>
      <c r="Y45">
        <v>5</v>
      </c>
      <c r="Z45">
        <v>3</v>
      </c>
      <c r="AA45" t="s">
        <v>39</v>
      </c>
      <c r="AB45" t="s">
        <v>32</v>
      </c>
      <c r="AC45" s="2">
        <v>0</v>
      </c>
      <c r="AD45" t="s">
        <v>32</v>
      </c>
      <c r="AE45" t="s">
        <v>32</v>
      </c>
      <c r="AF45" t="s">
        <v>120</v>
      </c>
      <c r="AG45" t="s">
        <v>121</v>
      </c>
      <c r="AH45" t="s">
        <v>122</v>
      </c>
    </row>
    <row r="46" spans="1:34" x14ac:dyDescent="0.2">
      <c r="A46" t="s">
        <v>291</v>
      </c>
      <c r="B46" t="s">
        <v>32</v>
      </c>
      <c r="C46" t="s">
        <v>32</v>
      </c>
      <c r="D46" t="s">
        <v>32</v>
      </c>
      <c r="E46" t="s">
        <v>4</v>
      </c>
      <c r="F46" t="s">
        <v>32</v>
      </c>
      <c r="G46" t="s">
        <v>32</v>
      </c>
      <c r="H46">
        <v>1</v>
      </c>
      <c r="I46">
        <v>3</v>
      </c>
      <c r="J46">
        <v>5</v>
      </c>
      <c r="K46">
        <v>3</v>
      </c>
      <c r="L46">
        <v>5</v>
      </c>
      <c r="M46">
        <v>5</v>
      </c>
      <c r="N46">
        <v>5</v>
      </c>
      <c r="O46">
        <v>5</v>
      </c>
      <c r="P46">
        <v>5</v>
      </c>
      <c r="Q46">
        <v>4</v>
      </c>
      <c r="R46">
        <v>4</v>
      </c>
      <c r="S46">
        <v>4</v>
      </c>
      <c r="T46">
        <v>4</v>
      </c>
      <c r="U46">
        <v>3</v>
      </c>
      <c r="V46">
        <v>2</v>
      </c>
      <c r="W46">
        <v>3</v>
      </c>
      <c r="X46">
        <v>3</v>
      </c>
      <c r="Y46">
        <v>2</v>
      </c>
      <c r="Z46">
        <v>1</v>
      </c>
      <c r="AA46" t="s">
        <v>33</v>
      </c>
      <c r="AB46" t="s">
        <v>32</v>
      </c>
      <c r="AC46" s="2">
        <v>0</v>
      </c>
      <c r="AD46" t="s">
        <v>292</v>
      </c>
      <c r="AE46" t="s">
        <v>32</v>
      </c>
      <c r="AF46" t="s">
        <v>293</v>
      </c>
      <c r="AG46" t="s">
        <v>294</v>
      </c>
      <c r="AH46" t="s">
        <v>122</v>
      </c>
    </row>
    <row r="47" spans="1:34" x14ac:dyDescent="0.2">
      <c r="A47" t="s">
        <v>273</v>
      </c>
      <c r="B47" t="s">
        <v>32</v>
      </c>
      <c r="C47" t="s">
        <v>2</v>
      </c>
      <c r="D47" t="s">
        <v>32</v>
      </c>
      <c r="E47" t="s">
        <v>32</v>
      </c>
      <c r="F47" t="s">
        <v>32</v>
      </c>
      <c r="G47" t="s">
        <v>32</v>
      </c>
      <c r="H47">
        <v>1</v>
      </c>
      <c r="I47">
        <v>5</v>
      </c>
      <c r="J47">
        <v>5</v>
      </c>
      <c r="K47">
        <v>4</v>
      </c>
      <c r="L47">
        <v>5</v>
      </c>
      <c r="M47">
        <v>5</v>
      </c>
      <c r="N47">
        <v>5</v>
      </c>
      <c r="O47">
        <v>5</v>
      </c>
      <c r="P47" t="s">
        <v>32</v>
      </c>
      <c r="Q47">
        <v>5</v>
      </c>
      <c r="R47">
        <v>4</v>
      </c>
      <c r="S47">
        <v>4</v>
      </c>
      <c r="T47">
        <v>4</v>
      </c>
      <c r="U47">
        <v>4</v>
      </c>
      <c r="V47" t="s">
        <v>32</v>
      </c>
      <c r="W47">
        <v>5</v>
      </c>
      <c r="X47">
        <v>5</v>
      </c>
      <c r="Y47">
        <v>5</v>
      </c>
      <c r="Z47">
        <v>5</v>
      </c>
      <c r="AA47" t="s">
        <v>39</v>
      </c>
      <c r="AB47" t="s">
        <v>32</v>
      </c>
      <c r="AC47" s="2">
        <v>1</v>
      </c>
      <c r="AD47" t="s">
        <v>32</v>
      </c>
      <c r="AE47" t="s">
        <v>274</v>
      </c>
      <c r="AF47" t="s">
        <v>275</v>
      </c>
      <c r="AG47" t="s">
        <v>276</v>
      </c>
      <c r="AH47" t="s">
        <v>277</v>
      </c>
    </row>
    <row r="48" spans="1:34" x14ac:dyDescent="0.2">
      <c r="A48" t="s">
        <v>48</v>
      </c>
      <c r="B48" t="s">
        <v>1</v>
      </c>
      <c r="C48" t="s">
        <v>32</v>
      </c>
      <c r="D48" t="s">
        <v>32</v>
      </c>
      <c r="E48" t="s">
        <v>32</v>
      </c>
      <c r="F48" t="s">
        <v>32</v>
      </c>
      <c r="G48" t="s">
        <v>32</v>
      </c>
      <c r="H48">
        <v>1</v>
      </c>
      <c r="I48">
        <v>5</v>
      </c>
      <c r="J48">
        <v>4</v>
      </c>
      <c r="K48">
        <v>3</v>
      </c>
      <c r="L48">
        <v>4</v>
      </c>
      <c r="M48">
        <v>4</v>
      </c>
      <c r="N48">
        <v>3</v>
      </c>
      <c r="O48">
        <v>2</v>
      </c>
      <c r="P48">
        <v>2</v>
      </c>
      <c r="Q48">
        <v>3</v>
      </c>
      <c r="R48">
        <v>3</v>
      </c>
      <c r="S48">
        <v>3</v>
      </c>
      <c r="T48">
        <v>3</v>
      </c>
      <c r="U48">
        <v>3</v>
      </c>
      <c r="V48">
        <v>3</v>
      </c>
      <c r="W48">
        <v>3</v>
      </c>
      <c r="X48">
        <v>2</v>
      </c>
      <c r="Y48">
        <v>2</v>
      </c>
      <c r="Z48">
        <v>2</v>
      </c>
      <c r="AA48" t="s">
        <v>49</v>
      </c>
      <c r="AB48" t="s">
        <v>32</v>
      </c>
      <c r="AC48" s="2">
        <v>1</v>
      </c>
      <c r="AD48" t="s">
        <v>32</v>
      </c>
      <c r="AE48" t="s">
        <v>32</v>
      </c>
      <c r="AF48" t="s">
        <v>50</v>
      </c>
      <c r="AG48" t="s">
        <v>51</v>
      </c>
      <c r="AH48" t="s">
        <v>52</v>
      </c>
    </row>
    <row r="49" spans="1:34" x14ac:dyDescent="0.2">
      <c r="A49" t="s">
        <v>58</v>
      </c>
      <c r="B49" t="s">
        <v>1</v>
      </c>
      <c r="C49" t="s">
        <v>32</v>
      </c>
      <c r="D49" t="s">
        <v>32</v>
      </c>
      <c r="E49" t="s">
        <v>32</v>
      </c>
      <c r="F49" t="s">
        <v>32</v>
      </c>
      <c r="G49" t="s">
        <v>32</v>
      </c>
      <c r="H49">
        <v>1</v>
      </c>
      <c r="I49">
        <v>4</v>
      </c>
      <c r="J49">
        <v>3</v>
      </c>
      <c r="K49">
        <v>1</v>
      </c>
      <c r="L49">
        <v>5</v>
      </c>
      <c r="M49">
        <v>4</v>
      </c>
      <c r="N49">
        <v>4</v>
      </c>
      <c r="O49">
        <v>1</v>
      </c>
      <c r="P49">
        <v>1</v>
      </c>
      <c r="Q49">
        <v>2</v>
      </c>
      <c r="R49">
        <v>3</v>
      </c>
      <c r="S49">
        <v>2</v>
      </c>
      <c r="T49">
        <v>3</v>
      </c>
      <c r="U49">
        <v>1</v>
      </c>
      <c r="V49">
        <v>1</v>
      </c>
      <c r="W49">
        <v>2</v>
      </c>
      <c r="X49">
        <v>3</v>
      </c>
      <c r="Y49">
        <v>2</v>
      </c>
      <c r="Z49">
        <v>1</v>
      </c>
      <c r="AA49" t="s">
        <v>39</v>
      </c>
      <c r="AB49" t="s">
        <v>32</v>
      </c>
      <c r="AC49" s="2">
        <v>1</v>
      </c>
      <c r="AD49" t="s">
        <v>32</v>
      </c>
      <c r="AE49" t="s">
        <v>32</v>
      </c>
      <c r="AF49" t="s">
        <v>59</v>
      </c>
      <c r="AG49" t="s">
        <v>60</v>
      </c>
      <c r="AH49" t="s">
        <v>52</v>
      </c>
    </row>
    <row r="50" spans="1:34" x14ac:dyDescent="0.2">
      <c r="A50" t="s">
        <v>164</v>
      </c>
      <c r="B50" t="s">
        <v>1</v>
      </c>
      <c r="C50" t="s">
        <v>2</v>
      </c>
      <c r="D50" t="s">
        <v>3</v>
      </c>
      <c r="E50" t="s">
        <v>4</v>
      </c>
      <c r="F50" t="s">
        <v>32</v>
      </c>
      <c r="G50" t="s">
        <v>32</v>
      </c>
      <c r="H50">
        <v>4</v>
      </c>
      <c r="I50">
        <v>5</v>
      </c>
      <c r="J50">
        <v>5</v>
      </c>
      <c r="K50">
        <v>1</v>
      </c>
      <c r="L50">
        <v>4</v>
      </c>
      <c r="M50">
        <v>5</v>
      </c>
      <c r="N50">
        <v>5</v>
      </c>
      <c r="O50">
        <v>3</v>
      </c>
      <c r="P50">
        <v>1</v>
      </c>
      <c r="Q50">
        <v>4</v>
      </c>
      <c r="R50">
        <v>5</v>
      </c>
      <c r="S50">
        <v>5</v>
      </c>
      <c r="T50">
        <v>5</v>
      </c>
      <c r="U50">
        <v>5</v>
      </c>
      <c r="V50">
        <v>3</v>
      </c>
      <c r="W50">
        <v>3</v>
      </c>
      <c r="X50">
        <v>3</v>
      </c>
      <c r="Y50">
        <v>3</v>
      </c>
      <c r="Z50">
        <v>3</v>
      </c>
      <c r="AA50" t="s">
        <v>33</v>
      </c>
      <c r="AB50" t="s">
        <v>32</v>
      </c>
      <c r="AC50" s="2">
        <v>1</v>
      </c>
      <c r="AD50" t="s">
        <v>165</v>
      </c>
      <c r="AE50" t="s">
        <v>32</v>
      </c>
      <c r="AF50" t="s">
        <v>166</v>
      </c>
      <c r="AG50" t="s">
        <v>167</v>
      </c>
      <c r="AH50" t="s">
        <v>52</v>
      </c>
    </row>
    <row r="51" spans="1:34" x14ac:dyDescent="0.2">
      <c r="A51" t="s">
        <v>132</v>
      </c>
      <c r="B51" t="s">
        <v>1</v>
      </c>
      <c r="C51" t="s">
        <v>32</v>
      </c>
      <c r="D51" t="s">
        <v>3</v>
      </c>
      <c r="E51" t="s">
        <v>4</v>
      </c>
      <c r="F51" t="s">
        <v>32</v>
      </c>
      <c r="G51" t="s">
        <v>32</v>
      </c>
      <c r="H51">
        <v>3</v>
      </c>
      <c r="I51">
        <v>5</v>
      </c>
      <c r="J51">
        <v>4</v>
      </c>
      <c r="K51">
        <v>3</v>
      </c>
      <c r="L51">
        <v>4</v>
      </c>
      <c r="M51">
        <v>3</v>
      </c>
      <c r="N51">
        <v>5</v>
      </c>
      <c r="O51">
        <v>2</v>
      </c>
      <c r="P51">
        <v>3</v>
      </c>
      <c r="Q51">
        <v>5</v>
      </c>
      <c r="R51">
        <v>2</v>
      </c>
      <c r="S51">
        <v>3</v>
      </c>
      <c r="T51">
        <v>4</v>
      </c>
      <c r="U51">
        <v>4</v>
      </c>
      <c r="V51">
        <v>5</v>
      </c>
      <c r="W51">
        <v>4</v>
      </c>
      <c r="X51">
        <v>3</v>
      </c>
      <c r="Y51">
        <v>3</v>
      </c>
      <c r="Z51">
        <v>3</v>
      </c>
      <c r="AA51" t="s">
        <v>39</v>
      </c>
      <c r="AB51" t="s">
        <v>32</v>
      </c>
      <c r="AC51" s="2">
        <v>1</v>
      </c>
      <c r="AD51" t="s">
        <v>32</v>
      </c>
      <c r="AE51" t="s">
        <v>32</v>
      </c>
      <c r="AF51" t="s">
        <v>133</v>
      </c>
      <c r="AG51" t="s">
        <v>134</v>
      </c>
      <c r="AH51" t="s">
        <v>135</v>
      </c>
    </row>
    <row r="52" spans="1:34" x14ac:dyDescent="0.2">
      <c r="A52" t="s">
        <v>38</v>
      </c>
      <c r="B52" t="s">
        <v>1</v>
      </c>
      <c r="C52" t="s">
        <v>32</v>
      </c>
      <c r="D52" t="s">
        <v>32</v>
      </c>
      <c r="E52" t="s">
        <v>32</v>
      </c>
      <c r="F52" t="s">
        <v>32</v>
      </c>
      <c r="G52" t="s">
        <v>32</v>
      </c>
      <c r="H52">
        <v>1</v>
      </c>
      <c r="I52">
        <v>5</v>
      </c>
      <c r="J52">
        <v>5</v>
      </c>
      <c r="K52">
        <v>3</v>
      </c>
      <c r="L52">
        <v>5</v>
      </c>
      <c r="M52">
        <v>4</v>
      </c>
      <c r="N52">
        <v>5</v>
      </c>
      <c r="O52">
        <v>3</v>
      </c>
      <c r="P52">
        <v>2</v>
      </c>
      <c r="Q52">
        <v>3</v>
      </c>
      <c r="R52" t="s">
        <v>32</v>
      </c>
      <c r="S52" t="s">
        <v>32</v>
      </c>
      <c r="T52">
        <v>3</v>
      </c>
      <c r="U52">
        <v>2</v>
      </c>
      <c r="V52">
        <v>2</v>
      </c>
      <c r="W52">
        <v>3</v>
      </c>
      <c r="X52">
        <v>3</v>
      </c>
      <c r="Y52">
        <v>3</v>
      </c>
      <c r="Z52">
        <v>3</v>
      </c>
      <c r="AA52" t="s">
        <v>39</v>
      </c>
      <c r="AB52" t="s">
        <v>32</v>
      </c>
      <c r="AC52" s="2">
        <v>1</v>
      </c>
      <c r="AD52" t="s">
        <v>32</v>
      </c>
      <c r="AE52" t="s">
        <v>40</v>
      </c>
      <c r="AF52" t="s">
        <v>41</v>
      </c>
      <c r="AG52" t="s">
        <v>42</v>
      </c>
      <c r="AH52" t="s">
        <v>43</v>
      </c>
    </row>
    <row r="53" spans="1:34" x14ac:dyDescent="0.2">
      <c r="A53" t="s">
        <v>265</v>
      </c>
      <c r="B53" t="s">
        <v>32</v>
      </c>
      <c r="C53" t="s">
        <v>32</v>
      </c>
      <c r="D53" t="s">
        <v>3</v>
      </c>
      <c r="E53" t="s">
        <v>32</v>
      </c>
      <c r="F53" t="s">
        <v>32</v>
      </c>
      <c r="G53" t="s">
        <v>32</v>
      </c>
      <c r="H53">
        <v>1</v>
      </c>
      <c r="I53">
        <v>4</v>
      </c>
      <c r="J53">
        <v>5</v>
      </c>
      <c r="K53">
        <v>3</v>
      </c>
      <c r="L53">
        <v>5</v>
      </c>
      <c r="M53">
        <v>5</v>
      </c>
      <c r="N53">
        <v>4</v>
      </c>
      <c r="O53">
        <v>3</v>
      </c>
      <c r="P53">
        <v>3</v>
      </c>
      <c r="Q53">
        <v>4</v>
      </c>
      <c r="R53">
        <v>4</v>
      </c>
      <c r="S53">
        <v>3</v>
      </c>
      <c r="T53">
        <v>4</v>
      </c>
      <c r="U53" t="s">
        <v>32</v>
      </c>
      <c r="V53">
        <v>4</v>
      </c>
      <c r="W53">
        <v>3</v>
      </c>
      <c r="X53">
        <v>3</v>
      </c>
      <c r="Y53">
        <v>3</v>
      </c>
      <c r="Z53">
        <v>4</v>
      </c>
      <c r="AA53" t="s">
        <v>33</v>
      </c>
      <c r="AB53" t="s">
        <v>32</v>
      </c>
      <c r="AC53" s="2">
        <v>0</v>
      </c>
      <c r="AD53" t="s">
        <v>32</v>
      </c>
      <c r="AE53" t="s">
        <v>32</v>
      </c>
      <c r="AF53" t="s">
        <v>266</v>
      </c>
      <c r="AG53" t="s">
        <v>267</v>
      </c>
      <c r="AH53" t="s">
        <v>268</v>
      </c>
    </row>
    <row r="54" spans="1:34" x14ac:dyDescent="0.2">
      <c r="A54" t="s">
        <v>305</v>
      </c>
      <c r="B54" t="s">
        <v>1</v>
      </c>
      <c r="C54" t="s">
        <v>32</v>
      </c>
      <c r="D54" t="s">
        <v>32</v>
      </c>
      <c r="E54" t="s">
        <v>32</v>
      </c>
      <c r="F54" t="s">
        <v>32</v>
      </c>
      <c r="G54" t="s">
        <v>32</v>
      </c>
      <c r="H54">
        <v>1</v>
      </c>
      <c r="I54">
        <v>5</v>
      </c>
      <c r="J54">
        <v>3</v>
      </c>
      <c r="K54" t="s">
        <v>32</v>
      </c>
      <c r="L54">
        <v>5</v>
      </c>
      <c r="M54">
        <v>5</v>
      </c>
      <c r="N54" t="s">
        <v>32</v>
      </c>
      <c r="O54">
        <v>4</v>
      </c>
      <c r="P54">
        <v>2</v>
      </c>
      <c r="Q54">
        <v>5</v>
      </c>
      <c r="R54">
        <v>3</v>
      </c>
      <c r="S54">
        <v>3</v>
      </c>
      <c r="T54">
        <v>4</v>
      </c>
      <c r="U54">
        <v>4</v>
      </c>
      <c r="V54">
        <v>3</v>
      </c>
      <c r="W54" t="s">
        <v>32</v>
      </c>
      <c r="X54" t="s">
        <v>32</v>
      </c>
      <c r="Y54">
        <v>4</v>
      </c>
      <c r="Z54">
        <v>3</v>
      </c>
      <c r="AA54" t="s">
        <v>62</v>
      </c>
      <c r="AB54" t="s">
        <v>32</v>
      </c>
      <c r="AC54" s="2">
        <v>1</v>
      </c>
      <c r="AD54" t="s">
        <v>306</v>
      </c>
      <c r="AE54" t="s">
        <v>32</v>
      </c>
      <c r="AF54" t="s">
        <v>307</v>
      </c>
      <c r="AG54" t="s">
        <v>308</v>
      </c>
      <c r="AH54" t="s">
        <v>309</v>
      </c>
    </row>
    <row r="55" spans="1:34" x14ac:dyDescent="0.2">
      <c r="A55" t="s">
        <v>232</v>
      </c>
      <c r="B55" t="s">
        <v>32</v>
      </c>
      <c r="C55" t="s">
        <v>32</v>
      </c>
      <c r="D55" t="s">
        <v>32</v>
      </c>
      <c r="E55" t="s">
        <v>4</v>
      </c>
      <c r="F55" t="s">
        <v>32</v>
      </c>
      <c r="G55" t="s">
        <v>32</v>
      </c>
      <c r="H55">
        <v>1</v>
      </c>
      <c r="I55">
        <v>3</v>
      </c>
      <c r="J55">
        <v>3</v>
      </c>
      <c r="K55">
        <v>3</v>
      </c>
      <c r="L55">
        <v>5</v>
      </c>
      <c r="M55">
        <v>4</v>
      </c>
      <c r="N55">
        <v>5</v>
      </c>
      <c r="O55">
        <v>3</v>
      </c>
      <c r="P55">
        <v>1</v>
      </c>
      <c r="Q55">
        <v>1</v>
      </c>
      <c r="R55">
        <v>2</v>
      </c>
      <c r="S55">
        <v>3</v>
      </c>
      <c r="T55">
        <v>3</v>
      </c>
      <c r="U55">
        <v>1</v>
      </c>
      <c r="V55">
        <v>3</v>
      </c>
      <c r="W55">
        <v>1</v>
      </c>
      <c r="X55">
        <v>1</v>
      </c>
      <c r="Y55">
        <v>4</v>
      </c>
      <c r="Z55">
        <v>1</v>
      </c>
      <c r="AA55" t="s">
        <v>62</v>
      </c>
      <c r="AB55" t="s">
        <v>32</v>
      </c>
      <c r="AC55" s="2">
        <v>1</v>
      </c>
      <c r="AD55" t="s">
        <v>32</v>
      </c>
      <c r="AE55" t="s">
        <v>32</v>
      </c>
      <c r="AF55" t="s">
        <v>233</v>
      </c>
      <c r="AG55" t="s">
        <v>234</v>
      </c>
      <c r="AH55" t="s">
        <v>235</v>
      </c>
    </row>
    <row r="56" spans="1:34" x14ac:dyDescent="0.2">
      <c r="A56" t="s">
        <v>93</v>
      </c>
      <c r="B56" t="s">
        <v>1</v>
      </c>
      <c r="C56" t="s">
        <v>2</v>
      </c>
      <c r="D56" t="s">
        <v>3</v>
      </c>
      <c r="E56" t="s">
        <v>32</v>
      </c>
      <c r="F56" t="s">
        <v>32</v>
      </c>
      <c r="G56" t="s">
        <v>32</v>
      </c>
      <c r="H56">
        <v>3</v>
      </c>
      <c r="I56">
        <v>5</v>
      </c>
      <c r="J56">
        <v>5</v>
      </c>
      <c r="K56">
        <v>2</v>
      </c>
      <c r="L56">
        <v>3</v>
      </c>
      <c r="M56">
        <v>5</v>
      </c>
      <c r="N56">
        <v>4</v>
      </c>
      <c r="O56">
        <v>2</v>
      </c>
      <c r="P56">
        <v>2</v>
      </c>
      <c r="Q56">
        <v>4</v>
      </c>
      <c r="R56">
        <v>5</v>
      </c>
      <c r="S56">
        <v>4</v>
      </c>
      <c r="T56">
        <v>5</v>
      </c>
      <c r="U56">
        <v>3</v>
      </c>
      <c r="V56">
        <v>3</v>
      </c>
      <c r="W56">
        <v>2</v>
      </c>
      <c r="X56">
        <v>3</v>
      </c>
      <c r="Y56">
        <v>4</v>
      </c>
      <c r="Z56">
        <v>3</v>
      </c>
      <c r="AA56" t="s">
        <v>33</v>
      </c>
      <c r="AB56" t="s">
        <v>32</v>
      </c>
      <c r="AC56" s="2">
        <v>0</v>
      </c>
      <c r="AD56" t="s">
        <v>32</v>
      </c>
      <c r="AE56" t="s">
        <v>32</v>
      </c>
      <c r="AF56" t="s">
        <v>94</v>
      </c>
      <c r="AG56" t="s">
        <v>95</v>
      </c>
      <c r="AH56" t="s">
        <v>96</v>
      </c>
    </row>
    <row r="57" spans="1:34" x14ac:dyDescent="0.2">
      <c r="A57" t="s">
        <v>319</v>
      </c>
      <c r="B57" t="s">
        <v>1</v>
      </c>
      <c r="C57" t="s">
        <v>32</v>
      </c>
      <c r="D57" t="s">
        <v>32</v>
      </c>
      <c r="E57" t="s">
        <v>32</v>
      </c>
      <c r="F57" t="s">
        <v>32</v>
      </c>
      <c r="G57" t="s">
        <v>6</v>
      </c>
      <c r="H57">
        <v>2</v>
      </c>
      <c r="I57">
        <v>4</v>
      </c>
      <c r="J57">
        <v>3</v>
      </c>
      <c r="K57">
        <v>2</v>
      </c>
      <c r="L57">
        <v>5</v>
      </c>
      <c r="M57">
        <v>4</v>
      </c>
      <c r="N57">
        <v>5</v>
      </c>
      <c r="O57">
        <v>3</v>
      </c>
      <c r="P57">
        <v>3</v>
      </c>
      <c r="Q57">
        <v>4</v>
      </c>
      <c r="R57">
        <v>5</v>
      </c>
      <c r="S57">
        <v>4</v>
      </c>
      <c r="T57">
        <v>3</v>
      </c>
      <c r="U57">
        <v>2</v>
      </c>
      <c r="V57">
        <v>2</v>
      </c>
      <c r="W57">
        <v>3</v>
      </c>
      <c r="X57">
        <v>2</v>
      </c>
      <c r="Y57">
        <v>3</v>
      </c>
      <c r="Z57">
        <v>4</v>
      </c>
      <c r="AA57" t="s">
        <v>39</v>
      </c>
      <c r="AB57" t="s">
        <v>32</v>
      </c>
      <c r="AC57" s="2">
        <v>1</v>
      </c>
      <c r="AD57" t="s">
        <v>32</v>
      </c>
      <c r="AE57" t="s">
        <v>32</v>
      </c>
      <c r="AF57" t="s">
        <v>320</v>
      </c>
      <c r="AG57" t="s">
        <v>321</v>
      </c>
      <c r="AH57" t="s">
        <v>322</v>
      </c>
    </row>
    <row r="58" spans="1:34" x14ac:dyDescent="0.2">
      <c r="A58" t="s">
        <v>204</v>
      </c>
      <c r="B58" t="s">
        <v>1</v>
      </c>
      <c r="C58" t="s">
        <v>32</v>
      </c>
      <c r="D58" t="s">
        <v>32</v>
      </c>
      <c r="E58" t="s">
        <v>32</v>
      </c>
      <c r="F58" t="s">
        <v>32</v>
      </c>
      <c r="G58" t="s">
        <v>32</v>
      </c>
      <c r="H58">
        <v>1</v>
      </c>
      <c r="I58">
        <v>5</v>
      </c>
      <c r="J58">
        <v>5</v>
      </c>
      <c r="K58">
        <v>4</v>
      </c>
      <c r="L58">
        <v>5</v>
      </c>
      <c r="M58">
        <v>4</v>
      </c>
      <c r="N58">
        <v>5</v>
      </c>
      <c r="O58">
        <v>4</v>
      </c>
      <c r="P58">
        <v>3</v>
      </c>
      <c r="Q58">
        <v>3</v>
      </c>
      <c r="R58" t="s">
        <v>32</v>
      </c>
      <c r="S58">
        <v>3</v>
      </c>
      <c r="T58">
        <v>3</v>
      </c>
      <c r="U58">
        <v>3</v>
      </c>
      <c r="V58">
        <v>2</v>
      </c>
      <c r="W58">
        <v>3</v>
      </c>
      <c r="X58">
        <v>3</v>
      </c>
      <c r="Y58">
        <v>3</v>
      </c>
      <c r="Z58">
        <v>3</v>
      </c>
      <c r="AA58" t="s">
        <v>33</v>
      </c>
      <c r="AB58" t="s">
        <v>32</v>
      </c>
      <c r="AC58" s="2">
        <v>1</v>
      </c>
      <c r="AD58" t="s">
        <v>32</v>
      </c>
      <c r="AE58" t="s">
        <v>32</v>
      </c>
      <c r="AF58" t="s">
        <v>205</v>
      </c>
      <c r="AG58" t="s">
        <v>206</v>
      </c>
      <c r="AH58" t="s">
        <v>207</v>
      </c>
    </row>
    <row r="59" spans="1:34" x14ac:dyDescent="0.2">
      <c r="A59" t="s">
        <v>187</v>
      </c>
      <c r="B59" t="s">
        <v>32</v>
      </c>
      <c r="C59" t="s">
        <v>32</v>
      </c>
      <c r="D59" t="s">
        <v>3</v>
      </c>
      <c r="E59" t="s">
        <v>32</v>
      </c>
      <c r="F59" t="s">
        <v>32</v>
      </c>
      <c r="G59" t="s">
        <v>32</v>
      </c>
      <c r="H59">
        <v>1</v>
      </c>
      <c r="I59">
        <v>5</v>
      </c>
      <c r="J59">
        <v>3</v>
      </c>
      <c r="K59">
        <v>1</v>
      </c>
      <c r="L59">
        <v>1</v>
      </c>
      <c r="M59">
        <v>5</v>
      </c>
      <c r="N59">
        <v>3</v>
      </c>
      <c r="O59">
        <v>3</v>
      </c>
      <c r="P59">
        <v>1</v>
      </c>
      <c r="Q59">
        <v>3</v>
      </c>
      <c r="R59">
        <v>2</v>
      </c>
      <c r="S59">
        <v>5</v>
      </c>
      <c r="T59">
        <v>5</v>
      </c>
      <c r="U59">
        <v>5</v>
      </c>
      <c r="V59">
        <v>5</v>
      </c>
      <c r="W59">
        <v>3</v>
      </c>
      <c r="X59">
        <v>5</v>
      </c>
      <c r="Y59">
        <v>5</v>
      </c>
      <c r="Z59">
        <v>1</v>
      </c>
      <c r="AA59" t="s">
        <v>33</v>
      </c>
      <c r="AB59" t="s">
        <v>32</v>
      </c>
      <c r="AC59" s="2">
        <v>0</v>
      </c>
      <c r="AD59" t="s">
        <v>32</v>
      </c>
      <c r="AE59" t="s">
        <v>32</v>
      </c>
      <c r="AF59" t="s">
        <v>188</v>
      </c>
      <c r="AG59" t="s">
        <v>189</v>
      </c>
      <c r="AH59" t="s">
        <v>190</v>
      </c>
    </row>
    <row r="60" spans="1:34" x14ac:dyDescent="0.2">
      <c r="A60" t="s">
        <v>252</v>
      </c>
      <c r="B60" t="s">
        <v>32</v>
      </c>
      <c r="C60" t="s">
        <v>32</v>
      </c>
      <c r="D60" t="s">
        <v>32</v>
      </c>
      <c r="E60" t="s">
        <v>4</v>
      </c>
      <c r="F60" t="s">
        <v>32</v>
      </c>
      <c r="G60" t="s">
        <v>32</v>
      </c>
      <c r="H60">
        <v>1</v>
      </c>
      <c r="I60">
        <v>4</v>
      </c>
      <c r="J60">
        <v>3</v>
      </c>
      <c r="K60">
        <v>1</v>
      </c>
      <c r="L60">
        <v>5</v>
      </c>
      <c r="M60">
        <v>4</v>
      </c>
      <c r="N60">
        <v>5</v>
      </c>
      <c r="O60">
        <v>3</v>
      </c>
      <c r="P60" t="s">
        <v>32</v>
      </c>
      <c r="Q60">
        <v>3</v>
      </c>
      <c r="R60">
        <v>3</v>
      </c>
      <c r="S60" t="s">
        <v>32</v>
      </c>
      <c r="T60">
        <v>4</v>
      </c>
      <c r="U60">
        <v>2</v>
      </c>
      <c r="V60">
        <v>2</v>
      </c>
      <c r="W60">
        <v>3</v>
      </c>
      <c r="X60">
        <v>3</v>
      </c>
      <c r="Y60">
        <v>4</v>
      </c>
      <c r="Z60">
        <v>2</v>
      </c>
      <c r="AA60" t="s">
        <v>33</v>
      </c>
      <c r="AB60" t="s">
        <v>32</v>
      </c>
      <c r="AC60" s="2">
        <v>1</v>
      </c>
      <c r="AD60" t="s">
        <v>32</v>
      </c>
      <c r="AE60" t="s">
        <v>32</v>
      </c>
      <c r="AF60" t="s">
        <v>253</v>
      </c>
      <c r="AG60" t="s">
        <v>254</v>
      </c>
      <c r="AH60" t="s">
        <v>255</v>
      </c>
    </row>
    <row r="61" spans="1:34" x14ac:dyDescent="0.2">
      <c r="A61" t="s">
        <v>177</v>
      </c>
      <c r="B61" t="s">
        <v>1</v>
      </c>
      <c r="C61" t="s">
        <v>32</v>
      </c>
      <c r="D61" t="s">
        <v>3</v>
      </c>
      <c r="E61" t="s">
        <v>32</v>
      </c>
      <c r="F61" t="s">
        <v>32</v>
      </c>
      <c r="G61" t="s">
        <v>32</v>
      </c>
      <c r="H61">
        <v>2</v>
      </c>
      <c r="I61">
        <v>3</v>
      </c>
      <c r="J61">
        <v>3</v>
      </c>
      <c r="K61">
        <v>2</v>
      </c>
      <c r="L61">
        <v>2</v>
      </c>
      <c r="M61">
        <v>4</v>
      </c>
      <c r="N61" t="s">
        <v>32</v>
      </c>
      <c r="O61" t="s">
        <v>32</v>
      </c>
      <c r="P61" t="s">
        <v>32</v>
      </c>
      <c r="Q61">
        <v>3</v>
      </c>
      <c r="R61">
        <v>3</v>
      </c>
      <c r="S61">
        <v>2</v>
      </c>
      <c r="T61">
        <v>3</v>
      </c>
      <c r="U61" t="s">
        <v>32</v>
      </c>
      <c r="V61">
        <v>2</v>
      </c>
      <c r="W61" t="s">
        <v>32</v>
      </c>
      <c r="X61" t="s">
        <v>32</v>
      </c>
      <c r="Y61">
        <v>2</v>
      </c>
      <c r="Z61">
        <v>3</v>
      </c>
      <c r="AA61" t="s">
        <v>62</v>
      </c>
      <c r="AB61" t="s">
        <v>32</v>
      </c>
      <c r="AC61" s="2">
        <v>0</v>
      </c>
      <c r="AD61" t="s">
        <v>178</v>
      </c>
      <c r="AE61" t="s">
        <v>32</v>
      </c>
      <c r="AF61" t="s">
        <v>179</v>
      </c>
      <c r="AG61" t="s">
        <v>180</v>
      </c>
      <c r="AH61" t="s">
        <v>181</v>
      </c>
    </row>
    <row r="62" spans="1:34" x14ac:dyDescent="0.2">
      <c r="A62" t="s">
        <v>68</v>
      </c>
      <c r="B62" t="s">
        <v>1</v>
      </c>
      <c r="C62" t="s">
        <v>32</v>
      </c>
      <c r="D62" t="s">
        <v>32</v>
      </c>
      <c r="E62" t="s">
        <v>32</v>
      </c>
      <c r="F62" t="s">
        <v>32</v>
      </c>
      <c r="G62" t="s">
        <v>32</v>
      </c>
      <c r="H62">
        <v>1</v>
      </c>
      <c r="I62">
        <v>5</v>
      </c>
      <c r="J62">
        <v>4</v>
      </c>
      <c r="K62">
        <v>2</v>
      </c>
      <c r="L62">
        <v>4</v>
      </c>
      <c r="M62">
        <v>5</v>
      </c>
      <c r="N62">
        <v>4</v>
      </c>
      <c r="O62" t="s">
        <v>32</v>
      </c>
      <c r="P62">
        <v>2</v>
      </c>
      <c r="Q62">
        <v>3</v>
      </c>
      <c r="R62">
        <v>2</v>
      </c>
      <c r="S62">
        <v>2</v>
      </c>
      <c r="T62">
        <v>3</v>
      </c>
      <c r="U62">
        <v>2</v>
      </c>
      <c r="V62">
        <v>3</v>
      </c>
      <c r="W62">
        <v>4</v>
      </c>
      <c r="X62">
        <v>3</v>
      </c>
      <c r="Y62">
        <v>2</v>
      </c>
      <c r="Z62" t="s">
        <v>32</v>
      </c>
      <c r="AA62" t="s">
        <v>69</v>
      </c>
      <c r="AB62" t="s">
        <v>32</v>
      </c>
      <c r="AC62" s="2">
        <v>0</v>
      </c>
      <c r="AD62" t="s">
        <v>70</v>
      </c>
      <c r="AE62" t="s">
        <v>32</v>
      </c>
      <c r="AF62" t="s">
        <v>71</v>
      </c>
      <c r="AG62" t="s">
        <v>72</v>
      </c>
      <c r="AH62" t="s">
        <v>73</v>
      </c>
    </row>
    <row r="63" spans="1:34" x14ac:dyDescent="0.2">
      <c r="A63" t="s">
        <v>269</v>
      </c>
      <c r="B63" t="s">
        <v>32</v>
      </c>
      <c r="C63" t="s">
        <v>32</v>
      </c>
      <c r="D63" t="s">
        <v>32</v>
      </c>
      <c r="E63" t="s">
        <v>4</v>
      </c>
      <c r="F63" t="s">
        <v>32</v>
      </c>
      <c r="G63" t="s">
        <v>32</v>
      </c>
      <c r="H63">
        <v>1</v>
      </c>
      <c r="I63">
        <v>5</v>
      </c>
      <c r="J63">
        <v>4</v>
      </c>
      <c r="K63">
        <v>5</v>
      </c>
      <c r="L63">
        <v>5</v>
      </c>
      <c r="M63">
        <v>4</v>
      </c>
      <c r="N63">
        <v>5</v>
      </c>
      <c r="O63">
        <v>4</v>
      </c>
      <c r="P63" t="s">
        <v>32</v>
      </c>
      <c r="Q63">
        <v>3</v>
      </c>
      <c r="R63">
        <v>3</v>
      </c>
      <c r="S63">
        <v>4</v>
      </c>
      <c r="T63">
        <v>4</v>
      </c>
      <c r="U63">
        <v>4</v>
      </c>
      <c r="V63">
        <v>2</v>
      </c>
      <c r="W63">
        <v>4</v>
      </c>
      <c r="X63">
        <v>4</v>
      </c>
      <c r="Y63">
        <v>5</v>
      </c>
      <c r="Z63">
        <v>4</v>
      </c>
      <c r="AA63" t="s">
        <v>69</v>
      </c>
      <c r="AB63" t="s">
        <v>32</v>
      </c>
      <c r="AC63" s="2">
        <v>1</v>
      </c>
      <c r="AD63" t="s">
        <v>32</v>
      </c>
      <c r="AE63" t="s">
        <v>32</v>
      </c>
      <c r="AF63" t="s">
        <v>270</v>
      </c>
      <c r="AG63" t="s">
        <v>271</v>
      </c>
      <c r="AH63" t="s">
        <v>272</v>
      </c>
    </row>
    <row r="64" spans="1:34" x14ac:dyDescent="0.2">
      <c r="A64" t="s">
        <v>123</v>
      </c>
      <c r="B64" t="s">
        <v>1</v>
      </c>
      <c r="C64" t="s">
        <v>2</v>
      </c>
      <c r="D64" t="s">
        <v>3</v>
      </c>
      <c r="E64" t="s">
        <v>32</v>
      </c>
      <c r="F64" t="s">
        <v>32</v>
      </c>
      <c r="G64" t="s">
        <v>32</v>
      </c>
      <c r="H64">
        <v>3</v>
      </c>
      <c r="I64">
        <v>3</v>
      </c>
      <c r="J64">
        <v>2</v>
      </c>
      <c r="K64">
        <v>2</v>
      </c>
      <c r="L64">
        <v>5</v>
      </c>
      <c r="M64">
        <v>5</v>
      </c>
      <c r="N64">
        <v>4</v>
      </c>
      <c r="O64">
        <v>5</v>
      </c>
      <c r="P64">
        <v>1</v>
      </c>
      <c r="Q64">
        <v>2</v>
      </c>
      <c r="R64">
        <v>3</v>
      </c>
      <c r="S64">
        <v>5</v>
      </c>
      <c r="T64">
        <v>5</v>
      </c>
      <c r="U64">
        <v>5</v>
      </c>
      <c r="V64">
        <v>2</v>
      </c>
      <c r="W64">
        <v>4</v>
      </c>
      <c r="X64">
        <v>4</v>
      </c>
      <c r="Y64">
        <v>3</v>
      </c>
      <c r="Z64">
        <v>2</v>
      </c>
      <c r="AA64" t="s">
        <v>33</v>
      </c>
      <c r="AB64" t="s">
        <v>32</v>
      </c>
      <c r="AC64" s="2">
        <v>0</v>
      </c>
      <c r="AD64" t="s">
        <v>32</v>
      </c>
      <c r="AE64" t="s">
        <v>124</v>
      </c>
      <c r="AF64" t="s">
        <v>125</v>
      </c>
      <c r="AG64" t="s">
        <v>126</v>
      </c>
      <c r="AH64" t="s">
        <v>127</v>
      </c>
    </row>
    <row r="65" spans="1:70" x14ac:dyDescent="0.2">
      <c r="A65" t="s">
        <v>140</v>
      </c>
      <c r="B65" t="s">
        <v>1</v>
      </c>
      <c r="C65" t="s">
        <v>2</v>
      </c>
      <c r="D65" t="s">
        <v>3</v>
      </c>
      <c r="E65" t="s">
        <v>4</v>
      </c>
      <c r="F65" t="s">
        <v>32</v>
      </c>
      <c r="G65" t="s">
        <v>32</v>
      </c>
      <c r="H65">
        <v>4</v>
      </c>
      <c r="I65">
        <v>5</v>
      </c>
      <c r="J65">
        <v>5</v>
      </c>
      <c r="K65">
        <v>3</v>
      </c>
      <c r="L65">
        <v>4</v>
      </c>
      <c r="M65">
        <v>5</v>
      </c>
      <c r="N65">
        <v>4</v>
      </c>
      <c r="O65">
        <v>2</v>
      </c>
      <c r="P65">
        <v>2</v>
      </c>
      <c r="Q65">
        <v>5</v>
      </c>
      <c r="R65">
        <v>4</v>
      </c>
      <c r="S65">
        <v>5</v>
      </c>
      <c r="T65">
        <v>5</v>
      </c>
      <c r="U65">
        <v>3</v>
      </c>
      <c r="V65">
        <v>3</v>
      </c>
      <c r="W65">
        <v>3</v>
      </c>
      <c r="X65">
        <v>4</v>
      </c>
      <c r="Y65">
        <v>5</v>
      </c>
      <c r="Z65">
        <v>2</v>
      </c>
      <c r="AA65" t="s">
        <v>62</v>
      </c>
      <c r="AB65" t="s">
        <v>32</v>
      </c>
      <c r="AC65" s="2">
        <v>1</v>
      </c>
      <c r="AD65" t="s">
        <v>32</v>
      </c>
      <c r="AE65" t="s">
        <v>141</v>
      </c>
      <c r="AF65" t="s">
        <v>142</v>
      </c>
      <c r="AG65" t="s">
        <v>143</v>
      </c>
      <c r="AH65" t="s">
        <v>144</v>
      </c>
    </row>
    <row r="66" spans="1:70" x14ac:dyDescent="0.2">
      <c r="A66" t="s">
        <v>172</v>
      </c>
      <c r="B66" t="s">
        <v>32</v>
      </c>
      <c r="C66" t="s">
        <v>32</v>
      </c>
      <c r="D66" t="s">
        <v>32</v>
      </c>
      <c r="E66" t="s">
        <v>4</v>
      </c>
      <c r="F66" t="s">
        <v>32</v>
      </c>
      <c r="G66" t="s">
        <v>32</v>
      </c>
      <c r="H66">
        <v>1</v>
      </c>
      <c r="I66">
        <v>4</v>
      </c>
      <c r="J66">
        <v>5</v>
      </c>
      <c r="K66">
        <v>3</v>
      </c>
      <c r="L66">
        <v>5</v>
      </c>
      <c r="M66">
        <v>4</v>
      </c>
      <c r="N66">
        <v>4</v>
      </c>
      <c r="O66">
        <v>5</v>
      </c>
      <c r="P66">
        <v>2</v>
      </c>
      <c r="Q66">
        <v>2</v>
      </c>
      <c r="R66">
        <v>3</v>
      </c>
      <c r="S66">
        <v>4</v>
      </c>
      <c r="T66">
        <v>4</v>
      </c>
      <c r="U66">
        <v>2</v>
      </c>
      <c r="V66">
        <v>3</v>
      </c>
      <c r="W66">
        <v>2</v>
      </c>
      <c r="X66">
        <v>4</v>
      </c>
      <c r="Y66">
        <v>2</v>
      </c>
      <c r="Z66">
        <v>3</v>
      </c>
      <c r="AA66" t="s">
        <v>173</v>
      </c>
      <c r="AB66" t="s">
        <v>32</v>
      </c>
      <c r="AC66" s="2">
        <v>0</v>
      </c>
      <c r="AD66" t="s">
        <v>32</v>
      </c>
      <c r="AE66" t="s">
        <v>32</v>
      </c>
      <c r="AF66" t="s">
        <v>174</v>
      </c>
      <c r="AG66" t="s">
        <v>175</v>
      </c>
      <c r="AH66" t="s">
        <v>176</v>
      </c>
    </row>
    <row r="67" spans="1:70" x14ac:dyDescent="0.2">
      <c r="A67" t="s">
        <v>101</v>
      </c>
      <c r="B67" t="s">
        <v>32</v>
      </c>
      <c r="C67" t="s">
        <v>32</v>
      </c>
      <c r="D67" t="s">
        <v>32</v>
      </c>
      <c r="E67" t="s">
        <v>4</v>
      </c>
      <c r="F67" t="s">
        <v>32</v>
      </c>
      <c r="G67" t="s">
        <v>32</v>
      </c>
      <c r="H67">
        <v>1</v>
      </c>
      <c r="I67">
        <v>3</v>
      </c>
      <c r="J67">
        <v>2</v>
      </c>
      <c r="K67">
        <v>1</v>
      </c>
      <c r="L67">
        <v>5</v>
      </c>
      <c r="M67">
        <v>4</v>
      </c>
      <c r="N67">
        <v>4</v>
      </c>
      <c r="O67">
        <v>4</v>
      </c>
      <c r="P67">
        <v>1</v>
      </c>
      <c r="Q67">
        <v>3</v>
      </c>
      <c r="R67">
        <v>4</v>
      </c>
      <c r="S67">
        <v>4</v>
      </c>
      <c r="T67">
        <v>4</v>
      </c>
      <c r="U67">
        <v>4</v>
      </c>
      <c r="V67">
        <v>2</v>
      </c>
      <c r="W67">
        <v>3</v>
      </c>
      <c r="X67">
        <v>4</v>
      </c>
      <c r="Y67">
        <v>5</v>
      </c>
      <c r="Z67">
        <v>2</v>
      </c>
      <c r="AA67" t="s">
        <v>33</v>
      </c>
      <c r="AB67" t="s">
        <v>32</v>
      </c>
      <c r="AC67" s="2">
        <v>1</v>
      </c>
      <c r="AD67" t="s">
        <v>102</v>
      </c>
      <c r="AE67" t="s">
        <v>32</v>
      </c>
      <c r="AF67" t="s">
        <v>103</v>
      </c>
      <c r="AG67" t="s">
        <v>104</v>
      </c>
      <c r="AH67" t="s">
        <v>105</v>
      </c>
    </row>
    <row r="68" spans="1:70" x14ac:dyDescent="0.2">
      <c r="A68" t="s">
        <v>128</v>
      </c>
      <c r="B68" t="s">
        <v>1</v>
      </c>
      <c r="C68" t="s">
        <v>32</v>
      </c>
      <c r="D68" t="s">
        <v>32</v>
      </c>
      <c r="E68" t="s">
        <v>32</v>
      </c>
      <c r="F68" t="s">
        <v>32</v>
      </c>
      <c r="G68" t="s">
        <v>32</v>
      </c>
      <c r="H68">
        <v>1</v>
      </c>
      <c r="I68">
        <v>4</v>
      </c>
      <c r="J68">
        <v>3</v>
      </c>
      <c r="K68">
        <v>3</v>
      </c>
      <c r="L68">
        <v>4</v>
      </c>
      <c r="M68">
        <v>4</v>
      </c>
      <c r="N68" t="s">
        <v>32</v>
      </c>
      <c r="O68">
        <v>4</v>
      </c>
      <c r="P68">
        <v>2</v>
      </c>
      <c r="Q68" t="s">
        <v>32</v>
      </c>
      <c r="R68" t="s">
        <v>32</v>
      </c>
      <c r="S68" t="s">
        <v>32</v>
      </c>
      <c r="T68" t="s">
        <v>32</v>
      </c>
      <c r="U68" t="s">
        <v>32</v>
      </c>
      <c r="V68">
        <v>3</v>
      </c>
      <c r="W68">
        <v>4</v>
      </c>
      <c r="X68">
        <v>4</v>
      </c>
      <c r="Y68">
        <v>4</v>
      </c>
      <c r="Z68">
        <v>1</v>
      </c>
      <c r="AA68" t="s">
        <v>39</v>
      </c>
      <c r="AB68" t="s">
        <v>32</v>
      </c>
      <c r="AC68" s="2">
        <v>0</v>
      </c>
      <c r="AD68" t="s">
        <v>32</v>
      </c>
      <c r="AE68" t="s">
        <v>32</v>
      </c>
      <c r="AF68" t="s">
        <v>129</v>
      </c>
      <c r="AG68" t="s">
        <v>130</v>
      </c>
      <c r="AH68" t="s">
        <v>131</v>
      </c>
    </row>
    <row r="69" spans="1:70" x14ac:dyDescent="0.2">
      <c r="A69" t="s">
        <v>369</v>
      </c>
      <c r="B69" t="s">
        <v>32</v>
      </c>
      <c r="C69" t="s">
        <v>32</v>
      </c>
      <c r="D69" t="s">
        <v>32</v>
      </c>
      <c r="E69" t="s">
        <v>344</v>
      </c>
      <c r="F69" t="s">
        <v>32</v>
      </c>
      <c r="G69" t="s">
        <v>32</v>
      </c>
      <c r="H69">
        <v>1</v>
      </c>
      <c r="I69">
        <v>4</v>
      </c>
      <c r="J69">
        <v>3</v>
      </c>
      <c r="K69">
        <v>2</v>
      </c>
      <c r="L69">
        <v>3</v>
      </c>
      <c r="M69">
        <v>4</v>
      </c>
      <c r="N69">
        <v>3</v>
      </c>
      <c r="O69">
        <v>2</v>
      </c>
      <c r="P69">
        <v>2</v>
      </c>
      <c r="Q69">
        <v>3</v>
      </c>
      <c r="R69">
        <v>3</v>
      </c>
      <c r="S69">
        <v>2</v>
      </c>
      <c r="T69">
        <v>3</v>
      </c>
      <c r="U69">
        <v>2</v>
      </c>
      <c r="V69">
        <v>3</v>
      </c>
      <c r="W69">
        <v>3</v>
      </c>
      <c r="X69">
        <v>4</v>
      </c>
      <c r="Y69">
        <v>3</v>
      </c>
      <c r="Z69">
        <v>4</v>
      </c>
      <c r="AA69" t="s">
        <v>39</v>
      </c>
      <c r="AB69" t="s">
        <v>32</v>
      </c>
      <c r="AC69" s="2">
        <v>1</v>
      </c>
      <c r="AD69" t="s">
        <v>32</v>
      </c>
      <c r="AE69" t="s">
        <v>32</v>
      </c>
      <c r="AF69" t="s">
        <v>370</v>
      </c>
      <c r="AG69" t="s">
        <v>371</v>
      </c>
      <c r="AH69" t="s">
        <v>372</v>
      </c>
    </row>
    <row r="70" spans="1:70" x14ac:dyDescent="0.2">
      <c r="A70" t="s">
        <v>373</v>
      </c>
      <c r="B70" t="s">
        <v>32</v>
      </c>
      <c r="C70" t="s">
        <v>32</v>
      </c>
      <c r="D70" t="s">
        <v>32</v>
      </c>
      <c r="E70" t="s">
        <v>344</v>
      </c>
      <c r="F70" t="s">
        <v>32</v>
      </c>
      <c r="G70" t="s">
        <v>32</v>
      </c>
      <c r="H70">
        <v>1</v>
      </c>
      <c r="I70">
        <v>4</v>
      </c>
      <c r="J70">
        <v>3</v>
      </c>
      <c r="K70">
        <v>2</v>
      </c>
      <c r="L70">
        <v>5</v>
      </c>
      <c r="M70">
        <v>5</v>
      </c>
      <c r="N70">
        <v>4</v>
      </c>
      <c r="O70">
        <v>3</v>
      </c>
      <c r="P70">
        <v>2</v>
      </c>
      <c r="Q70">
        <v>2</v>
      </c>
      <c r="R70">
        <v>3</v>
      </c>
      <c r="S70">
        <v>2</v>
      </c>
      <c r="T70">
        <v>3</v>
      </c>
      <c r="U70">
        <v>2</v>
      </c>
      <c r="V70">
        <v>2</v>
      </c>
      <c r="W70">
        <v>2</v>
      </c>
      <c r="X70">
        <v>3</v>
      </c>
      <c r="Y70">
        <v>3</v>
      </c>
      <c r="Z70">
        <v>2</v>
      </c>
      <c r="AA70" t="s">
        <v>69</v>
      </c>
      <c r="AB70" t="s">
        <v>32</v>
      </c>
      <c r="AC70" s="2">
        <v>0</v>
      </c>
      <c r="AD70" t="s">
        <v>32</v>
      </c>
      <c r="AE70" t="s">
        <v>32</v>
      </c>
      <c r="AF70" t="s">
        <v>374</v>
      </c>
      <c r="AG70" t="s">
        <v>375</v>
      </c>
      <c r="AH70" t="s">
        <v>376</v>
      </c>
    </row>
    <row r="71" spans="1:70" x14ac:dyDescent="0.2">
      <c r="A71" t="s">
        <v>377</v>
      </c>
      <c r="B71" t="s">
        <v>32</v>
      </c>
      <c r="C71" t="s">
        <v>342</v>
      </c>
      <c r="D71" t="s">
        <v>32</v>
      </c>
      <c r="E71" t="s">
        <v>344</v>
      </c>
      <c r="F71" t="s">
        <v>32</v>
      </c>
      <c r="G71" t="s">
        <v>32</v>
      </c>
      <c r="H71">
        <v>2</v>
      </c>
      <c r="I71">
        <v>5</v>
      </c>
      <c r="J71">
        <v>4</v>
      </c>
      <c r="K71">
        <v>2</v>
      </c>
      <c r="L71">
        <v>3</v>
      </c>
      <c r="M71">
        <v>3</v>
      </c>
      <c r="N71">
        <v>5</v>
      </c>
      <c r="O71">
        <v>4</v>
      </c>
      <c r="P71">
        <v>2</v>
      </c>
      <c r="Q71">
        <v>3</v>
      </c>
      <c r="R71">
        <v>4</v>
      </c>
      <c r="S71">
        <v>3</v>
      </c>
      <c r="T71">
        <v>4</v>
      </c>
      <c r="U71">
        <v>3</v>
      </c>
      <c r="V71">
        <v>3</v>
      </c>
      <c r="W71">
        <v>4</v>
      </c>
      <c r="X71">
        <v>4</v>
      </c>
      <c r="Y71">
        <v>3</v>
      </c>
      <c r="Z71">
        <v>3</v>
      </c>
      <c r="AA71" t="s">
        <v>173</v>
      </c>
      <c r="AB71" t="s">
        <v>32</v>
      </c>
      <c r="AC71" s="2">
        <v>0</v>
      </c>
      <c r="AD71" t="s">
        <v>378</v>
      </c>
      <c r="AE71" t="s">
        <v>32</v>
      </c>
      <c r="AF71" t="s">
        <v>379</v>
      </c>
      <c r="AG71" t="s">
        <v>380</v>
      </c>
      <c r="AH71" t="s">
        <v>381</v>
      </c>
    </row>
    <row r="72" spans="1:70" x14ac:dyDescent="0.2">
      <c r="A72" t="s">
        <v>382</v>
      </c>
      <c r="B72" t="s">
        <v>32</v>
      </c>
      <c r="C72" t="s">
        <v>32</v>
      </c>
      <c r="D72" t="s">
        <v>32</v>
      </c>
      <c r="E72" t="s">
        <v>344</v>
      </c>
      <c r="F72" t="s">
        <v>32</v>
      </c>
      <c r="G72" t="s">
        <v>32</v>
      </c>
      <c r="H72">
        <v>1</v>
      </c>
      <c r="I72">
        <v>4</v>
      </c>
      <c r="J72">
        <v>4</v>
      </c>
      <c r="K72">
        <v>4</v>
      </c>
      <c r="L72">
        <v>5</v>
      </c>
      <c r="M72">
        <v>5</v>
      </c>
      <c r="N72">
        <v>4</v>
      </c>
      <c r="O72">
        <v>3</v>
      </c>
      <c r="P72">
        <v>2</v>
      </c>
      <c r="Q72">
        <v>4</v>
      </c>
      <c r="R72">
        <v>4</v>
      </c>
      <c r="S72">
        <v>4</v>
      </c>
      <c r="T72">
        <v>4</v>
      </c>
      <c r="U72">
        <v>3</v>
      </c>
      <c r="V72">
        <v>3</v>
      </c>
      <c r="W72">
        <v>3</v>
      </c>
      <c r="X72">
        <v>3</v>
      </c>
      <c r="Y72">
        <v>4</v>
      </c>
      <c r="Z72">
        <v>3</v>
      </c>
      <c r="AA72" t="s">
        <v>33</v>
      </c>
      <c r="AB72" t="s">
        <v>32</v>
      </c>
      <c r="AC72" s="2">
        <v>1</v>
      </c>
      <c r="AD72" t="s">
        <v>32</v>
      </c>
      <c r="AE72" t="s">
        <v>32</v>
      </c>
      <c r="AF72" t="s">
        <v>383</v>
      </c>
      <c r="AG72" t="s">
        <v>384</v>
      </c>
      <c r="AH72" t="s">
        <v>385</v>
      </c>
    </row>
    <row r="73" spans="1:70" x14ac:dyDescent="0.2">
      <c r="G73" s="6">
        <f>H73/70</f>
        <v>0.38571428571428573</v>
      </c>
      <c r="H73">
        <f>COUNTIF(H3:H72,"&gt;1")</f>
        <v>27</v>
      </c>
      <c r="BR73" s="5"/>
    </row>
    <row r="74" spans="1:70" x14ac:dyDescent="0.2">
      <c r="H74" t="s">
        <v>333</v>
      </c>
      <c r="I74" s="10">
        <f t="shared" ref="I74:Z74" si="0">AVERAGE(I3:I73)</f>
        <v>4.3970588235294121</v>
      </c>
      <c r="J74" s="10">
        <f t="shared" si="0"/>
        <v>4.0434782608695654</v>
      </c>
      <c r="K74" s="10">
        <f t="shared" si="0"/>
        <v>2.6666666666666665</v>
      </c>
      <c r="L74" s="10">
        <f t="shared" si="0"/>
        <v>4.4057971014492754</v>
      </c>
      <c r="M74" s="10">
        <f t="shared" si="0"/>
        <v>4.1857142857142859</v>
      </c>
      <c r="N74" s="10">
        <f t="shared" si="0"/>
        <v>4.2857142857142856</v>
      </c>
      <c r="O74" s="10">
        <f t="shared" si="0"/>
        <v>3.1940298507462686</v>
      </c>
      <c r="P74" s="10">
        <f t="shared" si="0"/>
        <v>2.1186440677966103</v>
      </c>
      <c r="Q74" s="10">
        <f t="shared" si="0"/>
        <v>3.5147058823529411</v>
      </c>
      <c r="R74" s="10">
        <f t="shared" si="0"/>
        <v>3.4393939393939394</v>
      </c>
      <c r="S74" s="10">
        <f t="shared" si="0"/>
        <v>3.523076923076923</v>
      </c>
      <c r="T74" s="10">
        <f t="shared" si="0"/>
        <v>3.8787878787878789</v>
      </c>
      <c r="U74" s="10">
        <f t="shared" si="0"/>
        <v>3.0317460317460316</v>
      </c>
      <c r="V74" s="10">
        <f t="shared" si="0"/>
        <v>2.9264705882352939</v>
      </c>
      <c r="W74" s="10">
        <f t="shared" si="0"/>
        <v>3.1323529411764706</v>
      </c>
      <c r="X74" s="10">
        <f t="shared" si="0"/>
        <v>3.5074626865671643</v>
      </c>
      <c r="Y74" s="10">
        <f t="shared" si="0"/>
        <v>3.3857142857142857</v>
      </c>
      <c r="Z74" s="10">
        <f t="shared" si="0"/>
        <v>2.5588235294117645</v>
      </c>
      <c r="AC74" s="10">
        <f>AVERAGE(AC3:AC73)</f>
        <v>0.54285714285714282</v>
      </c>
      <c r="BR74" s="5"/>
    </row>
    <row r="75" spans="1:70" x14ac:dyDescent="0.2">
      <c r="A75" t="s">
        <v>386</v>
      </c>
      <c r="B75">
        <f>COUNTIF(B3:B73, "East Africa")</f>
        <v>43</v>
      </c>
      <c r="C75">
        <f>COUNTIF(C3:C73, "west Africa")</f>
        <v>12</v>
      </c>
      <c r="D75">
        <f>COUNTIF(D3:D73, "Southern Africa")</f>
        <v>21</v>
      </c>
      <c r="E75">
        <f>COUNTIF(E3:E73, "Central Africa")</f>
        <v>26</v>
      </c>
      <c r="F75">
        <f>COUNTIF(F3:F73, "Northern Africa")</f>
        <v>1</v>
      </c>
      <c r="G75">
        <f>COUNTIF(G3:G73, "Other")</f>
        <v>2</v>
      </c>
      <c r="H75" t="s">
        <v>334</v>
      </c>
      <c r="I75">
        <f t="shared" ref="I75:Z75" si="1">COUNTIF(I3:I73, "&gt;2")</f>
        <v>68</v>
      </c>
      <c r="J75">
        <f t="shared" si="1"/>
        <v>66</v>
      </c>
      <c r="K75">
        <f t="shared" si="1"/>
        <v>41</v>
      </c>
      <c r="L75">
        <f t="shared" si="1"/>
        <v>67</v>
      </c>
      <c r="M75">
        <f t="shared" si="1"/>
        <v>67</v>
      </c>
      <c r="N75">
        <f t="shared" si="1"/>
        <v>63</v>
      </c>
      <c r="O75">
        <f t="shared" si="1"/>
        <v>52</v>
      </c>
      <c r="P75">
        <f t="shared" si="1"/>
        <v>19</v>
      </c>
      <c r="Q75">
        <f t="shared" si="1"/>
        <v>58</v>
      </c>
      <c r="R75">
        <f t="shared" si="1"/>
        <v>59</v>
      </c>
      <c r="S75">
        <f t="shared" si="1"/>
        <v>57</v>
      </c>
      <c r="T75">
        <f t="shared" si="1"/>
        <v>64</v>
      </c>
      <c r="U75">
        <f t="shared" si="1"/>
        <v>40</v>
      </c>
      <c r="V75">
        <f t="shared" si="1"/>
        <v>46</v>
      </c>
      <c r="W75">
        <f t="shared" si="1"/>
        <v>53</v>
      </c>
      <c r="X75">
        <f t="shared" si="1"/>
        <v>59</v>
      </c>
      <c r="Y75">
        <f t="shared" si="1"/>
        <v>57</v>
      </c>
      <c r="Z75">
        <f t="shared" si="1"/>
        <v>35</v>
      </c>
      <c r="AC75">
        <f>COUNTIF(AC3:AC73, "1")</f>
        <v>38</v>
      </c>
      <c r="AD75" s="11" t="s">
        <v>419</v>
      </c>
      <c r="BR75" s="5"/>
    </row>
    <row r="76" spans="1:70" x14ac:dyDescent="0.2">
      <c r="A76" t="s">
        <v>387</v>
      </c>
      <c r="C76">
        <f>COUNTIF(C3:C73, "Afrique de l’Ouest")</f>
        <v>1</v>
      </c>
      <c r="E76">
        <f>COUNTIF(E3:E73, "Afrique centrale")</f>
        <v>4</v>
      </c>
      <c r="H76" t="s">
        <v>335</v>
      </c>
      <c r="I76">
        <f t="shared" ref="I76:Z76" si="2">COUNT(I3:I73)</f>
        <v>68</v>
      </c>
      <c r="J76">
        <f t="shared" si="2"/>
        <v>69</v>
      </c>
      <c r="K76">
        <f t="shared" si="2"/>
        <v>69</v>
      </c>
      <c r="L76">
        <f t="shared" si="2"/>
        <v>69</v>
      </c>
      <c r="M76">
        <f t="shared" si="2"/>
        <v>70</v>
      </c>
      <c r="N76">
        <f t="shared" si="2"/>
        <v>63</v>
      </c>
      <c r="O76">
        <f t="shared" si="2"/>
        <v>67</v>
      </c>
      <c r="P76">
        <f t="shared" si="2"/>
        <v>59</v>
      </c>
      <c r="Q76">
        <f t="shared" si="2"/>
        <v>68</v>
      </c>
      <c r="R76">
        <f t="shared" si="2"/>
        <v>66</v>
      </c>
      <c r="S76">
        <f t="shared" si="2"/>
        <v>65</v>
      </c>
      <c r="T76">
        <f t="shared" si="2"/>
        <v>66</v>
      </c>
      <c r="U76">
        <f t="shared" si="2"/>
        <v>63</v>
      </c>
      <c r="V76">
        <f t="shared" si="2"/>
        <v>68</v>
      </c>
      <c r="W76">
        <f t="shared" si="2"/>
        <v>68</v>
      </c>
      <c r="X76">
        <f t="shared" si="2"/>
        <v>67</v>
      </c>
      <c r="Y76">
        <f t="shared" si="2"/>
        <v>70</v>
      </c>
      <c r="Z76">
        <f t="shared" si="2"/>
        <v>68</v>
      </c>
      <c r="AC76">
        <f>COUNT(AC3:AC73)</f>
        <v>70</v>
      </c>
      <c r="BR76" s="5"/>
    </row>
    <row r="77" spans="1:70" x14ac:dyDescent="0.2">
      <c r="A77" t="s">
        <v>409</v>
      </c>
      <c r="B77">
        <f t="shared" ref="B77:G77" si="3">B75+B76</f>
        <v>43</v>
      </c>
      <c r="C77">
        <f t="shared" si="3"/>
        <v>13</v>
      </c>
      <c r="D77">
        <f t="shared" si="3"/>
        <v>21</v>
      </c>
      <c r="E77">
        <f t="shared" si="3"/>
        <v>30</v>
      </c>
      <c r="F77">
        <f t="shared" si="3"/>
        <v>1</v>
      </c>
      <c r="G77">
        <f t="shared" si="3"/>
        <v>2</v>
      </c>
      <c r="H77" t="s">
        <v>336</v>
      </c>
      <c r="I77" s="6">
        <f t="shared" ref="I77:AC77" si="4">I75/I76</f>
        <v>1</v>
      </c>
      <c r="J77" s="6">
        <f t="shared" si="4"/>
        <v>0.95652173913043481</v>
      </c>
      <c r="K77" s="6">
        <f t="shared" si="4"/>
        <v>0.59420289855072461</v>
      </c>
      <c r="L77" s="6">
        <f t="shared" si="4"/>
        <v>0.97101449275362317</v>
      </c>
      <c r="M77" s="6">
        <f t="shared" si="4"/>
        <v>0.95714285714285718</v>
      </c>
      <c r="N77" s="6">
        <f t="shared" si="4"/>
        <v>1</v>
      </c>
      <c r="O77" s="6">
        <f t="shared" si="4"/>
        <v>0.77611940298507465</v>
      </c>
      <c r="P77" s="6">
        <f t="shared" si="4"/>
        <v>0.32203389830508472</v>
      </c>
      <c r="Q77" s="6">
        <f t="shared" si="4"/>
        <v>0.8529411764705882</v>
      </c>
      <c r="R77" s="6">
        <f t="shared" si="4"/>
        <v>0.89393939393939392</v>
      </c>
      <c r="S77" s="6">
        <f t="shared" si="4"/>
        <v>0.87692307692307692</v>
      </c>
      <c r="T77" s="6">
        <f t="shared" si="4"/>
        <v>0.96969696969696972</v>
      </c>
      <c r="U77" s="6">
        <f t="shared" si="4"/>
        <v>0.63492063492063489</v>
      </c>
      <c r="V77" s="6">
        <f t="shared" si="4"/>
        <v>0.67647058823529416</v>
      </c>
      <c r="W77" s="6">
        <f t="shared" si="4"/>
        <v>0.77941176470588236</v>
      </c>
      <c r="X77" s="6">
        <f t="shared" si="4"/>
        <v>0.88059701492537312</v>
      </c>
      <c r="Y77" s="6">
        <f t="shared" si="4"/>
        <v>0.81428571428571428</v>
      </c>
      <c r="Z77" s="6">
        <f t="shared" si="4"/>
        <v>0.51470588235294112</v>
      </c>
      <c r="AC77" s="6">
        <f t="shared" si="4"/>
        <v>0.54285714285714282</v>
      </c>
      <c r="AD77" t="s">
        <v>418</v>
      </c>
      <c r="AW77" s="6"/>
      <c r="AX77" s="6"/>
      <c r="AY77" s="6"/>
      <c r="AZ77" s="6"/>
      <c r="BA77" s="6"/>
      <c r="BB77" s="6"/>
      <c r="BC77" s="6"/>
      <c r="BD77" s="6"/>
      <c r="BE77" s="6"/>
      <c r="BF77" s="6"/>
      <c r="BG77" s="6"/>
      <c r="BR77" s="5"/>
    </row>
    <row r="78" spans="1:70" x14ac:dyDescent="0.2">
      <c r="A78" s="11" t="s">
        <v>411</v>
      </c>
      <c r="B78">
        <f>SUM(B77:G77)</f>
        <v>110</v>
      </c>
      <c r="H78" t="s">
        <v>337</v>
      </c>
      <c r="I78">
        <f t="shared" ref="I78:Z78" si="5">COUNTIF(I2:I73,"4")</f>
        <v>23</v>
      </c>
      <c r="J78">
        <f t="shared" si="5"/>
        <v>23</v>
      </c>
      <c r="K78">
        <f t="shared" si="5"/>
        <v>8</v>
      </c>
      <c r="L78">
        <f t="shared" si="5"/>
        <v>16</v>
      </c>
      <c r="M78">
        <f t="shared" si="5"/>
        <v>30</v>
      </c>
      <c r="N78">
        <f t="shared" si="5"/>
        <v>27</v>
      </c>
      <c r="O78">
        <f t="shared" si="5"/>
        <v>17</v>
      </c>
      <c r="P78">
        <f t="shared" si="5"/>
        <v>0</v>
      </c>
      <c r="Q78">
        <f t="shared" si="5"/>
        <v>26</v>
      </c>
      <c r="R78">
        <f t="shared" si="5"/>
        <v>22</v>
      </c>
      <c r="S78">
        <f t="shared" si="5"/>
        <v>21</v>
      </c>
      <c r="T78">
        <f t="shared" si="5"/>
        <v>30</v>
      </c>
      <c r="U78">
        <f t="shared" si="5"/>
        <v>14</v>
      </c>
      <c r="V78">
        <f t="shared" si="5"/>
        <v>12</v>
      </c>
      <c r="W78">
        <f t="shared" si="5"/>
        <v>20</v>
      </c>
      <c r="X78">
        <f t="shared" si="5"/>
        <v>27</v>
      </c>
      <c r="Y78">
        <f t="shared" si="5"/>
        <v>23</v>
      </c>
      <c r="Z78">
        <f t="shared" si="5"/>
        <v>8</v>
      </c>
      <c r="AC78" s="6">
        <f>(COUNTIF(AC3:AC72,"0"))/AC76</f>
        <v>0.45714285714285713</v>
      </c>
      <c r="AD78" t="s">
        <v>417</v>
      </c>
      <c r="BR78" s="5"/>
    </row>
    <row r="79" spans="1:70" x14ac:dyDescent="0.2">
      <c r="A79" s="11" t="s">
        <v>410</v>
      </c>
      <c r="B79" s="6">
        <f t="shared" ref="B79:G79" si="6">B77/$B$78</f>
        <v>0.39090909090909093</v>
      </c>
      <c r="C79" s="6">
        <f t="shared" si="6"/>
        <v>0.11818181818181818</v>
      </c>
      <c r="D79" s="6">
        <f t="shared" si="6"/>
        <v>0.19090909090909092</v>
      </c>
      <c r="E79" s="6">
        <f t="shared" si="6"/>
        <v>0.27272727272727271</v>
      </c>
      <c r="F79" s="6">
        <f t="shared" si="6"/>
        <v>9.0909090909090905E-3</v>
      </c>
      <c r="G79" s="6">
        <f t="shared" si="6"/>
        <v>1.8181818181818181E-2</v>
      </c>
      <c r="H79" t="s">
        <v>338</v>
      </c>
      <c r="I79">
        <f t="shared" ref="I79:Z79" si="7">COUNTIF(I2:I73,"5")</f>
        <v>36</v>
      </c>
      <c r="J79">
        <f t="shared" si="7"/>
        <v>26</v>
      </c>
      <c r="K79">
        <f t="shared" si="7"/>
        <v>2</v>
      </c>
      <c r="L79">
        <f t="shared" si="7"/>
        <v>42</v>
      </c>
      <c r="M79">
        <f t="shared" si="7"/>
        <v>28</v>
      </c>
      <c r="N79">
        <f t="shared" si="7"/>
        <v>27</v>
      </c>
      <c r="O79">
        <f t="shared" si="7"/>
        <v>6</v>
      </c>
      <c r="P79">
        <f t="shared" si="7"/>
        <v>1</v>
      </c>
      <c r="Q79">
        <f t="shared" si="7"/>
        <v>10</v>
      </c>
      <c r="R79">
        <f t="shared" si="7"/>
        <v>7</v>
      </c>
      <c r="S79">
        <f t="shared" si="7"/>
        <v>11</v>
      </c>
      <c r="T79">
        <f t="shared" si="7"/>
        <v>15</v>
      </c>
      <c r="U79">
        <f t="shared" si="7"/>
        <v>7</v>
      </c>
      <c r="V79">
        <f t="shared" si="7"/>
        <v>4</v>
      </c>
      <c r="W79">
        <f t="shared" si="7"/>
        <v>3</v>
      </c>
      <c r="X79">
        <f t="shared" si="7"/>
        <v>8</v>
      </c>
      <c r="Y79">
        <f t="shared" si="7"/>
        <v>9</v>
      </c>
      <c r="Z79">
        <f t="shared" si="7"/>
        <v>2</v>
      </c>
      <c r="BR79" s="5"/>
    </row>
    <row r="80" spans="1:70" x14ac:dyDescent="0.2">
      <c r="H80" s="7" t="s">
        <v>339</v>
      </c>
      <c r="I80" s="8">
        <f>(I78+I79)/I76</f>
        <v>0.86764705882352944</v>
      </c>
      <c r="J80" s="8">
        <f t="shared" ref="J80:Z80" si="8">(J78+J79)/J76</f>
        <v>0.71014492753623193</v>
      </c>
      <c r="K80" s="8">
        <f t="shared" si="8"/>
        <v>0.14492753623188406</v>
      </c>
      <c r="L80" s="8">
        <f t="shared" si="8"/>
        <v>0.84057971014492749</v>
      </c>
      <c r="M80" s="8">
        <f t="shared" si="8"/>
        <v>0.82857142857142863</v>
      </c>
      <c r="N80" s="8">
        <f t="shared" si="8"/>
        <v>0.8571428571428571</v>
      </c>
      <c r="O80" s="8">
        <f t="shared" si="8"/>
        <v>0.34328358208955223</v>
      </c>
      <c r="P80" s="8">
        <f t="shared" si="8"/>
        <v>1.6949152542372881E-2</v>
      </c>
      <c r="Q80" s="8">
        <f t="shared" si="8"/>
        <v>0.52941176470588236</v>
      </c>
      <c r="R80" s="8">
        <f t="shared" si="8"/>
        <v>0.43939393939393939</v>
      </c>
      <c r="S80" s="8">
        <f t="shared" si="8"/>
        <v>0.49230769230769234</v>
      </c>
      <c r="T80" s="8">
        <f t="shared" si="8"/>
        <v>0.68181818181818177</v>
      </c>
      <c r="U80" s="8">
        <f t="shared" si="8"/>
        <v>0.33333333333333331</v>
      </c>
      <c r="V80" s="8">
        <f t="shared" si="8"/>
        <v>0.23529411764705882</v>
      </c>
      <c r="W80" s="8">
        <f t="shared" si="8"/>
        <v>0.33823529411764708</v>
      </c>
      <c r="X80" s="8">
        <f t="shared" si="8"/>
        <v>0.52238805970149249</v>
      </c>
      <c r="Y80" s="8">
        <f t="shared" si="8"/>
        <v>0.45714285714285713</v>
      </c>
      <c r="Z80" s="8">
        <f t="shared" si="8"/>
        <v>0.14705882352941177</v>
      </c>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R80" s="5"/>
    </row>
    <row r="81" spans="1:70" x14ac:dyDescent="0.2">
      <c r="H81" t="s">
        <v>340</v>
      </c>
      <c r="I81" s="6">
        <f>I79/I76</f>
        <v>0.52941176470588236</v>
      </c>
      <c r="K81" s="6">
        <f>K79/K76</f>
        <v>2.8985507246376812E-2</v>
      </c>
      <c r="M81" s="6">
        <f>M79/M76</f>
        <v>0.4</v>
      </c>
      <c r="O81" s="6">
        <f>O79/O76</f>
        <v>8.9552238805970144E-2</v>
      </c>
      <c r="Q81" s="6">
        <f>Q79/Q76</f>
        <v>0.14705882352941177</v>
      </c>
      <c r="S81" s="6">
        <f>S79/S76</f>
        <v>0.16923076923076924</v>
      </c>
      <c r="U81" s="6">
        <f>U79/U76</f>
        <v>0.1111111111111111</v>
      </c>
      <c r="W81" s="6">
        <f>W79/W76</f>
        <v>4.4117647058823532E-2</v>
      </c>
      <c r="Y81" s="6">
        <f>Y79/Y76</f>
        <v>0.12857142857142856</v>
      </c>
      <c r="AA81" s="6"/>
      <c r="AC81" s="6"/>
      <c r="AE81" s="6"/>
      <c r="AG81" s="6"/>
      <c r="AI81" s="6"/>
      <c r="AM81" s="6"/>
      <c r="AO81" s="6"/>
      <c r="AQ81" s="6"/>
      <c r="AS81" s="6"/>
      <c r="AU81" s="6"/>
      <c r="AW81" s="6"/>
      <c r="AY81" s="6"/>
      <c r="BA81" s="6"/>
      <c r="BC81" s="6"/>
      <c r="BE81" s="6"/>
      <c r="BG81" s="6"/>
      <c r="BR81" s="5"/>
    </row>
    <row r="82" spans="1:70" x14ac:dyDescent="0.2">
      <c r="H82" t="s">
        <v>388</v>
      </c>
      <c r="I82">
        <f>MEDIAN(I3:I72)</f>
        <v>5</v>
      </c>
      <c r="J82">
        <f t="shared" ref="J82:R82" si="9">MEDIAN(J3:J72)</f>
        <v>4</v>
      </c>
      <c r="K82">
        <f t="shared" si="9"/>
        <v>3</v>
      </c>
      <c r="L82">
        <f t="shared" si="9"/>
        <v>5</v>
      </c>
      <c r="M82">
        <f t="shared" si="9"/>
        <v>4</v>
      </c>
      <c r="N82">
        <f t="shared" si="9"/>
        <v>4</v>
      </c>
      <c r="O82">
        <f t="shared" si="9"/>
        <v>3</v>
      </c>
      <c r="P82">
        <f t="shared" si="9"/>
        <v>2</v>
      </c>
      <c r="Q82">
        <f t="shared" si="9"/>
        <v>4</v>
      </c>
      <c r="R82">
        <f t="shared" si="9"/>
        <v>3</v>
      </c>
      <c r="Z82" s="3" t="s">
        <v>421</v>
      </c>
    </row>
    <row r="83" spans="1:70" x14ac:dyDescent="0.2">
      <c r="Z83" t="s">
        <v>69</v>
      </c>
      <c r="AA83">
        <f>COUNTIF(AA3:AA72, "Advisor")</f>
        <v>7</v>
      </c>
    </row>
    <row r="84" spans="1:70" x14ac:dyDescent="0.2">
      <c r="A84" s="3" t="s">
        <v>423</v>
      </c>
      <c r="Z84" t="s">
        <v>33</v>
      </c>
      <c r="AA84">
        <f>COUNTIF(AA3:AA72, "Director")</f>
        <v>28</v>
      </c>
    </row>
    <row r="85" spans="1:70" ht="16" thickBot="1" x14ac:dyDescent="0.25">
      <c r="A85" s="3"/>
      <c r="B85" s="1" t="s">
        <v>1</v>
      </c>
      <c r="C85" s="1" t="s">
        <v>2</v>
      </c>
      <c r="D85" s="1" t="s">
        <v>3</v>
      </c>
      <c r="E85" s="1" t="s">
        <v>4</v>
      </c>
      <c r="F85" s="1" t="s">
        <v>5</v>
      </c>
      <c r="G85" s="1" t="s">
        <v>6</v>
      </c>
      <c r="H85" s="1" t="s">
        <v>1</v>
      </c>
      <c r="I85" s="1" t="s">
        <v>2</v>
      </c>
      <c r="J85" s="1" t="s">
        <v>3</v>
      </c>
      <c r="K85" s="1" t="s">
        <v>4</v>
      </c>
      <c r="L85" s="1" t="s">
        <v>5</v>
      </c>
      <c r="M85" s="1" t="s">
        <v>6</v>
      </c>
      <c r="N85" t="s">
        <v>409</v>
      </c>
      <c r="O85" t="s">
        <v>432</v>
      </c>
      <c r="P85" t="s">
        <v>433</v>
      </c>
      <c r="R85" t="s">
        <v>432</v>
      </c>
      <c r="S85" t="s">
        <v>433</v>
      </c>
      <c r="T85" t="s">
        <v>409</v>
      </c>
      <c r="Z85" t="s">
        <v>173</v>
      </c>
      <c r="AA85">
        <f>COUNTIF(AA3:AA72, "Planning professional")</f>
        <v>2</v>
      </c>
    </row>
    <row r="86" spans="1:70" x14ac:dyDescent="0.2">
      <c r="A86" t="s">
        <v>416</v>
      </c>
      <c r="B86" s="6">
        <v>0.40404040404040403</v>
      </c>
      <c r="C86" s="6">
        <v>0.16161616161616163</v>
      </c>
      <c r="D86" s="6">
        <v>0.21212121212121213</v>
      </c>
      <c r="E86" s="6">
        <v>0.19191919191919191</v>
      </c>
      <c r="F86" s="6">
        <v>1.0101010101010102E-2</v>
      </c>
      <c r="G86" s="6">
        <v>2.0202020202020204E-2</v>
      </c>
      <c r="H86">
        <v>40</v>
      </c>
      <c r="I86">
        <v>16</v>
      </c>
      <c r="J86">
        <v>21</v>
      </c>
      <c r="K86">
        <v>19</v>
      </c>
      <c r="L86">
        <v>1</v>
      </c>
      <c r="M86">
        <v>2</v>
      </c>
      <c r="N86">
        <v>99</v>
      </c>
      <c r="O86">
        <v>27</v>
      </c>
      <c r="P86">
        <v>9</v>
      </c>
      <c r="R86" s="6">
        <f>O86/T86</f>
        <v>0.45</v>
      </c>
      <c r="S86" s="6">
        <f>P86/T86</f>
        <v>0.15</v>
      </c>
      <c r="T86">
        <f>I102</f>
        <v>60</v>
      </c>
      <c r="Z86" t="s">
        <v>39</v>
      </c>
      <c r="AA86">
        <f>COUNTIF(AA2:AA72, "Programme/Project Manager")</f>
        <v>13</v>
      </c>
    </row>
    <row r="87" spans="1:70" x14ac:dyDescent="0.2">
      <c r="A87" t="s">
        <v>415</v>
      </c>
      <c r="B87" s="6">
        <v>0.40186915887850466</v>
      </c>
      <c r="C87" s="6">
        <v>0.13084112149532709</v>
      </c>
      <c r="D87" s="6">
        <v>0.21495327102803738</v>
      </c>
      <c r="E87" s="6">
        <v>0.22429906542056074</v>
      </c>
      <c r="F87" s="6">
        <v>0</v>
      </c>
      <c r="G87" s="6">
        <v>2.8037383177570093E-2</v>
      </c>
      <c r="H87">
        <v>43</v>
      </c>
      <c r="I87">
        <v>14</v>
      </c>
      <c r="J87">
        <v>23</v>
      </c>
      <c r="K87">
        <v>24</v>
      </c>
      <c r="L87">
        <v>0</v>
      </c>
      <c r="M87">
        <v>3</v>
      </c>
      <c r="N87">
        <v>107</v>
      </c>
      <c r="O87">
        <v>27</v>
      </c>
      <c r="P87">
        <v>14</v>
      </c>
      <c r="R87" s="6">
        <f t="shared" ref="R87:R88" si="10">O87/T87</f>
        <v>0.44262295081967212</v>
      </c>
      <c r="S87" s="6">
        <f t="shared" ref="S87:S88" si="11">P87/T87</f>
        <v>0.22950819672131148</v>
      </c>
      <c r="T87">
        <f t="shared" ref="T87:T88" si="12">I103</f>
        <v>61</v>
      </c>
      <c r="Z87" t="s">
        <v>62</v>
      </c>
      <c r="AA87">
        <f>COUNTIF(AA2:AA72, "Scientist/academic")</f>
        <v>18</v>
      </c>
    </row>
    <row r="88" spans="1:70" x14ac:dyDescent="0.2">
      <c r="A88" t="s">
        <v>414</v>
      </c>
      <c r="B88" s="16">
        <f t="shared" ref="B88:G88" si="13">B79</f>
        <v>0.39090909090909093</v>
      </c>
      <c r="C88" s="16">
        <f t="shared" si="13"/>
        <v>0.11818181818181818</v>
      </c>
      <c r="D88" s="16">
        <f t="shared" si="13"/>
        <v>0.19090909090909092</v>
      </c>
      <c r="E88" s="16">
        <f t="shared" si="13"/>
        <v>0.27272727272727271</v>
      </c>
      <c r="F88" s="16">
        <f t="shared" si="13"/>
        <v>9.0909090909090905E-3</v>
      </c>
      <c r="G88" s="16">
        <f t="shared" si="13"/>
        <v>1.8181818181818181E-2</v>
      </c>
      <c r="H88" s="22">
        <f t="shared" ref="H88:M88" si="14">B77</f>
        <v>43</v>
      </c>
      <c r="I88" s="22">
        <f t="shared" si="14"/>
        <v>13</v>
      </c>
      <c r="J88" s="22">
        <f t="shared" si="14"/>
        <v>21</v>
      </c>
      <c r="K88" s="22">
        <f t="shared" si="14"/>
        <v>30</v>
      </c>
      <c r="L88" s="22">
        <f t="shared" si="14"/>
        <v>1</v>
      </c>
      <c r="M88" s="22">
        <f t="shared" si="14"/>
        <v>2</v>
      </c>
      <c r="N88">
        <f>B78</f>
        <v>110</v>
      </c>
      <c r="O88" s="22">
        <f>COUNTIF(H3:H72,"&gt;1")</f>
        <v>27</v>
      </c>
      <c r="P88">
        <f>COUNTIF(H3:H72,"&gt;2")</f>
        <v>11</v>
      </c>
      <c r="R88" s="6">
        <f t="shared" si="10"/>
        <v>0.38571428571428573</v>
      </c>
      <c r="S88" s="6">
        <f t="shared" si="11"/>
        <v>0.15714285714285714</v>
      </c>
      <c r="T88">
        <f t="shared" si="12"/>
        <v>70</v>
      </c>
      <c r="Z88" t="s">
        <v>49</v>
      </c>
      <c r="AA88">
        <f>COUNTIF(AA2:AA72,"Practitioner")</f>
        <v>1</v>
      </c>
    </row>
    <row r="89" spans="1:70" x14ac:dyDescent="0.2">
      <c r="B89" s="16"/>
      <c r="C89" s="16"/>
      <c r="D89" s="16"/>
      <c r="E89" s="16"/>
      <c r="F89" s="16"/>
      <c r="G89" s="16"/>
    </row>
    <row r="90" spans="1:70" x14ac:dyDescent="0.2">
      <c r="B90" s="6">
        <f t="shared" ref="B90:G90" si="15">H90/$N90</f>
        <v>0.39873417721518989</v>
      </c>
      <c r="C90" s="6">
        <f t="shared" si="15"/>
        <v>0.13607594936708861</v>
      </c>
      <c r="D90" s="6">
        <f t="shared" si="15"/>
        <v>0.20569620253164558</v>
      </c>
      <c r="E90" s="6">
        <f t="shared" si="15"/>
        <v>0.23101265822784811</v>
      </c>
      <c r="F90" s="6">
        <f t="shared" si="15"/>
        <v>6.3291139240506328E-3</v>
      </c>
      <c r="G90" s="6">
        <f t="shared" si="15"/>
        <v>2.2151898734177215E-2</v>
      </c>
      <c r="H90">
        <f t="shared" ref="H90:P90" si="16">H86+H87+H88</f>
        <v>126</v>
      </c>
      <c r="I90">
        <f t="shared" si="16"/>
        <v>43</v>
      </c>
      <c r="J90">
        <f t="shared" si="16"/>
        <v>65</v>
      </c>
      <c r="K90">
        <f t="shared" si="16"/>
        <v>73</v>
      </c>
      <c r="L90">
        <f t="shared" si="16"/>
        <v>2</v>
      </c>
      <c r="M90">
        <f t="shared" si="16"/>
        <v>7</v>
      </c>
      <c r="N90">
        <f t="shared" si="16"/>
        <v>316</v>
      </c>
      <c r="O90">
        <f t="shared" si="16"/>
        <v>81</v>
      </c>
      <c r="P90">
        <f t="shared" si="16"/>
        <v>34</v>
      </c>
      <c r="R90" s="6">
        <f>O90/T90</f>
        <v>0.42408376963350786</v>
      </c>
      <c r="S90" s="6">
        <f>P90/T90</f>
        <v>0.17801047120418848</v>
      </c>
      <c r="T90">
        <f t="shared" ref="T90" si="17">T86+T87+T88</f>
        <v>191</v>
      </c>
      <c r="Z90" t="s">
        <v>6</v>
      </c>
      <c r="AA90">
        <f>COUNTIF(AA2:AA72,"Other")</f>
        <v>1</v>
      </c>
    </row>
    <row r="92" spans="1:70" x14ac:dyDescent="0.2">
      <c r="A92" s="3" t="s">
        <v>420</v>
      </c>
    </row>
    <row r="93" spans="1:70" ht="16" thickBot="1" x14ac:dyDescent="0.25">
      <c r="A93" s="4"/>
      <c r="B93" s="1" t="s">
        <v>407</v>
      </c>
      <c r="C93" s="1" t="s">
        <v>408</v>
      </c>
      <c r="D93" s="21" t="s">
        <v>429</v>
      </c>
      <c r="E93" t="s">
        <v>430</v>
      </c>
      <c r="F93" s="17" t="s">
        <v>409</v>
      </c>
    </row>
    <row r="94" spans="1:70" x14ac:dyDescent="0.2">
      <c r="A94" t="s">
        <v>416</v>
      </c>
      <c r="B94" s="6">
        <v>0.55000000000000004</v>
      </c>
      <c r="C94" s="6">
        <v>0.45</v>
      </c>
      <c r="D94">
        <v>33</v>
      </c>
      <c r="E94">
        <f>F94-D94</f>
        <v>27</v>
      </c>
      <c r="F94">
        <v>60</v>
      </c>
    </row>
    <row r="95" spans="1:70" x14ac:dyDescent="0.2">
      <c r="A95" t="s">
        <v>415</v>
      </c>
      <c r="B95" s="16">
        <v>0.6</v>
      </c>
      <c r="C95" s="16">
        <v>0.4</v>
      </c>
      <c r="D95">
        <v>35</v>
      </c>
      <c r="E95">
        <f>F95-D95</f>
        <v>23</v>
      </c>
      <c r="F95">
        <v>58</v>
      </c>
      <c r="G95" t="s">
        <v>431</v>
      </c>
    </row>
    <row r="96" spans="1:70" x14ac:dyDescent="0.2">
      <c r="A96" t="s">
        <v>414</v>
      </c>
      <c r="B96" s="16">
        <f>AC77</f>
        <v>0.54285714285714282</v>
      </c>
      <c r="C96" s="16">
        <f>AC78</f>
        <v>0.45714285714285713</v>
      </c>
      <c r="D96">
        <v>38</v>
      </c>
      <c r="E96">
        <f>F96-D96</f>
        <v>32</v>
      </c>
      <c r="F96">
        <v>70</v>
      </c>
    </row>
    <row r="97" spans="1:9" x14ac:dyDescent="0.2">
      <c r="B97" s="16"/>
      <c r="C97" s="16"/>
    </row>
    <row r="98" spans="1:9" x14ac:dyDescent="0.2">
      <c r="A98" t="s">
        <v>409</v>
      </c>
      <c r="B98" s="16">
        <f>D98/F98</f>
        <v>0.56382978723404253</v>
      </c>
      <c r="C98" s="16">
        <f>E98/F98</f>
        <v>0.43617021276595747</v>
      </c>
      <c r="D98">
        <f>D94+D95+D96</f>
        <v>106</v>
      </c>
      <c r="E98">
        <f>E94+E95+E96</f>
        <v>82</v>
      </c>
      <c r="F98">
        <f>F94+F95+F96</f>
        <v>188</v>
      </c>
    </row>
    <row r="99" spans="1:9" x14ac:dyDescent="0.2">
      <c r="B99" s="16"/>
      <c r="C99" s="16"/>
    </row>
    <row r="100" spans="1:9" x14ac:dyDescent="0.2">
      <c r="A100" s="3" t="s">
        <v>422</v>
      </c>
    </row>
    <row r="101" spans="1:9" ht="16" thickBot="1" x14ac:dyDescent="0.25">
      <c r="B101" s="1" t="s">
        <v>33</v>
      </c>
      <c r="C101" s="1" t="s">
        <v>62</v>
      </c>
      <c r="D101" s="1" t="s">
        <v>39</v>
      </c>
      <c r="E101" s="1" t="s">
        <v>69</v>
      </c>
      <c r="F101" s="1" t="s">
        <v>173</v>
      </c>
      <c r="G101" s="1" t="s">
        <v>49</v>
      </c>
      <c r="H101" s="1" t="s">
        <v>6</v>
      </c>
      <c r="I101" s="17" t="s">
        <v>409</v>
      </c>
    </row>
    <row r="102" spans="1:9" x14ac:dyDescent="0.2">
      <c r="A102" t="s">
        <v>416</v>
      </c>
      <c r="B102">
        <v>17</v>
      </c>
      <c r="C102">
        <v>17</v>
      </c>
      <c r="D102">
        <v>14</v>
      </c>
      <c r="E102">
        <v>7</v>
      </c>
      <c r="F102">
        <v>1</v>
      </c>
      <c r="G102">
        <v>1</v>
      </c>
      <c r="H102">
        <v>3</v>
      </c>
      <c r="I102">
        <f>SUM(B102:H102)</f>
        <v>60</v>
      </c>
    </row>
    <row r="103" spans="1:9" x14ac:dyDescent="0.2">
      <c r="A103" t="s">
        <v>415</v>
      </c>
      <c r="B103">
        <v>19</v>
      </c>
      <c r="C103">
        <v>22</v>
      </c>
      <c r="D103">
        <v>9</v>
      </c>
      <c r="E103">
        <v>4</v>
      </c>
      <c r="F103">
        <v>1</v>
      </c>
      <c r="G103">
        <v>2</v>
      </c>
      <c r="H103">
        <v>4</v>
      </c>
      <c r="I103">
        <f>SUM(B103:H103)</f>
        <v>61</v>
      </c>
    </row>
    <row r="104" spans="1:9" x14ac:dyDescent="0.2">
      <c r="A104" t="s">
        <v>414</v>
      </c>
      <c r="B104">
        <v>28</v>
      </c>
      <c r="C104">
        <v>18</v>
      </c>
      <c r="D104">
        <v>13</v>
      </c>
      <c r="E104">
        <v>7</v>
      </c>
      <c r="F104">
        <v>2</v>
      </c>
      <c r="G104">
        <v>1</v>
      </c>
      <c r="H104">
        <v>1</v>
      </c>
      <c r="I104">
        <f>SUM(B104:H104)</f>
        <v>70</v>
      </c>
    </row>
    <row r="105" spans="1:9" ht="16" thickBot="1" x14ac:dyDescent="0.25">
      <c r="B105" s="1" t="s">
        <v>33</v>
      </c>
      <c r="C105" s="1" t="s">
        <v>62</v>
      </c>
      <c r="D105" s="1" t="s">
        <v>39</v>
      </c>
      <c r="E105" s="1" t="s">
        <v>69</v>
      </c>
      <c r="F105" s="1" t="s">
        <v>173</v>
      </c>
      <c r="G105" s="1" t="s">
        <v>49</v>
      </c>
      <c r="H105" s="1" t="s">
        <v>6</v>
      </c>
    </row>
    <row r="106" spans="1:9" x14ac:dyDescent="0.2">
      <c r="A106" t="s">
        <v>416</v>
      </c>
      <c r="B106" s="6">
        <f t="shared" ref="B106:H108" si="18">B102/$I102</f>
        <v>0.28333333333333333</v>
      </c>
      <c r="C106" s="6">
        <f t="shared" si="18"/>
        <v>0.28333333333333333</v>
      </c>
      <c r="D106" s="6">
        <f t="shared" si="18"/>
        <v>0.23333333333333334</v>
      </c>
      <c r="E106" s="6">
        <f t="shared" si="18"/>
        <v>0.11666666666666667</v>
      </c>
      <c r="F106" s="6">
        <f t="shared" si="18"/>
        <v>1.6666666666666666E-2</v>
      </c>
      <c r="G106" s="6">
        <f t="shared" si="18"/>
        <v>1.6666666666666666E-2</v>
      </c>
      <c r="H106" s="6">
        <f t="shared" si="18"/>
        <v>0.05</v>
      </c>
    </row>
    <row r="107" spans="1:9" x14ac:dyDescent="0.2">
      <c r="A107" t="s">
        <v>415</v>
      </c>
      <c r="B107" s="6">
        <f t="shared" si="18"/>
        <v>0.31147540983606559</v>
      </c>
      <c r="C107" s="6">
        <f t="shared" si="18"/>
        <v>0.36065573770491804</v>
      </c>
      <c r="D107" s="6">
        <f t="shared" si="18"/>
        <v>0.14754098360655737</v>
      </c>
      <c r="E107" s="6">
        <f t="shared" si="18"/>
        <v>6.5573770491803282E-2</v>
      </c>
      <c r="F107" s="6">
        <f t="shared" si="18"/>
        <v>1.6393442622950821E-2</v>
      </c>
      <c r="G107" s="6">
        <f t="shared" si="18"/>
        <v>3.2786885245901641E-2</v>
      </c>
      <c r="H107" s="6">
        <f t="shared" si="18"/>
        <v>6.5573770491803282E-2</v>
      </c>
    </row>
    <row r="108" spans="1:9" x14ac:dyDescent="0.2">
      <c r="A108" t="s">
        <v>414</v>
      </c>
      <c r="B108" s="6">
        <f t="shared" si="18"/>
        <v>0.4</v>
      </c>
      <c r="C108" s="6">
        <f t="shared" si="18"/>
        <v>0.25714285714285712</v>
      </c>
      <c r="D108" s="6">
        <f t="shared" si="18"/>
        <v>0.18571428571428572</v>
      </c>
      <c r="E108" s="6">
        <f t="shared" si="18"/>
        <v>0.1</v>
      </c>
      <c r="F108" s="6">
        <f t="shared" si="18"/>
        <v>2.8571428571428571E-2</v>
      </c>
      <c r="G108" s="6">
        <f t="shared" si="18"/>
        <v>1.4285714285714285E-2</v>
      </c>
      <c r="H108" s="6">
        <f t="shared" si="18"/>
        <v>1.4285714285714285E-2</v>
      </c>
    </row>
    <row r="110" spans="1:9" x14ac:dyDescent="0.2">
      <c r="A110" t="s">
        <v>409</v>
      </c>
      <c r="B110" s="6">
        <f>(B102+B103+B104)/$I110</f>
        <v>0.33507853403141363</v>
      </c>
      <c r="C110" s="6">
        <f t="shared" ref="C110:H110" si="19">(C102+C103+C104)/$I110</f>
        <v>0.29842931937172773</v>
      </c>
      <c r="D110" s="6">
        <f t="shared" si="19"/>
        <v>0.18848167539267016</v>
      </c>
      <c r="E110" s="6">
        <f t="shared" si="19"/>
        <v>9.4240837696335081E-2</v>
      </c>
      <c r="F110" s="6">
        <f t="shared" si="19"/>
        <v>2.0942408376963352E-2</v>
      </c>
      <c r="G110" s="6">
        <f t="shared" si="19"/>
        <v>2.0942408376963352E-2</v>
      </c>
      <c r="H110" s="6">
        <f t="shared" si="19"/>
        <v>4.1884816753926704E-2</v>
      </c>
      <c r="I110">
        <f>I102+I103+I104</f>
        <v>191</v>
      </c>
    </row>
    <row r="112" spans="1:9" x14ac:dyDescent="0.2">
      <c r="D112" s="16">
        <f>B110+C110+D110</f>
        <v>0.82198952879581144</v>
      </c>
    </row>
  </sheetData>
  <sortState xmlns:xlrd2="http://schemas.microsoft.com/office/spreadsheetml/2017/richdata2" ref="A2:BU67">
    <sortCondition ref="AH2:AH67"/>
  </sortState>
  <conditionalFormatting sqref="I77:Z77 AC77 AW77:BG77">
    <cfRule type="cellIs" dxfId="11" priority="14" operator="lessThan">
      <formula>0.5</formula>
    </cfRule>
  </conditionalFormatting>
  <conditionalFormatting sqref="I77:Z77 AC77 AW77:BG77">
    <cfRule type="cellIs" dxfId="10" priority="13" operator="greaterThan">
      <formula>0.8</formula>
    </cfRule>
  </conditionalFormatting>
  <conditionalFormatting sqref="I77:Z77 AC77 AW77:BG77">
    <cfRule type="cellIs" dxfId="9" priority="12" operator="greaterThan">
      <formula>0.8</formula>
    </cfRule>
  </conditionalFormatting>
  <conditionalFormatting sqref="I80:BG80">
    <cfRule type="cellIs" dxfId="8" priority="11" operator="greaterThan">
      <formula>0.79</formula>
    </cfRule>
  </conditionalFormatting>
  <conditionalFormatting sqref="I81">
    <cfRule type="cellIs" dxfId="7" priority="9" operator="lessThan">
      <formula>0.01</formula>
    </cfRule>
  </conditionalFormatting>
  <conditionalFormatting sqref="K81">
    <cfRule type="cellIs" dxfId="6" priority="8" operator="lessThan">
      <formula>0.01</formula>
    </cfRule>
  </conditionalFormatting>
  <conditionalFormatting sqref="M81">
    <cfRule type="cellIs" dxfId="5" priority="7" operator="lessThan">
      <formula>0.01</formula>
    </cfRule>
  </conditionalFormatting>
  <conditionalFormatting sqref="O81">
    <cfRule type="cellIs" dxfId="4" priority="6" operator="lessThan">
      <formula>0.01</formula>
    </cfRule>
  </conditionalFormatting>
  <conditionalFormatting sqref="Q81">
    <cfRule type="cellIs" dxfId="3" priority="5" operator="lessThan">
      <formula>0.01</formula>
    </cfRule>
  </conditionalFormatting>
  <conditionalFormatting sqref="AI77:AV77 AH1:AH1048576">
    <cfRule type="duplicateValues" dxfId="2" priority="2"/>
  </conditionalFormatting>
  <conditionalFormatting sqref="A100:A101 A90:A93 A1:A81 A105 A109 A111:A1048576">
    <cfRule type="duplicateValues" dxfId="1" priority="1"/>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4"/>
  <sheetViews>
    <sheetView workbookViewId="0">
      <selection activeCell="E7" sqref="E7:E9"/>
    </sheetView>
  </sheetViews>
  <sheetFormatPr baseColWidth="10" defaultColWidth="17.5" defaultRowHeight="15" x14ac:dyDescent="0.2"/>
  <cols>
    <col min="1" max="1" width="41" bestFit="1" customWidth="1"/>
    <col min="2" max="2" width="16.33203125" bestFit="1" customWidth="1"/>
    <col min="3" max="3" width="45.83203125" bestFit="1" customWidth="1"/>
    <col min="4" max="4" width="46" bestFit="1" customWidth="1"/>
    <col min="5" max="5" width="44.1640625" bestFit="1" customWidth="1"/>
    <col min="6" max="6" width="59" bestFit="1" customWidth="1"/>
    <col min="7" max="7" width="38.83203125" bestFit="1" customWidth="1"/>
    <col min="8" max="8" width="29.5" bestFit="1" customWidth="1"/>
    <col min="9" max="9" width="32" bestFit="1" customWidth="1"/>
    <col min="10" max="10" width="41.83203125" bestFit="1" customWidth="1"/>
    <col min="11" max="11" width="46.6640625" bestFit="1" customWidth="1"/>
    <col min="12" max="12" width="70" bestFit="1" customWidth="1"/>
    <col min="13" max="13" width="46" bestFit="1" customWidth="1"/>
    <col min="14" max="14" width="49.1640625" bestFit="1" customWidth="1"/>
    <col min="15" max="15" width="23.33203125" bestFit="1" customWidth="1"/>
    <col min="16" max="16" width="25.6640625" bestFit="1" customWidth="1"/>
    <col min="17" max="17" width="24.1640625" bestFit="1" customWidth="1"/>
    <col min="18" max="18" width="28" bestFit="1" customWidth="1"/>
    <col min="19" max="19" width="16.6640625" bestFit="1" customWidth="1"/>
    <col min="20" max="20" width="18.33203125" bestFit="1" customWidth="1"/>
  </cols>
  <sheetData>
    <row r="1" spans="1:18" x14ac:dyDescent="0.2">
      <c r="A1" s="3" t="s">
        <v>680</v>
      </c>
    </row>
    <row r="2" spans="1:18" x14ac:dyDescent="0.2">
      <c r="A2" s="42" t="s">
        <v>678</v>
      </c>
    </row>
    <row r="3" spans="1:18" x14ac:dyDescent="0.2">
      <c r="A3" t="s">
        <v>389</v>
      </c>
      <c r="B3" t="s">
        <v>390</v>
      </c>
      <c r="C3" t="s">
        <v>391</v>
      </c>
      <c r="D3" t="s">
        <v>392</v>
      </c>
      <c r="E3" t="s">
        <v>393</v>
      </c>
      <c r="F3" t="s">
        <v>394</v>
      </c>
      <c r="G3" t="s">
        <v>395</v>
      </c>
      <c r="H3" t="s">
        <v>396</v>
      </c>
      <c r="I3" t="s">
        <v>397</v>
      </c>
      <c r="J3" t="s">
        <v>398</v>
      </c>
      <c r="K3" t="s">
        <v>399</v>
      </c>
      <c r="L3" t="s">
        <v>400</v>
      </c>
      <c r="M3" t="s">
        <v>401</v>
      </c>
      <c r="N3" t="s">
        <v>402</v>
      </c>
      <c r="O3" t="s">
        <v>403</v>
      </c>
      <c r="P3" t="s">
        <v>404</v>
      </c>
      <c r="Q3" t="s">
        <v>405</v>
      </c>
      <c r="R3" t="s">
        <v>406</v>
      </c>
    </row>
    <row r="4" spans="1:18" s="10" customFormat="1" x14ac:dyDescent="0.2">
      <c r="A4" s="10">
        <v>4.3970588235294121</v>
      </c>
      <c r="B4" s="10">
        <v>4.0434782608695654</v>
      </c>
      <c r="C4" s="10">
        <v>2.6666666666666665</v>
      </c>
      <c r="D4" s="10">
        <v>4.4057971014492754</v>
      </c>
      <c r="E4" s="10">
        <v>4.1857142857142859</v>
      </c>
      <c r="F4" s="10">
        <v>4.2857142857142856</v>
      </c>
      <c r="G4" s="10">
        <v>3.1940298507462686</v>
      </c>
      <c r="H4" s="10">
        <v>2.1186440677966103</v>
      </c>
      <c r="I4" s="10">
        <v>3.5147058823529411</v>
      </c>
      <c r="J4" s="10">
        <v>3.4393939393939394</v>
      </c>
      <c r="K4" s="10">
        <v>3.523076923076923</v>
      </c>
      <c r="L4" s="10">
        <v>3.8787878787878789</v>
      </c>
      <c r="M4" s="10">
        <v>3.0317460317460316</v>
      </c>
      <c r="N4" s="10">
        <v>2.9264705882352939</v>
      </c>
      <c r="O4" s="10">
        <v>3.1323529411764706</v>
      </c>
      <c r="P4" s="10">
        <v>3.5074626865671643</v>
      </c>
      <c r="Q4" s="10">
        <v>3.3857142857142857</v>
      </c>
      <c r="R4" s="10">
        <v>2.5588235294117645</v>
      </c>
    </row>
    <row r="6" spans="1:18" x14ac:dyDescent="0.2">
      <c r="A6" s="42" t="s">
        <v>671</v>
      </c>
      <c r="D6" t="s">
        <v>435</v>
      </c>
      <c r="E6" t="s">
        <v>436</v>
      </c>
    </row>
    <row r="7" spans="1:18" x14ac:dyDescent="0.2">
      <c r="A7" s="13" t="s">
        <v>18</v>
      </c>
      <c r="B7" s="14">
        <v>3.8787878787878789</v>
      </c>
      <c r="C7">
        <f>RANK(E7,E$7:E$24,0)</f>
        <v>1</v>
      </c>
      <c r="D7" s="15" t="s">
        <v>7</v>
      </c>
      <c r="E7" s="6">
        <v>0.86764705882352944</v>
      </c>
    </row>
    <row r="8" spans="1:18" x14ac:dyDescent="0.2">
      <c r="A8" s="13" t="s">
        <v>17</v>
      </c>
      <c r="B8" s="14">
        <v>3.523076923076923</v>
      </c>
      <c r="C8">
        <f t="shared" ref="C8:C24" si="0">RANK(E8,E$7:E$24,0)</f>
        <v>2</v>
      </c>
      <c r="D8" s="15" t="s">
        <v>12</v>
      </c>
      <c r="E8" s="6">
        <v>0.8571428571428571</v>
      </c>
    </row>
    <row r="9" spans="1:18" x14ac:dyDescent="0.2">
      <c r="A9" s="13" t="s">
        <v>16</v>
      </c>
      <c r="B9" s="14">
        <v>3.4393939393939394</v>
      </c>
      <c r="C9">
        <f t="shared" si="0"/>
        <v>3</v>
      </c>
      <c r="D9" s="15" t="s">
        <v>10</v>
      </c>
      <c r="E9" s="6">
        <v>0.84057971014492749</v>
      </c>
    </row>
    <row r="10" spans="1:18" x14ac:dyDescent="0.2">
      <c r="A10" s="13" t="s">
        <v>19</v>
      </c>
      <c r="B10" s="14">
        <v>3.0317460317460316</v>
      </c>
      <c r="C10">
        <f t="shared" si="0"/>
        <v>4</v>
      </c>
      <c r="D10" s="15" t="s">
        <v>11</v>
      </c>
      <c r="E10" s="6">
        <v>0.82857142857142863</v>
      </c>
    </row>
    <row r="11" spans="1:18" x14ac:dyDescent="0.2">
      <c r="A11" s="13" t="s">
        <v>7</v>
      </c>
      <c r="B11" s="14">
        <v>4.3970588235294121</v>
      </c>
      <c r="C11">
        <f t="shared" si="0"/>
        <v>5</v>
      </c>
      <c r="D11" s="15" t="s">
        <v>8</v>
      </c>
      <c r="E11" s="6">
        <v>0.71014492753623193</v>
      </c>
    </row>
    <row r="12" spans="1:18" x14ac:dyDescent="0.2">
      <c r="A12" s="13" t="s">
        <v>15</v>
      </c>
      <c r="B12" s="14">
        <v>3.5147058823529411</v>
      </c>
      <c r="C12">
        <f t="shared" si="0"/>
        <v>6</v>
      </c>
      <c r="D12" t="s">
        <v>18</v>
      </c>
      <c r="E12" s="6">
        <v>0.68181818181818177</v>
      </c>
    </row>
    <row r="13" spans="1:18" x14ac:dyDescent="0.2">
      <c r="A13" s="13" t="s">
        <v>12</v>
      </c>
      <c r="B13" s="14">
        <v>4.2857142857142856</v>
      </c>
      <c r="C13">
        <f t="shared" si="0"/>
        <v>7</v>
      </c>
      <c r="D13" s="15" t="s">
        <v>15</v>
      </c>
      <c r="E13" s="6">
        <v>0.52941176470588236</v>
      </c>
    </row>
    <row r="14" spans="1:18" x14ac:dyDescent="0.2">
      <c r="A14" s="13" t="s">
        <v>24</v>
      </c>
      <c r="B14" s="14">
        <v>2.5588235294117645</v>
      </c>
      <c r="C14">
        <f t="shared" si="0"/>
        <v>8</v>
      </c>
      <c r="D14" t="s">
        <v>22</v>
      </c>
      <c r="E14" s="6">
        <v>0.52238805970149249</v>
      </c>
    </row>
    <row r="15" spans="1:18" x14ac:dyDescent="0.2">
      <c r="A15" s="13" t="s">
        <v>10</v>
      </c>
      <c r="B15" s="14">
        <v>4.4057971014492754</v>
      </c>
      <c r="C15">
        <f t="shared" si="0"/>
        <v>9</v>
      </c>
      <c r="D15" t="s">
        <v>17</v>
      </c>
      <c r="E15" s="6">
        <v>0.49230769230769234</v>
      </c>
    </row>
    <row r="16" spans="1:18" x14ac:dyDescent="0.2">
      <c r="A16" s="13" t="s">
        <v>20</v>
      </c>
      <c r="B16" s="14">
        <v>2.9264705882352939</v>
      </c>
      <c r="C16">
        <f t="shared" si="0"/>
        <v>10</v>
      </c>
      <c r="D16" t="s">
        <v>23</v>
      </c>
      <c r="E16" s="6">
        <v>0.45714285714285713</v>
      </c>
    </row>
    <row r="17" spans="1:20" x14ac:dyDescent="0.2">
      <c r="A17" s="13" t="s">
        <v>9</v>
      </c>
      <c r="B17" s="14">
        <v>2.6666666666666665</v>
      </c>
      <c r="C17">
        <f t="shared" si="0"/>
        <v>11</v>
      </c>
      <c r="D17" s="15" t="s">
        <v>16</v>
      </c>
      <c r="E17" s="6">
        <v>0.43939393939393939</v>
      </c>
    </row>
    <row r="18" spans="1:20" x14ac:dyDescent="0.2">
      <c r="A18" s="13" t="s">
        <v>8</v>
      </c>
      <c r="B18" s="14">
        <v>4.0434782608695654</v>
      </c>
      <c r="C18">
        <f t="shared" si="0"/>
        <v>12</v>
      </c>
      <c r="D18" s="15" t="s">
        <v>13</v>
      </c>
      <c r="E18" s="6">
        <v>0.34328358208955223</v>
      </c>
    </row>
    <row r="19" spans="1:20" x14ac:dyDescent="0.2">
      <c r="A19" s="13" t="s">
        <v>11</v>
      </c>
      <c r="B19" s="14">
        <v>4.1857142857142859</v>
      </c>
      <c r="C19">
        <f t="shared" si="0"/>
        <v>13</v>
      </c>
      <c r="D19" t="s">
        <v>21</v>
      </c>
      <c r="E19" s="6">
        <v>0.33823529411764708</v>
      </c>
    </row>
    <row r="20" spans="1:20" x14ac:dyDescent="0.2">
      <c r="A20" s="13" t="s">
        <v>22</v>
      </c>
      <c r="B20" s="14">
        <v>3.5074626865671643</v>
      </c>
      <c r="C20">
        <f t="shared" si="0"/>
        <v>14</v>
      </c>
      <c r="D20" t="s">
        <v>19</v>
      </c>
      <c r="E20" s="6">
        <v>0.33333333333333331</v>
      </c>
    </row>
    <row r="21" spans="1:20" x14ac:dyDescent="0.2">
      <c r="A21" s="13" t="s">
        <v>21</v>
      </c>
      <c r="B21" s="14">
        <v>3.1323529411764706</v>
      </c>
      <c r="C21">
        <f t="shared" si="0"/>
        <v>15</v>
      </c>
      <c r="D21" t="s">
        <v>20</v>
      </c>
      <c r="E21" s="6">
        <v>0.23529411764705882</v>
      </c>
    </row>
    <row r="22" spans="1:20" x14ac:dyDescent="0.2">
      <c r="A22" s="13" t="s">
        <v>23</v>
      </c>
      <c r="B22" s="14">
        <v>3.3857142857142857</v>
      </c>
      <c r="C22">
        <f t="shared" si="0"/>
        <v>16</v>
      </c>
      <c r="D22" t="s">
        <v>24</v>
      </c>
      <c r="E22" s="6">
        <v>0.14705882352941177</v>
      </c>
    </row>
    <row r="23" spans="1:20" x14ac:dyDescent="0.2">
      <c r="A23" s="13" t="s">
        <v>13</v>
      </c>
      <c r="B23" s="14">
        <v>3.1940298507462686</v>
      </c>
      <c r="C23">
        <f t="shared" si="0"/>
        <v>17</v>
      </c>
      <c r="D23" s="15" t="s">
        <v>9</v>
      </c>
      <c r="E23" s="6">
        <v>0.14492753623188406</v>
      </c>
    </row>
    <row r="24" spans="1:20" x14ac:dyDescent="0.2">
      <c r="A24" s="13" t="s">
        <v>14</v>
      </c>
      <c r="B24" s="14">
        <v>2.1186440677966103</v>
      </c>
      <c r="C24">
        <f t="shared" si="0"/>
        <v>18</v>
      </c>
      <c r="D24" s="15" t="s">
        <v>14</v>
      </c>
      <c r="E24" s="6">
        <v>1.6949152542372881E-2</v>
      </c>
    </row>
    <row r="26" spans="1:20" x14ac:dyDescent="0.2">
      <c r="A26" s="12" t="s">
        <v>4</v>
      </c>
      <c r="B26" t="s">
        <v>4</v>
      </c>
    </row>
    <row r="28" spans="1:20" x14ac:dyDescent="0.2">
      <c r="A28" t="s">
        <v>389</v>
      </c>
      <c r="B28" t="s">
        <v>390</v>
      </c>
      <c r="C28" t="s">
        <v>391</v>
      </c>
      <c r="D28" t="s">
        <v>392</v>
      </c>
      <c r="E28" t="s">
        <v>393</v>
      </c>
      <c r="F28" t="s">
        <v>394</v>
      </c>
      <c r="G28" t="s">
        <v>395</v>
      </c>
      <c r="H28" t="s">
        <v>396</v>
      </c>
      <c r="I28" t="s">
        <v>397</v>
      </c>
      <c r="J28" t="s">
        <v>398</v>
      </c>
      <c r="K28" t="s">
        <v>399</v>
      </c>
      <c r="L28" t="s">
        <v>400</v>
      </c>
      <c r="M28" t="s">
        <v>401</v>
      </c>
      <c r="N28" t="s">
        <v>402</v>
      </c>
      <c r="O28" t="s">
        <v>403</v>
      </c>
      <c r="P28" t="s">
        <v>404</v>
      </c>
      <c r="Q28" t="s">
        <v>405</v>
      </c>
      <c r="R28" t="s">
        <v>406</v>
      </c>
    </row>
    <row r="29" spans="1:20" s="10" customFormat="1" x14ac:dyDescent="0.2">
      <c r="A29" s="10">
        <v>4.4000000000000004</v>
      </c>
      <c r="B29" s="10">
        <v>4</v>
      </c>
      <c r="C29" s="10">
        <v>2.7307692307692308</v>
      </c>
      <c r="D29" s="10">
        <v>4.6538461538461542</v>
      </c>
      <c r="E29" s="10">
        <v>4.0384615384615383</v>
      </c>
      <c r="F29" s="10">
        <v>4.4800000000000004</v>
      </c>
      <c r="G29" s="10">
        <v>3.3846153846153846</v>
      </c>
      <c r="H29" s="10">
        <v>2.1428571428571428</v>
      </c>
      <c r="I29" s="10">
        <v>3.6</v>
      </c>
      <c r="J29" s="10">
        <v>3.4</v>
      </c>
      <c r="K29" s="10">
        <v>3.9166666666666665</v>
      </c>
      <c r="L29" s="10">
        <v>4</v>
      </c>
      <c r="M29" s="10">
        <v>3.0434782608695654</v>
      </c>
      <c r="N29" s="10">
        <v>2.8</v>
      </c>
      <c r="O29" s="10">
        <v>3.1153846153846154</v>
      </c>
      <c r="P29" s="10">
        <v>3.6153846153846154</v>
      </c>
      <c r="Q29" s="10">
        <v>3.5769230769230771</v>
      </c>
      <c r="R29" s="10">
        <v>2.4615384615384617</v>
      </c>
      <c r="S29"/>
      <c r="T29"/>
    </row>
    <row r="30" spans="1:20" x14ac:dyDescent="0.2">
      <c r="A30" s="23"/>
      <c r="B30" s="10"/>
      <c r="C30" s="10"/>
      <c r="D30" s="10"/>
      <c r="E30" s="10"/>
      <c r="F30" s="10"/>
      <c r="G30" s="10"/>
      <c r="H30" s="10"/>
      <c r="I30" s="10"/>
      <c r="J30" s="10"/>
      <c r="K30" s="10"/>
      <c r="L30" s="10"/>
      <c r="M30" s="10"/>
      <c r="N30" s="10"/>
      <c r="O30" s="10"/>
      <c r="P30" s="10"/>
      <c r="Q30" s="10"/>
      <c r="R30" s="10"/>
      <c r="S30" s="10"/>
      <c r="T30" s="10"/>
    </row>
    <row r="31" spans="1:20" x14ac:dyDescent="0.2">
      <c r="A31" s="42" t="s">
        <v>671</v>
      </c>
      <c r="B31" s="42" t="s">
        <v>333</v>
      </c>
    </row>
    <row r="32" spans="1:20" x14ac:dyDescent="0.2">
      <c r="A32" s="13" t="s">
        <v>400</v>
      </c>
      <c r="B32" s="87">
        <v>4</v>
      </c>
    </row>
    <row r="33" spans="1:2" x14ac:dyDescent="0.2">
      <c r="A33" s="13" t="s">
        <v>399</v>
      </c>
      <c r="B33" s="87">
        <v>3.9166666666666665</v>
      </c>
    </row>
    <row r="34" spans="1:2" x14ac:dyDescent="0.2">
      <c r="A34" s="13" t="s">
        <v>398</v>
      </c>
      <c r="B34" s="87">
        <v>3.4</v>
      </c>
    </row>
    <row r="35" spans="1:2" x14ac:dyDescent="0.2">
      <c r="A35" s="13" t="s">
        <v>401</v>
      </c>
      <c r="B35" s="87">
        <v>3.0434782608695654</v>
      </c>
    </row>
    <row r="36" spans="1:2" x14ac:dyDescent="0.2">
      <c r="A36" s="13" t="s">
        <v>389</v>
      </c>
      <c r="B36" s="87">
        <v>4.4000000000000004</v>
      </c>
    </row>
    <row r="37" spans="1:2" x14ac:dyDescent="0.2">
      <c r="A37" s="13" t="s">
        <v>397</v>
      </c>
      <c r="B37" s="87">
        <v>3.6</v>
      </c>
    </row>
    <row r="38" spans="1:2" x14ac:dyDescent="0.2">
      <c r="A38" s="13" t="s">
        <v>394</v>
      </c>
      <c r="B38" s="87">
        <v>4.4800000000000004</v>
      </c>
    </row>
    <row r="39" spans="1:2" x14ac:dyDescent="0.2">
      <c r="A39" s="13" t="s">
        <v>406</v>
      </c>
      <c r="B39" s="87">
        <v>2.4615384615384617</v>
      </c>
    </row>
    <row r="40" spans="1:2" x14ac:dyDescent="0.2">
      <c r="A40" s="13" t="s">
        <v>392</v>
      </c>
      <c r="B40" s="87">
        <v>4.6538461538461542</v>
      </c>
    </row>
    <row r="41" spans="1:2" x14ac:dyDescent="0.2">
      <c r="A41" s="13" t="s">
        <v>402</v>
      </c>
      <c r="B41" s="87">
        <v>2.8</v>
      </c>
    </row>
    <row r="42" spans="1:2" x14ac:dyDescent="0.2">
      <c r="A42" s="13" t="s">
        <v>391</v>
      </c>
      <c r="B42" s="87">
        <v>2.7307692307692308</v>
      </c>
    </row>
    <row r="43" spans="1:2" x14ac:dyDescent="0.2">
      <c r="A43" s="13" t="s">
        <v>390</v>
      </c>
      <c r="B43" s="87">
        <v>4</v>
      </c>
    </row>
    <row r="44" spans="1:2" x14ac:dyDescent="0.2">
      <c r="A44" s="13" t="s">
        <v>393</v>
      </c>
      <c r="B44" s="87">
        <v>4.0384615384615383</v>
      </c>
    </row>
    <row r="45" spans="1:2" x14ac:dyDescent="0.2">
      <c r="A45" s="13" t="s">
        <v>404</v>
      </c>
      <c r="B45" s="87">
        <v>3.6153846153846154</v>
      </c>
    </row>
    <row r="46" spans="1:2" x14ac:dyDescent="0.2">
      <c r="A46" s="13" t="s">
        <v>403</v>
      </c>
      <c r="B46" s="87">
        <v>3.1153846153846154</v>
      </c>
    </row>
    <row r="47" spans="1:2" x14ac:dyDescent="0.2">
      <c r="A47" s="13" t="s">
        <v>405</v>
      </c>
      <c r="B47" s="87">
        <v>3.5769230769230771</v>
      </c>
    </row>
    <row r="48" spans="1:2" x14ac:dyDescent="0.2">
      <c r="A48" s="13" t="s">
        <v>395</v>
      </c>
      <c r="B48" s="87">
        <v>3.3846153846153846</v>
      </c>
    </row>
    <row r="49" spans="1:20" x14ac:dyDescent="0.2">
      <c r="A49" s="13" t="s">
        <v>396</v>
      </c>
      <c r="B49" s="87">
        <v>2.1428571428571428</v>
      </c>
    </row>
    <row r="51" spans="1:20" x14ac:dyDescent="0.2">
      <c r="A51" s="12" t="s">
        <v>1</v>
      </c>
      <c r="B51" t="s">
        <v>672</v>
      </c>
    </row>
    <row r="52" spans="1:20" x14ac:dyDescent="0.2">
      <c r="A52" s="42"/>
    </row>
    <row r="53" spans="1:20" x14ac:dyDescent="0.2">
      <c r="A53" t="s">
        <v>389</v>
      </c>
      <c r="B53" t="s">
        <v>390</v>
      </c>
      <c r="C53" t="s">
        <v>391</v>
      </c>
      <c r="D53" t="s">
        <v>392</v>
      </c>
      <c r="E53" t="s">
        <v>393</v>
      </c>
      <c r="F53" t="s">
        <v>394</v>
      </c>
      <c r="G53" t="s">
        <v>395</v>
      </c>
      <c r="H53" t="s">
        <v>396</v>
      </c>
      <c r="I53" t="s">
        <v>397</v>
      </c>
      <c r="J53" t="s">
        <v>398</v>
      </c>
      <c r="K53" t="s">
        <v>399</v>
      </c>
      <c r="L53" t="s">
        <v>400</v>
      </c>
      <c r="M53" t="s">
        <v>401</v>
      </c>
      <c r="N53" t="s">
        <v>402</v>
      </c>
      <c r="O53" t="s">
        <v>403</v>
      </c>
      <c r="P53" t="s">
        <v>404</v>
      </c>
      <c r="Q53" t="s">
        <v>405</v>
      </c>
      <c r="R53" t="s">
        <v>406</v>
      </c>
    </row>
    <row r="54" spans="1:20" s="10" customFormat="1" x14ac:dyDescent="0.2">
      <c r="A54" s="10">
        <v>4.3970588235294121</v>
      </c>
      <c r="B54" s="10">
        <v>4.0434782608695654</v>
      </c>
      <c r="C54" s="10">
        <v>2.6666666666666665</v>
      </c>
      <c r="D54" s="10">
        <v>4.4057971014492754</v>
      </c>
      <c r="E54" s="10">
        <v>4.1857142857142859</v>
      </c>
      <c r="F54" s="10">
        <v>4.2857142857142856</v>
      </c>
      <c r="G54" s="10">
        <v>3.1940298507462686</v>
      </c>
      <c r="H54" s="10">
        <v>2.1186440677966103</v>
      </c>
      <c r="I54" s="10">
        <v>3.5147058823529411</v>
      </c>
      <c r="J54" s="10">
        <v>3.4393939393939394</v>
      </c>
      <c r="K54" s="10">
        <v>3.523076923076923</v>
      </c>
      <c r="L54" s="10">
        <v>3.8787878787878789</v>
      </c>
      <c r="M54" s="10">
        <v>3.0317460317460316</v>
      </c>
      <c r="N54" s="10">
        <v>2.9264705882352939</v>
      </c>
      <c r="O54" s="10">
        <v>3.1323529411764706</v>
      </c>
      <c r="P54" s="10">
        <v>3.5074626865671643</v>
      </c>
      <c r="Q54" s="10">
        <v>3.3857142857142857</v>
      </c>
      <c r="R54" s="10">
        <v>2.5588235294117645</v>
      </c>
      <c r="S54"/>
      <c r="T54"/>
    </row>
    <row r="55" spans="1:20" s="10" customFormat="1" x14ac:dyDescent="0.2">
      <c r="S55"/>
      <c r="T55"/>
    </row>
    <row r="56" spans="1:20" x14ac:dyDescent="0.2">
      <c r="A56" s="42" t="s">
        <v>671</v>
      </c>
      <c r="B56" s="42" t="s">
        <v>333</v>
      </c>
    </row>
    <row r="57" spans="1:20" x14ac:dyDescent="0.2">
      <c r="A57" s="13" t="s">
        <v>400</v>
      </c>
      <c r="B57" s="14">
        <v>3.8787878787878789</v>
      </c>
    </row>
    <row r="58" spans="1:20" x14ac:dyDescent="0.2">
      <c r="A58" s="13" t="s">
        <v>399</v>
      </c>
      <c r="B58" s="14">
        <v>3.523076923076923</v>
      </c>
    </row>
    <row r="59" spans="1:20" x14ac:dyDescent="0.2">
      <c r="A59" s="13" t="s">
        <v>398</v>
      </c>
      <c r="B59" s="14">
        <v>3.4393939393939394</v>
      </c>
    </row>
    <row r="60" spans="1:20" x14ac:dyDescent="0.2">
      <c r="A60" s="13" t="s">
        <v>401</v>
      </c>
      <c r="B60" s="14">
        <v>3.0317460317460316</v>
      </c>
    </row>
    <row r="61" spans="1:20" x14ac:dyDescent="0.2">
      <c r="A61" s="13" t="s">
        <v>389</v>
      </c>
      <c r="B61" s="14">
        <v>4.3970588235294121</v>
      </c>
    </row>
    <row r="62" spans="1:20" x14ac:dyDescent="0.2">
      <c r="A62" s="13" t="s">
        <v>397</v>
      </c>
      <c r="B62" s="14">
        <v>3.5147058823529411</v>
      </c>
    </row>
    <row r="63" spans="1:20" x14ac:dyDescent="0.2">
      <c r="A63" s="13" t="s">
        <v>394</v>
      </c>
      <c r="B63" s="14">
        <v>4.2857142857142856</v>
      </c>
    </row>
    <row r="64" spans="1:20" x14ac:dyDescent="0.2">
      <c r="A64" s="13" t="s">
        <v>406</v>
      </c>
      <c r="B64" s="14">
        <v>2.5588235294117645</v>
      </c>
    </row>
    <row r="65" spans="1:20" x14ac:dyDescent="0.2">
      <c r="A65" s="13" t="s">
        <v>392</v>
      </c>
      <c r="B65" s="14">
        <v>4.4057971014492754</v>
      </c>
    </row>
    <row r="66" spans="1:20" x14ac:dyDescent="0.2">
      <c r="A66" s="13" t="s">
        <v>402</v>
      </c>
      <c r="B66" s="14">
        <v>2.9264705882352939</v>
      </c>
    </row>
    <row r="67" spans="1:20" x14ac:dyDescent="0.2">
      <c r="A67" s="13" t="s">
        <v>391</v>
      </c>
      <c r="B67" s="14">
        <v>2.6666666666666665</v>
      </c>
    </row>
    <row r="68" spans="1:20" x14ac:dyDescent="0.2">
      <c r="A68" s="13" t="s">
        <v>390</v>
      </c>
      <c r="B68" s="14">
        <v>4.0434782608695654</v>
      </c>
    </row>
    <row r="69" spans="1:20" x14ac:dyDescent="0.2">
      <c r="A69" s="13" t="s">
        <v>393</v>
      </c>
      <c r="B69" s="14">
        <v>4.1857142857142859</v>
      </c>
    </row>
    <row r="70" spans="1:20" x14ac:dyDescent="0.2">
      <c r="A70" s="13" t="s">
        <v>404</v>
      </c>
      <c r="B70" s="14">
        <v>3.5074626865671643</v>
      </c>
    </row>
    <row r="71" spans="1:20" x14ac:dyDescent="0.2">
      <c r="A71" s="13" t="s">
        <v>403</v>
      </c>
      <c r="B71" s="14">
        <v>3.1323529411764706</v>
      </c>
    </row>
    <row r="72" spans="1:20" x14ac:dyDescent="0.2">
      <c r="A72" s="13" t="s">
        <v>405</v>
      </c>
      <c r="B72" s="14">
        <v>3.3857142857142857</v>
      </c>
    </row>
    <row r="73" spans="1:20" x14ac:dyDescent="0.2">
      <c r="A73" s="13" t="s">
        <v>395</v>
      </c>
      <c r="B73" s="14">
        <v>3.1940298507462686</v>
      </c>
    </row>
    <row r="74" spans="1:20" x14ac:dyDescent="0.2">
      <c r="A74" s="13" t="s">
        <v>396</v>
      </c>
      <c r="B74" s="14">
        <v>2.1186440677966103</v>
      </c>
    </row>
    <row r="76" spans="1:20" x14ac:dyDescent="0.2">
      <c r="A76" s="12" t="s">
        <v>3</v>
      </c>
      <c r="B76" t="s">
        <v>672</v>
      </c>
    </row>
    <row r="77" spans="1:20" x14ac:dyDescent="0.2">
      <c r="A77" s="42"/>
    </row>
    <row r="78" spans="1:20" x14ac:dyDescent="0.2">
      <c r="A78" t="s">
        <v>389</v>
      </c>
      <c r="B78" t="s">
        <v>390</v>
      </c>
      <c r="C78" t="s">
        <v>391</v>
      </c>
      <c r="D78" t="s">
        <v>392</v>
      </c>
      <c r="E78" t="s">
        <v>393</v>
      </c>
      <c r="F78" t="s">
        <v>394</v>
      </c>
      <c r="G78" t="s">
        <v>395</v>
      </c>
      <c r="H78" t="s">
        <v>396</v>
      </c>
      <c r="I78" t="s">
        <v>397</v>
      </c>
      <c r="J78" t="s">
        <v>398</v>
      </c>
      <c r="K78" t="s">
        <v>399</v>
      </c>
      <c r="L78" t="s">
        <v>400</v>
      </c>
      <c r="M78" t="s">
        <v>401</v>
      </c>
      <c r="N78" t="s">
        <v>402</v>
      </c>
      <c r="O78" t="s">
        <v>403</v>
      </c>
      <c r="P78" t="s">
        <v>404</v>
      </c>
      <c r="Q78" t="s">
        <v>405</v>
      </c>
      <c r="R78" t="s">
        <v>406</v>
      </c>
    </row>
    <row r="79" spans="1:20" s="10" customFormat="1" x14ac:dyDescent="0.2">
      <c r="A79" s="10">
        <v>4.3970588235294121</v>
      </c>
      <c r="B79" s="10">
        <v>4.0434782608695654</v>
      </c>
      <c r="C79" s="10">
        <v>2.6666666666666665</v>
      </c>
      <c r="D79" s="10">
        <v>4.4057971014492754</v>
      </c>
      <c r="E79" s="10">
        <v>4.1857142857142859</v>
      </c>
      <c r="F79" s="10">
        <v>4.2857142857142856</v>
      </c>
      <c r="G79" s="10">
        <v>3.1940298507462686</v>
      </c>
      <c r="H79" s="10">
        <v>2.1186440677966103</v>
      </c>
      <c r="I79" s="10">
        <v>3.5147058823529411</v>
      </c>
      <c r="J79" s="10">
        <v>3.4393939393939394</v>
      </c>
      <c r="K79" s="10">
        <v>3.523076923076923</v>
      </c>
      <c r="L79" s="10">
        <v>3.8787878787878789</v>
      </c>
      <c r="M79" s="10">
        <v>3.0317460317460316</v>
      </c>
      <c r="N79" s="10">
        <v>2.9264705882352939</v>
      </c>
      <c r="O79" s="10">
        <v>3.1323529411764706</v>
      </c>
      <c r="P79" s="10">
        <v>3.5074626865671643</v>
      </c>
      <c r="Q79" s="10">
        <v>3.3857142857142857</v>
      </c>
      <c r="R79" s="10">
        <v>2.5588235294117645</v>
      </c>
      <c r="S79"/>
      <c r="T79"/>
    </row>
    <row r="80" spans="1:20" s="10" customFormat="1" x14ac:dyDescent="0.2">
      <c r="S80"/>
      <c r="T80"/>
    </row>
    <row r="81" spans="1:2" x14ac:dyDescent="0.2">
      <c r="A81" s="42" t="s">
        <v>671</v>
      </c>
      <c r="B81" s="42" t="s">
        <v>333</v>
      </c>
    </row>
    <row r="82" spans="1:2" x14ac:dyDescent="0.2">
      <c r="A82" s="13" t="s">
        <v>400</v>
      </c>
      <c r="B82" s="14">
        <v>3.8787878787878789</v>
      </c>
    </row>
    <row r="83" spans="1:2" x14ac:dyDescent="0.2">
      <c r="A83" s="13" t="s">
        <v>399</v>
      </c>
      <c r="B83" s="14">
        <v>3.523076923076923</v>
      </c>
    </row>
    <row r="84" spans="1:2" x14ac:dyDescent="0.2">
      <c r="A84" s="13" t="s">
        <v>398</v>
      </c>
      <c r="B84" s="14">
        <v>3.4393939393939394</v>
      </c>
    </row>
    <row r="85" spans="1:2" x14ac:dyDescent="0.2">
      <c r="A85" s="13" t="s">
        <v>401</v>
      </c>
      <c r="B85" s="14">
        <v>3.0317460317460316</v>
      </c>
    </row>
    <row r="86" spans="1:2" x14ac:dyDescent="0.2">
      <c r="A86" s="13" t="s">
        <v>389</v>
      </c>
      <c r="B86" s="14">
        <v>4.3970588235294121</v>
      </c>
    </row>
    <row r="87" spans="1:2" x14ac:dyDescent="0.2">
      <c r="A87" s="13" t="s">
        <v>397</v>
      </c>
      <c r="B87" s="14">
        <v>3.5147058823529411</v>
      </c>
    </row>
    <row r="88" spans="1:2" x14ac:dyDescent="0.2">
      <c r="A88" s="13" t="s">
        <v>394</v>
      </c>
      <c r="B88" s="14">
        <v>4.2857142857142856</v>
      </c>
    </row>
    <row r="89" spans="1:2" x14ac:dyDescent="0.2">
      <c r="A89" s="13" t="s">
        <v>406</v>
      </c>
      <c r="B89" s="14">
        <v>2.5588235294117645</v>
      </c>
    </row>
    <row r="90" spans="1:2" x14ac:dyDescent="0.2">
      <c r="A90" s="13" t="s">
        <v>392</v>
      </c>
      <c r="B90" s="14">
        <v>4.4057971014492754</v>
      </c>
    </row>
    <row r="91" spans="1:2" x14ac:dyDescent="0.2">
      <c r="A91" s="13" t="s">
        <v>402</v>
      </c>
      <c r="B91" s="14">
        <v>2.9264705882352939</v>
      </c>
    </row>
    <row r="92" spans="1:2" x14ac:dyDescent="0.2">
      <c r="A92" s="13" t="s">
        <v>391</v>
      </c>
      <c r="B92" s="14">
        <v>2.6666666666666665</v>
      </c>
    </row>
    <row r="93" spans="1:2" x14ac:dyDescent="0.2">
      <c r="A93" s="13" t="s">
        <v>390</v>
      </c>
      <c r="B93" s="14">
        <v>4.0434782608695654</v>
      </c>
    </row>
    <row r="94" spans="1:2" x14ac:dyDescent="0.2">
      <c r="A94" s="13" t="s">
        <v>393</v>
      </c>
      <c r="B94" s="14">
        <v>4.1857142857142859</v>
      </c>
    </row>
    <row r="95" spans="1:2" x14ac:dyDescent="0.2">
      <c r="A95" s="13" t="s">
        <v>404</v>
      </c>
      <c r="B95" s="14">
        <v>3.5074626865671643</v>
      </c>
    </row>
    <row r="96" spans="1:2" x14ac:dyDescent="0.2">
      <c r="A96" s="13" t="s">
        <v>403</v>
      </c>
      <c r="B96" s="14">
        <v>3.1323529411764706</v>
      </c>
    </row>
    <row r="97" spans="1:20" x14ac:dyDescent="0.2">
      <c r="A97" s="13" t="s">
        <v>405</v>
      </c>
      <c r="B97" s="14">
        <v>3.3857142857142857</v>
      </c>
    </row>
    <row r="98" spans="1:20" x14ac:dyDescent="0.2">
      <c r="A98" s="13" t="s">
        <v>395</v>
      </c>
      <c r="B98" s="14">
        <v>3.1940298507462686</v>
      </c>
    </row>
    <row r="99" spans="1:20" x14ac:dyDescent="0.2">
      <c r="A99" s="13" t="s">
        <v>396</v>
      </c>
      <c r="B99" s="14">
        <v>2.1186440677966103</v>
      </c>
    </row>
    <row r="101" spans="1:20" x14ac:dyDescent="0.2">
      <c r="A101" s="12" t="s">
        <v>2</v>
      </c>
      <c r="B101" t="s">
        <v>672</v>
      </c>
    </row>
    <row r="102" spans="1:20" x14ac:dyDescent="0.2">
      <c r="A102" s="42"/>
    </row>
    <row r="103" spans="1:20" x14ac:dyDescent="0.2">
      <c r="A103" t="s">
        <v>389</v>
      </c>
      <c r="B103" t="s">
        <v>390</v>
      </c>
      <c r="C103" t="s">
        <v>391</v>
      </c>
      <c r="D103" t="s">
        <v>392</v>
      </c>
      <c r="E103" t="s">
        <v>393</v>
      </c>
      <c r="F103" t="s">
        <v>394</v>
      </c>
      <c r="G103" t="s">
        <v>395</v>
      </c>
      <c r="H103" t="s">
        <v>396</v>
      </c>
      <c r="I103" t="s">
        <v>397</v>
      </c>
      <c r="J103" t="s">
        <v>398</v>
      </c>
      <c r="K103" t="s">
        <v>399</v>
      </c>
      <c r="L103" t="s">
        <v>400</v>
      </c>
      <c r="M103" t="s">
        <v>401</v>
      </c>
      <c r="N103" t="s">
        <v>402</v>
      </c>
      <c r="O103" t="s">
        <v>403</v>
      </c>
      <c r="P103" t="s">
        <v>404</v>
      </c>
      <c r="Q103" t="s">
        <v>405</v>
      </c>
      <c r="R103" t="s">
        <v>406</v>
      </c>
    </row>
    <row r="104" spans="1:20" s="10" customFormat="1" x14ac:dyDescent="0.2">
      <c r="A104" s="10">
        <v>4.3970588235294121</v>
      </c>
      <c r="B104" s="10">
        <v>4.0434782608695654</v>
      </c>
      <c r="C104" s="10">
        <v>2.6666666666666665</v>
      </c>
      <c r="D104" s="10">
        <v>4.4057971014492754</v>
      </c>
      <c r="E104" s="10">
        <v>4.1857142857142859</v>
      </c>
      <c r="F104" s="10">
        <v>4.2857142857142856</v>
      </c>
      <c r="G104" s="10">
        <v>3.1940298507462686</v>
      </c>
      <c r="H104" s="10">
        <v>2.1186440677966103</v>
      </c>
      <c r="I104" s="10">
        <v>3.5147058823529411</v>
      </c>
      <c r="J104" s="10">
        <v>3.4393939393939394</v>
      </c>
      <c r="K104" s="10">
        <v>3.523076923076923</v>
      </c>
      <c r="L104" s="10">
        <v>3.8787878787878789</v>
      </c>
      <c r="M104" s="10">
        <v>3.0317460317460316</v>
      </c>
      <c r="N104" s="10">
        <v>2.9264705882352939</v>
      </c>
      <c r="O104" s="10">
        <v>3.1323529411764706</v>
      </c>
      <c r="P104" s="10">
        <v>3.5074626865671643</v>
      </c>
      <c r="Q104" s="10">
        <v>3.3857142857142857</v>
      </c>
      <c r="R104" s="10">
        <v>2.5588235294117645</v>
      </c>
      <c r="S104"/>
      <c r="T104"/>
    </row>
    <row r="105" spans="1:20" s="10" customFormat="1" x14ac:dyDescent="0.2">
      <c r="S105"/>
      <c r="T105"/>
    </row>
    <row r="106" spans="1:20" x14ac:dyDescent="0.2">
      <c r="A106" s="42" t="s">
        <v>671</v>
      </c>
      <c r="B106" s="42" t="s">
        <v>333</v>
      </c>
    </row>
    <row r="107" spans="1:20" x14ac:dyDescent="0.2">
      <c r="A107" s="13" t="s">
        <v>400</v>
      </c>
      <c r="B107" s="14">
        <v>3.8787878787878789</v>
      </c>
    </row>
    <row r="108" spans="1:20" x14ac:dyDescent="0.2">
      <c r="A108" s="13" t="s">
        <v>399</v>
      </c>
      <c r="B108" s="14">
        <v>3.523076923076923</v>
      </c>
    </row>
    <row r="109" spans="1:20" x14ac:dyDescent="0.2">
      <c r="A109" s="13" t="s">
        <v>398</v>
      </c>
      <c r="B109" s="14">
        <v>3.4393939393939394</v>
      </c>
    </row>
    <row r="110" spans="1:20" x14ac:dyDescent="0.2">
      <c r="A110" s="13" t="s">
        <v>401</v>
      </c>
      <c r="B110" s="14">
        <v>3.0317460317460316</v>
      </c>
    </row>
    <row r="111" spans="1:20" x14ac:dyDescent="0.2">
      <c r="A111" s="13" t="s">
        <v>389</v>
      </c>
      <c r="B111" s="14">
        <v>4.3970588235294121</v>
      </c>
    </row>
    <row r="112" spans="1:20" x14ac:dyDescent="0.2">
      <c r="A112" s="13" t="s">
        <v>397</v>
      </c>
      <c r="B112" s="14">
        <v>3.5147058823529411</v>
      </c>
    </row>
    <row r="113" spans="1:2" x14ac:dyDescent="0.2">
      <c r="A113" s="13" t="s">
        <v>394</v>
      </c>
      <c r="B113" s="14">
        <v>4.2857142857142856</v>
      </c>
    </row>
    <row r="114" spans="1:2" x14ac:dyDescent="0.2">
      <c r="A114" s="13" t="s">
        <v>406</v>
      </c>
      <c r="B114" s="14">
        <v>2.5588235294117645</v>
      </c>
    </row>
    <row r="115" spans="1:2" x14ac:dyDescent="0.2">
      <c r="A115" s="13" t="s">
        <v>392</v>
      </c>
      <c r="B115" s="14">
        <v>4.4057971014492754</v>
      </c>
    </row>
    <row r="116" spans="1:2" x14ac:dyDescent="0.2">
      <c r="A116" s="13" t="s">
        <v>402</v>
      </c>
      <c r="B116" s="14">
        <v>2.9264705882352939</v>
      </c>
    </row>
    <row r="117" spans="1:2" x14ac:dyDescent="0.2">
      <c r="A117" s="13" t="s">
        <v>391</v>
      </c>
      <c r="B117" s="14">
        <v>2.6666666666666665</v>
      </c>
    </row>
    <row r="118" spans="1:2" x14ac:dyDescent="0.2">
      <c r="A118" s="13" t="s">
        <v>390</v>
      </c>
      <c r="B118" s="14">
        <v>4.0434782608695654</v>
      </c>
    </row>
    <row r="119" spans="1:2" x14ac:dyDescent="0.2">
      <c r="A119" s="13" t="s">
        <v>393</v>
      </c>
      <c r="B119" s="14">
        <v>4.1857142857142859</v>
      </c>
    </row>
    <row r="120" spans="1:2" x14ac:dyDescent="0.2">
      <c r="A120" s="13" t="s">
        <v>404</v>
      </c>
      <c r="B120" s="14">
        <v>3.5074626865671643</v>
      </c>
    </row>
    <row r="121" spans="1:2" x14ac:dyDescent="0.2">
      <c r="A121" s="13" t="s">
        <v>403</v>
      </c>
      <c r="B121" s="14">
        <v>3.1323529411764706</v>
      </c>
    </row>
    <row r="122" spans="1:2" x14ac:dyDescent="0.2">
      <c r="A122" s="13" t="s">
        <v>405</v>
      </c>
      <c r="B122" s="14">
        <v>3.3857142857142857</v>
      </c>
    </row>
    <row r="123" spans="1:2" x14ac:dyDescent="0.2">
      <c r="A123" s="13" t="s">
        <v>395</v>
      </c>
      <c r="B123" s="14">
        <v>3.1940298507462686</v>
      </c>
    </row>
    <row r="124" spans="1:2" x14ac:dyDescent="0.2">
      <c r="A124" s="13" t="s">
        <v>396</v>
      </c>
      <c r="B124" s="14">
        <v>2.1186440677966103</v>
      </c>
    </row>
  </sheetData>
  <sortState xmlns:xlrd2="http://schemas.microsoft.com/office/spreadsheetml/2017/richdata2" ref="D7:E24">
    <sortCondition descending="1" ref="E7:E24"/>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4"/>
  <sheetViews>
    <sheetView workbookViewId="0">
      <selection activeCell="A2" sqref="A2"/>
    </sheetView>
  </sheetViews>
  <sheetFormatPr baseColWidth="10" defaultRowHeight="15" x14ac:dyDescent="0.2"/>
  <cols>
    <col min="1" max="1" width="44.83203125" bestFit="1" customWidth="1"/>
    <col min="2" max="2" width="16.33203125" customWidth="1"/>
    <col min="3" max="3" width="44.6640625" bestFit="1" customWidth="1"/>
    <col min="4" max="4" width="44.83203125" bestFit="1" customWidth="1"/>
    <col min="5" max="5" width="43.6640625" bestFit="1" customWidth="1"/>
    <col min="6" max="6" width="58.33203125" bestFit="1" customWidth="1"/>
    <col min="7" max="7" width="38.1640625" bestFit="1" customWidth="1"/>
    <col min="8" max="8" width="29.33203125" bestFit="1" customWidth="1"/>
    <col min="9" max="9" width="32" bestFit="1" customWidth="1"/>
    <col min="10" max="10" width="41.5" bestFit="1" customWidth="1"/>
    <col min="11" max="11" width="46.5" bestFit="1" customWidth="1"/>
    <col min="12" max="12" width="68.33203125" bestFit="1" customWidth="1"/>
    <col min="13" max="13" width="46.33203125" bestFit="1" customWidth="1"/>
    <col min="14" max="14" width="48.5" bestFit="1" customWidth="1"/>
    <col min="15" max="15" width="23.1640625" bestFit="1" customWidth="1"/>
    <col min="16" max="16" width="25.5" bestFit="1" customWidth="1"/>
    <col min="17" max="17" width="24.1640625" bestFit="1" customWidth="1"/>
    <col min="18" max="18" width="28" bestFit="1" customWidth="1"/>
  </cols>
  <sheetData>
    <row r="1" spans="1:18" x14ac:dyDescent="0.2">
      <c r="A1" s="12" t="s">
        <v>413</v>
      </c>
      <c r="B1" s="23">
        <v>1</v>
      </c>
    </row>
    <row r="3" spans="1:18" x14ac:dyDescent="0.2">
      <c r="A3" t="s">
        <v>437</v>
      </c>
      <c r="B3" t="s">
        <v>390</v>
      </c>
      <c r="C3" t="s">
        <v>391</v>
      </c>
      <c r="D3" t="s">
        <v>392</v>
      </c>
      <c r="E3" t="s">
        <v>393</v>
      </c>
      <c r="F3" t="s">
        <v>394</v>
      </c>
      <c r="G3" t="s">
        <v>395</v>
      </c>
      <c r="H3" t="s">
        <v>396</v>
      </c>
      <c r="I3" t="s">
        <v>397</v>
      </c>
      <c r="J3" t="s">
        <v>398</v>
      </c>
      <c r="K3" t="s">
        <v>399</v>
      </c>
      <c r="L3" t="s">
        <v>400</v>
      </c>
      <c r="M3" t="s">
        <v>401</v>
      </c>
      <c r="N3" t="s">
        <v>402</v>
      </c>
      <c r="O3" t="s">
        <v>403</v>
      </c>
      <c r="P3" t="s">
        <v>404</v>
      </c>
      <c r="Q3" t="s">
        <v>405</v>
      </c>
      <c r="R3" t="s">
        <v>406</v>
      </c>
    </row>
    <row r="4" spans="1:18" x14ac:dyDescent="0.2">
      <c r="A4" s="10">
        <v>4.5277777777777777</v>
      </c>
      <c r="B4" s="10">
        <v>3.9736842105263159</v>
      </c>
      <c r="C4" s="10">
        <v>2.7837837837837838</v>
      </c>
      <c r="D4" s="10">
        <v>4.4473684210526319</v>
      </c>
      <c r="E4" s="10">
        <v>4.1578947368421053</v>
      </c>
      <c r="F4" s="10">
        <v>4.2972972972972974</v>
      </c>
      <c r="G4" s="10">
        <v>3.0526315789473686</v>
      </c>
      <c r="H4" s="10">
        <v>2.0882352941176472</v>
      </c>
      <c r="I4" s="10">
        <v>3.4210526315789473</v>
      </c>
      <c r="J4" s="10">
        <v>3.3333333333333335</v>
      </c>
      <c r="K4" s="10">
        <v>3.4285714285714284</v>
      </c>
      <c r="L4" s="10">
        <v>3.7297297297297298</v>
      </c>
      <c r="M4" s="10">
        <v>3</v>
      </c>
      <c r="N4" s="10">
        <v>2.7837837837837838</v>
      </c>
      <c r="O4" s="10">
        <v>2.9729729729729728</v>
      </c>
      <c r="P4" s="10">
        <v>3.3243243243243241</v>
      </c>
      <c r="Q4" s="10">
        <v>3.4210526315789473</v>
      </c>
      <c r="R4" s="10">
        <v>2.5263157894736841</v>
      </c>
    </row>
    <row r="7" spans="1:18" x14ac:dyDescent="0.2">
      <c r="A7" s="12" t="s">
        <v>413</v>
      </c>
      <c r="B7" s="23">
        <v>0</v>
      </c>
    </row>
    <row r="9" spans="1:18" x14ac:dyDescent="0.2">
      <c r="A9" t="s">
        <v>437</v>
      </c>
      <c r="B9" t="s">
        <v>390</v>
      </c>
      <c r="C9" t="s">
        <v>391</v>
      </c>
      <c r="D9" t="s">
        <v>392</v>
      </c>
      <c r="E9" t="s">
        <v>393</v>
      </c>
      <c r="F9" t="s">
        <v>394</v>
      </c>
      <c r="G9" t="s">
        <v>395</v>
      </c>
      <c r="H9" t="s">
        <v>396</v>
      </c>
      <c r="I9" t="s">
        <v>397</v>
      </c>
      <c r="J9" t="s">
        <v>398</v>
      </c>
      <c r="K9" t="s">
        <v>399</v>
      </c>
      <c r="L9" t="s">
        <v>400</v>
      </c>
      <c r="M9" t="s">
        <v>401</v>
      </c>
      <c r="N9" t="s">
        <v>402</v>
      </c>
      <c r="O9" t="s">
        <v>403</v>
      </c>
      <c r="P9" t="s">
        <v>404</v>
      </c>
      <c r="Q9" t="s">
        <v>405</v>
      </c>
      <c r="R9" t="s">
        <v>406</v>
      </c>
    </row>
    <row r="10" spans="1:18" x14ac:dyDescent="0.2">
      <c r="A10" s="10">
        <v>4.25</v>
      </c>
      <c r="B10" s="10">
        <v>4.129032258064516</v>
      </c>
      <c r="C10" s="10">
        <v>2.53125</v>
      </c>
      <c r="D10" s="10">
        <v>4.354838709677419</v>
      </c>
      <c r="E10" s="10">
        <v>4.21875</v>
      </c>
      <c r="F10" s="10">
        <v>4.2692307692307692</v>
      </c>
      <c r="G10" s="10">
        <v>3.3793103448275863</v>
      </c>
      <c r="H10" s="10">
        <v>2.16</v>
      </c>
      <c r="I10" s="10">
        <v>3.6333333333333333</v>
      </c>
      <c r="J10" s="10">
        <v>3.5666666666666669</v>
      </c>
      <c r="K10" s="10">
        <v>3.6333333333333333</v>
      </c>
      <c r="L10" s="10">
        <v>4.068965517241379</v>
      </c>
      <c r="M10" s="10">
        <v>3.0769230769230771</v>
      </c>
      <c r="N10" s="10">
        <v>3.096774193548387</v>
      </c>
      <c r="O10" s="10">
        <v>3.3225806451612905</v>
      </c>
      <c r="P10" s="10">
        <v>3.7333333333333334</v>
      </c>
      <c r="Q10" s="10">
        <v>3.34375</v>
      </c>
      <c r="R10" s="10">
        <v>2.6</v>
      </c>
    </row>
    <row r="12" spans="1:18" x14ac:dyDescent="0.2">
      <c r="A12" t="s">
        <v>438</v>
      </c>
    </row>
    <row r="13" spans="1:18" x14ac:dyDescent="0.2">
      <c r="A13" s="10">
        <f>A4-A10</f>
        <v>0.27777777777777768</v>
      </c>
      <c r="B13" s="10">
        <f t="shared" ref="B13:R13" si="0">B4-B10</f>
        <v>-0.15534804753820008</v>
      </c>
      <c r="C13" s="10">
        <f t="shared" si="0"/>
        <v>0.25253378378378377</v>
      </c>
      <c r="D13" s="10">
        <f t="shared" si="0"/>
        <v>9.252971137521282E-2</v>
      </c>
      <c r="E13" s="10">
        <f t="shared" si="0"/>
        <v>-6.085526315789469E-2</v>
      </c>
      <c r="F13" s="10">
        <f t="shared" si="0"/>
        <v>2.8066528066528207E-2</v>
      </c>
      <c r="G13" s="10">
        <f t="shared" si="0"/>
        <v>-0.32667876588021771</v>
      </c>
      <c r="H13" s="10">
        <f t="shared" si="0"/>
        <v>-7.1764705882352953E-2</v>
      </c>
      <c r="I13" s="10">
        <f t="shared" si="0"/>
        <v>-0.21228070175438596</v>
      </c>
      <c r="J13" s="10">
        <f t="shared" si="0"/>
        <v>-0.23333333333333339</v>
      </c>
      <c r="K13" s="10">
        <f t="shared" si="0"/>
        <v>-0.20476190476190492</v>
      </c>
      <c r="L13" s="10">
        <f t="shared" si="0"/>
        <v>-0.33923578751164918</v>
      </c>
      <c r="M13" s="10">
        <f t="shared" si="0"/>
        <v>-7.6923076923077094E-2</v>
      </c>
      <c r="N13" s="10">
        <f t="shared" si="0"/>
        <v>-0.31299040976460324</v>
      </c>
      <c r="O13" s="10">
        <f t="shared" si="0"/>
        <v>-0.34960767218831768</v>
      </c>
      <c r="P13" s="10">
        <f t="shared" si="0"/>
        <v>-0.40900900900900927</v>
      </c>
      <c r="Q13" s="10">
        <f t="shared" si="0"/>
        <v>7.7302631578947345E-2</v>
      </c>
      <c r="R13" s="10">
        <f t="shared" si="0"/>
        <v>-7.3684210526316019E-2</v>
      </c>
    </row>
    <row r="15" spans="1:18" x14ac:dyDescent="0.2">
      <c r="A15">
        <v>1</v>
      </c>
      <c r="B15" s="3" t="s">
        <v>439</v>
      </c>
    </row>
    <row r="16" spans="1:18" x14ac:dyDescent="0.2">
      <c r="A16">
        <v>2</v>
      </c>
      <c r="B16" s="13" t="s">
        <v>437</v>
      </c>
      <c r="C16" s="10">
        <v>4.5277777777777777</v>
      </c>
      <c r="D16" s="10"/>
    </row>
    <row r="17" spans="1:4" x14ac:dyDescent="0.2">
      <c r="A17">
        <v>5</v>
      </c>
      <c r="B17" s="13" t="s">
        <v>392</v>
      </c>
      <c r="C17" s="10">
        <v>4.4473684210526319</v>
      </c>
      <c r="D17" s="10"/>
    </row>
    <row r="18" spans="1:4" x14ac:dyDescent="0.2">
      <c r="A18">
        <v>7</v>
      </c>
      <c r="B18" s="13" t="s">
        <v>394</v>
      </c>
      <c r="C18" s="10">
        <v>4.2972972972972974</v>
      </c>
      <c r="D18" s="10"/>
    </row>
    <row r="19" spans="1:4" x14ac:dyDescent="0.2">
      <c r="A19">
        <v>6</v>
      </c>
      <c r="B19" s="13" t="s">
        <v>393</v>
      </c>
      <c r="C19" s="10">
        <v>4.1578947368421053</v>
      </c>
      <c r="D19" s="10"/>
    </row>
    <row r="20" spans="1:4" x14ac:dyDescent="0.2">
      <c r="A20">
        <v>3</v>
      </c>
      <c r="B20" s="13" t="s">
        <v>390</v>
      </c>
      <c r="C20" s="10">
        <v>3.9736842105263159</v>
      </c>
      <c r="D20" s="10"/>
    </row>
    <row r="21" spans="1:4" x14ac:dyDescent="0.2">
      <c r="A21">
        <v>13</v>
      </c>
      <c r="B21" s="13" t="s">
        <v>400</v>
      </c>
      <c r="C21" s="10">
        <v>3.7297297297297298</v>
      </c>
      <c r="D21" s="10"/>
    </row>
    <row r="22" spans="1:4" x14ac:dyDescent="0.2">
      <c r="A22">
        <v>12</v>
      </c>
      <c r="B22" s="13" t="s">
        <v>399</v>
      </c>
      <c r="C22" s="10">
        <v>3.4285714285714284</v>
      </c>
      <c r="D22" s="10"/>
    </row>
    <row r="23" spans="1:4" x14ac:dyDescent="0.2">
      <c r="A23">
        <v>10</v>
      </c>
      <c r="B23" s="13" t="s">
        <v>397</v>
      </c>
      <c r="C23" s="10">
        <v>3.4210526315789473</v>
      </c>
      <c r="D23" s="10"/>
    </row>
    <row r="24" spans="1:4" x14ac:dyDescent="0.2">
      <c r="A24">
        <v>18</v>
      </c>
      <c r="B24" s="13" t="s">
        <v>405</v>
      </c>
      <c r="C24" s="10">
        <v>3.4210526315789473</v>
      </c>
      <c r="D24" s="10"/>
    </row>
    <row r="25" spans="1:4" x14ac:dyDescent="0.2">
      <c r="A25">
        <v>11</v>
      </c>
      <c r="B25" s="13" t="s">
        <v>398</v>
      </c>
      <c r="C25" s="10">
        <v>3.3333333333333335</v>
      </c>
      <c r="D25" s="10"/>
    </row>
    <row r="26" spans="1:4" x14ac:dyDescent="0.2">
      <c r="A26">
        <v>17</v>
      </c>
      <c r="B26" s="13" t="s">
        <v>404</v>
      </c>
      <c r="C26" s="10">
        <v>3.3243243243243241</v>
      </c>
      <c r="D26" s="10"/>
    </row>
    <row r="27" spans="1:4" x14ac:dyDescent="0.2">
      <c r="A27">
        <v>8</v>
      </c>
      <c r="B27" s="13" t="s">
        <v>395</v>
      </c>
      <c r="C27" s="10">
        <v>3.0526315789473686</v>
      </c>
      <c r="D27" s="10"/>
    </row>
    <row r="28" spans="1:4" x14ac:dyDescent="0.2">
      <c r="A28">
        <v>14</v>
      </c>
      <c r="B28" s="13" t="s">
        <v>401</v>
      </c>
      <c r="C28" s="10">
        <v>3</v>
      </c>
      <c r="D28" s="10"/>
    </row>
    <row r="29" spans="1:4" x14ac:dyDescent="0.2">
      <c r="A29">
        <v>16</v>
      </c>
      <c r="B29" s="13" t="s">
        <v>403</v>
      </c>
      <c r="C29" s="10">
        <v>2.9729729729729728</v>
      </c>
      <c r="D29" s="10"/>
    </row>
    <row r="30" spans="1:4" x14ac:dyDescent="0.2">
      <c r="A30">
        <v>4</v>
      </c>
      <c r="B30" s="13" t="s">
        <v>391</v>
      </c>
      <c r="C30" s="10">
        <v>2.7837837837837838</v>
      </c>
      <c r="D30" s="10"/>
    </row>
    <row r="31" spans="1:4" x14ac:dyDescent="0.2">
      <c r="A31">
        <v>15</v>
      </c>
      <c r="B31" s="13" t="s">
        <v>402</v>
      </c>
      <c r="C31" s="10">
        <v>2.7837837837837838</v>
      </c>
      <c r="D31" s="10"/>
    </row>
    <row r="32" spans="1:4" x14ac:dyDescent="0.2">
      <c r="A32">
        <v>19</v>
      </c>
      <c r="B32" s="13" t="s">
        <v>406</v>
      </c>
      <c r="C32" s="10">
        <v>2.5263157894736841</v>
      </c>
      <c r="D32" s="10"/>
    </row>
    <row r="33" spans="1:4" x14ac:dyDescent="0.2">
      <c r="A33">
        <v>9</v>
      </c>
      <c r="B33" s="13" t="s">
        <v>396</v>
      </c>
      <c r="C33" s="10">
        <v>2.0882352941176472</v>
      </c>
      <c r="D33" s="10"/>
    </row>
    <row r="36" spans="1:4" x14ac:dyDescent="0.2">
      <c r="A36">
        <v>1</v>
      </c>
      <c r="B36" s="3" t="s">
        <v>440</v>
      </c>
    </row>
    <row r="37" spans="1:4" x14ac:dyDescent="0.2">
      <c r="A37">
        <v>5</v>
      </c>
      <c r="B37" s="13" t="s">
        <v>392</v>
      </c>
      <c r="C37" s="10">
        <v>4.354838709677419</v>
      </c>
    </row>
    <row r="38" spans="1:4" x14ac:dyDescent="0.2">
      <c r="A38">
        <v>7</v>
      </c>
      <c r="B38" s="13" t="s">
        <v>394</v>
      </c>
      <c r="C38" s="10">
        <v>4.2692307692307692</v>
      </c>
    </row>
    <row r="39" spans="1:4" x14ac:dyDescent="0.2">
      <c r="A39">
        <v>2</v>
      </c>
      <c r="B39" s="13" t="s">
        <v>437</v>
      </c>
      <c r="C39" s="10">
        <v>4.25</v>
      </c>
    </row>
    <row r="40" spans="1:4" x14ac:dyDescent="0.2">
      <c r="A40">
        <v>6</v>
      </c>
      <c r="B40" s="13" t="s">
        <v>393</v>
      </c>
      <c r="C40" s="10">
        <v>4.21875</v>
      </c>
    </row>
    <row r="41" spans="1:4" x14ac:dyDescent="0.2">
      <c r="A41">
        <v>3</v>
      </c>
      <c r="B41" s="13" t="s">
        <v>390</v>
      </c>
      <c r="C41" s="10">
        <v>4.129032258064516</v>
      </c>
    </row>
    <row r="42" spans="1:4" x14ac:dyDescent="0.2">
      <c r="A42">
        <v>13</v>
      </c>
      <c r="B42" s="13" t="s">
        <v>400</v>
      </c>
      <c r="C42" s="10">
        <v>4.068965517241379</v>
      </c>
    </row>
    <row r="43" spans="1:4" x14ac:dyDescent="0.2">
      <c r="A43">
        <v>17</v>
      </c>
      <c r="B43" s="13" t="s">
        <v>404</v>
      </c>
      <c r="C43" s="10">
        <v>3.7333333333333334</v>
      </c>
    </row>
    <row r="44" spans="1:4" x14ac:dyDescent="0.2">
      <c r="A44">
        <v>10</v>
      </c>
      <c r="B44" s="13" t="s">
        <v>397</v>
      </c>
      <c r="C44" s="10">
        <v>3.6333333333333333</v>
      </c>
    </row>
    <row r="45" spans="1:4" x14ac:dyDescent="0.2">
      <c r="A45">
        <v>12</v>
      </c>
      <c r="B45" s="13" t="s">
        <v>399</v>
      </c>
      <c r="C45" s="10">
        <v>3.6333333333333333</v>
      </c>
    </row>
    <row r="46" spans="1:4" x14ac:dyDescent="0.2">
      <c r="A46">
        <v>11</v>
      </c>
      <c r="B46" s="13" t="s">
        <v>398</v>
      </c>
      <c r="C46" s="10">
        <v>3.5666666666666669</v>
      </c>
    </row>
    <row r="47" spans="1:4" x14ac:dyDescent="0.2">
      <c r="A47">
        <v>8</v>
      </c>
      <c r="B47" s="13" t="s">
        <v>395</v>
      </c>
      <c r="C47" s="10">
        <v>3.3793103448275863</v>
      </c>
    </row>
    <row r="48" spans="1:4" x14ac:dyDescent="0.2">
      <c r="A48">
        <v>18</v>
      </c>
      <c r="B48" s="13" t="s">
        <v>405</v>
      </c>
      <c r="C48" s="10">
        <v>3.34375</v>
      </c>
    </row>
    <row r="49" spans="1:3" x14ac:dyDescent="0.2">
      <c r="A49">
        <v>16</v>
      </c>
      <c r="B49" s="13" t="s">
        <v>403</v>
      </c>
      <c r="C49" s="10">
        <v>3.3225806451612905</v>
      </c>
    </row>
    <row r="50" spans="1:3" x14ac:dyDescent="0.2">
      <c r="A50">
        <v>15</v>
      </c>
      <c r="B50" s="13" t="s">
        <v>402</v>
      </c>
      <c r="C50" s="10">
        <v>3.096774193548387</v>
      </c>
    </row>
    <row r="51" spans="1:3" x14ac:dyDescent="0.2">
      <c r="A51">
        <v>14</v>
      </c>
      <c r="B51" s="13" t="s">
        <v>401</v>
      </c>
      <c r="C51" s="10">
        <v>3.0769230769230771</v>
      </c>
    </row>
    <row r="52" spans="1:3" x14ac:dyDescent="0.2">
      <c r="A52">
        <v>19</v>
      </c>
      <c r="B52" s="13" t="s">
        <v>406</v>
      </c>
      <c r="C52" s="10">
        <v>2.6</v>
      </c>
    </row>
    <row r="53" spans="1:3" x14ac:dyDescent="0.2">
      <c r="A53">
        <v>4</v>
      </c>
      <c r="B53" s="13" t="s">
        <v>391</v>
      </c>
      <c r="C53" s="10">
        <v>2.53125</v>
      </c>
    </row>
    <row r="54" spans="1:3" x14ac:dyDescent="0.2">
      <c r="A54">
        <v>9</v>
      </c>
      <c r="B54" s="13" t="s">
        <v>396</v>
      </c>
      <c r="C54" s="10">
        <v>2.16</v>
      </c>
    </row>
  </sheetData>
  <sortState xmlns:xlrd2="http://schemas.microsoft.com/office/spreadsheetml/2017/richdata2" ref="A37:C54">
    <sortCondition descending="1" ref="C37:C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81"/>
  <sheetViews>
    <sheetView workbookViewId="0"/>
  </sheetViews>
  <sheetFormatPr baseColWidth="10" defaultRowHeight="15" x14ac:dyDescent="0.2"/>
  <cols>
    <col min="36" max="36" width="9" customWidth="1"/>
  </cols>
  <sheetData>
    <row r="1" spans="1:36" ht="16" thickBot="1" x14ac:dyDescent="0.25">
      <c r="A1" s="1" t="s">
        <v>0</v>
      </c>
      <c r="B1" s="1" t="s">
        <v>1</v>
      </c>
      <c r="C1" s="1" t="s">
        <v>2</v>
      </c>
      <c r="D1" s="1" t="s">
        <v>3</v>
      </c>
      <c r="E1" s="1" t="s">
        <v>4</v>
      </c>
      <c r="F1" s="1" t="s">
        <v>5</v>
      </c>
      <c r="G1" s="1" t="s">
        <v>6</v>
      </c>
      <c r="H1" s="1" t="s">
        <v>412</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6</v>
      </c>
      <c r="AC1" s="1" t="s">
        <v>413</v>
      </c>
      <c r="AD1" s="1" t="s">
        <v>26</v>
      </c>
      <c r="AE1" s="1" t="s">
        <v>27</v>
      </c>
      <c r="AF1" s="1" t="s">
        <v>28</v>
      </c>
      <c r="AG1" s="1" t="s">
        <v>29</v>
      </c>
      <c r="AH1" s="1" t="s">
        <v>30</v>
      </c>
      <c r="AJ1" t="s">
        <v>425</v>
      </c>
    </row>
    <row r="2" spans="1:36" x14ac:dyDescent="0.2">
      <c r="A2" t="s">
        <v>31</v>
      </c>
      <c r="B2" t="s">
        <v>1</v>
      </c>
      <c r="C2" t="s">
        <v>32</v>
      </c>
      <c r="D2" t="s">
        <v>3</v>
      </c>
      <c r="E2" t="s">
        <v>4</v>
      </c>
      <c r="F2" t="s">
        <v>32</v>
      </c>
      <c r="G2" t="s">
        <v>32</v>
      </c>
      <c r="H2">
        <v>2</v>
      </c>
      <c r="I2">
        <v>5</v>
      </c>
      <c r="J2">
        <v>4</v>
      </c>
      <c r="K2">
        <v>2</v>
      </c>
      <c r="L2">
        <v>3</v>
      </c>
      <c r="M2">
        <v>4</v>
      </c>
      <c r="N2">
        <v>4</v>
      </c>
      <c r="O2">
        <v>4</v>
      </c>
      <c r="P2">
        <v>1</v>
      </c>
      <c r="Q2">
        <v>4</v>
      </c>
      <c r="R2">
        <v>3</v>
      </c>
      <c r="S2">
        <v>4</v>
      </c>
      <c r="T2">
        <v>4</v>
      </c>
      <c r="U2">
        <v>4</v>
      </c>
      <c r="V2">
        <v>3</v>
      </c>
      <c r="W2">
        <v>3</v>
      </c>
      <c r="X2">
        <v>3</v>
      </c>
      <c r="Y2">
        <v>2</v>
      </c>
      <c r="Z2">
        <v>2</v>
      </c>
      <c r="AA2" t="s">
        <v>33</v>
      </c>
      <c r="AB2" t="s">
        <v>32</v>
      </c>
      <c r="AC2" s="2">
        <v>1</v>
      </c>
      <c r="AD2" t="s">
        <v>34</v>
      </c>
      <c r="AE2" t="s">
        <v>32</v>
      </c>
      <c r="AF2" t="s">
        <v>35</v>
      </c>
      <c r="AG2" t="s">
        <v>36</v>
      </c>
      <c r="AH2" t="s">
        <v>37</v>
      </c>
    </row>
    <row r="3" spans="1:36" x14ac:dyDescent="0.2">
      <c r="A3" t="s">
        <v>38</v>
      </c>
      <c r="B3" t="s">
        <v>1</v>
      </c>
      <c r="C3" t="s">
        <v>32</v>
      </c>
      <c r="D3" t="s">
        <v>32</v>
      </c>
      <c r="E3" t="s">
        <v>32</v>
      </c>
      <c r="F3" t="s">
        <v>32</v>
      </c>
      <c r="G3" t="s">
        <v>32</v>
      </c>
      <c r="H3">
        <v>1</v>
      </c>
      <c r="I3">
        <v>5</v>
      </c>
      <c r="J3">
        <v>5</v>
      </c>
      <c r="K3">
        <v>3</v>
      </c>
      <c r="L3">
        <v>5</v>
      </c>
      <c r="M3">
        <v>4</v>
      </c>
      <c r="N3">
        <v>5</v>
      </c>
      <c r="O3">
        <v>3</v>
      </c>
      <c r="P3">
        <v>2</v>
      </c>
      <c r="Q3">
        <v>3</v>
      </c>
      <c r="R3" t="s">
        <v>32</v>
      </c>
      <c r="S3" t="s">
        <v>32</v>
      </c>
      <c r="T3">
        <v>3</v>
      </c>
      <c r="U3">
        <v>2</v>
      </c>
      <c r="V3">
        <v>2</v>
      </c>
      <c r="W3">
        <v>3</v>
      </c>
      <c r="X3">
        <v>3</v>
      </c>
      <c r="Y3">
        <v>3</v>
      </c>
      <c r="Z3">
        <v>3</v>
      </c>
      <c r="AA3" t="s">
        <v>39</v>
      </c>
      <c r="AB3" t="s">
        <v>32</v>
      </c>
      <c r="AC3" s="2">
        <v>1</v>
      </c>
      <c r="AD3" t="s">
        <v>32</v>
      </c>
      <c r="AE3" t="s">
        <v>40</v>
      </c>
      <c r="AF3" t="s">
        <v>41</v>
      </c>
      <c r="AG3" t="s">
        <v>42</v>
      </c>
      <c r="AH3" t="s">
        <v>43</v>
      </c>
    </row>
    <row r="4" spans="1:36" x14ac:dyDescent="0.2">
      <c r="A4" t="s">
        <v>44</v>
      </c>
      <c r="B4" t="s">
        <v>32</v>
      </c>
      <c r="C4" t="s">
        <v>32</v>
      </c>
      <c r="D4" t="s">
        <v>3</v>
      </c>
      <c r="E4" t="s">
        <v>32</v>
      </c>
      <c r="F4" t="s">
        <v>32</v>
      </c>
      <c r="G4" t="s">
        <v>32</v>
      </c>
      <c r="H4">
        <v>1</v>
      </c>
      <c r="I4" t="s">
        <v>32</v>
      </c>
      <c r="J4">
        <v>5</v>
      </c>
      <c r="K4">
        <v>3</v>
      </c>
      <c r="L4">
        <v>4</v>
      </c>
      <c r="M4">
        <v>4</v>
      </c>
      <c r="N4">
        <v>5</v>
      </c>
      <c r="O4">
        <v>4</v>
      </c>
      <c r="P4">
        <v>3</v>
      </c>
      <c r="Q4">
        <v>4</v>
      </c>
      <c r="R4">
        <v>3</v>
      </c>
      <c r="S4">
        <v>4</v>
      </c>
      <c r="T4">
        <v>5</v>
      </c>
      <c r="U4">
        <v>5</v>
      </c>
      <c r="V4">
        <v>5</v>
      </c>
      <c r="W4">
        <v>4</v>
      </c>
      <c r="X4">
        <v>4</v>
      </c>
      <c r="Y4">
        <v>4</v>
      </c>
      <c r="Z4">
        <v>2</v>
      </c>
      <c r="AA4" t="s">
        <v>33</v>
      </c>
      <c r="AB4" t="s">
        <v>32</v>
      </c>
      <c r="AC4" s="2">
        <v>1</v>
      </c>
      <c r="AD4" t="s">
        <v>32</v>
      </c>
      <c r="AE4" t="s">
        <v>32</v>
      </c>
      <c r="AF4" t="s">
        <v>45</v>
      </c>
      <c r="AG4" t="s">
        <v>46</v>
      </c>
      <c r="AH4" t="s">
        <v>47</v>
      </c>
    </row>
    <row r="5" spans="1:36" x14ac:dyDescent="0.2">
      <c r="A5" t="s">
        <v>369</v>
      </c>
      <c r="B5" t="s">
        <v>32</v>
      </c>
      <c r="C5" t="s">
        <v>32</v>
      </c>
      <c r="D5" t="s">
        <v>32</v>
      </c>
      <c r="E5" t="s">
        <v>344</v>
      </c>
      <c r="F5" t="s">
        <v>32</v>
      </c>
      <c r="G5" t="s">
        <v>32</v>
      </c>
      <c r="H5">
        <v>1</v>
      </c>
      <c r="I5">
        <v>4</v>
      </c>
      <c r="J5">
        <v>3</v>
      </c>
      <c r="K5">
        <v>2</v>
      </c>
      <c r="L5">
        <v>3</v>
      </c>
      <c r="M5">
        <v>4</v>
      </c>
      <c r="N5">
        <v>3</v>
      </c>
      <c r="O5">
        <v>2</v>
      </c>
      <c r="P5">
        <v>2</v>
      </c>
      <c r="Q5">
        <v>3</v>
      </c>
      <c r="R5">
        <v>3</v>
      </c>
      <c r="S5">
        <v>2</v>
      </c>
      <c r="T5">
        <v>3</v>
      </c>
      <c r="U5">
        <v>2</v>
      </c>
      <c r="V5">
        <v>3</v>
      </c>
      <c r="W5">
        <v>3</v>
      </c>
      <c r="X5">
        <v>4</v>
      </c>
      <c r="Y5">
        <v>3</v>
      </c>
      <c r="Z5">
        <v>4</v>
      </c>
      <c r="AA5" t="s">
        <v>39</v>
      </c>
      <c r="AB5" t="s">
        <v>32</v>
      </c>
      <c r="AC5" s="2">
        <v>1</v>
      </c>
      <c r="AD5" t="s">
        <v>32</v>
      </c>
      <c r="AE5" t="s">
        <v>32</v>
      </c>
      <c r="AF5" t="s">
        <v>370</v>
      </c>
      <c r="AG5" t="s">
        <v>371</v>
      </c>
      <c r="AH5" t="s">
        <v>372</v>
      </c>
    </row>
    <row r="6" spans="1:36" x14ac:dyDescent="0.2">
      <c r="A6" t="s">
        <v>48</v>
      </c>
      <c r="B6" t="s">
        <v>1</v>
      </c>
      <c r="C6" t="s">
        <v>32</v>
      </c>
      <c r="D6" t="s">
        <v>32</v>
      </c>
      <c r="E6" t="s">
        <v>32</v>
      </c>
      <c r="F6" t="s">
        <v>32</v>
      </c>
      <c r="G6" t="s">
        <v>32</v>
      </c>
      <c r="H6">
        <v>1</v>
      </c>
      <c r="I6">
        <v>5</v>
      </c>
      <c r="J6">
        <v>4</v>
      </c>
      <c r="K6">
        <v>3</v>
      </c>
      <c r="L6">
        <v>4</v>
      </c>
      <c r="M6">
        <v>4</v>
      </c>
      <c r="N6">
        <v>3</v>
      </c>
      <c r="O6">
        <v>2</v>
      </c>
      <c r="P6">
        <v>2</v>
      </c>
      <c r="Q6">
        <v>3</v>
      </c>
      <c r="R6">
        <v>3</v>
      </c>
      <c r="S6">
        <v>3</v>
      </c>
      <c r="T6">
        <v>3</v>
      </c>
      <c r="U6">
        <v>3</v>
      </c>
      <c r="V6">
        <v>3</v>
      </c>
      <c r="W6">
        <v>3</v>
      </c>
      <c r="X6">
        <v>2</v>
      </c>
      <c r="Y6">
        <v>2</v>
      </c>
      <c r="Z6">
        <v>2</v>
      </c>
      <c r="AA6" t="s">
        <v>49</v>
      </c>
      <c r="AB6" t="s">
        <v>32</v>
      </c>
      <c r="AC6" s="2">
        <v>1</v>
      </c>
      <c r="AD6" t="s">
        <v>32</v>
      </c>
      <c r="AE6" t="s">
        <v>32</v>
      </c>
      <c r="AF6" t="s">
        <v>50</v>
      </c>
      <c r="AG6" t="s">
        <v>51</v>
      </c>
      <c r="AH6" t="s">
        <v>52</v>
      </c>
    </row>
    <row r="7" spans="1:36" x14ac:dyDescent="0.2">
      <c r="A7" t="s">
        <v>373</v>
      </c>
      <c r="B7" t="s">
        <v>32</v>
      </c>
      <c r="C7" t="s">
        <v>32</v>
      </c>
      <c r="D7" t="s">
        <v>32</v>
      </c>
      <c r="E7" t="s">
        <v>344</v>
      </c>
      <c r="F7" t="s">
        <v>32</v>
      </c>
      <c r="G7" t="s">
        <v>32</v>
      </c>
      <c r="H7">
        <v>1</v>
      </c>
      <c r="I7">
        <v>4</v>
      </c>
      <c r="J7">
        <v>3</v>
      </c>
      <c r="K7">
        <v>2</v>
      </c>
      <c r="L7">
        <v>5</v>
      </c>
      <c r="M7">
        <v>5</v>
      </c>
      <c r="N7">
        <v>4</v>
      </c>
      <c r="O7">
        <v>3</v>
      </c>
      <c r="P7">
        <v>2</v>
      </c>
      <c r="Q7">
        <v>2</v>
      </c>
      <c r="R7">
        <v>3</v>
      </c>
      <c r="S7">
        <v>2</v>
      </c>
      <c r="T7">
        <v>3</v>
      </c>
      <c r="U7">
        <v>2</v>
      </c>
      <c r="V7">
        <v>2</v>
      </c>
      <c r="W7">
        <v>2</v>
      </c>
      <c r="X7">
        <v>3</v>
      </c>
      <c r="Y7">
        <v>3</v>
      </c>
      <c r="Z7">
        <v>2</v>
      </c>
      <c r="AA7" t="s">
        <v>69</v>
      </c>
      <c r="AB7" t="s">
        <v>32</v>
      </c>
      <c r="AC7" s="2">
        <v>0</v>
      </c>
      <c r="AD7" t="s">
        <v>32</v>
      </c>
      <c r="AE7" t="s">
        <v>32</v>
      </c>
      <c r="AF7" t="s">
        <v>374</v>
      </c>
      <c r="AG7" t="s">
        <v>375</v>
      </c>
      <c r="AH7" t="s">
        <v>376</v>
      </c>
    </row>
    <row r="8" spans="1:36" x14ac:dyDescent="0.2">
      <c r="A8" t="s">
        <v>53</v>
      </c>
      <c r="B8" t="s">
        <v>1</v>
      </c>
      <c r="C8" t="s">
        <v>32</v>
      </c>
      <c r="D8" t="s">
        <v>32</v>
      </c>
      <c r="E8" t="s">
        <v>32</v>
      </c>
      <c r="F8" t="s">
        <v>32</v>
      </c>
      <c r="G8" t="s">
        <v>6</v>
      </c>
      <c r="H8">
        <v>2</v>
      </c>
      <c r="I8">
        <v>5</v>
      </c>
      <c r="J8">
        <v>5</v>
      </c>
      <c r="K8">
        <v>2</v>
      </c>
      <c r="L8">
        <v>5</v>
      </c>
      <c r="M8">
        <v>4</v>
      </c>
      <c r="N8">
        <v>4</v>
      </c>
      <c r="O8">
        <v>3</v>
      </c>
      <c r="P8">
        <v>2</v>
      </c>
      <c r="Q8">
        <v>3</v>
      </c>
      <c r="R8">
        <v>3</v>
      </c>
      <c r="S8">
        <v>3</v>
      </c>
      <c r="T8">
        <v>3</v>
      </c>
      <c r="U8">
        <v>2</v>
      </c>
      <c r="V8">
        <v>2</v>
      </c>
      <c r="W8">
        <v>2</v>
      </c>
      <c r="X8">
        <v>2</v>
      </c>
      <c r="Y8">
        <v>2</v>
      </c>
      <c r="Z8">
        <v>2</v>
      </c>
      <c r="AA8" t="s">
        <v>33</v>
      </c>
      <c r="AB8" t="s">
        <v>32</v>
      </c>
      <c r="AC8" s="2">
        <v>0</v>
      </c>
      <c r="AD8" t="s">
        <v>32</v>
      </c>
      <c r="AE8" t="s">
        <v>54</v>
      </c>
      <c r="AF8" t="s">
        <v>55</v>
      </c>
      <c r="AG8" t="s">
        <v>56</v>
      </c>
      <c r="AH8" t="s">
        <v>57</v>
      </c>
    </row>
    <row r="9" spans="1:36" x14ac:dyDescent="0.2">
      <c r="A9" t="s">
        <v>58</v>
      </c>
      <c r="B9" t="s">
        <v>1</v>
      </c>
      <c r="C9" t="s">
        <v>32</v>
      </c>
      <c r="D9" t="s">
        <v>32</v>
      </c>
      <c r="E9" t="s">
        <v>32</v>
      </c>
      <c r="F9" t="s">
        <v>32</v>
      </c>
      <c r="G9" t="s">
        <v>32</v>
      </c>
      <c r="H9">
        <v>1</v>
      </c>
      <c r="I9">
        <v>4</v>
      </c>
      <c r="J9">
        <v>3</v>
      </c>
      <c r="K9">
        <v>1</v>
      </c>
      <c r="L9">
        <v>5</v>
      </c>
      <c r="M9">
        <v>4</v>
      </c>
      <c r="N9">
        <v>4</v>
      </c>
      <c r="O9">
        <v>1</v>
      </c>
      <c r="P9">
        <v>1</v>
      </c>
      <c r="Q9">
        <v>2</v>
      </c>
      <c r="R9">
        <v>3</v>
      </c>
      <c r="S9">
        <v>2</v>
      </c>
      <c r="T9">
        <v>3</v>
      </c>
      <c r="U9">
        <v>1</v>
      </c>
      <c r="V9">
        <v>1</v>
      </c>
      <c r="W9">
        <v>2</v>
      </c>
      <c r="X9">
        <v>3</v>
      </c>
      <c r="Y9">
        <v>2</v>
      </c>
      <c r="Z9">
        <v>1</v>
      </c>
      <c r="AA9" t="s">
        <v>39</v>
      </c>
      <c r="AB9" t="s">
        <v>32</v>
      </c>
      <c r="AC9" s="2">
        <v>1</v>
      </c>
      <c r="AD9" t="s">
        <v>32</v>
      </c>
      <c r="AE9" t="s">
        <v>32</v>
      </c>
      <c r="AF9" t="s">
        <v>59</v>
      </c>
      <c r="AG9" t="s">
        <v>60</v>
      </c>
      <c r="AH9" t="s">
        <v>52</v>
      </c>
    </row>
    <row r="10" spans="1:36" x14ac:dyDescent="0.2">
      <c r="A10" t="s">
        <v>61</v>
      </c>
      <c r="B10" t="s">
        <v>1</v>
      </c>
      <c r="C10" t="s">
        <v>32</v>
      </c>
      <c r="D10" t="s">
        <v>32</v>
      </c>
      <c r="E10" t="s">
        <v>32</v>
      </c>
      <c r="F10" t="s">
        <v>32</v>
      </c>
      <c r="G10" t="s">
        <v>32</v>
      </c>
      <c r="H10">
        <v>1</v>
      </c>
      <c r="I10">
        <v>4</v>
      </c>
      <c r="J10">
        <v>4</v>
      </c>
      <c r="K10">
        <v>2</v>
      </c>
      <c r="L10">
        <v>5</v>
      </c>
      <c r="M10">
        <v>3</v>
      </c>
      <c r="N10">
        <v>3</v>
      </c>
      <c r="O10">
        <v>2</v>
      </c>
      <c r="P10">
        <v>2</v>
      </c>
      <c r="Q10">
        <v>2</v>
      </c>
      <c r="R10">
        <v>2</v>
      </c>
      <c r="S10">
        <v>1</v>
      </c>
      <c r="T10">
        <v>3</v>
      </c>
      <c r="U10">
        <v>2</v>
      </c>
      <c r="V10">
        <v>3</v>
      </c>
      <c r="W10">
        <v>2</v>
      </c>
      <c r="X10">
        <v>2</v>
      </c>
      <c r="Y10">
        <v>1</v>
      </c>
      <c r="Z10">
        <v>2</v>
      </c>
      <c r="AA10" t="s">
        <v>62</v>
      </c>
      <c r="AB10" t="s">
        <v>32</v>
      </c>
      <c r="AC10" s="2">
        <v>0</v>
      </c>
      <c r="AD10" t="s">
        <v>63</v>
      </c>
      <c r="AE10" t="s">
        <v>64</v>
      </c>
      <c r="AF10" t="s">
        <v>65</v>
      </c>
      <c r="AG10" t="s">
        <v>66</v>
      </c>
      <c r="AH10" t="s">
        <v>67</v>
      </c>
    </row>
    <row r="11" spans="1:36" x14ac:dyDescent="0.2">
      <c r="A11" t="s">
        <v>68</v>
      </c>
      <c r="B11" t="s">
        <v>1</v>
      </c>
      <c r="C11" t="s">
        <v>32</v>
      </c>
      <c r="D11" t="s">
        <v>32</v>
      </c>
      <c r="E11" t="s">
        <v>32</v>
      </c>
      <c r="F11" t="s">
        <v>32</v>
      </c>
      <c r="G11" t="s">
        <v>32</v>
      </c>
      <c r="H11">
        <v>1</v>
      </c>
      <c r="I11">
        <v>5</v>
      </c>
      <c r="J11">
        <v>4</v>
      </c>
      <c r="K11">
        <v>2</v>
      </c>
      <c r="L11">
        <v>4</v>
      </c>
      <c r="M11">
        <v>5</v>
      </c>
      <c r="N11">
        <v>4</v>
      </c>
      <c r="O11" t="s">
        <v>32</v>
      </c>
      <c r="P11">
        <v>2</v>
      </c>
      <c r="Q11">
        <v>3</v>
      </c>
      <c r="R11">
        <v>2</v>
      </c>
      <c r="S11">
        <v>2</v>
      </c>
      <c r="T11">
        <v>3</v>
      </c>
      <c r="U11">
        <v>2</v>
      </c>
      <c r="V11">
        <v>3</v>
      </c>
      <c r="W11">
        <v>4</v>
      </c>
      <c r="X11">
        <v>3</v>
      </c>
      <c r="Y11">
        <v>2</v>
      </c>
      <c r="Z11" t="s">
        <v>32</v>
      </c>
      <c r="AA11" t="s">
        <v>69</v>
      </c>
      <c r="AB11" t="s">
        <v>32</v>
      </c>
      <c r="AC11" s="2">
        <v>0</v>
      </c>
      <c r="AD11" t="s">
        <v>70</v>
      </c>
      <c r="AE11" t="s">
        <v>32</v>
      </c>
      <c r="AF11" t="s">
        <v>71</v>
      </c>
      <c r="AG11" t="s">
        <v>72</v>
      </c>
      <c r="AH11" t="s">
        <v>73</v>
      </c>
    </row>
    <row r="12" spans="1:36" x14ac:dyDescent="0.2">
      <c r="A12" t="s">
        <v>74</v>
      </c>
      <c r="B12" t="s">
        <v>1</v>
      </c>
      <c r="C12" t="s">
        <v>32</v>
      </c>
      <c r="D12" t="s">
        <v>3</v>
      </c>
      <c r="E12" t="s">
        <v>32</v>
      </c>
      <c r="F12" t="s">
        <v>32</v>
      </c>
      <c r="G12" t="s">
        <v>32</v>
      </c>
      <c r="H12">
        <v>2</v>
      </c>
      <c r="I12">
        <v>5</v>
      </c>
      <c r="J12">
        <v>5</v>
      </c>
      <c r="K12">
        <v>3</v>
      </c>
      <c r="L12">
        <v>5</v>
      </c>
      <c r="M12">
        <v>4</v>
      </c>
      <c r="N12">
        <v>4</v>
      </c>
      <c r="O12">
        <v>3</v>
      </c>
      <c r="P12">
        <v>3</v>
      </c>
      <c r="Q12">
        <v>4</v>
      </c>
      <c r="R12">
        <v>4</v>
      </c>
      <c r="S12">
        <v>4</v>
      </c>
      <c r="T12">
        <v>4</v>
      </c>
      <c r="U12">
        <v>3</v>
      </c>
      <c r="V12">
        <v>4</v>
      </c>
      <c r="W12">
        <v>3</v>
      </c>
      <c r="X12">
        <v>4</v>
      </c>
      <c r="Y12">
        <v>4</v>
      </c>
      <c r="Z12">
        <v>3</v>
      </c>
      <c r="AA12" t="s">
        <v>6</v>
      </c>
      <c r="AB12" t="s">
        <v>75</v>
      </c>
      <c r="AC12" s="2">
        <v>0</v>
      </c>
      <c r="AD12" t="s">
        <v>32</v>
      </c>
      <c r="AE12" t="s">
        <v>32</v>
      </c>
      <c r="AF12" t="s">
        <v>76</v>
      </c>
      <c r="AG12" t="s">
        <v>77</v>
      </c>
      <c r="AH12" t="s">
        <v>78</v>
      </c>
    </row>
    <row r="13" spans="1:36" x14ac:dyDescent="0.2">
      <c r="A13" t="s">
        <v>79</v>
      </c>
      <c r="B13" t="s">
        <v>1</v>
      </c>
      <c r="C13" t="s">
        <v>2</v>
      </c>
      <c r="D13" t="s">
        <v>32</v>
      </c>
      <c r="E13" t="s">
        <v>4</v>
      </c>
      <c r="F13" t="s">
        <v>32</v>
      </c>
      <c r="G13" t="s">
        <v>32</v>
      </c>
      <c r="H13">
        <v>2</v>
      </c>
      <c r="I13">
        <v>4</v>
      </c>
      <c r="J13">
        <v>3</v>
      </c>
      <c r="K13">
        <v>3</v>
      </c>
      <c r="L13">
        <v>3</v>
      </c>
      <c r="M13">
        <v>4</v>
      </c>
      <c r="N13">
        <v>5</v>
      </c>
      <c r="O13">
        <v>5</v>
      </c>
      <c r="P13">
        <v>2</v>
      </c>
      <c r="Q13">
        <v>2</v>
      </c>
      <c r="R13">
        <v>3</v>
      </c>
      <c r="S13">
        <v>3</v>
      </c>
      <c r="T13">
        <v>4</v>
      </c>
      <c r="U13">
        <v>4</v>
      </c>
      <c r="V13">
        <v>3</v>
      </c>
      <c r="W13">
        <v>4</v>
      </c>
      <c r="X13">
        <v>4</v>
      </c>
      <c r="Y13">
        <v>4</v>
      </c>
      <c r="Z13">
        <v>1</v>
      </c>
      <c r="AA13" t="s">
        <v>33</v>
      </c>
      <c r="AB13" t="s">
        <v>32</v>
      </c>
      <c r="AC13" s="2">
        <v>1</v>
      </c>
      <c r="AD13" t="s">
        <v>80</v>
      </c>
      <c r="AE13" t="s">
        <v>32</v>
      </c>
      <c r="AF13" t="s">
        <v>81</v>
      </c>
      <c r="AG13" t="s">
        <v>82</v>
      </c>
      <c r="AH13" t="s">
        <v>83</v>
      </c>
    </row>
    <row r="14" spans="1:36" x14ac:dyDescent="0.2">
      <c r="A14" t="s">
        <v>84</v>
      </c>
      <c r="B14" t="s">
        <v>1</v>
      </c>
      <c r="C14" t="s">
        <v>32</v>
      </c>
      <c r="D14" t="s">
        <v>3</v>
      </c>
      <c r="E14" t="s">
        <v>32</v>
      </c>
      <c r="F14" t="s">
        <v>32</v>
      </c>
      <c r="G14" t="s">
        <v>32</v>
      </c>
      <c r="H14">
        <v>2</v>
      </c>
      <c r="I14">
        <v>3</v>
      </c>
      <c r="J14">
        <v>4</v>
      </c>
      <c r="K14">
        <v>3</v>
      </c>
      <c r="L14">
        <v>3</v>
      </c>
      <c r="M14">
        <v>5</v>
      </c>
      <c r="N14">
        <v>5</v>
      </c>
      <c r="O14">
        <v>4</v>
      </c>
      <c r="P14">
        <v>3</v>
      </c>
      <c r="Q14">
        <v>5</v>
      </c>
      <c r="R14">
        <v>5</v>
      </c>
      <c r="S14">
        <v>5</v>
      </c>
      <c r="T14">
        <v>5</v>
      </c>
      <c r="U14">
        <v>5</v>
      </c>
      <c r="V14">
        <v>4</v>
      </c>
      <c r="W14">
        <v>4</v>
      </c>
      <c r="X14">
        <v>5</v>
      </c>
      <c r="Y14">
        <v>4</v>
      </c>
      <c r="Z14">
        <v>4</v>
      </c>
      <c r="AA14" t="s">
        <v>62</v>
      </c>
      <c r="AB14" t="s">
        <v>32</v>
      </c>
      <c r="AC14" s="2">
        <v>0</v>
      </c>
      <c r="AD14" t="s">
        <v>32</v>
      </c>
      <c r="AE14" t="s">
        <v>85</v>
      </c>
      <c r="AF14" t="s">
        <v>86</v>
      </c>
      <c r="AG14" t="s">
        <v>87</v>
      </c>
      <c r="AH14" t="s">
        <v>88</v>
      </c>
    </row>
    <row r="15" spans="1:36" x14ac:dyDescent="0.2">
      <c r="A15" t="s">
        <v>89</v>
      </c>
      <c r="B15" t="s">
        <v>32</v>
      </c>
      <c r="C15" t="s">
        <v>32</v>
      </c>
      <c r="D15" t="s">
        <v>32</v>
      </c>
      <c r="E15" t="s">
        <v>4</v>
      </c>
      <c r="F15" t="s">
        <v>32</v>
      </c>
      <c r="G15" t="s">
        <v>32</v>
      </c>
      <c r="H15">
        <v>1</v>
      </c>
      <c r="I15">
        <v>5</v>
      </c>
      <c r="J15">
        <v>5</v>
      </c>
      <c r="K15">
        <v>4</v>
      </c>
      <c r="L15">
        <v>5</v>
      </c>
      <c r="M15">
        <v>4</v>
      </c>
      <c r="N15">
        <v>4</v>
      </c>
      <c r="O15">
        <v>3</v>
      </c>
      <c r="P15">
        <v>3</v>
      </c>
      <c r="Q15">
        <v>4</v>
      </c>
      <c r="R15">
        <v>3</v>
      </c>
      <c r="S15">
        <v>3</v>
      </c>
      <c r="T15">
        <v>3</v>
      </c>
      <c r="U15">
        <v>3</v>
      </c>
      <c r="V15">
        <v>4</v>
      </c>
      <c r="W15">
        <v>4</v>
      </c>
      <c r="X15">
        <v>5</v>
      </c>
      <c r="Y15">
        <v>4</v>
      </c>
      <c r="Z15">
        <v>3</v>
      </c>
      <c r="AA15" t="s">
        <v>39</v>
      </c>
      <c r="AB15" t="s">
        <v>32</v>
      </c>
      <c r="AC15" s="2">
        <v>1</v>
      </c>
      <c r="AD15" t="s">
        <v>32</v>
      </c>
      <c r="AE15" t="s">
        <v>32</v>
      </c>
      <c r="AF15" t="s">
        <v>90</v>
      </c>
      <c r="AG15" t="s">
        <v>91</v>
      </c>
      <c r="AH15" t="s">
        <v>92</v>
      </c>
    </row>
    <row r="16" spans="1:36" x14ac:dyDescent="0.2">
      <c r="A16" t="s">
        <v>93</v>
      </c>
      <c r="B16" t="s">
        <v>1</v>
      </c>
      <c r="C16" t="s">
        <v>2</v>
      </c>
      <c r="D16" t="s">
        <v>3</v>
      </c>
      <c r="E16" t="s">
        <v>32</v>
      </c>
      <c r="F16" t="s">
        <v>32</v>
      </c>
      <c r="G16" t="s">
        <v>32</v>
      </c>
      <c r="H16">
        <v>2</v>
      </c>
      <c r="I16">
        <v>5</v>
      </c>
      <c r="J16">
        <v>5</v>
      </c>
      <c r="K16">
        <v>2</v>
      </c>
      <c r="L16">
        <v>3</v>
      </c>
      <c r="M16">
        <v>5</v>
      </c>
      <c r="N16">
        <v>4</v>
      </c>
      <c r="O16">
        <v>2</v>
      </c>
      <c r="P16">
        <v>2</v>
      </c>
      <c r="Q16">
        <v>4</v>
      </c>
      <c r="R16">
        <v>5</v>
      </c>
      <c r="S16">
        <v>4</v>
      </c>
      <c r="T16">
        <v>5</v>
      </c>
      <c r="U16">
        <v>3</v>
      </c>
      <c r="V16">
        <v>3</v>
      </c>
      <c r="W16">
        <v>2</v>
      </c>
      <c r="X16">
        <v>3</v>
      </c>
      <c r="Y16">
        <v>4</v>
      </c>
      <c r="Z16">
        <v>3</v>
      </c>
      <c r="AA16" t="s">
        <v>33</v>
      </c>
      <c r="AB16" t="s">
        <v>32</v>
      </c>
      <c r="AC16" s="2">
        <v>0</v>
      </c>
      <c r="AD16" t="s">
        <v>32</v>
      </c>
      <c r="AE16" t="s">
        <v>32</v>
      </c>
      <c r="AF16" t="s">
        <v>94</v>
      </c>
      <c r="AG16" t="s">
        <v>95</v>
      </c>
      <c r="AH16" t="s">
        <v>96</v>
      </c>
    </row>
    <row r="17" spans="1:37" x14ac:dyDescent="0.2">
      <c r="A17" t="s">
        <v>97</v>
      </c>
      <c r="B17" t="s">
        <v>32</v>
      </c>
      <c r="C17" t="s">
        <v>32</v>
      </c>
      <c r="D17" t="s">
        <v>3</v>
      </c>
      <c r="E17" t="s">
        <v>32</v>
      </c>
      <c r="F17" t="s">
        <v>32</v>
      </c>
      <c r="G17" t="s">
        <v>32</v>
      </c>
      <c r="H17">
        <v>1</v>
      </c>
      <c r="I17">
        <v>5</v>
      </c>
      <c r="J17">
        <v>5</v>
      </c>
      <c r="K17">
        <v>3</v>
      </c>
      <c r="L17">
        <v>5</v>
      </c>
      <c r="M17">
        <v>5</v>
      </c>
      <c r="N17">
        <v>4</v>
      </c>
      <c r="O17">
        <v>3</v>
      </c>
      <c r="P17">
        <v>3</v>
      </c>
      <c r="Q17">
        <v>5</v>
      </c>
      <c r="R17">
        <v>5</v>
      </c>
      <c r="S17">
        <v>4</v>
      </c>
      <c r="T17">
        <v>4</v>
      </c>
      <c r="U17">
        <v>5</v>
      </c>
      <c r="V17">
        <v>4</v>
      </c>
      <c r="W17">
        <v>3</v>
      </c>
      <c r="X17">
        <v>3</v>
      </c>
      <c r="Y17">
        <v>4</v>
      </c>
      <c r="Z17">
        <v>3</v>
      </c>
      <c r="AA17" t="s">
        <v>62</v>
      </c>
      <c r="AB17" t="s">
        <v>32</v>
      </c>
      <c r="AC17" s="2">
        <v>0</v>
      </c>
      <c r="AD17" t="s">
        <v>32</v>
      </c>
      <c r="AE17" t="s">
        <v>32</v>
      </c>
      <c r="AF17" t="s">
        <v>98</v>
      </c>
      <c r="AG17" t="s">
        <v>99</v>
      </c>
      <c r="AH17" t="s">
        <v>100</v>
      </c>
    </row>
    <row r="18" spans="1:37" x14ac:dyDescent="0.2">
      <c r="A18" t="s">
        <v>101</v>
      </c>
      <c r="B18" t="s">
        <v>32</v>
      </c>
      <c r="C18" t="s">
        <v>32</v>
      </c>
      <c r="D18" t="s">
        <v>32</v>
      </c>
      <c r="E18" t="s">
        <v>4</v>
      </c>
      <c r="F18" t="s">
        <v>32</v>
      </c>
      <c r="G18" t="s">
        <v>32</v>
      </c>
      <c r="H18">
        <v>1</v>
      </c>
      <c r="I18">
        <v>3</v>
      </c>
      <c r="J18">
        <v>2</v>
      </c>
      <c r="K18">
        <v>1</v>
      </c>
      <c r="L18">
        <v>5</v>
      </c>
      <c r="M18">
        <v>4</v>
      </c>
      <c r="N18">
        <v>4</v>
      </c>
      <c r="O18">
        <v>4</v>
      </c>
      <c r="P18">
        <v>1</v>
      </c>
      <c r="Q18">
        <v>3</v>
      </c>
      <c r="R18">
        <v>4</v>
      </c>
      <c r="S18">
        <v>4</v>
      </c>
      <c r="T18">
        <v>4</v>
      </c>
      <c r="U18">
        <v>4</v>
      </c>
      <c r="V18">
        <v>2</v>
      </c>
      <c r="W18">
        <v>3</v>
      </c>
      <c r="X18">
        <v>4</v>
      </c>
      <c r="Y18">
        <v>5</v>
      </c>
      <c r="Z18">
        <v>2</v>
      </c>
      <c r="AA18" t="s">
        <v>33</v>
      </c>
      <c r="AB18" t="s">
        <v>32</v>
      </c>
      <c r="AC18" s="2">
        <v>1</v>
      </c>
      <c r="AD18" t="s">
        <v>102</v>
      </c>
      <c r="AE18" t="s">
        <v>32</v>
      </c>
      <c r="AF18" t="s">
        <v>103</v>
      </c>
      <c r="AG18" t="s">
        <v>104</v>
      </c>
      <c r="AH18" t="s">
        <v>105</v>
      </c>
    </row>
    <row r="19" spans="1:37" x14ac:dyDescent="0.2">
      <c r="A19" t="s">
        <v>106</v>
      </c>
      <c r="B19" t="s">
        <v>1</v>
      </c>
      <c r="C19" t="s">
        <v>32</v>
      </c>
      <c r="D19" t="s">
        <v>32</v>
      </c>
      <c r="E19" t="s">
        <v>32</v>
      </c>
      <c r="F19" t="s">
        <v>32</v>
      </c>
      <c r="G19" t="s">
        <v>32</v>
      </c>
      <c r="H19">
        <v>1</v>
      </c>
      <c r="I19">
        <v>4</v>
      </c>
      <c r="J19">
        <v>2</v>
      </c>
      <c r="K19">
        <v>1</v>
      </c>
      <c r="L19">
        <v>3</v>
      </c>
      <c r="M19">
        <v>3</v>
      </c>
      <c r="N19" t="s">
        <v>32</v>
      </c>
      <c r="O19" t="s">
        <v>32</v>
      </c>
      <c r="P19" t="s">
        <v>32</v>
      </c>
      <c r="Q19">
        <v>3</v>
      </c>
      <c r="R19">
        <v>3</v>
      </c>
      <c r="S19" t="s">
        <v>32</v>
      </c>
      <c r="T19" t="s">
        <v>32</v>
      </c>
      <c r="U19" t="s">
        <v>32</v>
      </c>
      <c r="V19">
        <v>4</v>
      </c>
      <c r="W19">
        <v>4</v>
      </c>
      <c r="X19" t="s">
        <v>32</v>
      </c>
      <c r="Y19">
        <v>2</v>
      </c>
      <c r="Z19">
        <v>1</v>
      </c>
      <c r="AA19" t="s">
        <v>62</v>
      </c>
      <c r="AB19" t="s">
        <v>32</v>
      </c>
      <c r="AC19" s="2">
        <v>0</v>
      </c>
      <c r="AD19" t="s">
        <v>32</v>
      </c>
      <c r="AE19" t="s">
        <v>32</v>
      </c>
      <c r="AF19" t="s">
        <v>107</v>
      </c>
      <c r="AG19" t="s">
        <v>108</v>
      </c>
      <c r="AH19" t="s">
        <v>109</v>
      </c>
    </row>
    <row r="20" spans="1:37" x14ac:dyDescent="0.2">
      <c r="A20" t="s">
        <v>110</v>
      </c>
      <c r="B20" t="s">
        <v>32</v>
      </c>
      <c r="C20" t="s">
        <v>32</v>
      </c>
      <c r="D20" t="s">
        <v>32</v>
      </c>
      <c r="E20" t="s">
        <v>4</v>
      </c>
      <c r="F20" t="s">
        <v>32</v>
      </c>
      <c r="G20" t="s">
        <v>32</v>
      </c>
      <c r="H20">
        <v>1</v>
      </c>
      <c r="I20">
        <v>4</v>
      </c>
      <c r="J20">
        <v>4</v>
      </c>
      <c r="K20">
        <v>2</v>
      </c>
      <c r="L20">
        <v>5</v>
      </c>
      <c r="M20">
        <v>2</v>
      </c>
      <c r="N20">
        <v>5</v>
      </c>
      <c r="O20">
        <v>3</v>
      </c>
      <c r="P20" t="s">
        <v>32</v>
      </c>
      <c r="Q20" t="s">
        <v>32</v>
      </c>
      <c r="R20">
        <v>5</v>
      </c>
      <c r="S20">
        <v>5</v>
      </c>
      <c r="T20">
        <v>5</v>
      </c>
      <c r="U20">
        <v>4</v>
      </c>
      <c r="V20">
        <v>4</v>
      </c>
      <c r="W20">
        <v>2</v>
      </c>
      <c r="X20">
        <v>4</v>
      </c>
      <c r="Y20">
        <v>4</v>
      </c>
      <c r="Z20">
        <v>3</v>
      </c>
      <c r="AA20" t="s">
        <v>33</v>
      </c>
      <c r="AB20" t="s">
        <v>32</v>
      </c>
      <c r="AC20" s="2">
        <v>0</v>
      </c>
      <c r="AD20" t="s">
        <v>111</v>
      </c>
      <c r="AE20" t="s">
        <v>32</v>
      </c>
      <c r="AF20" t="s">
        <v>112</v>
      </c>
      <c r="AG20" t="s">
        <v>113</v>
      </c>
      <c r="AH20" t="s">
        <v>114</v>
      </c>
    </row>
    <row r="21" spans="1:37" x14ac:dyDescent="0.2">
      <c r="A21" t="s">
        <v>115</v>
      </c>
      <c r="B21" t="s">
        <v>1</v>
      </c>
      <c r="C21" t="s">
        <v>32</v>
      </c>
      <c r="D21" t="s">
        <v>3</v>
      </c>
      <c r="E21" t="s">
        <v>32</v>
      </c>
      <c r="F21" t="s">
        <v>32</v>
      </c>
      <c r="G21" t="s">
        <v>32</v>
      </c>
      <c r="H21">
        <v>2</v>
      </c>
      <c r="I21">
        <v>4</v>
      </c>
      <c r="J21">
        <v>5</v>
      </c>
      <c r="K21">
        <v>3</v>
      </c>
      <c r="L21">
        <v>5</v>
      </c>
      <c r="M21">
        <v>5</v>
      </c>
      <c r="N21">
        <v>5</v>
      </c>
      <c r="O21">
        <v>3</v>
      </c>
      <c r="P21" t="s">
        <v>32</v>
      </c>
      <c r="Q21">
        <v>4</v>
      </c>
      <c r="R21">
        <v>3</v>
      </c>
      <c r="S21">
        <v>3</v>
      </c>
      <c r="T21">
        <v>4</v>
      </c>
      <c r="U21">
        <v>2</v>
      </c>
      <c r="V21">
        <v>3</v>
      </c>
      <c r="W21">
        <v>4</v>
      </c>
      <c r="X21">
        <v>4</v>
      </c>
      <c r="Y21">
        <v>4</v>
      </c>
      <c r="Z21">
        <v>2</v>
      </c>
      <c r="AA21" t="s">
        <v>69</v>
      </c>
      <c r="AB21" t="s">
        <v>32</v>
      </c>
      <c r="AC21" s="2">
        <v>0</v>
      </c>
      <c r="AD21" t="s">
        <v>32</v>
      </c>
      <c r="AE21" t="s">
        <v>32</v>
      </c>
      <c r="AF21" t="s">
        <v>116</v>
      </c>
      <c r="AG21" t="s">
        <v>117</v>
      </c>
      <c r="AH21" t="s">
        <v>118</v>
      </c>
    </row>
    <row r="22" spans="1:37" x14ac:dyDescent="0.2">
      <c r="A22" t="s">
        <v>119</v>
      </c>
      <c r="B22" t="s">
        <v>1</v>
      </c>
      <c r="C22" t="s">
        <v>32</v>
      </c>
      <c r="D22" t="s">
        <v>3</v>
      </c>
      <c r="E22" t="s">
        <v>4</v>
      </c>
      <c r="F22" t="s">
        <v>32</v>
      </c>
      <c r="G22" t="s">
        <v>32</v>
      </c>
      <c r="H22">
        <v>2</v>
      </c>
      <c r="I22">
        <v>5</v>
      </c>
      <c r="J22">
        <v>5</v>
      </c>
      <c r="K22">
        <v>3</v>
      </c>
      <c r="L22">
        <v>5</v>
      </c>
      <c r="M22">
        <v>5</v>
      </c>
      <c r="N22">
        <v>5</v>
      </c>
      <c r="O22">
        <v>3</v>
      </c>
      <c r="P22">
        <v>1</v>
      </c>
      <c r="Q22">
        <v>5</v>
      </c>
      <c r="R22">
        <v>4</v>
      </c>
      <c r="S22">
        <v>4</v>
      </c>
      <c r="T22">
        <v>4</v>
      </c>
      <c r="U22">
        <v>2</v>
      </c>
      <c r="V22">
        <v>3</v>
      </c>
      <c r="W22">
        <v>4</v>
      </c>
      <c r="X22">
        <v>4</v>
      </c>
      <c r="Y22">
        <v>5</v>
      </c>
      <c r="Z22">
        <v>3</v>
      </c>
      <c r="AA22" t="s">
        <v>39</v>
      </c>
      <c r="AB22" t="s">
        <v>32</v>
      </c>
      <c r="AC22" s="2">
        <v>0</v>
      </c>
      <c r="AD22" t="s">
        <v>32</v>
      </c>
      <c r="AE22" t="s">
        <v>32</v>
      </c>
      <c r="AF22" t="s">
        <v>120</v>
      </c>
      <c r="AG22" t="s">
        <v>121</v>
      </c>
      <c r="AH22" t="s">
        <v>122</v>
      </c>
    </row>
    <row r="23" spans="1:37" x14ac:dyDescent="0.2">
      <c r="A23" t="s">
        <v>123</v>
      </c>
      <c r="B23" t="s">
        <v>1</v>
      </c>
      <c r="C23" t="s">
        <v>2</v>
      </c>
      <c r="D23" t="s">
        <v>3</v>
      </c>
      <c r="E23" t="s">
        <v>32</v>
      </c>
      <c r="F23" t="s">
        <v>32</v>
      </c>
      <c r="G23" t="s">
        <v>32</v>
      </c>
      <c r="H23">
        <v>2</v>
      </c>
      <c r="I23">
        <v>3</v>
      </c>
      <c r="J23">
        <v>2</v>
      </c>
      <c r="K23">
        <v>2</v>
      </c>
      <c r="L23">
        <v>5</v>
      </c>
      <c r="M23">
        <v>5</v>
      </c>
      <c r="N23">
        <v>4</v>
      </c>
      <c r="O23">
        <v>5</v>
      </c>
      <c r="P23">
        <v>1</v>
      </c>
      <c r="Q23">
        <v>2</v>
      </c>
      <c r="R23">
        <v>3</v>
      </c>
      <c r="S23">
        <v>5</v>
      </c>
      <c r="T23">
        <v>5</v>
      </c>
      <c r="U23">
        <v>5</v>
      </c>
      <c r="V23">
        <v>2</v>
      </c>
      <c r="W23">
        <v>4</v>
      </c>
      <c r="X23">
        <v>4</v>
      </c>
      <c r="Y23">
        <v>3</v>
      </c>
      <c r="Z23">
        <v>2</v>
      </c>
      <c r="AA23" t="s">
        <v>33</v>
      </c>
      <c r="AB23" t="s">
        <v>32</v>
      </c>
      <c r="AC23" s="2">
        <v>0</v>
      </c>
      <c r="AD23" t="s">
        <v>32</v>
      </c>
      <c r="AE23" t="s">
        <v>124</v>
      </c>
      <c r="AF23" t="s">
        <v>125</v>
      </c>
      <c r="AG23" t="s">
        <v>126</v>
      </c>
      <c r="AH23" t="s">
        <v>127</v>
      </c>
    </row>
    <row r="24" spans="1:37" x14ac:dyDescent="0.2">
      <c r="A24" t="s">
        <v>128</v>
      </c>
      <c r="B24" t="s">
        <v>1</v>
      </c>
      <c r="C24" t="s">
        <v>32</v>
      </c>
      <c r="D24" t="s">
        <v>32</v>
      </c>
      <c r="E24" t="s">
        <v>32</v>
      </c>
      <c r="F24" t="s">
        <v>32</v>
      </c>
      <c r="G24" t="s">
        <v>32</v>
      </c>
      <c r="H24">
        <v>1</v>
      </c>
      <c r="I24">
        <v>4</v>
      </c>
      <c r="J24">
        <v>3</v>
      </c>
      <c r="K24">
        <v>3</v>
      </c>
      <c r="L24">
        <v>4</v>
      </c>
      <c r="M24">
        <v>4</v>
      </c>
      <c r="N24" t="s">
        <v>32</v>
      </c>
      <c r="O24">
        <v>4</v>
      </c>
      <c r="P24">
        <v>2</v>
      </c>
      <c r="Q24" t="s">
        <v>32</v>
      </c>
      <c r="R24" t="s">
        <v>32</v>
      </c>
      <c r="S24" t="s">
        <v>32</v>
      </c>
      <c r="T24" t="s">
        <v>32</v>
      </c>
      <c r="U24" t="s">
        <v>32</v>
      </c>
      <c r="V24">
        <v>3</v>
      </c>
      <c r="W24">
        <v>4</v>
      </c>
      <c r="X24">
        <v>4</v>
      </c>
      <c r="Y24">
        <v>4</v>
      </c>
      <c r="Z24">
        <v>1</v>
      </c>
      <c r="AA24" t="s">
        <v>39</v>
      </c>
      <c r="AB24" t="s">
        <v>32</v>
      </c>
      <c r="AC24" s="2">
        <v>0</v>
      </c>
      <c r="AD24" t="s">
        <v>32</v>
      </c>
      <c r="AE24" t="s">
        <v>32</v>
      </c>
      <c r="AF24" t="s">
        <v>129</v>
      </c>
      <c r="AG24" t="s">
        <v>130</v>
      </c>
      <c r="AH24" t="s">
        <v>131</v>
      </c>
    </row>
    <row r="25" spans="1:37" x14ac:dyDescent="0.2">
      <c r="A25" t="s">
        <v>132</v>
      </c>
      <c r="B25" t="s">
        <v>1</v>
      </c>
      <c r="C25" t="s">
        <v>32</v>
      </c>
      <c r="D25" t="s">
        <v>3</v>
      </c>
      <c r="E25" t="s">
        <v>4</v>
      </c>
      <c r="F25" t="s">
        <v>32</v>
      </c>
      <c r="G25" t="s">
        <v>32</v>
      </c>
      <c r="H25">
        <v>2</v>
      </c>
      <c r="I25">
        <v>5</v>
      </c>
      <c r="J25">
        <v>4</v>
      </c>
      <c r="K25">
        <v>3</v>
      </c>
      <c r="L25">
        <v>4</v>
      </c>
      <c r="M25">
        <v>3</v>
      </c>
      <c r="N25">
        <v>5</v>
      </c>
      <c r="O25">
        <v>2</v>
      </c>
      <c r="P25">
        <v>3</v>
      </c>
      <c r="Q25">
        <v>5</v>
      </c>
      <c r="R25">
        <v>2</v>
      </c>
      <c r="S25">
        <v>3</v>
      </c>
      <c r="T25">
        <v>4</v>
      </c>
      <c r="U25">
        <v>4</v>
      </c>
      <c r="V25">
        <v>5</v>
      </c>
      <c r="W25">
        <v>4</v>
      </c>
      <c r="X25">
        <v>3</v>
      </c>
      <c r="Y25">
        <v>3</v>
      </c>
      <c r="Z25">
        <v>3</v>
      </c>
      <c r="AA25" t="s">
        <v>39</v>
      </c>
      <c r="AB25" t="s">
        <v>32</v>
      </c>
      <c r="AC25" s="2">
        <v>1</v>
      </c>
      <c r="AD25" t="s">
        <v>32</v>
      </c>
      <c r="AE25" t="s">
        <v>32</v>
      </c>
      <c r="AF25" t="s">
        <v>133</v>
      </c>
      <c r="AG25" t="s">
        <v>134</v>
      </c>
      <c r="AH25" t="s">
        <v>135</v>
      </c>
    </row>
    <row r="26" spans="1:37" x14ac:dyDescent="0.2">
      <c r="A26" t="s">
        <v>136</v>
      </c>
      <c r="B26" t="s">
        <v>32</v>
      </c>
      <c r="C26" t="s">
        <v>32</v>
      </c>
      <c r="D26" t="s">
        <v>32</v>
      </c>
      <c r="E26" t="s">
        <v>4</v>
      </c>
      <c r="F26" t="s">
        <v>32</v>
      </c>
      <c r="G26" t="s">
        <v>32</v>
      </c>
      <c r="H26">
        <v>1</v>
      </c>
      <c r="I26">
        <v>4</v>
      </c>
      <c r="J26">
        <v>4</v>
      </c>
      <c r="K26">
        <v>4</v>
      </c>
      <c r="L26">
        <v>5</v>
      </c>
      <c r="M26">
        <v>4</v>
      </c>
      <c r="N26">
        <v>4</v>
      </c>
      <c r="O26">
        <v>3</v>
      </c>
      <c r="P26">
        <v>3</v>
      </c>
      <c r="Q26">
        <v>4</v>
      </c>
      <c r="R26">
        <v>3</v>
      </c>
      <c r="S26">
        <v>5</v>
      </c>
      <c r="T26">
        <v>4</v>
      </c>
      <c r="U26">
        <v>3</v>
      </c>
      <c r="V26">
        <v>3</v>
      </c>
      <c r="W26">
        <v>3</v>
      </c>
      <c r="X26">
        <v>4</v>
      </c>
      <c r="Y26">
        <v>3</v>
      </c>
      <c r="Z26">
        <v>3</v>
      </c>
      <c r="AA26" t="s">
        <v>33</v>
      </c>
      <c r="AB26" t="s">
        <v>32</v>
      </c>
      <c r="AC26" s="2">
        <v>1</v>
      </c>
      <c r="AD26" t="s">
        <v>32</v>
      </c>
      <c r="AE26" t="s">
        <v>32</v>
      </c>
      <c r="AF26" t="s">
        <v>137</v>
      </c>
      <c r="AG26" t="s">
        <v>138</v>
      </c>
      <c r="AH26" t="s">
        <v>139</v>
      </c>
    </row>
    <row r="27" spans="1:37" x14ac:dyDescent="0.2">
      <c r="A27" t="s">
        <v>140</v>
      </c>
      <c r="B27" t="s">
        <v>1</v>
      </c>
      <c r="C27" t="s">
        <v>2</v>
      </c>
      <c r="D27" t="s">
        <v>3</v>
      </c>
      <c r="E27" t="s">
        <v>4</v>
      </c>
      <c r="F27" t="s">
        <v>32</v>
      </c>
      <c r="G27" t="s">
        <v>32</v>
      </c>
      <c r="H27">
        <v>2</v>
      </c>
      <c r="I27">
        <v>5</v>
      </c>
      <c r="J27">
        <v>5</v>
      </c>
      <c r="K27">
        <v>3</v>
      </c>
      <c r="L27">
        <v>4</v>
      </c>
      <c r="M27">
        <v>5</v>
      </c>
      <c r="N27">
        <v>4</v>
      </c>
      <c r="O27">
        <v>2</v>
      </c>
      <c r="P27">
        <v>2</v>
      </c>
      <c r="Q27">
        <v>5</v>
      </c>
      <c r="R27">
        <v>4</v>
      </c>
      <c r="S27">
        <v>5</v>
      </c>
      <c r="T27">
        <v>5</v>
      </c>
      <c r="U27">
        <v>3</v>
      </c>
      <c r="V27">
        <v>3</v>
      </c>
      <c r="W27">
        <v>3</v>
      </c>
      <c r="X27">
        <v>4</v>
      </c>
      <c r="Y27">
        <v>5</v>
      </c>
      <c r="Z27">
        <v>2</v>
      </c>
      <c r="AA27" t="s">
        <v>62</v>
      </c>
      <c r="AB27" t="s">
        <v>32</v>
      </c>
      <c r="AC27" s="2">
        <v>1</v>
      </c>
      <c r="AD27" t="s">
        <v>32</v>
      </c>
      <c r="AE27" t="s">
        <v>141</v>
      </c>
      <c r="AF27" t="s">
        <v>142</v>
      </c>
      <c r="AG27" t="s">
        <v>143</v>
      </c>
      <c r="AH27" t="s">
        <v>144</v>
      </c>
    </row>
    <row r="28" spans="1:37" x14ac:dyDescent="0.2">
      <c r="A28" t="s">
        <v>145</v>
      </c>
      <c r="B28" t="s">
        <v>1</v>
      </c>
      <c r="C28" t="s">
        <v>32</v>
      </c>
      <c r="D28" t="s">
        <v>32</v>
      </c>
      <c r="E28" t="s">
        <v>32</v>
      </c>
      <c r="F28" t="s">
        <v>32</v>
      </c>
      <c r="G28" t="s">
        <v>32</v>
      </c>
      <c r="H28">
        <v>1</v>
      </c>
      <c r="I28">
        <v>5</v>
      </c>
      <c r="J28">
        <v>5</v>
      </c>
      <c r="K28">
        <v>3</v>
      </c>
      <c r="L28">
        <v>5</v>
      </c>
      <c r="M28">
        <v>4</v>
      </c>
      <c r="N28">
        <v>4</v>
      </c>
      <c r="O28">
        <v>3</v>
      </c>
      <c r="P28">
        <v>3</v>
      </c>
      <c r="Q28">
        <v>3</v>
      </c>
      <c r="R28">
        <v>2</v>
      </c>
      <c r="S28">
        <v>3</v>
      </c>
      <c r="T28">
        <v>4</v>
      </c>
      <c r="U28">
        <v>2</v>
      </c>
      <c r="V28">
        <v>3</v>
      </c>
      <c r="W28">
        <v>3</v>
      </c>
      <c r="X28">
        <v>3</v>
      </c>
      <c r="Y28">
        <v>3</v>
      </c>
      <c r="Z28">
        <v>2</v>
      </c>
      <c r="AA28" t="s">
        <v>33</v>
      </c>
      <c r="AB28" t="s">
        <v>32</v>
      </c>
      <c r="AC28" s="2">
        <v>1</v>
      </c>
      <c r="AD28" t="s">
        <v>32</v>
      </c>
      <c r="AE28" t="s">
        <v>146</v>
      </c>
      <c r="AF28" t="s">
        <v>147</v>
      </c>
      <c r="AG28" t="s">
        <v>148</v>
      </c>
      <c r="AH28" t="s">
        <v>149</v>
      </c>
    </row>
    <row r="29" spans="1:37" x14ac:dyDescent="0.2">
      <c r="A29" t="s">
        <v>150</v>
      </c>
      <c r="B29" t="s">
        <v>32</v>
      </c>
      <c r="C29" t="s">
        <v>2</v>
      </c>
      <c r="D29" t="s">
        <v>32</v>
      </c>
      <c r="E29" t="s">
        <v>4</v>
      </c>
      <c r="F29" t="s">
        <v>32</v>
      </c>
      <c r="G29" t="s">
        <v>32</v>
      </c>
      <c r="H29">
        <v>2</v>
      </c>
      <c r="I29" t="s">
        <v>32</v>
      </c>
      <c r="J29">
        <v>4</v>
      </c>
      <c r="K29">
        <v>3</v>
      </c>
      <c r="L29">
        <v>5</v>
      </c>
      <c r="M29">
        <v>4</v>
      </c>
      <c r="N29">
        <v>5</v>
      </c>
      <c r="O29">
        <v>4</v>
      </c>
      <c r="P29">
        <v>2</v>
      </c>
      <c r="Q29">
        <v>4</v>
      </c>
      <c r="R29">
        <v>2</v>
      </c>
      <c r="S29">
        <v>3</v>
      </c>
      <c r="T29">
        <v>3</v>
      </c>
      <c r="U29">
        <v>2</v>
      </c>
      <c r="V29">
        <v>2</v>
      </c>
      <c r="W29">
        <v>3</v>
      </c>
      <c r="X29">
        <v>4</v>
      </c>
      <c r="Y29">
        <v>2</v>
      </c>
      <c r="Z29">
        <v>2</v>
      </c>
      <c r="AA29" t="s">
        <v>62</v>
      </c>
      <c r="AB29" t="s">
        <v>32</v>
      </c>
      <c r="AC29" s="2">
        <v>1</v>
      </c>
      <c r="AD29" t="s">
        <v>151</v>
      </c>
      <c r="AE29" t="s">
        <v>32</v>
      </c>
      <c r="AF29" t="s">
        <v>152</v>
      </c>
      <c r="AG29" t="s">
        <v>153</v>
      </c>
      <c r="AH29" t="s">
        <v>154</v>
      </c>
    </row>
    <row r="30" spans="1:37" x14ac:dyDescent="0.2">
      <c r="A30" t="s">
        <v>155</v>
      </c>
      <c r="B30" t="s">
        <v>32</v>
      </c>
      <c r="C30" t="s">
        <v>2</v>
      </c>
      <c r="D30" t="s">
        <v>32</v>
      </c>
      <c r="E30" t="s">
        <v>32</v>
      </c>
      <c r="F30" t="s">
        <v>32</v>
      </c>
      <c r="G30" t="s">
        <v>32</v>
      </c>
      <c r="H30">
        <v>1</v>
      </c>
      <c r="I30">
        <v>5</v>
      </c>
      <c r="J30">
        <v>4</v>
      </c>
      <c r="K30">
        <v>3</v>
      </c>
      <c r="L30">
        <v>5</v>
      </c>
      <c r="M30">
        <v>5</v>
      </c>
      <c r="N30">
        <v>4</v>
      </c>
      <c r="O30">
        <v>2</v>
      </c>
      <c r="P30">
        <v>2</v>
      </c>
      <c r="Q30">
        <v>4</v>
      </c>
      <c r="R30">
        <v>3</v>
      </c>
      <c r="S30">
        <v>3</v>
      </c>
      <c r="T30">
        <v>4</v>
      </c>
      <c r="U30">
        <v>2</v>
      </c>
      <c r="V30">
        <v>3</v>
      </c>
      <c r="W30">
        <v>3</v>
      </c>
      <c r="X30">
        <v>3</v>
      </c>
      <c r="Y30">
        <v>3</v>
      </c>
      <c r="Z30">
        <v>2</v>
      </c>
      <c r="AA30" t="s">
        <v>69</v>
      </c>
      <c r="AB30" t="s">
        <v>32</v>
      </c>
      <c r="AC30" s="2">
        <v>1</v>
      </c>
      <c r="AD30" t="s">
        <v>156</v>
      </c>
      <c r="AE30" t="s">
        <v>32</v>
      </c>
      <c r="AF30" t="s">
        <v>157</v>
      </c>
      <c r="AG30" t="s">
        <v>158</v>
      </c>
      <c r="AH30" t="s">
        <v>159</v>
      </c>
    </row>
    <row r="31" spans="1:37" x14ac:dyDescent="0.2">
      <c r="A31" t="s">
        <v>160</v>
      </c>
      <c r="B31" t="s">
        <v>32</v>
      </c>
      <c r="C31" t="s">
        <v>32</v>
      </c>
      <c r="D31" t="s">
        <v>32</v>
      </c>
      <c r="E31" t="s">
        <v>4</v>
      </c>
      <c r="F31" t="s">
        <v>32</v>
      </c>
      <c r="G31" t="s">
        <v>32</v>
      </c>
      <c r="H31">
        <v>1</v>
      </c>
      <c r="I31">
        <v>3</v>
      </c>
      <c r="J31">
        <v>4</v>
      </c>
      <c r="K31">
        <v>3</v>
      </c>
      <c r="L31">
        <v>4</v>
      </c>
      <c r="M31">
        <v>5</v>
      </c>
      <c r="N31">
        <v>5</v>
      </c>
      <c r="O31">
        <v>4</v>
      </c>
      <c r="P31">
        <v>3</v>
      </c>
      <c r="Q31">
        <v>3</v>
      </c>
      <c r="R31">
        <v>3</v>
      </c>
      <c r="S31">
        <v>3</v>
      </c>
      <c r="T31">
        <v>3</v>
      </c>
      <c r="U31">
        <v>3</v>
      </c>
      <c r="V31">
        <v>3</v>
      </c>
      <c r="W31">
        <v>2</v>
      </c>
      <c r="X31">
        <v>3</v>
      </c>
      <c r="Y31">
        <v>3</v>
      </c>
      <c r="Z31">
        <v>3</v>
      </c>
      <c r="AA31" t="s">
        <v>33</v>
      </c>
      <c r="AB31" t="s">
        <v>32</v>
      </c>
      <c r="AC31" s="2">
        <v>1</v>
      </c>
      <c r="AD31" t="s">
        <v>32</v>
      </c>
      <c r="AE31" t="s">
        <v>32</v>
      </c>
      <c r="AF31" t="s">
        <v>161</v>
      </c>
      <c r="AG31" t="s">
        <v>162</v>
      </c>
      <c r="AH31" t="s">
        <v>163</v>
      </c>
    </row>
    <row r="32" spans="1:37" x14ac:dyDescent="0.2">
      <c r="AC32" s="2"/>
      <c r="AJ32" s="19">
        <f>AVERAGE(H2:Z31)</f>
        <v>3.2937956204379564</v>
      </c>
      <c r="AK32" t="s">
        <v>427</v>
      </c>
    </row>
    <row r="33" spans="1:36" x14ac:dyDescent="0.2">
      <c r="AC33" s="2"/>
    </row>
    <row r="34" spans="1:36" x14ac:dyDescent="0.2">
      <c r="A34" t="s">
        <v>164</v>
      </c>
      <c r="B34" t="s">
        <v>1</v>
      </c>
      <c r="C34" t="s">
        <v>2</v>
      </c>
      <c r="D34" t="s">
        <v>3</v>
      </c>
      <c r="E34" t="s">
        <v>4</v>
      </c>
      <c r="F34" t="s">
        <v>32</v>
      </c>
      <c r="G34" t="s">
        <v>32</v>
      </c>
      <c r="H34">
        <v>2</v>
      </c>
      <c r="I34">
        <v>5</v>
      </c>
      <c r="J34">
        <v>5</v>
      </c>
      <c r="K34">
        <v>1</v>
      </c>
      <c r="L34">
        <v>4</v>
      </c>
      <c r="M34">
        <v>5</v>
      </c>
      <c r="N34">
        <v>5</v>
      </c>
      <c r="O34">
        <v>3</v>
      </c>
      <c r="P34">
        <v>1</v>
      </c>
      <c r="Q34">
        <v>4</v>
      </c>
      <c r="R34">
        <v>5</v>
      </c>
      <c r="S34">
        <v>5</v>
      </c>
      <c r="T34">
        <v>5</v>
      </c>
      <c r="U34">
        <v>5</v>
      </c>
      <c r="V34">
        <v>3</v>
      </c>
      <c r="W34">
        <v>3</v>
      </c>
      <c r="X34">
        <v>3</v>
      </c>
      <c r="Y34">
        <v>3</v>
      </c>
      <c r="Z34">
        <v>3</v>
      </c>
      <c r="AA34" t="s">
        <v>33</v>
      </c>
      <c r="AB34" t="s">
        <v>32</v>
      </c>
      <c r="AC34" s="2">
        <v>1</v>
      </c>
      <c r="AD34" t="s">
        <v>165</v>
      </c>
      <c r="AE34" t="s">
        <v>32</v>
      </c>
      <c r="AF34" t="s">
        <v>166</v>
      </c>
      <c r="AG34" t="s">
        <v>167</v>
      </c>
      <c r="AH34" t="s">
        <v>52</v>
      </c>
      <c r="AJ34" t="s">
        <v>424</v>
      </c>
    </row>
    <row r="35" spans="1:36" x14ac:dyDescent="0.2">
      <c r="A35" t="s">
        <v>168</v>
      </c>
      <c r="B35" t="s">
        <v>1</v>
      </c>
      <c r="C35" t="s">
        <v>32</v>
      </c>
      <c r="D35" t="s">
        <v>32</v>
      </c>
      <c r="E35" t="s">
        <v>32</v>
      </c>
      <c r="F35" t="s">
        <v>32</v>
      </c>
      <c r="G35" t="s">
        <v>32</v>
      </c>
      <c r="H35">
        <v>1</v>
      </c>
      <c r="I35">
        <v>5</v>
      </c>
      <c r="J35">
        <v>4</v>
      </c>
      <c r="K35">
        <v>2</v>
      </c>
      <c r="L35">
        <v>3</v>
      </c>
      <c r="M35">
        <v>5</v>
      </c>
      <c r="N35">
        <v>4</v>
      </c>
      <c r="O35">
        <v>2</v>
      </c>
      <c r="P35">
        <v>2</v>
      </c>
      <c r="Q35">
        <v>3</v>
      </c>
      <c r="R35">
        <v>4</v>
      </c>
      <c r="S35">
        <v>3</v>
      </c>
      <c r="T35">
        <v>5</v>
      </c>
      <c r="U35">
        <v>2</v>
      </c>
      <c r="V35">
        <v>2</v>
      </c>
      <c r="W35">
        <v>2</v>
      </c>
      <c r="X35">
        <v>2</v>
      </c>
      <c r="Y35">
        <v>3</v>
      </c>
      <c r="Z35">
        <v>3</v>
      </c>
      <c r="AA35" t="s">
        <v>62</v>
      </c>
      <c r="AB35" t="s">
        <v>32</v>
      </c>
      <c r="AC35" s="2">
        <v>1</v>
      </c>
      <c r="AD35" t="s">
        <v>32</v>
      </c>
      <c r="AE35" t="s">
        <v>32</v>
      </c>
      <c r="AF35" t="s">
        <v>169</v>
      </c>
      <c r="AG35" t="s">
        <v>170</v>
      </c>
      <c r="AH35" t="s">
        <v>171</v>
      </c>
    </row>
    <row r="36" spans="1:36" x14ac:dyDescent="0.2">
      <c r="A36" t="s">
        <v>172</v>
      </c>
      <c r="B36" t="s">
        <v>32</v>
      </c>
      <c r="C36" t="s">
        <v>32</v>
      </c>
      <c r="D36" t="s">
        <v>32</v>
      </c>
      <c r="E36" t="s">
        <v>4</v>
      </c>
      <c r="F36" t="s">
        <v>32</v>
      </c>
      <c r="G36" t="s">
        <v>32</v>
      </c>
      <c r="H36">
        <v>1</v>
      </c>
      <c r="I36">
        <v>4</v>
      </c>
      <c r="J36">
        <v>5</v>
      </c>
      <c r="K36">
        <v>3</v>
      </c>
      <c r="L36">
        <v>5</v>
      </c>
      <c r="M36">
        <v>4</v>
      </c>
      <c r="N36">
        <v>4</v>
      </c>
      <c r="O36">
        <v>5</v>
      </c>
      <c r="P36">
        <v>2</v>
      </c>
      <c r="Q36">
        <v>2</v>
      </c>
      <c r="R36">
        <v>3</v>
      </c>
      <c r="S36">
        <v>4</v>
      </c>
      <c r="T36">
        <v>4</v>
      </c>
      <c r="U36">
        <v>2</v>
      </c>
      <c r="V36">
        <v>3</v>
      </c>
      <c r="W36">
        <v>2</v>
      </c>
      <c r="X36">
        <v>4</v>
      </c>
      <c r="Y36">
        <v>2</v>
      </c>
      <c r="Z36">
        <v>3</v>
      </c>
      <c r="AA36" t="s">
        <v>173</v>
      </c>
      <c r="AB36" t="s">
        <v>32</v>
      </c>
      <c r="AC36" s="2">
        <v>0</v>
      </c>
      <c r="AD36" t="s">
        <v>32</v>
      </c>
      <c r="AE36" t="s">
        <v>32</v>
      </c>
      <c r="AF36" t="s">
        <v>174</v>
      </c>
      <c r="AG36" t="s">
        <v>175</v>
      </c>
      <c r="AH36" t="s">
        <v>176</v>
      </c>
    </row>
    <row r="37" spans="1:36" x14ac:dyDescent="0.2">
      <c r="A37" t="s">
        <v>177</v>
      </c>
      <c r="B37" t="s">
        <v>1</v>
      </c>
      <c r="C37" t="s">
        <v>32</v>
      </c>
      <c r="D37" t="s">
        <v>3</v>
      </c>
      <c r="E37" t="s">
        <v>32</v>
      </c>
      <c r="F37" t="s">
        <v>32</v>
      </c>
      <c r="G37" t="s">
        <v>32</v>
      </c>
      <c r="H37">
        <v>2</v>
      </c>
      <c r="I37">
        <v>3</v>
      </c>
      <c r="J37">
        <v>3</v>
      </c>
      <c r="K37">
        <v>2</v>
      </c>
      <c r="L37">
        <v>2</v>
      </c>
      <c r="M37">
        <v>4</v>
      </c>
      <c r="N37" t="s">
        <v>32</v>
      </c>
      <c r="O37" t="s">
        <v>32</v>
      </c>
      <c r="P37" t="s">
        <v>32</v>
      </c>
      <c r="Q37">
        <v>3</v>
      </c>
      <c r="R37">
        <v>3</v>
      </c>
      <c r="S37">
        <v>2</v>
      </c>
      <c r="T37">
        <v>3</v>
      </c>
      <c r="U37" t="s">
        <v>32</v>
      </c>
      <c r="V37">
        <v>2</v>
      </c>
      <c r="W37" t="s">
        <v>32</v>
      </c>
      <c r="X37" t="s">
        <v>32</v>
      </c>
      <c r="Y37">
        <v>2</v>
      </c>
      <c r="Z37">
        <v>3</v>
      </c>
      <c r="AA37" t="s">
        <v>62</v>
      </c>
      <c r="AB37" t="s">
        <v>32</v>
      </c>
      <c r="AC37" s="2">
        <v>0</v>
      </c>
      <c r="AD37" t="s">
        <v>178</v>
      </c>
      <c r="AE37" t="s">
        <v>32</v>
      </c>
      <c r="AF37" t="s">
        <v>179</v>
      </c>
      <c r="AG37" t="s">
        <v>180</v>
      </c>
      <c r="AH37" t="s">
        <v>181</v>
      </c>
    </row>
    <row r="38" spans="1:36" x14ac:dyDescent="0.2">
      <c r="A38" t="s">
        <v>182</v>
      </c>
      <c r="B38" t="s">
        <v>32</v>
      </c>
      <c r="C38" t="s">
        <v>32</v>
      </c>
      <c r="D38" t="s">
        <v>32</v>
      </c>
      <c r="E38" t="s">
        <v>4</v>
      </c>
      <c r="F38" t="s">
        <v>32</v>
      </c>
      <c r="G38" t="s">
        <v>32</v>
      </c>
      <c r="H38">
        <v>1</v>
      </c>
      <c r="I38">
        <v>5</v>
      </c>
      <c r="J38">
        <v>5</v>
      </c>
      <c r="K38">
        <v>2</v>
      </c>
      <c r="L38">
        <v>5</v>
      </c>
      <c r="M38">
        <v>4</v>
      </c>
      <c r="N38">
        <v>4</v>
      </c>
      <c r="O38">
        <v>3</v>
      </c>
      <c r="P38">
        <v>2</v>
      </c>
      <c r="Q38">
        <v>3</v>
      </c>
      <c r="R38">
        <v>3</v>
      </c>
      <c r="S38">
        <v>3</v>
      </c>
      <c r="T38">
        <v>4</v>
      </c>
      <c r="U38">
        <v>3</v>
      </c>
      <c r="V38">
        <v>2</v>
      </c>
      <c r="W38">
        <v>2</v>
      </c>
      <c r="X38">
        <v>3</v>
      </c>
      <c r="Y38">
        <v>4</v>
      </c>
      <c r="Z38">
        <v>2</v>
      </c>
      <c r="AA38" t="s">
        <v>33</v>
      </c>
      <c r="AB38" t="s">
        <v>32</v>
      </c>
      <c r="AC38" s="2">
        <v>1</v>
      </c>
      <c r="AD38" t="s">
        <v>183</v>
      </c>
      <c r="AE38" t="s">
        <v>32</v>
      </c>
      <c r="AF38" t="s">
        <v>184</v>
      </c>
      <c r="AG38" t="s">
        <v>185</v>
      </c>
      <c r="AH38" t="s">
        <v>186</v>
      </c>
    </row>
    <row r="39" spans="1:36" x14ac:dyDescent="0.2">
      <c r="A39" t="s">
        <v>187</v>
      </c>
      <c r="B39" t="s">
        <v>32</v>
      </c>
      <c r="C39" t="s">
        <v>32</v>
      </c>
      <c r="D39" t="s">
        <v>3</v>
      </c>
      <c r="E39" t="s">
        <v>32</v>
      </c>
      <c r="F39" t="s">
        <v>32</v>
      </c>
      <c r="G39" t="s">
        <v>32</v>
      </c>
      <c r="H39">
        <v>1</v>
      </c>
      <c r="I39">
        <v>5</v>
      </c>
      <c r="J39">
        <v>3</v>
      </c>
      <c r="K39">
        <v>1</v>
      </c>
      <c r="L39">
        <v>1</v>
      </c>
      <c r="M39">
        <v>5</v>
      </c>
      <c r="N39">
        <v>3</v>
      </c>
      <c r="O39">
        <v>3</v>
      </c>
      <c r="P39">
        <v>1</v>
      </c>
      <c r="Q39">
        <v>3</v>
      </c>
      <c r="R39">
        <v>2</v>
      </c>
      <c r="S39">
        <v>5</v>
      </c>
      <c r="T39">
        <v>5</v>
      </c>
      <c r="U39">
        <v>5</v>
      </c>
      <c r="V39">
        <v>5</v>
      </c>
      <c r="W39">
        <v>3</v>
      </c>
      <c r="X39">
        <v>5</v>
      </c>
      <c r="Y39">
        <v>5</v>
      </c>
      <c r="Z39">
        <v>1</v>
      </c>
      <c r="AA39" t="s">
        <v>33</v>
      </c>
      <c r="AB39" t="s">
        <v>32</v>
      </c>
      <c r="AC39" s="2">
        <v>0</v>
      </c>
      <c r="AD39" t="s">
        <v>32</v>
      </c>
      <c r="AE39" t="s">
        <v>32</v>
      </c>
      <c r="AF39" t="s">
        <v>188</v>
      </c>
      <c r="AG39" t="s">
        <v>189</v>
      </c>
      <c r="AH39" t="s">
        <v>190</v>
      </c>
    </row>
    <row r="40" spans="1:36" x14ac:dyDescent="0.2">
      <c r="A40" t="s">
        <v>191</v>
      </c>
      <c r="B40" t="s">
        <v>1</v>
      </c>
      <c r="C40" t="s">
        <v>32</v>
      </c>
      <c r="D40" t="s">
        <v>32</v>
      </c>
      <c r="E40" t="s">
        <v>32</v>
      </c>
      <c r="F40" t="s">
        <v>32</v>
      </c>
      <c r="G40" t="s">
        <v>32</v>
      </c>
      <c r="H40">
        <v>1</v>
      </c>
      <c r="I40">
        <v>5</v>
      </c>
      <c r="J40">
        <v>4</v>
      </c>
      <c r="K40">
        <v>3</v>
      </c>
      <c r="L40">
        <v>5</v>
      </c>
      <c r="M40">
        <v>5</v>
      </c>
      <c r="N40">
        <v>4</v>
      </c>
      <c r="O40">
        <v>4</v>
      </c>
      <c r="P40">
        <v>3</v>
      </c>
      <c r="Q40">
        <v>4</v>
      </c>
      <c r="R40">
        <v>4</v>
      </c>
      <c r="S40">
        <v>4</v>
      </c>
      <c r="T40">
        <v>5</v>
      </c>
      <c r="U40">
        <v>4</v>
      </c>
      <c r="V40">
        <v>4</v>
      </c>
      <c r="W40">
        <v>3</v>
      </c>
      <c r="X40">
        <v>4</v>
      </c>
      <c r="Y40">
        <v>4</v>
      </c>
      <c r="Z40">
        <v>3</v>
      </c>
      <c r="AA40" t="s">
        <v>33</v>
      </c>
      <c r="AB40" t="s">
        <v>32</v>
      </c>
      <c r="AC40" s="2">
        <v>1</v>
      </c>
      <c r="AD40" t="s">
        <v>32</v>
      </c>
      <c r="AE40" t="s">
        <v>192</v>
      </c>
      <c r="AF40" t="s">
        <v>193</v>
      </c>
      <c r="AG40" t="s">
        <v>194</v>
      </c>
      <c r="AH40" t="s">
        <v>195</v>
      </c>
    </row>
    <row r="41" spans="1:36" x14ac:dyDescent="0.2">
      <c r="A41" t="s">
        <v>196</v>
      </c>
      <c r="B41" t="s">
        <v>1</v>
      </c>
      <c r="C41" t="s">
        <v>32</v>
      </c>
      <c r="D41" t="s">
        <v>32</v>
      </c>
      <c r="E41" t="s">
        <v>32</v>
      </c>
      <c r="F41" t="s">
        <v>32</v>
      </c>
      <c r="G41" t="s">
        <v>32</v>
      </c>
      <c r="H41">
        <v>1</v>
      </c>
      <c r="I41">
        <v>3</v>
      </c>
      <c r="J41">
        <v>3</v>
      </c>
      <c r="K41">
        <v>4</v>
      </c>
      <c r="L41">
        <v>4</v>
      </c>
      <c r="M41">
        <v>3</v>
      </c>
      <c r="N41">
        <v>3</v>
      </c>
      <c r="O41">
        <v>3</v>
      </c>
      <c r="P41" t="s">
        <v>32</v>
      </c>
      <c r="Q41">
        <v>3</v>
      </c>
      <c r="R41">
        <v>3</v>
      </c>
      <c r="S41">
        <v>3</v>
      </c>
      <c r="T41">
        <v>3</v>
      </c>
      <c r="U41">
        <v>3</v>
      </c>
      <c r="V41">
        <v>2</v>
      </c>
      <c r="W41">
        <v>4</v>
      </c>
      <c r="X41">
        <v>4</v>
      </c>
      <c r="Y41">
        <v>3</v>
      </c>
      <c r="Z41">
        <v>2</v>
      </c>
      <c r="AA41" t="s">
        <v>62</v>
      </c>
      <c r="AB41" t="s">
        <v>32</v>
      </c>
      <c r="AC41" s="2">
        <v>0</v>
      </c>
      <c r="AD41" t="s">
        <v>197</v>
      </c>
      <c r="AE41" t="s">
        <v>32</v>
      </c>
      <c r="AF41" t="s">
        <v>198</v>
      </c>
      <c r="AG41" t="s">
        <v>199</v>
      </c>
      <c r="AH41" t="s">
        <v>200</v>
      </c>
    </row>
    <row r="42" spans="1:36" x14ac:dyDescent="0.2">
      <c r="A42" t="s">
        <v>201</v>
      </c>
      <c r="B42" t="s">
        <v>1</v>
      </c>
      <c r="C42" t="s">
        <v>32</v>
      </c>
      <c r="D42" t="s">
        <v>32</v>
      </c>
      <c r="E42" t="s">
        <v>32</v>
      </c>
      <c r="F42" t="s">
        <v>32</v>
      </c>
      <c r="G42" t="s">
        <v>32</v>
      </c>
      <c r="H42">
        <v>1</v>
      </c>
      <c r="I42">
        <v>5</v>
      </c>
      <c r="J42">
        <v>5</v>
      </c>
      <c r="K42">
        <v>3</v>
      </c>
      <c r="L42">
        <v>4</v>
      </c>
      <c r="M42">
        <v>4</v>
      </c>
      <c r="N42">
        <v>4</v>
      </c>
      <c r="O42">
        <v>3</v>
      </c>
      <c r="P42">
        <v>1</v>
      </c>
      <c r="Q42">
        <v>4</v>
      </c>
      <c r="R42">
        <v>3</v>
      </c>
      <c r="S42">
        <v>3</v>
      </c>
      <c r="T42">
        <v>3</v>
      </c>
      <c r="U42">
        <v>1</v>
      </c>
      <c r="V42">
        <v>2</v>
      </c>
      <c r="W42">
        <v>3</v>
      </c>
      <c r="X42">
        <v>3</v>
      </c>
      <c r="Y42">
        <v>4</v>
      </c>
      <c r="Z42">
        <v>1</v>
      </c>
      <c r="AA42" t="s">
        <v>33</v>
      </c>
      <c r="AB42" t="s">
        <v>32</v>
      </c>
      <c r="AC42" s="2">
        <v>1</v>
      </c>
      <c r="AD42" t="s">
        <v>32</v>
      </c>
      <c r="AE42" t="s">
        <v>32</v>
      </c>
      <c r="AF42" t="s">
        <v>202</v>
      </c>
      <c r="AG42" t="s">
        <v>203</v>
      </c>
      <c r="AH42" s="9">
        <v>9376780870</v>
      </c>
    </row>
    <row r="43" spans="1:36" x14ac:dyDescent="0.2">
      <c r="A43" t="s">
        <v>204</v>
      </c>
      <c r="B43" t="s">
        <v>1</v>
      </c>
      <c r="C43" t="s">
        <v>32</v>
      </c>
      <c r="D43" t="s">
        <v>32</v>
      </c>
      <c r="E43" t="s">
        <v>32</v>
      </c>
      <c r="F43" t="s">
        <v>32</v>
      </c>
      <c r="G43" t="s">
        <v>32</v>
      </c>
      <c r="H43">
        <v>1</v>
      </c>
      <c r="I43">
        <v>5</v>
      </c>
      <c r="J43">
        <v>5</v>
      </c>
      <c r="K43">
        <v>4</v>
      </c>
      <c r="L43">
        <v>5</v>
      </c>
      <c r="M43">
        <v>4</v>
      </c>
      <c r="N43">
        <v>5</v>
      </c>
      <c r="O43">
        <v>4</v>
      </c>
      <c r="P43">
        <v>3</v>
      </c>
      <c r="Q43">
        <v>3</v>
      </c>
      <c r="R43" t="s">
        <v>32</v>
      </c>
      <c r="S43">
        <v>3</v>
      </c>
      <c r="T43">
        <v>3</v>
      </c>
      <c r="U43">
        <v>3</v>
      </c>
      <c r="V43">
        <v>2</v>
      </c>
      <c r="W43">
        <v>3</v>
      </c>
      <c r="X43">
        <v>3</v>
      </c>
      <c r="Y43">
        <v>3</v>
      </c>
      <c r="Z43">
        <v>3</v>
      </c>
      <c r="AA43" t="s">
        <v>33</v>
      </c>
      <c r="AB43" t="s">
        <v>32</v>
      </c>
      <c r="AC43" s="2">
        <v>1</v>
      </c>
      <c r="AD43" t="s">
        <v>32</v>
      </c>
      <c r="AE43" t="s">
        <v>32</v>
      </c>
      <c r="AF43" t="s">
        <v>205</v>
      </c>
      <c r="AG43" t="s">
        <v>206</v>
      </c>
      <c r="AH43" t="s">
        <v>207</v>
      </c>
    </row>
    <row r="44" spans="1:36" x14ac:dyDescent="0.2">
      <c r="A44" t="s">
        <v>208</v>
      </c>
      <c r="B44" t="s">
        <v>1</v>
      </c>
      <c r="C44" t="s">
        <v>32</v>
      </c>
      <c r="D44" t="s">
        <v>3</v>
      </c>
      <c r="E44" t="s">
        <v>32</v>
      </c>
      <c r="F44" t="s">
        <v>32</v>
      </c>
      <c r="G44" t="s">
        <v>32</v>
      </c>
      <c r="H44">
        <v>2</v>
      </c>
      <c r="I44">
        <v>4</v>
      </c>
      <c r="J44">
        <v>4</v>
      </c>
      <c r="K44">
        <v>1</v>
      </c>
      <c r="L44">
        <v>5</v>
      </c>
      <c r="M44">
        <v>5</v>
      </c>
      <c r="N44" t="s">
        <v>32</v>
      </c>
      <c r="O44">
        <v>3</v>
      </c>
      <c r="P44">
        <v>2</v>
      </c>
      <c r="Q44">
        <v>4</v>
      </c>
      <c r="R44">
        <v>3</v>
      </c>
      <c r="S44">
        <v>4</v>
      </c>
      <c r="T44">
        <v>4</v>
      </c>
      <c r="U44">
        <v>3</v>
      </c>
      <c r="V44">
        <v>4</v>
      </c>
      <c r="W44">
        <v>3</v>
      </c>
      <c r="X44">
        <v>3</v>
      </c>
      <c r="Y44">
        <v>4</v>
      </c>
      <c r="Z44" t="s">
        <v>32</v>
      </c>
      <c r="AA44" t="s">
        <v>33</v>
      </c>
      <c r="AB44" t="s">
        <v>32</v>
      </c>
      <c r="AC44" s="2">
        <v>0</v>
      </c>
      <c r="AD44" t="s">
        <v>32</v>
      </c>
      <c r="AE44" t="s">
        <v>32</v>
      </c>
      <c r="AF44" t="s">
        <v>209</v>
      </c>
      <c r="AG44" t="s">
        <v>210</v>
      </c>
      <c r="AH44" t="s">
        <v>211</v>
      </c>
    </row>
    <row r="45" spans="1:36" x14ac:dyDescent="0.2">
      <c r="A45" t="s">
        <v>212</v>
      </c>
      <c r="B45" t="s">
        <v>1</v>
      </c>
      <c r="C45" t="s">
        <v>2</v>
      </c>
      <c r="D45" t="s">
        <v>32</v>
      </c>
      <c r="E45" t="s">
        <v>32</v>
      </c>
      <c r="F45" t="s">
        <v>32</v>
      </c>
      <c r="G45" t="s">
        <v>32</v>
      </c>
      <c r="H45">
        <v>2</v>
      </c>
      <c r="I45">
        <v>4</v>
      </c>
      <c r="J45">
        <v>5</v>
      </c>
      <c r="K45">
        <v>5</v>
      </c>
      <c r="L45">
        <v>4</v>
      </c>
      <c r="M45">
        <v>5</v>
      </c>
      <c r="N45">
        <v>5</v>
      </c>
      <c r="O45">
        <v>4</v>
      </c>
      <c r="P45">
        <v>2</v>
      </c>
      <c r="Q45">
        <v>4</v>
      </c>
      <c r="R45">
        <v>4</v>
      </c>
      <c r="S45">
        <v>4</v>
      </c>
      <c r="T45">
        <v>4</v>
      </c>
      <c r="U45">
        <v>4</v>
      </c>
      <c r="V45">
        <v>3</v>
      </c>
      <c r="W45">
        <v>4</v>
      </c>
      <c r="X45">
        <v>4</v>
      </c>
      <c r="Y45">
        <v>4</v>
      </c>
      <c r="Z45">
        <v>3</v>
      </c>
      <c r="AA45" t="s">
        <v>62</v>
      </c>
      <c r="AB45" t="s">
        <v>32</v>
      </c>
      <c r="AC45" s="2">
        <v>1</v>
      </c>
      <c r="AD45" t="s">
        <v>32</v>
      </c>
      <c r="AE45" t="s">
        <v>32</v>
      </c>
      <c r="AF45" t="s">
        <v>213</v>
      </c>
      <c r="AG45" t="s">
        <v>214</v>
      </c>
      <c r="AH45" t="s">
        <v>215</v>
      </c>
    </row>
    <row r="46" spans="1:36" x14ac:dyDescent="0.2">
      <c r="A46" t="s">
        <v>216</v>
      </c>
      <c r="B46" t="s">
        <v>1</v>
      </c>
      <c r="C46" t="s">
        <v>32</v>
      </c>
      <c r="D46" t="s">
        <v>32</v>
      </c>
      <c r="E46" t="s">
        <v>4</v>
      </c>
      <c r="F46" t="s">
        <v>32</v>
      </c>
      <c r="G46" t="s">
        <v>32</v>
      </c>
      <c r="H46">
        <v>2</v>
      </c>
      <c r="I46">
        <v>4</v>
      </c>
      <c r="J46">
        <v>3</v>
      </c>
      <c r="K46">
        <v>3</v>
      </c>
      <c r="L46">
        <v>5</v>
      </c>
      <c r="M46">
        <v>3</v>
      </c>
      <c r="N46">
        <v>3</v>
      </c>
      <c r="O46">
        <v>3</v>
      </c>
      <c r="P46">
        <v>3</v>
      </c>
      <c r="Q46">
        <v>3</v>
      </c>
      <c r="R46">
        <v>4</v>
      </c>
      <c r="S46">
        <v>5</v>
      </c>
      <c r="T46">
        <v>3</v>
      </c>
      <c r="U46">
        <v>4</v>
      </c>
      <c r="V46">
        <v>4</v>
      </c>
      <c r="W46">
        <v>3</v>
      </c>
      <c r="X46">
        <v>3</v>
      </c>
      <c r="Y46">
        <v>3</v>
      </c>
      <c r="Z46">
        <v>2</v>
      </c>
      <c r="AA46" t="s">
        <v>33</v>
      </c>
      <c r="AB46" t="s">
        <v>32</v>
      </c>
      <c r="AC46" s="2">
        <v>1</v>
      </c>
      <c r="AD46" t="s">
        <v>217</v>
      </c>
      <c r="AE46" t="s">
        <v>218</v>
      </c>
      <c r="AF46" t="s">
        <v>219</v>
      </c>
      <c r="AG46" t="s">
        <v>220</v>
      </c>
      <c r="AH46" t="s">
        <v>221</v>
      </c>
    </row>
    <row r="47" spans="1:36" x14ac:dyDescent="0.2">
      <c r="A47" t="s">
        <v>222</v>
      </c>
      <c r="B47" t="s">
        <v>1</v>
      </c>
      <c r="C47" t="s">
        <v>32</v>
      </c>
      <c r="D47" t="s">
        <v>32</v>
      </c>
      <c r="E47" t="s">
        <v>32</v>
      </c>
      <c r="F47" t="s">
        <v>32</v>
      </c>
      <c r="G47" t="s">
        <v>32</v>
      </c>
      <c r="H47">
        <v>1</v>
      </c>
      <c r="I47">
        <v>4</v>
      </c>
      <c r="J47">
        <v>4</v>
      </c>
      <c r="K47">
        <v>3</v>
      </c>
      <c r="L47">
        <v>4</v>
      </c>
      <c r="M47">
        <v>3</v>
      </c>
      <c r="N47">
        <v>3</v>
      </c>
      <c r="O47">
        <v>3</v>
      </c>
      <c r="P47">
        <v>3</v>
      </c>
      <c r="Q47">
        <v>3</v>
      </c>
      <c r="R47">
        <v>4</v>
      </c>
      <c r="S47">
        <v>4</v>
      </c>
      <c r="T47">
        <v>4</v>
      </c>
      <c r="U47">
        <v>4</v>
      </c>
      <c r="V47">
        <v>5</v>
      </c>
      <c r="W47">
        <v>4</v>
      </c>
      <c r="X47">
        <v>4</v>
      </c>
      <c r="Y47">
        <v>3</v>
      </c>
      <c r="Z47">
        <v>4</v>
      </c>
      <c r="AA47" t="s">
        <v>62</v>
      </c>
      <c r="AB47" t="s">
        <v>32</v>
      </c>
      <c r="AC47" s="2">
        <v>1</v>
      </c>
      <c r="AD47" t="s">
        <v>223</v>
      </c>
      <c r="AE47" t="s">
        <v>224</v>
      </c>
      <c r="AF47" t="s">
        <v>225</v>
      </c>
      <c r="AG47" t="s">
        <v>226</v>
      </c>
      <c r="AH47" t="s">
        <v>227</v>
      </c>
    </row>
    <row r="48" spans="1:36" x14ac:dyDescent="0.2">
      <c r="A48" t="s">
        <v>228</v>
      </c>
      <c r="B48" t="s">
        <v>32</v>
      </c>
      <c r="C48" t="s">
        <v>32</v>
      </c>
      <c r="D48" t="s">
        <v>32</v>
      </c>
      <c r="E48" t="s">
        <v>4</v>
      </c>
      <c r="F48" t="s">
        <v>32</v>
      </c>
      <c r="G48" t="s">
        <v>32</v>
      </c>
      <c r="H48">
        <v>1</v>
      </c>
      <c r="I48">
        <v>5</v>
      </c>
      <c r="J48">
        <v>4</v>
      </c>
      <c r="K48">
        <v>3</v>
      </c>
      <c r="L48">
        <v>5</v>
      </c>
      <c r="M48">
        <v>5</v>
      </c>
      <c r="N48">
        <v>4</v>
      </c>
      <c r="O48">
        <v>5</v>
      </c>
      <c r="P48">
        <v>3</v>
      </c>
      <c r="Q48">
        <v>4</v>
      </c>
      <c r="R48">
        <v>4</v>
      </c>
      <c r="S48">
        <v>4</v>
      </c>
      <c r="T48" t="s">
        <v>32</v>
      </c>
      <c r="U48">
        <v>3</v>
      </c>
      <c r="V48">
        <v>3</v>
      </c>
      <c r="W48">
        <v>4</v>
      </c>
      <c r="X48">
        <v>4</v>
      </c>
      <c r="Y48">
        <v>3</v>
      </c>
      <c r="Z48">
        <v>3</v>
      </c>
      <c r="AA48" t="s">
        <v>62</v>
      </c>
      <c r="AB48" t="s">
        <v>32</v>
      </c>
      <c r="AC48" s="2">
        <v>0</v>
      </c>
      <c r="AD48" t="s">
        <v>32</v>
      </c>
      <c r="AE48" t="s">
        <v>32</v>
      </c>
      <c r="AF48" t="s">
        <v>229</v>
      </c>
      <c r="AG48" t="s">
        <v>230</v>
      </c>
      <c r="AH48" t="s">
        <v>231</v>
      </c>
    </row>
    <row r="49" spans="1:37" x14ac:dyDescent="0.2">
      <c r="A49" t="s">
        <v>232</v>
      </c>
      <c r="B49" t="s">
        <v>32</v>
      </c>
      <c r="C49" t="s">
        <v>32</v>
      </c>
      <c r="D49" t="s">
        <v>32</v>
      </c>
      <c r="E49" t="s">
        <v>4</v>
      </c>
      <c r="F49" t="s">
        <v>32</v>
      </c>
      <c r="G49" t="s">
        <v>32</v>
      </c>
      <c r="H49">
        <v>1</v>
      </c>
      <c r="I49">
        <v>3</v>
      </c>
      <c r="J49">
        <v>3</v>
      </c>
      <c r="K49">
        <v>3</v>
      </c>
      <c r="L49">
        <v>5</v>
      </c>
      <c r="M49">
        <v>4</v>
      </c>
      <c r="N49">
        <v>5</v>
      </c>
      <c r="O49">
        <v>3</v>
      </c>
      <c r="P49">
        <v>1</v>
      </c>
      <c r="Q49">
        <v>1</v>
      </c>
      <c r="R49">
        <v>2</v>
      </c>
      <c r="S49">
        <v>3</v>
      </c>
      <c r="T49">
        <v>3</v>
      </c>
      <c r="U49">
        <v>1</v>
      </c>
      <c r="V49">
        <v>3</v>
      </c>
      <c r="W49">
        <v>1</v>
      </c>
      <c r="X49">
        <v>1</v>
      </c>
      <c r="Y49">
        <v>4</v>
      </c>
      <c r="Z49">
        <v>1</v>
      </c>
      <c r="AA49" t="s">
        <v>62</v>
      </c>
      <c r="AB49" t="s">
        <v>32</v>
      </c>
      <c r="AC49" s="2">
        <v>1</v>
      </c>
      <c r="AD49" t="s">
        <v>32</v>
      </c>
      <c r="AE49" t="s">
        <v>32</v>
      </c>
      <c r="AF49" t="s">
        <v>233</v>
      </c>
      <c r="AG49" t="s">
        <v>234</v>
      </c>
      <c r="AH49" t="s">
        <v>235</v>
      </c>
    </row>
    <row r="50" spans="1:37" x14ac:dyDescent="0.2">
      <c r="A50" t="s">
        <v>236</v>
      </c>
      <c r="B50" t="s">
        <v>32</v>
      </c>
      <c r="C50" t="s">
        <v>32</v>
      </c>
      <c r="D50" t="s">
        <v>32</v>
      </c>
      <c r="E50" t="s">
        <v>4</v>
      </c>
      <c r="F50" t="s">
        <v>32</v>
      </c>
      <c r="G50" t="s">
        <v>32</v>
      </c>
      <c r="H50">
        <v>1</v>
      </c>
      <c r="I50">
        <v>4</v>
      </c>
      <c r="J50">
        <v>3</v>
      </c>
      <c r="K50">
        <v>2</v>
      </c>
      <c r="L50">
        <v>5</v>
      </c>
      <c r="M50">
        <v>2</v>
      </c>
      <c r="N50">
        <v>4</v>
      </c>
      <c r="O50">
        <v>2</v>
      </c>
      <c r="P50" t="s">
        <v>32</v>
      </c>
      <c r="Q50">
        <v>4</v>
      </c>
      <c r="R50">
        <v>3</v>
      </c>
      <c r="S50">
        <v>3</v>
      </c>
      <c r="T50">
        <v>4</v>
      </c>
      <c r="U50">
        <v>2</v>
      </c>
      <c r="V50">
        <v>3</v>
      </c>
      <c r="W50">
        <v>3</v>
      </c>
      <c r="X50">
        <v>3</v>
      </c>
      <c r="Y50">
        <v>3</v>
      </c>
      <c r="Z50">
        <v>2</v>
      </c>
      <c r="AA50" t="s">
        <v>62</v>
      </c>
      <c r="AB50" t="s">
        <v>32</v>
      </c>
      <c r="AC50" s="2">
        <v>0</v>
      </c>
      <c r="AD50" t="s">
        <v>32</v>
      </c>
      <c r="AE50" t="s">
        <v>32</v>
      </c>
      <c r="AF50" t="s">
        <v>237</v>
      </c>
      <c r="AG50" t="s">
        <v>238</v>
      </c>
      <c r="AH50" t="s">
        <v>239</v>
      </c>
    </row>
    <row r="51" spans="1:37" x14ac:dyDescent="0.2">
      <c r="A51" t="s">
        <v>240</v>
      </c>
      <c r="B51" t="s">
        <v>1</v>
      </c>
      <c r="C51" t="s">
        <v>32</v>
      </c>
      <c r="D51" t="s">
        <v>3</v>
      </c>
      <c r="E51" t="s">
        <v>32</v>
      </c>
      <c r="F51" t="s">
        <v>32</v>
      </c>
      <c r="G51" t="s">
        <v>32</v>
      </c>
      <c r="H51">
        <v>2</v>
      </c>
      <c r="I51">
        <v>4</v>
      </c>
      <c r="J51">
        <v>5</v>
      </c>
      <c r="K51">
        <v>4</v>
      </c>
      <c r="L51">
        <v>5</v>
      </c>
      <c r="M51">
        <v>4</v>
      </c>
      <c r="N51">
        <v>3</v>
      </c>
      <c r="O51">
        <v>3</v>
      </c>
      <c r="P51">
        <v>2</v>
      </c>
      <c r="Q51">
        <v>3</v>
      </c>
      <c r="R51">
        <v>4</v>
      </c>
      <c r="S51">
        <v>4</v>
      </c>
      <c r="T51">
        <v>4</v>
      </c>
      <c r="U51">
        <v>4</v>
      </c>
      <c r="V51">
        <v>2</v>
      </c>
      <c r="W51">
        <v>4</v>
      </c>
      <c r="X51">
        <v>5</v>
      </c>
      <c r="Y51">
        <v>4</v>
      </c>
      <c r="Z51">
        <v>1</v>
      </c>
      <c r="AA51" t="s">
        <v>62</v>
      </c>
      <c r="AB51" t="s">
        <v>32</v>
      </c>
      <c r="AC51" s="2">
        <v>0</v>
      </c>
      <c r="AD51" t="s">
        <v>32</v>
      </c>
      <c r="AE51" t="s">
        <v>32</v>
      </c>
      <c r="AF51" t="s">
        <v>241</v>
      </c>
      <c r="AG51" t="s">
        <v>242</v>
      </c>
      <c r="AH51" t="s">
        <v>243</v>
      </c>
    </row>
    <row r="52" spans="1:37" x14ac:dyDescent="0.2">
      <c r="A52" t="s">
        <v>244</v>
      </c>
      <c r="B52" t="s">
        <v>1</v>
      </c>
      <c r="C52" t="s">
        <v>32</v>
      </c>
      <c r="D52" t="s">
        <v>32</v>
      </c>
      <c r="E52" t="s">
        <v>32</v>
      </c>
      <c r="F52" t="s">
        <v>32</v>
      </c>
      <c r="G52" t="s">
        <v>32</v>
      </c>
      <c r="H52">
        <v>1</v>
      </c>
      <c r="I52">
        <v>3</v>
      </c>
      <c r="J52" t="s">
        <v>32</v>
      </c>
      <c r="K52">
        <v>2</v>
      </c>
      <c r="L52" t="s">
        <v>32</v>
      </c>
      <c r="M52">
        <v>2</v>
      </c>
      <c r="N52" t="s">
        <v>32</v>
      </c>
      <c r="O52">
        <v>4</v>
      </c>
      <c r="P52">
        <v>1</v>
      </c>
      <c r="Q52">
        <v>4</v>
      </c>
      <c r="R52">
        <v>3</v>
      </c>
      <c r="S52">
        <v>3</v>
      </c>
      <c r="T52">
        <v>2</v>
      </c>
      <c r="U52">
        <v>2</v>
      </c>
      <c r="V52">
        <v>4</v>
      </c>
      <c r="W52">
        <v>3</v>
      </c>
      <c r="X52">
        <v>4</v>
      </c>
      <c r="Y52">
        <v>3</v>
      </c>
      <c r="Z52">
        <v>3</v>
      </c>
      <c r="AA52" t="s">
        <v>62</v>
      </c>
      <c r="AB52" t="s">
        <v>32</v>
      </c>
      <c r="AC52" s="2">
        <v>0</v>
      </c>
      <c r="AD52" t="s">
        <v>32</v>
      </c>
      <c r="AE52" t="s">
        <v>245</v>
      </c>
      <c r="AF52" t="s">
        <v>246</v>
      </c>
      <c r="AG52" t="s">
        <v>247</v>
      </c>
      <c r="AH52" t="s">
        <v>248</v>
      </c>
    </row>
    <row r="53" spans="1:37" x14ac:dyDescent="0.2">
      <c r="A53" t="s">
        <v>249</v>
      </c>
      <c r="B53" t="s">
        <v>1</v>
      </c>
      <c r="C53" t="s">
        <v>32</v>
      </c>
      <c r="D53" t="s">
        <v>3</v>
      </c>
      <c r="E53" t="s">
        <v>32</v>
      </c>
      <c r="F53" t="s">
        <v>32</v>
      </c>
      <c r="G53" t="s">
        <v>32</v>
      </c>
      <c r="H53">
        <v>2</v>
      </c>
      <c r="I53">
        <v>5</v>
      </c>
      <c r="J53">
        <v>5</v>
      </c>
      <c r="K53">
        <v>3</v>
      </c>
      <c r="L53">
        <v>4</v>
      </c>
      <c r="M53">
        <v>5</v>
      </c>
      <c r="N53">
        <v>5</v>
      </c>
      <c r="O53">
        <v>3</v>
      </c>
      <c r="P53">
        <v>1</v>
      </c>
      <c r="Q53">
        <v>5</v>
      </c>
      <c r="R53">
        <v>5</v>
      </c>
      <c r="S53">
        <v>5</v>
      </c>
      <c r="T53">
        <v>5</v>
      </c>
      <c r="U53">
        <v>4</v>
      </c>
      <c r="V53">
        <v>3</v>
      </c>
      <c r="W53">
        <v>3</v>
      </c>
      <c r="X53">
        <v>4</v>
      </c>
      <c r="Y53">
        <v>4</v>
      </c>
      <c r="Z53">
        <v>4</v>
      </c>
      <c r="AA53" t="s">
        <v>69</v>
      </c>
      <c r="AB53" t="s">
        <v>32</v>
      </c>
      <c r="AC53" s="2">
        <v>0</v>
      </c>
      <c r="AD53" t="s">
        <v>32</v>
      </c>
      <c r="AE53" t="s">
        <v>32</v>
      </c>
      <c r="AF53" t="s">
        <v>250</v>
      </c>
      <c r="AG53" t="s">
        <v>251</v>
      </c>
      <c r="AH53" t="s">
        <v>88</v>
      </c>
    </row>
    <row r="54" spans="1:37" x14ac:dyDescent="0.2">
      <c r="A54" t="s">
        <v>252</v>
      </c>
      <c r="B54" t="s">
        <v>32</v>
      </c>
      <c r="C54" t="s">
        <v>32</v>
      </c>
      <c r="D54" t="s">
        <v>32</v>
      </c>
      <c r="E54" t="s">
        <v>4</v>
      </c>
      <c r="F54" t="s">
        <v>32</v>
      </c>
      <c r="G54" t="s">
        <v>32</v>
      </c>
      <c r="H54">
        <v>1</v>
      </c>
      <c r="I54">
        <v>4</v>
      </c>
      <c r="J54">
        <v>3</v>
      </c>
      <c r="K54">
        <v>1</v>
      </c>
      <c r="L54">
        <v>5</v>
      </c>
      <c r="M54">
        <v>4</v>
      </c>
      <c r="N54">
        <v>5</v>
      </c>
      <c r="O54">
        <v>3</v>
      </c>
      <c r="P54" t="s">
        <v>32</v>
      </c>
      <c r="Q54">
        <v>3</v>
      </c>
      <c r="R54">
        <v>3</v>
      </c>
      <c r="S54" t="s">
        <v>32</v>
      </c>
      <c r="T54">
        <v>4</v>
      </c>
      <c r="U54">
        <v>2</v>
      </c>
      <c r="V54">
        <v>2</v>
      </c>
      <c r="W54">
        <v>3</v>
      </c>
      <c r="X54">
        <v>3</v>
      </c>
      <c r="Y54">
        <v>4</v>
      </c>
      <c r="Z54">
        <v>2</v>
      </c>
      <c r="AA54" t="s">
        <v>33</v>
      </c>
      <c r="AB54" t="s">
        <v>32</v>
      </c>
      <c r="AC54" s="2">
        <v>1</v>
      </c>
      <c r="AD54" t="s">
        <v>32</v>
      </c>
      <c r="AE54" t="s">
        <v>32</v>
      </c>
      <c r="AF54" t="s">
        <v>253</v>
      </c>
      <c r="AG54" t="s">
        <v>254</v>
      </c>
      <c r="AH54" t="s">
        <v>255</v>
      </c>
    </row>
    <row r="55" spans="1:37" x14ac:dyDescent="0.2">
      <c r="A55" t="s">
        <v>256</v>
      </c>
      <c r="B55" t="s">
        <v>1</v>
      </c>
      <c r="C55" t="s">
        <v>2</v>
      </c>
      <c r="D55" t="s">
        <v>32</v>
      </c>
      <c r="E55" t="s">
        <v>4</v>
      </c>
      <c r="F55" t="s">
        <v>32</v>
      </c>
      <c r="G55" t="s">
        <v>32</v>
      </c>
      <c r="H55">
        <v>2</v>
      </c>
      <c r="I55">
        <v>5</v>
      </c>
      <c r="J55">
        <v>3</v>
      </c>
      <c r="K55">
        <v>4</v>
      </c>
      <c r="L55">
        <v>5</v>
      </c>
      <c r="M55">
        <v>5</v>
      </c>
      <c r="N55" t="s">
        <v>32</v>
      </c>
      <c r="O55">
        <v>4</v>
      </c>
      <c r="P55">
        <v>2</v>
      </c>
      <c r="Q55">
        <v>5</v>
      </c>
      <c r="R55" t="s">
        <v>32</v>
      </c>
      <c r="S55">
        <v>5</v>
      </c>
      <c r="T55">
        <v>5</v>
      </c>
      <c r="U55" t="s">
        <v>32</v>
      </c>
      <c r="V55" t="s">
        <v>32</v>
      </c>
      <c r="W55">
        <v>5</v>
      </c>
      <c r="X55">
        <v>5</v>
      </c>
      <c r="Y55">
        <v>5</v>
      </c>
      <c r="Z55">
        <v>4</v>
      </c>
      <c r="AA55" t="s">
        <v>33</v>
      </c>
      <c r="AB55" t="s">
        <v>32</v>
      </c>
      <c r="AC55" s="2">
        <v>0</v>
      </c>
      <c r="AD55" t="s">
        <v>32</v>
      </c>
      <c r="AE55" t="s">
        <v>32</v>
      </c>
      <c r="AF55" t="s">
        <v>257</v>
      </c>
      <c r="AG55" t="s">
        <v>258</v>
      </c>
      <c r="AH55" t="s">
        <v>259</v>
      </c>
    </row>
    <row r="56" spans="1:37" x14ac:dyDescent="0.2">
      <c r="A56" t="s">
        <v>260</v>
      </c>
      <c r="B56" t="s">
        <v>1</v>
      </c>
      <c r="C56" t="s">
        <v>32</v>
      </c>
      <c r="D56" t="s">
        <v>32</v>
      </c>
      <c r="E56" t="s">
        <v>32</v>
      </c>
      <c r="F56" t="s">
        <v>32</v>
      </c>
      <c r="G56" t="s">
        <v>32</v>
      </c>
      <c r="H56">
        <v>1</v>
      </c>
      <c r="I56">
        <v>4</v>
      </c>
      <c r="J56">
        <v>5</v>
      </c>
      <c r="K56">
        <v>2</v>
      </c>
      <c r="L56">
        <v>5</v>
      </c>
      <c r="M56">
        <v>4</v>
      </c>
      <c r="N56">
        <v>5</v>
      </c>
      <c r="O56">
        <v>2</v>
      </c>
      <c r="P56">
        <v>2</v>
      </c>
      <c r="Q56">
        <v>4</v>
      </c>
      <c r="R56">
        <v>3</v>
      </c>
      <c r="S56">
        <v>3</v>
      </c>
      <c r="T56">
        <v>5</v>
      </c>
      <c r="U56">
        <v>3</v>
      </c>
      <c r="V56">
        <v>3</v>
      </c>
      <c r="W56">
        <v>2</v>
      </c>
      <c r="X56">
        <v>3</v>
      </c>
      <c r="Y56">
        <v>2</v>
      </c>
      <c r="Z56">
        <v>2</v>
      </c>
      <c r="AA56" t="s">
        <v>62</v>
      </c>
      <c r="AB56" t="s">
        <v>32</v>
      </c>
      <c r="AC56" s="2">
        <v>0</v>
      </c>
      <c r="AD56" t="s">
        <v>261</v>
      </c>
      <c r="AE56" t="s">
        <v>32</v>
      </c>
      <c r="AF56" t="s">
        <v>262</v>
      </c>
      <c r="AG56" t="s">
        <v>263</v>
      </c>
      <c r="AH56" t="s">
        <v>264</v>
      </c>
    </row>
    <row r="57" spans="1:37" x14ac:dyDescent="0.2">
      <c r="A57" t="s">
        <v>265</v>
      </c>
      <c r="B57" t="s">
        <v>32</v>
      </c>
      <c r="C57" t="s">
        <v>32</v>
      </c>
      <c r="D57" t="s">
        <v>3</v>
      </c>
      <c r="E57" t="s">
        <v>32</v>
      </c>
      <c r="F57" t="s">
        <v>32</v>
      </c>
      <c r="G57" t="s">
        <v>32</v>
      </c>
      <c r="H57">
        <v>1</v>
      </c>
      <c r="I57">
        <v>4</v>
      </c>
      <c r="J57">
        <v>5</v>
      </c>
      <c r="K57">
        <v>3</v>
      </c>
      <c r="L57">
        <v>5</v>
      </c>
      <c r="M57">
        <v>5</v>
      </c>
      <c r="N57">
        <v>4</v>
      </c>
      <c r="O57">
        <v>3</v>
      </c>
      <c r="P57">
        <v>3</v>
      </c>
      <c r="Q57">
        <v>4</v>
      </c>
      <c r="R57">
        <v>4</v>
      </c>
      <c r="S57">
        <v>3</v>
      </c>
      <c r="T57">
        <v>4</v>
      </c>
      <c r="U57" t="s">
        <v>32</v>
      </c>
      <c r="V57">
        <v>4</v>
      </c>
      <c r="W57">
        <v>3</v>
      </c>
      <c r="X57">
        <v>3</v>
      </c>
      <c r="Y57">
        <v>3</v>
      </c>
      <c r="Z57">
        <v>4</v>
      </c>
      <c r="AA57" t="s">
        <v>33</v>
      </c>
      <c r="AB57" t="s">
        <v>32</v>
      </c>
      <c r="AC57" s="2">
        <v>0</v>
      </c>
      <c r="AD57" t="s">
        <v>32</v>
      </c>
      <c r="AE57" t="s">
        <v>32</v>
      </c>
      <c r="AF57" t="s">
        <v>266</v>
      </c>
      <c r="AG57" t="s">
        <v>267</v>
      </c>
      <c r="AH57" t="s">
        <v>268</v>
      </c>
    </row>
    <row r="58" spans="1:37" x14ac:dyDescent="0.2">
      <c r="A58" t="s">
        <v>269</v>
      </c>
      <c r="B58" t="s">
        <v>32</v>
      </c>
      <c r="C58" t="s">
        <v>32</v>
      </c>
      <c r="D58" t="s">
        <v>32</v>
      </c>
      <c r="E58" t="s">
        <v>4</v>
      </c>
      <c r="F58" t="s">
        <v>32</v>
      </c>
      <c r="G58" t="s">
        <v>32</v>
      </c>
      <c r="H58">
        <v>1</v>
      </c>
      <c r="I58">
        <v>5</v>
      </c>
      <c r="J58">
        <v>4</v>
      </c>
      <c r="K58">
        <v>5</v>
      </c>
      <c r="L58">
        <v>5</v>
      </c>
      <c r="M58">
        <v>4</v>
      </c>
      <c r="N58">
        <v>5</v>
      </c>
      <c r="O58">
        <v>4</v>
      </c>
      <c r="P58" t="s">
        <v>32</v>
      </c>
      <c r="Q58">
        <v>3</v>
      </c>
      <c r="R58">
        <v>3</v>
      </c>
      <c r="S58">
        <v>4</v>
      </c>
      <c r="T58">
        <v>4</v>
      </c>
      <c r="U58">
        <v>4</v>
      </c>
      <c r="V58">
        <v>2</v>
      </c>
      <c r="W58">
        <v>4</v>
      </c>
      <c r="X58">
        <v>4</v>
      </c>
      <c r="Y58">
        <v>5</v>
      </c>
      <c r="Z58">
        <v>4</v>
      </c>
      <c r="AA58" t="s">
        <v>69</v>
      </c>
      <c r="AB58" t="s">
        <v>32</v>
      </c>
      <c r="AC58" s="2">
        <v>1</v>
      </c>
      <c r="AD58" t="s">
        <v>32</v>
      </c>
      <c r="AE58" t="s">
        <v>32</v>
      </c>
      <c r="AF58" t="s">
        <v>270</v>
      </c>
      <c r="AG58" t="s">
        <v>271</v>
      </c>
      <c r="AH58" t="s">
        <v>272</v>
      </c>
    </row>
    <row r="59" spans="1:37" x14ac:dyDescent="0.2">
      <c r="A59" t="s">
        <v>273</v>
      </c>
      <c r="B59" t="s">
        <v>32</v>
      </c>
      <c r="C59" t="s">
        <v>2</v>
      </c>
      <c r="D59" t="s">
        <v>32</v>
      </c>
      <c r="E59" t="s">
        <v>32</v>
      </c>
      <c r="F59" t="s">
        <v>32</v>
      </c>
      <c r="G59" t="s">
        <v>32</v>
      </c>
      <c r="H59">
        <v>1</v>
      </c>
      <c r="I59">
        <v>5</v>
      </c>
      <c r="J59">
        <v>5</v>
      </c>
      <c r="K59">
        <v>4</v>
      </c>
      <c r="L59">
        <v>5</v>
      </c>
      <c r="M59">
        <v>5</v>
      </c>
      <c r="N59">
        <v>5</v>
      </c>
      <c r="O59">
        <v>5</v>
      </c>
      <c r="P59" t="s">
        <v>32</v>
      </c>
      <c r="Q59">
        <v>5</v>
      </c>
      <c r="R59">
        <v>4</v>
      </c>
      <c r="S59">
        <v>4</v>
      </c>
      <c r="T59">
        <v>4</v>
      </c>
      <c r="U59">
        <v>4</v>
      </c>
      <c r="V59" t="s">
        <v>32</v>
      </c>
      <c r="W59">
        <v>5</v>
      </c>
      <c r="X59">
        <v>5</v>
      </c>
      <c r="Y59">
        <v>5</v>
      </c>
      <c r="Z59">
        <v>5</v>
      </c>
      <c r="AA59" t="s">
        <v>39</v>
      </c>
      <c r="AB59" t="s">
        <v>32</v>
      </c>
      <c r="AC59" s="2">
        <v>1</v>
      </c>
      <c r="AD59" t="s">
        <v>32</v>
      </c>
      <c r="AE59" t="s">
        <v>274</v>
      </c>
      <c r="AF59" t="s">
        <v>275</v>
      </c>
      <c r="AG59" t="s">
        <v>276</v>
      </c>
      <c r="AH59" t="s">
        <v>277</v>
      </c>
    </row>
    <row r="60" spans="1:37" x14ac:dyDescent="0.2">
      <c r="A60" t="s">
        <v>278</v>
      </c>
      <c r="B60" t="s">
        <v>1</v>
      </c>
      <c r="C60" t="s">
        <v>32</v>
      </c>
      <c r="D60" t="s">
        <v>32</v>
      </c>
      <c r="E60" t="s">
        <v>32</v>
      </c>
      <c r="F60" t="s">
        <v>32</v>
      </c>
      <c r="G60" t="s">
        <v>32</v>
      </c>
      <c r="H60">
        <v>1</v>
      </c>
      <c r="I60">
        <v>5</v>
      </c>
      <c r="J60">
        <v>4</v>
      </c>
      <c r="K60">
        <v>3</v>
      </c>
      <c r="L60">
        <v>4</v>
      </c>
      <c r="M60">
        <v>3</v>
      </c>
      <c r="N60">
        <v>5</v>
      </c>
      <c r="O60">
        <v>3</v>
      </c>
      <c r="P60">
        <v>3</v>
      </c>
      <c r="Q60">
        <v>3</v>
      </c>
      <c r="R60">
        <v>4</v>
      </c>
      <c r="S60">
        <v>2</v>
      </c>
      <c r="T60">
        <v>4</v>
      </c>
      <c r="U60">
        <v>5</v>
      </c>
      <c r="V60">
        <v>4</v>
      </c>
      <c r="W60">
        <v>3</v>
      </c>
      <c r="X60">
        <v>2</v>
      </c>
      <c r="Y60">
        <v>3</v>
      </c>
      <c r="Z60">
        <v>2</v>
      </c>
      <c r="AA60" t="s">
        <v>33</v>
      </c>
      <c r="AB60" t="s">
        <v>32</v>
      </c>
      <c r="AC60" s="2">
        <v>1</v>
      </c>
      <c r="AD60" t="s">
        <v>32</v>
      </c>
      <c r="AE60" t="s">
        <v>32</v>
      </c>
      <c r="AF60" t="s">
        <v>279</v>
      </c>
      <c r="AG60" t="s">
        <v>280</v>
      </c>
      <c r="AH60" t="s">
        <v>281</v>
      </c>
    </row>
    <row r="61" spans="1:37" x14ac:dyDescent="0.2">
      <c r="A61" t="s">
        <v>282</v>
      </c>
      <c r="B61" t="s">
        <v>32</v>
      </c>
      <c r="C61" t="s">
        <v>32</v>
      </c>
      <c r="D61" t="s">
        <v>32</v>
      </c>
      <c r="E61" t="s">
        <v>4</v>
      </c>
      <c r="F61" t="s">
        <v>32</v>
      </c>
      <c r="G61" t="s">
        <v>32</v>
      </c>
      <c r="H61">
        <v>1</v>
      </c>
      <c r="I61">
        <v>5</v>
      </c>
      <c r="J61">
        <v>5</v>
      </c>
      <c r="K61">
        <v>3</v>
      </c>
      <c r="L61">
        <v>5</v>
      </c>
      <c r="M61">
        <v>4</v>
      </c>
      <c r="N61">
        <v>5</v>
      </c>
      <c r="O61">
        <v>4</v>
      </c>
      <c r="P61" t="s">
        <v>32</v>
      </c>
      <c r="Q61">
        <v>4</v>
      </c>
      <c r="R61">
        <v>4</v>
      </c>
      <c r="S61">
        <v>4</v>
      </c>
      <c r="T61">
        <v>4</v>
      </c>
      <c r="U61" t="s">
        <v>32</v>
      </c>
      <c r="V61">
        <v>3</v>
      </c>
      <c r="W61">
        <v>4</v>
      </c>
      <c r="X61">
        <v>4</v>
      </c>
      <c r="Y61">
        <v>5</v>
      </c>
      <c r="Z61">
        <v>3</v>
      </c>
      <c r="AA61" t="s">
        <v>69</v>
      </c>
      <c r="AB61" t="s">
        <v>32</v>
      </c>
      <c r="AC61" s="2">
        <v>0</v>
      </c>
      <c r="AD61" t="s">
        <v>32</v>
      </c>
      <c r="AE61" t="s">
        <v>32</v>
      </c>
      <c r="AF61" t="s">
        <v>283</v>
      </c>
      <c r="AG61" t="s">
        <v>284</v>
      </c>
      <c r="AH61" t="s">
        <v>285</v>
      </c>
    </row>
    <row r="62" spans="1:37" x14ac:dyDescent="0.2">
      <c r="A62" t="s">
        <v>286</v>
      </c>
      <c r="B62" t="s">
        <v>1</v>
      </c>
      <c r="C62" t="s">
        <v>32</v>
      </c>
      <c r="D62" t="s">
        <v>3</v>
      </c>
      <c r="E62" t="s">
        <v>4</v>
      </c>
      <c r="F62" t="s">
        <v>32</v>
      </c>
      <c r="G62" t="s">
        <v>32</v>
      </c>
      <c r="H62">
        <v>2</v>
      </c>
      <c r="I62">
        <v>5</v>
      </c>
      <c r="J62">
        <v>5</v>
      </c>
      <c r="K62">
        <v>3</v>
      </c>
      <c r="L62">
        <v>5</v>
      </c>
      <c r="M62">
        <v>5</v>
      </c>
      <c r="N62">
        <v>5</v>
      </c>
      <c r="O62">
        <v>3</v>
      </c>
      <c r="P62">
        <v>2</v>
      </c>
      <c r="Q62">
        <v>4</v>
      </c>
      <c r="R62">
        <v>4</v>
      </c>
      <c r="S62">
        <v>5</v>
      </c>
      <c r="T62">
        <v>5</v>
      </c>
      <c r="U62">
        <v>3</v>
      </c>
      <c r="V62">
        <v>3</v>
      </c>
      <c r="W62">
        <v>4</v>
      </c>
      <c r="X62">
        <v>5</v>
      </c>
      <c r="Y62">
        <v>3</v>
      </c>
      <c r="Z62">
        <v>3</v>
      </c>
      <c r="AA62" t="s">
        <v>39</v>
      </c>
      <c r="AB62" t="s">
        <v>32</v>
      </c>
      <c r="AC62" s="2">
        <v>0</v>
      </c>
      <c r="AD62" t="s">
        <v>32</v>
      </c>
      <c r="AE62" t="s">
        <v>287</v>
      </c>
      <c r="AF62" t="s">
        <v>288</v>
      </c>
      <c r="AG62" t="s">
        <v>289</v>
      </c>
      <c r="AH62" t="s">
        <v>290</v>
      </c>
    </row>
    <row r="63" spans="1:37" x14ac:dyDescent="0.2">
      <c r="AC63" s="2"/>
      <c r="AJ63" s="18">
        <f>AVERAGE(H34:Z62)</f>
        <v>3.4312977099236641</v>
      </c>
      <c r="AK63" t="s">
        <v>427</v>
      </c>
    </row>
    <row r="64" spans="1:37" x14ac:dyDescent="0.2">
      <c r="AC64" s="2"/>
    </row>
    <row r="65" spans="1:37" x14ac:dyDescent="0.2">
      <c r="A65" t="s">
        <v>377</v>
      </c>
      <c r="B65" t="s">
        <v>32</v>
      </c>
      <c r="C65" t="s">
        <v>342</v>
      </c>
      <c r="D65" t="s">
        <v>32</v>
      </c>
      <c r="E65" t="s">
        <v>344</v>
      </c>
      <c r="F65" t="s">
        <v>32</v>
      </c>
      <c r="G65" t="s">
        <v>32</v>
      </c>
      <c r="H65">
        <v>2</v>
      </c>
      <c r="I65">
        <v>5</v>
      </c>
      <c r="J65">
        <v>4</v>
      </c>
      <c r="K65">
        <v>2</v>
      </c>
      <c r="L65">
        <v>3</v>
      </c>
      <c r="M65">
        <v>3</v>
      </c>
      <c r="N65">
        <v>5</v>
      </c>
      <c r="O65">
        <v>4</v>
      </c>
      <c r="P65">
        <v>2</v>
      </c>
      <c r="Q65">
        <v>3</v>
      </c>
      <c r="R65">
        <v>4</v>
      </c>
      <c r="S65">
        <v>3</v>
      </c>
      <c r="T65">
        <v>4</v>
      </c>
      <c r="U65">
        <v>3</v>
      </c>
      <c r="V65">
        <v>3</v>
      </c>
      <c r="W65">
        <v>4</v>
      </c>
      <c r="X65">
        <v>4</v>
      </c>
      <c r="Y65">
        <v>3</v>
      </c>
      <c r="Z65">
        <v>3</v>
      </c>
      <c r="AA65" t="s">
        <v>173</v>
      </c>
      <c r="AB65" t="s">
        <v>32</v>
      </c>
      <c r="AC65" s="2">
        <v>0</v>
      </c>
      <c r="AD65" t="s">
        <v>378</v>
      </c>
      <c r="AE65" t="s">
        <v>32</v>
      </c>
      <c r="AF65" t="s">
        <v>379</v>
      </c>
      <c r="AG65" t="s">
        <v>380</v>
      </c>
      <c r="AH65" t="s">
        <v>381</v>
      </c>
      <c r="AJ65" t="s">
        <v>426</v>
      </c>
    </row>
    <row r="66" spans="1:37" x14ac:dyDescent="0.2">
      <c r="A66" t="s">
        <v>291</v>
      </c>
      <c r="B66" t="s">
        <v>32</v>
      </c>
      <c r="C66" t="s">
        <v>32</v>
      </c>
      <c r="D66" t="s">
        <v>32</v>
      </c>
      <c r="E66" t="s">
        <v>4</v>
      </c>
      <c r="F66" t="s">
        <v>32</v>
      </c>
      <c r="G66" t="s">
        <v>32</v>
      </c>
      <c r="H66">
        <v>1</v>
      </c>
      <c r="I66">
        <v>3</v>
      </c>
      <c r="J66">
        <v>5</v>
      </c>
      <c r="K66">
        <v>3</v>
      </c>
      <c r="L66">
        <v>5</v>
      </c>
      <c r="M66">
        <v>5</v>
      </c>
      <c r="N66">
        <v>5</v>
      </c>
      <c r="O66">
        <v>5</v>
      </c>
      <c r="P66">
        <v>5</v>
      </c>
      <c r="Q66">
        <v>4</v>
      </c>
      <c r="R66">
        <v>4</v>
      </c>
      <c r="S66">
        <v>4</v>
      </c>
      <c r="T66">
        <v>4</v>
      </c>
      <c r="U66">
        <v>3</v>
      </c>
      <c r="V66">
        <v>2</v>
      </c>
      <c r="W66">
        <v>3</v>
      </c>
      <c r="X66">
        <v>3</v>
      </c>
      <c r="Y66">
        <v>2</v>
      </c>
      <c r="Z66">
        <v>1</v>
      </c>
      <c r="AA66" t="s">
        <v>33</v>
      </c>
      <c r="AB66" t="s">
        <v>32</v>
      </c>
      <c r="AC66" s="2">
        <v>0</v>
      </c>
      <c r="AD66" t="s">
        <v>292</v>
      </c>
      <c r="AE66" t="s">
        <v>32</v>
      </c>
      <c r="AF66" t="s">
        <v>293</v>
      </c>
      <c r="AG66" t="s">
        <v>294</v>
      </c>
      <c r="AH66" t="s">
        <v>122</v>
      </c>
    </row>
    <row r="67" spans="1:37" x14ac:dyDescent="0.2">
      <c r="A67" t="s">
        <v>295</v>
      </c>
      <c r="B67" t="s">
        <v>1</v>
      </c>
      <c r="C67" t="s">
        <v>32</v>
      </c>
      <c r="D67" t="s">
        <v>32</v>
      </c>
      <c r="E67" t="s">
        <v>32</v>
      </c>
      <c r="F67" t="s">
        <v>32</v>
      </c>
      <c r="G67" t="s">
        <v>32</v>
      </c>
      <c r="H67">
        <v>1</v>
      </c>
      <c r="I67">
        <v>4</v>
      </c>
      <c r="J67">
        <v>4</v>
      </c>
      <c r="K67">
        <v>2</v>
      </c>
      <c r="L67">
        <v>3</v>
      </c>
      <c r="M67">
        <v>4</v>
      </c>
      <c r="N67">
        <v>4</v>
      </c>
      <c r="O67">
        <v>2</v>
      </c>
      <c r="P67">
        <v>1</v>
      </c>
      <c r="Q67">
        <v>4</v>
      </c>
      <c r="R67">
        <v>3</v>
      </c>
      <c r="S67">
        <v>4</v>
      </c>
      <c r="T67">
        <v>4</v>
      </c>
      <c r="U67">
        <v>3</v>
      </c>
      <c r="V67">
        <v>2</v>
      </c>
      <c r="W67">
        <v>2</v>
      </c>
      <c r="X67">
        <v>2</v>
      </c>
      <c r="Y67">
        <v>3</v>
      </c>
      <c r="Z67">
        <v>3</v>
      </c>
      <c r="AA67" t="s">
        <v>33</v>
      </c>
      <c r="AB67" t="s">
        <v>32</v>
      </c>
      <c r="AC67" s="2">
        <v>1</v>
      </c>
      <c r="AD67" t="s">
        <v>296</v>
      </c>
      <c r="AE67" t="s">
        <v>32</v>
      </c>
      <c r="AF67" t="s">
        <v>297</v>
      </c>
      <c r="AG67" t="s">
        <v>298</v>
      </c>
      <c r="AH67" t="s">
        <v>299</v>
      </c>
    </row>
    <row r="68" spans="1:37" x14ac:dyDescent="0.2">
      <c r="A68" t="s">
        <v>300</v>
      </c>
      <c r="B68" t="s">
        <v>32</v>
      </c>
      <c r="C68" t="s">
        <v>2</v>
      </c>
      <c r="D68" t="s">
        <v>32</v>
      </c>
      <c r="E68" t="s">
        <v>4</v>
      </c>
      <c r="F68" t="s">
        <v>32</v>
      </c>
      <c r="G68" t="s">
        <v>32</v>
      </c>
      <c r="H68">
        <v>2</v>
      </c>
      <c r="I68">
        <v>5</v>
      </c>
      <c r="J68">
        <v>4</v>
      </c>
      <c r="K68">
        <v>2</v>
      </c>
      <c r="L68">
        <v>5</v>
      </c>
      <c r="M68">
        <v>4</v>
      </c>
      <c r="N68">
        <v>3</v>
      </c>
      <c r="O68">
        <v>2</v>
      </c>
      <c r="P68">
        <v>1</v>
      </c>
      <c r="Q68">
        <v>2</v>
      </c>
      <c r="R68">
        <v>4</v>
      </c>
      <c r="S68" t="s">
        <v>32</v>
      </c>
      <c r="T68" t="s">
        <v>32</v>
      </c>
      <c r="U68" t="s">
        <v>32</v>
      </c>
      <c r="V68">
        <v>1</v>
      </c>
      <c r="W68">
        <v>3</v>
      </c>
      <c r="X68">
        <v>3</v>
      </c>
      <c r="Y68">
        <v>3</v>
      </c>
      <c r="Z68">
        <v>2</v>
      </c>
      <c r="AA68" t="s">
        <v>39</v>
      </c>
      <c r="AB68" t="s">
        <v>32</v>
      </c>
      <c r="AC68" s="2">
        <v>1</v>
      </c>
      <c r="AD68" t="s">
        <v>301</v>
      </c>
      <c r="AE68" t="s">
        <v>32</v>
      </c>
      <c r="AF68" t="s">
        <v>302</v>
      </c>
      <c r="AG68" t="s">
        <v>303</v>
      </c>
      <c r="AH68" t="s">
        <v>304</v>
      </c>
    </row>
    <row r="69" spans="1:37" x14ac:dyDescent="0.2">
      <c r="A69" t="s">
        <v>305</v>
      </c>
      <c r="B69" t="s">
        <v>1</v>
      </c>
      <c r="C69" t="s">
        <v>32</v>
      </c>
      <c r="D69" t="s">
        <v>32</v>
      </c>
      <c r="E69" t="s">
        <v>32</v>
      </c>
      <c r="F69" t="s">
        <v>32</v>
      </c>
      <c r="G69" t="s">
        <v>32</v>
      </c>
      <c r="H69">
        <v>1</v>
      </c>
      <c r="I69">
        <v>5</v>
      </c>
      <c r="J69">
        <v>3</v>
      </c>
      <c r="K69" t="s">
        <v>32</v>
      </c>
      <c r="L69">
        <v>5</v>
      </c>
      <c r="M69">
        <v>5</v>
      </c>
      <c r="N69" t="s">
        <v>32</v>
      </c>
      <c r="O69">
        <v>4</v>
      </c>
      <c r="P69">
        <v>2</v>
      </c>
      <c r="Q69">
        <v>5</v>
      </c>
      <c r="R69">
        <v>3</v>
      </c>
      <c r="S69">
        <v>3</v>
      </c>
      <c r="T69">
        <v>4</v>
      </c>
      <c r="U69">
        <v>4</v>
      </c>
      <c r="V69">
        <v>3</v>
      </c>
      <c r="W69" t="s">
        <v>32</v>
      </c>
      <c r="X69" t="s">
        <v>32</v>
      </c>
      <c r="Y69">
        <v>4</v>
      </c>
      <c r="Z69">
        <v>3</v>
      </c>
      <c r="AA69" t="s">
        <v>62</v>
      </c>
      <c r="AB69" t="s">
        <v>32</v>
      </c>
      <c r="AC69" s="2">
        <v>1</v>
      </c>
      <c r="AD69" t="s">
        <v>306</v>
      </c>
      <c r="AE69" t="s">
        <v>32</v>
      </c>
      <c r="AF69" t="s">
        <v>307</v>
      </c>
      <c r="AG69" t="s">
        <v>308</v>
      </c>
      <c r="AH69" t="s">
        <v>309</v>
      </c>
    </row>
    <row r="70" spans="1:37" x14ac:dyDescent="0.2">
      <c r="A70" t="s">
        <v>310</v>
      </c>
      <c r="B70" t="s">
        <v>1</v>
      </c>
      <c r="C70" t="s">
        <v>32</v>
      </c>
      <c r="D70" t="s">
        <v>3</v>
      </c>
      <c r="E70" t="s">
        <v>32</v>
      </c>
      <c r="F70" t="s">
        <v>32</v>
      </c>
      <c r="G70" t="s">
        <v>32</v>
      </c>
      <c r="H70">
        <v>2</v>
      </c>
      <c r="I70">
        <v>5</v>
      </c>
      <c r="J70">
        <v>3</v>
      </c>
      <c r="K70">
        <v>2</v>
      </c>
      <c r="L70">
        <v>5</v>
      </c>
      <c r="M70">
        <v>4</v>
      </c>
      <c r="N70">
        <v>4</v>
      </c>
      <c r="O70">
        <v>2</v>
      </c>
      <c r="P70">
        <v>1</v>
      </c>
      <c r="Q70">
        <v>2</v>
      </c>
      <c r="R70">
        <v>4</v>
      </c>
      <c r="S70">
        <v>3</v>
      </c>
      <c r="T70">
        <v>2</v>
      </c>
      <c r="U70">
        <v>2</v>
      </c>
      <c r="V70">
        <v>3</v>
      </c>
      <c r="W70">
        <v>1</v>
      </c>
      <c r="X70">
        <v>5</v>
      </c>
      <c r="Y70">
        <v>2</v>
      </c>
      <c r="Z70">
        <v>2</v>
      </c>
      <c r="AA70" t="s">
        <v>33</v>
      </c>
      <c r="AB70" t="s">
        <v>32</v>
      </c>
      <c r="AC70" s="2">
        <v>1</v>
      </c>
      <c r="AD70" t="s">
        <v>311</v>
      </c>
      <c r="AE70" t="s">
        <v>32</v>
      </c>
      <c r="AF70" t="s">
        <v>312</v>
      </c>
      <c r="AG70" t="s">
        <v>313</v>
      </c>
      <c r="AH70" t="s">
        <v>314</v>
      </c>
    </row>
    <row r="71" spans="1:37" x14ac:dyDescent="0.2">
      <c r="A71" t="s">
        <v>315</v>
      </c>
      <c r="B71" t="s">
        <v>1</v>
      </c>
      <c r="C71" t="s">
        <v>32</v>
      </c>
      <c r="D71" t="s">
        <v>3</v>
      </c>
      <c r="E71" t="s">
        <v>32</v>
      </c>
      <c r="F71" t="s">
        <v>5</v>
      </c>
      <c r="G71" t="s">
        <v>32</v>
      </c>
      <c r="H71">
        <v>2</v>
      </c>
      <c r="I71">
        <v>5</v>
      </c>
      <c r="J71">
        <v>5</v>
      </c>
      <c r="K71">
        <v>3</v>
      </c>
      <c r="L71">
        <v>4</v>
      </c>
      <c r="M71">
        <v>5</v>
      </c>
      <c r="N71">
        <v>5</v>
      </c>
      <c r="O71">
        <v>4</v>
      </c>
      <c r="P71">
        <v>3</v>
      </c>
      <c r="Q71">
        <v>4</v>
      </c>
      <c r="R71">
        <v>4</v>
      </c>
      <c r="S71">
        <v>3</v>
      </c>
      <c r="T71">
        <v>5</v>
      </c>
      <c r="U71">
        <v>3</v>
      </c>
      <c r="V71">
        <v>3</v>
      </c>
      <c r="W71">
        <v>5</v>
      </c>
      <c r="X71">
        <v>4</v>
      </c>
      <c r="Y71">
        <v>5</v>
      </c>
      <c r="Z71">
        <v>5</v>
      </c>
      <c r="AA71" t="s">
        <v>33</v>
      </c>
      <c r="AB71" t="s">
        <v>32</v>
      </c>
      <c r="AC71" s="2">
        <v>0</v>
      </c>
      <c r="AD71" t="s">
        <v>32</v>
      </c>
      <c r="AE71" t="s">
        <v>32</v>
      </c>
      <c r="AF71" t="s">
        <v>316</v>
      </c>
      <c r="AG71" t="s">
        <v>317</v>
      </c>
      <c r="AH71" t="s">
        <v>318</v>
      </c>
    </row>
    <row r="72" spans="1:37" x14ac:dyDescent="0.2">
      <c r="A72" t="s">
        <v>319</v>
      </c>
      <c r="B72" t="s">
        <v>1</v>
      </c>
      <c r="C72" t="s">
        <v>32</v>
      </c>
      <c r="D72" t="s">
        <v>32</v>
      </c>
      <c r="E72" t="s">
        <v>32</v>
      </c>
      <c r="F72" t="s">
        <v>32</v>
      </c>
      <c r="G72" t="s">
        <v>6</v>
      </c>
      <c r="H72">
        <v>2</v>
      </c>
      <c r="I72">
        <v>4</v>
      </c>
      <c r="J72">
        <v>3</v>
      </c>
      <c r="K72">
        <v>2</v>
      </c>
      <c r="L72">
        <v>5</v>
      </c>
      <c r="M72">
        <v>4</v>
      </c>
      <c r="N72">
        <v>5</v>
      </c>
      <c r="O72">
        <v>3</v>
      </c>
      <c r="P72">
        <v>3</v>
      </c>
      <c r="Q72">
        <v>4</v>
      </c>
      <c r="R72">
        <v>5</v>
      </c>
      <c r="S72">
        <v>4</v>
      </c>
      <c r="T72">
        <v>3</v>
      </c>
      <c r="U72">
        <v>2</v>
      </c>
      <c r="V72">
        <v>2</v>
      </c>
      <c r="W72">
        <v>3</v>
      </c>
      <c r="X72">
        <v>2</v>
      </c>
      <c r="Y72">
        <v>3</v>
      </c>
      <c r="Z72">
        <v>4</v>
      </c>
      <c r="AA72" t="s">
        <v>39</v>
      </c>
      <c r="AB72" t="s">
        <v>32</v>
      </c>
      <c r="AC72" s="2">
        <v>1</v>
      </c>
      <c r="AD72" t="s">
        <v>32</v>
      </c>
      <c r="AE72" t="s">
        <v>32</v>
      </c>
      <c r="AF72" t="s">
        <v>320</v>
      </c>
      <c r="AG72" t="s">
        <v>321</v>
      </c>
      <c r="AH72" t="s">
        <v>322</v>
      </c>
    </row>
    <row r="73" spans="1:37" x14ac:dyDescent="0.2">
      <c r="A73" t="s">
        <v>323</v>
      </c>
      <c r="B73" t="s">
        <v>1</v>
      </c>
      <c r="C73" t="s">
        <v>32</v>
      </c>
      <c r="D73" t="s">
        <v>32</v>
      </c>
      <c r="E73" t="s">
        <v>32</v>
      </c>
      <c r="F73" t="s">
        <v>32</v>
      </c>
      <c r="G73" t="s">
        <v>32</v>
      </c>
      <c r="H73">
        <v>1</v>
      </c>
      <c r="I73">
        <v>5</v>
      </c>
      <c r="J73">
        <v>4</v>
      </c>
      <c r="K73">
        <v>3</v>
      </c>
      <c r="L73">
        <v>5</v>
      </c>
      <c r="M73">
        <v>5</v>
      </c>
      <c r="N73">
        <v>4</v>
      </c>
      <c r="O73">
        <v>3</v>
      </c>
      <c r="P73" t="s">
        <v>32</v>
      </c>
      <c r="Q73">
        <v>2</v>
      </c>
      <c r="R73">
        <v>3</v>
      </c>
      <c r="S73">
        <v>2</v>
      </c>
      <c r="T73">
        <v>3</v>
      </c>
      <c r="U73">
        <v>2</v>
      </c>
      <c r="V73">
        <v>2</v>
      </c>
      <c r="W73">
        <v>3</v>
      </c>
      <c r="X73">
        <v>4</v>
      </c>
      <c r="Y73">
        <v>4</v>
      </c>
      <c r="Z73">
        <v>2</v>
      </c>
      <c r="AA73" t="s">
        <v>39</v>
      </c>
      <c r="AB73" t="s">
        <v>32</v>
      </c>
      <c r="AC73" s="2">
        <v>1</v>
      </c>
      <c r="AD73" t="s">
        <v>324</v>
      </c>
      <c r="AE73" t="s">
        <v>325</v>
      </c>
      <c r="AF73" t="s">
        <v>326</v>
      </c>
      <c r="AG73" t="s">
        <v>327</v>
      </c>
      <c r="AH73" t="s">
        <v>328</v>
      </c>
    </row>
    <row r="74" spans="1:37" x14ac:dyDescent="0.2">
      <c r="A74" t="s">
        <v>382</v>
      </c>
      <c r="B74" t="s">
        <v>32</v>
      </c>
      <c r="C74" t="s">
        <v>32</v>
      </c>
      <c r="D74" t="s">
        <v>32</v>
      </c>
      <c r="E74" t="s">
        <v>344</v>
      </c>
      <c r="F74" t="s">
        <v>32</v>
      </c>
      <c r="G74" t="s">
        <v>32</v>
      </c>
      <c r="H74">
        <v>1</v>
      </c>
      <c r="I74">
        <v>4</v>
      </c>
      <c r="J74">
        <v>4</v>
      </c>
      <c r="K74">
        <v>4</v>
      </c>
      <c r="L74">
        <v>5</v>
      </c>
      <c r="M74">
        <v>5</v>
      </c>
      <c r="N74">
        <v>4</v>
      </c>
      <c r="O74">
        <v>3</v>
      </c>
      <c r="P74">
        <v>2</v>
      </c>
      <c r="Q74">
        <v>4</v>
      </c>
      <c r="R74">
        <v>4</v>
      </c>
      <c r="S74">
        <v>4</v>
      </c>
      <c r="T74">
        <v>4</v>
      </c>
      <c r="U74">
        <v>3</v>
      </c>
      <c r="V74">
        <v>3</v>
      </c>
      <c r="W74">
        <v>3</v>
      </c>
      <c r="X74">
        <v>3</v>
      </c>
      <c r="Y74">
        <v>4</v>
      </c>
      <c r="Z74">
        <v>3</v>
      </c>
      <c r="AA74" t="s">
        <v>33</v>
      </c>
      <c r="AB74" t="s">
        <v>32</v>
      </c>
      <c r="AC74" s="2">
        <v>1</v>
      </c>
      <c r="AD74" t="s">
        <v>32</v>
      </c>
      <c r="AE74" t="s">
        <v>32</v>
      </c>
      <c r="AF74" t="s">
        <v>383</v>
      </c>
      <c r="AG74" t="s">
        <v>384</v>
      </c>
      <c r="AH74" t="s">
        <v>385</v>
      </c>
    </row>
    <row r="75" spans="1:37" x14ac:dyDescent="0.2">
      <c r="A75" t="s">
        <v>329</v>
      </c>
      <c r="B75" t="s">
        <v>32</v>
      </c>
      <c r="C75" t="s">
        <v>2</v>
      </c>
      <c r="D75" t="s">
        <v>32</v>
      </c>
      <c r="E75" t="s">
        <v>4</v>
      </c>
      <c r="F75" t="s">
        <v>32</v>
      </c>
      <c r="G75" t="s">
        <v>32</v>
      </c>
      <c r="H75">
        <v>2</v>
      </c>
      <c r="I75">
        <v>5</v>
      </c>
      <c r="J75">
        <v>3</v>
      </c>
      <c r="K75">
        <v>2</v>
      </c>
      <c r="L75">
        <v>4</v>
      </c>
      <c r="M75">
        <v>3</v>
      </c>
      <c r="N75">
        <v>5</v>
      </c>
      <c r="O75">
        <v>2</v>
      </c>
      <c r="P75">
        <v>2</v>
      </c>
      <c r="Q75">
        <v>5</v>
      </c>
      <c r="R75">
        <v>3</v>
      </c>
      <c r="S75">
        <v>3</v>
      </c>
      <c r="T75">
        <v>4</v>
      </c>
      <c r="U75">
        <v>2</v>
      </c>
      <c r="V75">
        <v>1</v>
      </c>
      <c r="W75">
        <v>2</v>
      </c>
      <c r="X75">
        <v>4</v>
      </c>
      <c r="Y75">
        <v>4</v>
      </c>
      <c r="Z75">
        <v>2</v>
      </c>
      <c r="AA75" t="s">
        <v>39</v>
      </c>
      <c r="AB75" t="s">
        <v>32</v>
      </c>
      <c r="AC75" s="2">
        <v>1</v>
      </c>
      <c r="AD75" t="s">
        <v>32</v>
      </c>
      <c r="AE75" t="s">
        <v>32</v>
      </c>
      <c r="AF75" t="s">
        <v>330</v>
      </c>
      <c r="AG75" t="s">
        <v>331</v>
      </c>
      <c r="AH75" t="s">
        <v>332</v>
      </c>
    </row>
    <row r="76" spans="1:37" x14ac:dyDescent="0.2">
      <c r="AJ76" s="19">
        <f>AVERAGE(H65:Z75)</f>
        <v>3.2935323383084576</v>
      </c>
      <c r="AK76" t="s">
        <v>427</v>
      </c>
    </row>
    <row r="79" spans="1:37" x14ac:dyDescent="0.2">
      <c r="AJ79" s="20">
        <f>AJ76/AJ32</f>
        <v>0.99992006725375882</v>
      </c>
      <c r="AK79" t="s">
        <v>428</v>
      </c>
    </row>
    <row r="81" spans="36:36" x14ac:dyDescent="0.2">
      <c r="AJ81" s="20">
        <f>0.29*(AJ32-AJ76)</f>
        <v>7.6351817554645146E-5</v>
      </c>
    </row>
  </sheetData>
  <autoFilter ref="A1:AH75" xr:uid="{00000000-0009-0000-0000-000003000000}">
    <sortState xmlns:xlrd2="http://schemas.microsoft.com/office/spreadsheetml/2017/richdata2" ref="A2:AH71">
      <sortCondition ref="AG1:AG71"/>
    </sortState>
  </autoFilter>
  <conditionalFormatting sqref="A1:A75">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67213-A96D-FA4A-A09E-34574905832F}">
  <dimension ref="A1:L60"/>
  <sheetViews>
    <sheetView zoomScale="110" zoomScaleNormal="110" workbookViewId="0">
      <selection activeCell="A2" sqref="A2"/>
    </sheetView>
  </sheetViews>
  <sheetFormatPr baseColWidth="10" defaultRowHeight="15" x14ac:dyDescent="0.2"/>
  <cols>
    <col min="1" max="1" width="33.33203125" style="99" customWidth="1"/>
    <col min="2" max="16384" width="10.83203125" style="99"/>
  </cols>
  <sheetData>
    <row r="1" spans="1:12" x14ac:dyDescent="0.2">
      <c r="A1" s="98" t="s">
        <v>694</v>
      </c>
    </row>
    <row r="2" spans="1:12" x14ac:dyDescent="0.2">
      <c r="A2" s="3" t="s">
        <v>435</v>
      </c>
      <c r="B2" s="3" t="s">
        <v>695</v>
      </c>
      <c r="C2" s="3" t="s">
        <v>696</v>
      </c>
      <c r="D2" s="3" t="s">
        <v>701</v>
      </c>
      <c r="E2" s="3" t="s">
        <v>702</v>
      </c>
      <c r="F2" s="3" t="s">
        <v>699</v>
      </c>
      <c r="G2" s="3" t="s">
        <v>700</v>
      </c>
      <c r="H2" s="3" t="s">
        <v>703</v>
      </c>
      <c r="I2" s="3" t="s">
        <v>704</v>
      </c>
      <c r="J2" s="3" t="s">
        <v>697</v>
      </c>
      <c r="K2" s="3" t="s">
        <v>698</v>
      </c>
      <c r="L2" s="3" t="s">
        <v>706</v>
      </c>
    </row>
    <row r="3" spans="1:12" x14ac:dyDescent="0.2">
      <c r="A3" s="54" t="s">
        <v>588</v>
      </c>
      <c r="B3">
        <v>38</v>
      </c>
      <c r="C3">
        <v>1</v>
      </c>
      <c r="D3"/>
      <c r="E3"/>
      <c r="F3"/>
      <c r="G3"/>
      <c r="H3">
        <v>37</v>
      </c>
      <c r="I3">
        <v>1</v>
      </c>
      <c r="J3"/>
      <c r="K3"/>
      <c r="L3" t="s">
        <v>588</v>
      </c>
    </row>
    <row r="4" spans="1:12" x14ac:dyDescent="0.2">
      <c r="A4" s="52"/>
      <c r="B4"/>
      <c r="C4"/>
      <c r="D4"/>
      <c r="E4"/>
      <c r="F4"/>
      <c r="G4"/>
      <c r="H4"/>
      <c r="I4"/>
      <c r="J4"/>
      <c r="K4"/>
      <c r="L4" s="23" t="s">
        <v>600</v>
      </c>
    </row>
    <row r="5" spans="1:12" x14ac:dyDescent="0.2">
      <c r="A5" s="52"/>
      <c r="B5"/>
      <c r="C5"/>
      <c r="D5"/>
      <c r="E5"/>
      <c r="F5"/>
      <c r="G5"/>
      <c r="H5"/>
      <c r="I5"/>
      <c r="J5"/>
      <c r="K5"/>
      <c r="L5" s="23" t="s">
        <v>601</v>
      </c>
    </row>
    <row r="6" spans="1:12" x14ac:dyDescent="0.2">
      <c r="A6" s="52"/>
      <c r="B6"/>
      <c r="C6"/>
      <c r="D6"/>
      <c r="E6"/>
      <c r="F6"/>
      <c r="G6"/>
      <c r="H6"/>
      <c r="I6"/>
      <c r="J6"/>
      <c r="K6"/>
      <c r="L6" s="23" t="s">
        <v>602</v>
      </c>
    </row>
    <row r="7" spans="1:12" x14ac:dyDescent="0.2">
      <c r="A7" t="s">
        <v>687</v>
      </c>
      <c r="B7">
        <v>14</v>
      </c>
      <c r="C7">
        <v>220</v>
      </c>
      <c r="D7">
        <v>28</v>
      </c>
      <c r="E7">
        <v>12</v>
      </c>
      <c r="F7">
        <v>12</v>
      </c>
      <c r="G7">
        <v>209</v>
      </c>
      <c r="H7">
        <v>13</v>
      </c>
      <c r="I7">
        <v>51</v>
      </c>
      <c r="J7">
        <v>30</v>
      </c>
      <c r="K7">
        <v>8</v>
      </c>
      <c r="L7" s="110" t="s">
        <v>603</v>
      </c>
    </row>
    <row r="8" spans="1:12" x14ac:dyDescent="0.2">
      <c r="A8" t="s">
        <v>573</v>
      </c>
      <c r="B8">
        <v>12</v>
      </c>
      <c r="C8">
        <v>236</v>
      </c>
      <c r="D8">
        <v>27</v>
      </c>
      <c r="E8">
        <v>13</v>
      </c>
      <c r="F8">
        <v>11</v>
      </c>
      <c r="G8">
        <v>212</v>
      </c>
      <c r="H8">
        <v>10</v>
      </c>
      <c r="I8">
        <v>65</v>
      </c>
      <c r="J8">
        <v>23</v>
      </c>
      <c r="K8">
        <v>14</v>
      </c>
      <c r="L8" t="s">
        <v>604</v>
      </c>
    </row>
    <row r="9" spans="1:12" x14ac:dyDescent="0.2">
      <c r="A9" s="15" t="s">
        <v>7</v>
      </c>
      <c r="B9">
        <v>1</v>
      </c>
      <c r="C9">
        <v>579</v>
      </c>
      <c r="D9">
        <v>1</v>
      </c>
      <c r="E9">
        <v>248</v>
      </c>
      <c r="F9">
        <v>3</v>
      </c>
      <c r="G9">
        <v>307</v>
      </c>
      <c r="H9">
        <v>5</v>
      </c>
      <c r="I9">
        <v>89</v>
      </c>
      <c r="J9">
        <v>2</v>
      </c>
      <c r="K9">
        <v>174</v>
      </c>
      <c r="L9" s="23" t="s">
        <v>453</v>
      </c>
    </row>
    <row r="10" spans="1:12" x14ac:dyDescent="0.2">
      <c r="A10" t="s">
        <v>562</v>
      </c>
      <c r="B10">
        <v>23</v>
      </c>
      <c r="C10">
        <v>63</v>
      </c>
      <c r="D10">
        <v>11</v>
      </c>
      <c r="E10">
        <v>34</v>
      </c>
      <c r="F10">
        <v>21</v>
      </c>
      <c r="G10">
        <v>45</v>
      </c>
      <c r="H10">
        <v>19</v>
      </c>
      <c r="I10">
        <v>37</v>
      </c>
      <c r="J10">
        <v>11</v>
      </c>
      <c r="K10">
        <v>29</v>
      </c>
      <c r="L10" t="s">
        <v>605</v>
      </c>
    </row>
    <row r="11" spans="1:12" x14ac:dyDescent="0.2">
      <c r="A11" t="s">
        <v>580</v>
      </c>
      <c r="B11">
        <v>27</v>
      </c>
      <c r="C11">
        <v>41</v>
      </c>
      <c r="D11">
        <v>18</v>
      </c>
      <c r="E11">
        <v>20</v>
      </c>
      <c r="F11">
        <v>26</v>
      </c>
      <c r="G11">
        <v>28</v>
      </c>
      <c r="H11">
        <v>30</v>
      </c>
      <c r="I11">
        <v>10</v>
      </c>
      <c r="J11">
        <v>19</v>
      </c>
      <c r="K11">
        <v>17</v>
      </c>
      <c r="L11" t="s">
        <v>580</v>
      </c>
    </row>
    <row r="12" spans="1:12" ht="16" customHeight="1" x14ac:dyDescent="0.2">
      <c r="A12"/>
      <c r="B12"/>
      <c r="C12"/>
      <c r="D12"/>
      <c r="E12"/>
      <c r="F12"/>
      <c r="G12"/>
      <c r="H12"/>
      <c r="I12"/>
      <c r="J12"/>
      <c r="K12"/>
      <c r="L12" t="s">
        <v>606</v>
      </c>
    </row>
    <row r="13" spans="1:12" ht="16" customHeight="1" x14ac:dyDescent="0.2">
      <c r="A13" t="s">
        <v>587</v>
      </c>
      <c r="B13">
        <v>36</v>
      </c>
      <c r="C13">
        <v>4</v>
      </c>
      <c r="D13">
        <v>35</v>
      </c>
      <c r="E13">
        <v>3</v>
      </c>
      <c r="F13">
        <v>34</v>
      </c>
      <c r="G13">
        <v>3</v>
      </c>
      <c r="H13">
        <v>36</v>
      </c>
      <c r="I13">
        <v>3</v>
      </c>
      <c r="J13">
        <v>34</v>
      </c>
      <c r="K13">
        <v>3</v>
      </c>
      <c r="L13" t="s">
        <v>587</v>
      </c>
    </row>
    <row r="14" spans="1:12" x14ac:dyDescent="0.2">
      <c r="A14"/>
      <c r="B14"/>
      <c r="C14"/>
      <c r="D14"/>
      <c r="E14"/>
      <c r="F14"/>
      <c r="G14"/>
      <c r="H14"/>
      <c r="I14"/>
      <c r="J14"/>
      <c r="K14"/>
      <c r="L14" s="23" t="s">
        <v>504</v>
      </c>
    </row>
    <row r="15" spans="1:12" x14ac:dyDescent="0.2">
      <c r="A15" t="s">
        <v>567</v>
      </c>
      <c r="B15">
        <v>18</v>
      </c>
      <c r="C15">
        <v>118</v>
      </c>
      <c r="D15">
        <v>10</v>
      </c>
      <c r="E15">
        <v>35</v>
      </c>
      <c r="F15">
        <v>18</v>
      </c>
      <c r="G15">
        <v>68</v>
      </c>
      <c r="H15">
        <v>18</v>
      </c>
      <c r="I15">
        <v>40</v>
      </c>
      <c r="J15">
        <v>22</v>
      </c>
      <c r="K15">
        <v>15</v>
      </c>
      <c r="L15" t="s">
        <v>473</v>
      </c>
    </row>
    <row r="16" spans="1:12" x14ac:dyDescent="0.2">
      <c r="A16" t="s">
        <v>682</v>
      </c>
      <c r="B16">
        <v>2</v>
      </c>
      <c r="C16">
        <v>490</v>
      </c>
      <c r="D16">
        <v>3</v>
      </c>
      <c r="E16">
        <v>159</v>
      </c>
      <c r="F16">
        <v>1</v>
      </c>
      <c r="G16">
        <v>349</v>
      </c>
      <c r="H16">
        <v>1</v>
      </c>
      <c r="I16">
        <v>240</v>
      </c>
      <c r="J16">
        <v>1</v>
      </c>
      <c r="K16">
        <v>176</v>
      </c>
      <c r="L16" t="s">
        <v>455</v>
      </c>
    </row>
    <row r="17" spans="1:12" x14ac:dyDescent="0.2">
      <c r="A17" t="s">
        <v>589</v>
      </c>
      <c r="B17">
        <v>38</v>
      </c>
      <c r="C17">
        <v>1</v>
      </c>
      <c r="D17">
        <v>37</v>
      </c>
      <c r="E17">
        <v>1</v>
      </c>
      <c r="F17">
        <v>37</v>
      </c>
      <c r="G17">
        <v>1</v>
      </c>
      <c r="H17">
        <v>37</v>
      </c>
      <c r="I17">
        <v>1</v>
      </c>
      <c r="J17">
        <v>35</v>
      </c>
      <c r="K17">
        <v>1</v>
      </c>
      <c r="L17" t="s">
        <v>589</v>
      </c>
    </row>
    <row r="18" spans="1:12" x14ac:dyDescent="0.2">
      <c r="A18" t="s">
        <v>583</v>
      </c>
      <c r="B18">
        <v>33</v>
      </c>
      <c r="C18">
        <v>14</v>
      </c>
      <c r="D18">
        <v>32</v>
      </c>
      <c r="E18">
        <v>5</v>
      </c>
      <c r="F18">
        <v>34</v>
      </c>
      <c r="G18">
        <v>3</v>
      </c>
      <c r="H18">
        <v>34</v>
      </c>
      <c r="I18">
        <v>5</v>
      </c>
      <c r="J18">
        <v>28</v>
      </c>
      <c r="K18">
        <v>10</v>
      </c>
      <c r="L18" t="s">
        <v>607</v>
      </c>
    </row>
    <row r="19" spans="1:12" x14ac:dyDescent="0.2">
      <c r="A19" t="s">
        <v>578</v>
      </c>
      <c r="B19">
        <v>22</v>
      </c>
      <c r="C19">
        <v>75</v>
      </c>
      <c r="D19">
        <v>20</v>
      </c>
      <c r="E19">
        <v>17</v>
      </c>
      <c r="F19">
        <v>23</v>
      </c>
      <c r="G19">
        <v>35</v>
      </c>
      <c r="H19">
        <v>19</v>
      </c>
      <c r="I19">
        <v>37</v>
      </c>
      <c r="J19">
        <v>30</v>
      </c>
      <c r="K19">
        <v>8</v>
      </c>
      <c r="L19" t="s">
        <v>578</v>
      </c>
    </row>
    <row r="20" spans="1:12" x14ac:dyDescent="0.2">
      <c r="A20"/>
      <c r="B20"/>
      <c r="C20"/>
      <c r="D20"/>
      <c r="E20"/>
      <c r="F20"/>
      <c r="G20"/>
      <c r="H20"/>
      <c r="I20"/>
      <c r="J20"/>
      <c r="K20"/>
      <c r="L20" s="23" t="s">
        <v>499</v>
      </c>
    </row>
    <row r="21" spans="1:12" x14ac:dyDescent="0.2">
      <c r="A21" t="s">
        <v>576</v>
      </c>
      <c r="B21">
        <v>19</v>
      </c>
      <c r="C21">
        <v>100</v>
      </c>
      <c r="D21">
        <v>8</v>
      </c>
      <c r="E21">
        <v>46</v>
      </c>
      <c r="F21">
        <v>19</v>
      </c>
      <c r="G21">
        <v>56</v>
      </c>
      <c r="H21">
        <v>19</v>
      </c>
      <c r="I21">
        <v>37</v>
      </c>
      <c r="J21">
        <v>17</v>
      </c>
      <c r="K21">
        <v>19</v>
      </c>
      <c r="L21" t="s">
        <v>608</v>
      </c>
    </row>
    <row r="22" spans="1:12" x14ac:dyDescent="0.2">
      <c r="A22"/>
      <c r="B22"/>
      <c r="C22"/>
      <c r="D22"/>
      <c r="E22"/>
      <c r="F22"/>
      <c r="G22"/>
      <c r="H22"/>
      <c r="I22"/>
      <c r="J22"/>
      <c r="K22"/>
      <c r="L22" s="23" t="s">
        <v>505</v>
      </c>
    </row>
    <row r="23" spans="1:12" x14ac:dyDescent="0.2">
      <c r="A23" t="s">
        <v>683</v>
      </c>
      <c r="B23">
        <v>3</v>
      </c>
      <c r="C23">
        <v>486</v>
      </c>
      <c r="D23">
        <v>6</v>
      </c>
      <c r="E23">
        <v>98</v>
      </c>
      <c r="F23">
        <v>2</v>
      </c>
      <c r="G23">
        <v>334</v>
      </c>
      <c r="H23">
        <v>3</v>
      </c>
      <c r="I23">
        <v>108</v>
      </c>
      <c r="J23">
        <v>5</v>
      </c>
      <c r="K23">
        <v>88</v>
      </c>
      <c r="L23" t="s">
        <v>24</v>
      </c>
    </row>
    <row r="24" spans="1:12" x14ac:dyDescent="0.2">
      <c r="A24" t="s">
        <v>685</v>
      </c>
      <c r="B24">
        <v>10</v>
      </c>
      <c r="C24">
        <v>250</v>
      </c>
      <c r="D24">
        <v>4</v>
      </c>
      <c r="E24">
        <v>136</v>
      </c>
      <c r="F24">
        <v>16</v>
      </c>
      <c r="G24">
        <v>164</v>
      </c>
      <c r="H24">
        <v>4</v>
      </c>
      <c r="I24">
        <v>93</v>
      </c>
      <c r="J24">
        <v>4</v>
      </c>
      <c r="K24">
        <v>114</v>
      </c>
      <c r="L24" t="s">
        <v>456</v>
      </c>
    </row>
    <row r="25" spans="1:12" x14ac:dyDescent="0.2">
      <c r="A25"/>
      <c r="B25"/>
      <c r="C25"/>
      <c r="D25"/>
      <c r="E25"/>
      <c r="F25"/>
      <c r="G25"/>
      <c r="H25"/>
      <c r="I25"/>
      <c r="J25"/>
      <c r="K25"/>
      <c r="L25" t="s">
        <v>609</v>
      </c>
    </row>
    <row r="26" spans="1:12" x14ac:dyDescent="0.2">
      <c r="A26" t="s">
        <v>465</v>
      </c>
      <c r="B26">
        <v>5</v>
      </c>
      <c r="C26">
        <v>343</v>
      </c>
      <c r="D26">
        <v>9</v>
      </c>
      <c r="E26">
        <v>41</v>
      </c>
      <c r="F26">
        <v>4</v>
      </c>
      <c r="G26">
        <v>268</v>
      </c>
      <c r="H26">
        <v>2</v>
      </c>
      <c r="I26">
        <v>129</v>
      </c>
      <c r="J26">
        <v>10</v>
      </c>
      <c r="K26">
        <v>30</v>
      </c>
      <c r="L26" t="s">
        <v>465</v>
      </c>
    </row>
    <row r="27" spans="1:12" x14ac:dyDescent="0.2">
      <c r="A27"/>
      <c r="B27"/>
      <c r="C27"/>
      <c r="D27"/>
      <c r="E27"/>
      <c r="F27"/>
      <c r="G27"/>
      <c r="H27"/>
      <c r="I27"/>
      <c r="J27"/>
      <c r="K27"/>
      <c r="L27" s="23" t="s">
        <v>9</v>
      </c>
    </row>
    <row r="28" spans="1:12" x14ac:dyDescent="0.2">
      <c r="A28" t="s">
        <v>686</v>
      </c>
      <c r="B28">
        <v>13</v>
      </c>
      <c r="C28">
        <v>228</v>
      </c>
      <c r="D28">
        <v>5</v>
      </c>
      <c r="E28">
        <v>107</v>
      </c>
      <c r="F28">
        <v>17</v>
      </c>
      <c r="G28">
        <v>136</v>
      </c>
      <c r="H28">
        <v>9</v>
      </c>
      <c r="I28">
        <v>66</v>
      </c>
      <c r="J28">
        <v>6</v>
      </c>
      <c r="K28">
        <v>54</v>
      </c>
      <c r="L28" t="s">
        <v>610</v>
      </c>
    </row>
    <row r="29" spans="1:12" x14ac:dyDescent="0.2">
      <c r="A29" t="s">
        <v>684</v>
      </c>
      <c r="B29">
        <v>4</v>
      </c>
      <c r="C29">
        <v>448</v>
      </c>
      <c r="D29">
        <v>2</v>
      </c>
      <c r="E29">
        <v>188</v>
      </c>
      <c r="F29">
        <v>6</v>
      </c>
      <c r="G29">
        <v>232</v>
      </c>
      <c r="H29">
        <v>22</v>
      </c>
      <c r="I29">
        <v>30</v>
      </c>
      <c r="J29">
        <v>3</v>
      </c>
      <c r="K29">
        <v>139</v>
      </c>
      <c r="L29" s="23" t="s">
        <v>11</v>
      </c>
    </row>
    <row r="30" spans="1:12" x14ac:dyDescent="0.2">
      <c r="A30"/>
      <c r="B30"/>
      <c r="C30"/>
      <c r="D30"/>
      <c r="E30"/>
      <c r="F30"/>
      <c r="G30"/>
      <c r="H30"/>
      <c r="I30"/>
      <c r="J30"/>
      <c r="K30"/>
      <c r="L30" s="23" t="s">
        <v>482</v>
      </c>
    </row>
    <row r="31" spans="1:12" x14ac:dyDescent="0.2">
      <c r="A31" t="s">
        <v>584</v>
      </c>
      <c r="B31">
        <v>34</v>
      </c>
      <c r="C31">
        <v>10</v>
      </c>
      <c r="D31">
        <v>32</v>
      </c>
      <c r="E31">
        <v>5</v>
      </c>
      <c r="F31">
        <v>33</v>
      </c>
      <c r="G31">
        <v>5</v>
      </c>
      <c r="H31">
        <v>33</v>
      </c>
      <c r="I31">
        <v>6</v>
      </c>
      <c r="J31">
        <v>32</v>
      </c>
      <c r="K31">
        <v>5</v>
      </c>
      <c r="L31" t="s">
        <v>611</v>
      </c>
    </row>
    <row r="32" spans="1:12" x14ac:dyDescent="0.2">
      <c r="A32" t="s">
        <v>563</v>
      </c>
      <c r="B32">
        <v>21</v>
      </c>
      <c r="C32">
        <v>85</v>
      </c>
      <c r="D32">
        <v>12</v>
      </c>
      <c r="E32">
        <v>30</v>
      </c>
      <c r="F32">
        <v>22</v>
      </c>
      <c r="G32">
        <v>36</v>
      </c>
      <c r="H32">
        <v>23</v>
      </c>
      <c r="I32">
        <v>27</v>
      </c>
      <c r="J32">
        <v>8</v>
      </c>
      <c r="K32">
        <v>42</v>
      </c>
      <c r="L32" t="s">
        <v>22</v>
      </c>
    </row>
    <row r="33" spans="1:12" x14ac:dyDescent="0.2">
      <c r="A33"/>
      <c r="B33"/>
      <c r="C33"/>
      <c r="D33"/>
      <c r="E33"/>
      <c r="F33"/>
      <c r="G33"/>
      <c r="H33"/>
      <c r="I33"/>
      <c r="J33"/>
      <c r="K33"/>
      <c r="L33" s="23" t="s">
        <v>463</v>
      </c>
    </row>
    <row r="34" spans="1:12" x14ac:dyDescent="0.2">
      <c r="A34" t="s">
        <v>566</v>
      </c>
      <c r="B34">
        <v>31</v>
      </c>
      <c r="C34">
        <v>18</v>
      </c>
      <c r="D34">
        <v>25</v>
      </c>
      <c r="E34">
        <v>14</v>
      </c>
      <c r="F34">
        <v>31</v>
      </c>
      <c r="G34">
        <v>9</v>
      </c>
      <c r="H34">
        <v>32</v>
      </c>
      <c r="I34">
        <v>9</v>
      </c>
      <c r="J34">
        <v>20</v>
      </c>
      <c r="K34">
        <v>16</v>
      </c>
      <c r="L34" t="s">
        <v>21</v>
      </c>
    </row>
    <row r="35" spans="1:12" x14ac:dyDescent="0.2">
      <c r="A35" t="s">
        <v>612</v>
      </c>
      <c r="B35">
        <v>29</v>
      </c>
      <c r="C35">
        <v>30</v>
      </c>
      <c r="D35">
        <v>23</v>
      </c>
      <c r="E35">
        <v>16</v>
      </c>
      <c r="F35">
        <v>28</v>
      </c>
      <c r="G35">
        <v>23</v>
      </c>
      <c r="H35">
        <v>27</v>
      </c>
      <c r="I35">
        <v>15</v>
      </c>
      <c r="J35">
        <v>23</v>
      </c>
      <c r="K35">
        <v>14</v>
      </c>
      <c r="L35" t="s">
        <v>612</v>
      </c>
    </row>
    <row r="36" spans="1:12" x14ac:dyDescent="0.2">
      <c r="A36" t="s">
        <v>585</v>
      </c>
      <c r="B36">
        <v>35</v>
      </c>
      <c r="C36">
        <v>6</v>
      </c>
      <c r="D36">
        <v>35</v>
      </c>
      <c r="E36">
        <v>3</v>
      </c>
      <c r="F36">
        <v>34</v>
      </c>
      <c r="G36">
        <v>3</v>
      </c>
      <c r="H36">
        <v>35</v>
      </c>
      <c r="I36">
        <v>4</v>
      </c>
      <c r="J36"/>
      <c r="K36"/>
      <c r="L36" t="s">
        <v>585</v>
      </c>
    </row>
    <row r="37" spans="1:12" x14ac:dyDescent="0.2">
      <c r="A37" t="s">
        <v>590</v>
      </c>
      <c r="B37">
        <v>38</v>
      </c>
      <c r="C37">
        <v>1</v>
      </c>
      <c r="D37"/>
      <c r="E37"/>
      <c r="F37">
        <v>37</v>
      </c>
      <c r="G37">
        <v>1</v>
      </c>
      <c r="H37"/>
      <c r="I37"/>
      <c r="J37"/>
      <c r="K37"/>
      <c r="L37" t="s">
        <v>590</v>
      </c>
    </row>
    <row r="38" spans="1:12" x14ac:dyDescent="0.2">
      <c r="A38"/>
      <c r="B38"/>
      <c r="C38"/>
      <c r="D38"/>
      <c r="E38"/>
      <c r="F38"/>
      <c r="G38"/>
      <c r="H38"/>
      <c r="I38"/>
      <c r="J38"/>
      <c r="K38"/>
      <c r="L38" s="23" t="s">
        <v>508</v>
      </c>
    </row>
    <row r="39" spans="1:12" x14ac:dyDescent="0.2">
      <c r="A39"/>
      <c r="B39"/>
      <c r="C39"/>
      <c r="D39"/>
      <c r="E39"/>
      <c r="F39"/>
      <c r="G39"/>
      <c r="H39"/>
      <c r="I39"/>
      <c r="J39"/>
      <c r="K39"/>
      <c r="L39" s="23" t="s">
        <v>467</v>
      </c>
    </row>
    <row r="40" spans="1:12" x14ac:dyDescent="0.2">
      <c r="A40" t="s">
        <v>691</v>
      </c>
      <c r="B40">
        <v>6</v>
      </c>
      <c r="C40">
        <v>305</v>
      </c>
      <c r="D40">
        <v>7</v>
      </c>
      <c r="E40">
        <v>50</v>
      </c>
      <c r="F40">
        <v>5</v>
      </c>
      <c r="G40">
        <v>258</v>
      </c>
      <c r="H40">
        <v>6</v>
      </c>
      <c r="I40">
        <v>88</v>
      </c>
      <c r="J40">
        <v>7</v>
      </c>
      <c r="K40">
        <v>51</v>
      </c>
      <c r="L40" t="s">
        <v>491</v>
      </c>
    </row>
    <row r="41" spans="1:12" x14ac:dyDescent="0.2">
      <c r="A41" s="42" t="s">
        <v>705</v>
      </c>
      <c r="B41">
        <v>17</v>
      </c>
      <c r="C41">
        <v>204</v>
      </c>
      <c r="D41">
        <v>37</v>
      </c>
      <c r="E41">
        <v>1</v>
      </c>
      <c r="F41">
        <v>15</v>
      </c>
      <c r="G41">
        <v>202</v>
      </c>
      <c r="H41">
        <v>17</v>
      </c>
      <c r="I41">
        <v>41</v>
      </c>
      <c r="J41">
        <v>35</v>
      </c>
      <c r="K41">
        <v>1</v>
      </c>
      <c r="L41" s="23" t="s">
        <v>459</v>
      </c>
    </row>
    <row r="42" spans="1:12" x14ac:dyDescent="0.2">
      <c r="A42" t="s">
        <v>693</v>
      </c>
      <c r="B42">
        <v>8</v>
      </c>
      <c r="C42">
        <v>256</v>
      </c>
      <c r="D42">
        <v>20</v>
      </c>
      <c r="E42">
        <v>17</v>
      </c>
      <c r="F42">
        <v>10</v>
      </c>
      <c r="G42">
        <v>214</v>
      </c>
      <c r="H42">
        <v>12</v>
      </c>
      <c r="I42">
        <v>57</v>
      </c>
      <c r="J42">
        <v>12</v>
      </c>
      <c r="K42">
        <v>26</v>
      </c>
      <c r="L42" s="23" t="s">
        <v>613</v>
      </c>
    </row>
    <row r="43" spans="1:12" x14ac:dyDescent="0.2">
      <c r="A43" t="s">
        <v>692</v>
      </c>
      <c r="B43">
        <v>7</v>
      </c>
      <c r="C43">
        <v>257</v>
      </c>
      <c r="D43">
        <v>14</v>
      </c>
      <c r="E43">
        <v>25</v>
      </c>
      <c r="F43">
        <v>8</v>
      </c>
      <c r="G43">
        <v>222</v>
      </c>
      <c r="H43">
        <v>11</v>
      </c>
      <c r="I43">
        <v>58</v>
      </c>
      <c r="J43">
        <v>9</v>
      </c>
      <c r="K43">
        <v>32</v>
      </c>
      <c r="L43" s="23" t="s">
        <v>477</v>
      </c>
    </row>
    <row r="44" spans="1:12" x14ac:dyDescent="0.2">
      <c r="A44" t="s">
        <v>579</v>
      </c>
      <c r="B44">
        <v>24</v>
      </c>
      <c r="C44">
        <v>50</v>
      </c>
      <c r="D44">
        <v>17</v>
      </c>
      <c r="E44">
        <v>21</v>
      </c>
      <c r="F44">
        <v>25</v>
      </c>
      <c r="G44">
        <v>30</v>
      </c>
      <c r="H44">
        <v>24</v>
      </c>
      <c r="I44">
        <v>22</v>
      </c>
      <c r="J44">
        <v>15</v>
      </c>
      <c r="K44">
        <v>22</v>
      </c>
      <c r="L44" t="s">
        <v>579</v>
      </c>
    </row>
    <row r="45" spans="1:12" x14ac:dyDescent="0.2">
      <c r="A45" t="s">
        <v>572</v>
      </c>
      <c r="B45">
        <v>9</v>
      </c>
      <c r="C45">
        <v>251</v>
      </c>
      <c r="D45">
        <v>13</v>
      </c>
      <c r="E45">
        <v>26</v>
      </c>
      <c r="F45">
        <v>7</v>
      </c>
      <c r="G45">
        <v>230</v>
      </c>
      <c r="H45">
        <v>8</v>
      </c>
      <c r="I45">
        <v>68</v>
      </c>
      <c r="J45">
        <v>13</v>
      </c>
      <c r="K45">
        <v>25</v>
      </c>
      <c r="L45" t="s">
        <v>572</v>
      </c>
    </row>
    <row r="46" spans="1:12" x14ac:dyDescent="0.2">
      <c r="A46" t="s">
        <v>582</v>
      </c>
      <c r="B46">
        <v>32</v>
      </c>
      <c r="C46">
        <v>15</v>
      </c>
      <c r="D46">
        <v>30</v>
      </c>
      <c r="E46">
        <v>8</v>
      </c>
      <c r="F46">
        <v>32</v>
      </c>
      <c r="G46">
        <v>8</v>
      </c>
      <c r="H46">
        <v>30</v>
      </c>
      <c r="I46">
        <v>10</v>
      </c>
      <c r="J46">
        <v>27</v>
      </c>
      <c r="K46">
        <v>11</v>
      </c>
      <c r="L46" t="s">
        <v>582</v>
      </c>
    </row>
    <row r="47" spans="1:12" x14ac:dyDescent="0.2">
      <c r="A47" t="s">
        <v>564</v>
      </c>
      <c r="B47">
        <v>28</v>
      </c>
      <c r="C47">
        <v>38</v>
      </c>
      <c r="D47">
        <v>15</v>
      </c>
      <c r="E47">
        <v>22</v>
      </c>
      <c r="F47">
        <v>29</v>
      </c>
      <c r="G47">
        <v>20</v>
      </c>
      <c r="H47">
        <v>26</v>
      </c>
      <c r="I47">
        <v>18</v>
      </c>
      <c r="J47">
        <v>25</v>
      </c>
      <c r="K47">
        <v>13</v>
      </c>
      <c r="L47" t="s">
        <v>23</v>
      </c>
    </row>
    <row r="48" spans="1:12" x14ac:dyDescent="0.2">
      <c r="A48"/>
      <c r="B48"/>
      <c r="C48"/>
      <c r="D48"/>
      <c r="E48"/>
      <c r="F48"/>
      <c r="G48"/>
      <c r="H48"/>
      <c r="I48"/>
      <c r="J48"/>
      <c r="K48"/>
      <c r="L48" s="23" t="s">
        <v>533</v>
      </c>
    </row>
    <row r="49" spans="1:12" x14ac:dyDescent="0.2">
      <c r="A49" t="s">
        <v>574</v>
      </c>
      <c r="B49">
        <v>16</v>
      </c>
      <c r="C49">
        <v>213</v>
      </c>
      <c r="D49">
        <v>29</v>
      </c>
      <c r="E49">
        <v>10</v>
      </c>
      <c r="F49">
        <v>13</v>
      </c>
      <c r="G49">
        <v>207</v>
      </c>
      <c r="H49">
        <v>15</v>
      </c>
      <c r="I49">
        <v>47</v>
      </c>
      <c r="J49">
        <v>28</v>
      </c>
      <c r="K49">
        <v>10</v>
      </c>
      <c r="L49" t="s">
        <v>574</v>
      </c>
    </row>
    <row r="50" spans="1:12" x14ac:dyDescent="0.2">
      <c r="A50" t="s">
        <v>688</v>
      </c>
      <c r="B50">
        <v>15</v>
      </c>
      <c r="C50">
        <v>216</v>
      </c>
      <c r="D50">
        <v>31</v>
      </c>
      <c r="E50">
        <v>6</v>
      </c>
      <c r="F50">
        <v>13</v>
      </c>
      <c r="G50">
        <v>207</v>
      </c>
      <c r="H50">
        <v>14</v>
      </c>
      <c r="I50">
        <v>50</v>
      </c>
      <c r="J50">
        <v>32</v>
      </c>
      <c r="K50">
        <v>5</v>
      </c>
      <c r="L50" t="s">
        <v>614</v>
      </c>
    </row>
    <row r="51" spans="1:12" x14ac:dyDescent="0.2">
      <c r="A51" t="s">
        <v>570</v>
      </c>
      <c r="B51">
        <v>11</v>
      </c>
      <c r="C51">
        <v>248</v>
      </c>
      <c r="D51">
        <v>24</v>
      </c>
      <c r="E51">
        <v>15</v>
      </c>
      <c r="F51">
        <v>9</v>
      </c>
      <c r="G51">
        <v>219</v>
      </c>
      <c r="H51">
        <v>7</v>
      </c>
      <c r="I51">
        <v>69</v>
      </c>
      <c r="J51">
        <v>18</v>
      </c>
      <c r="K51">
        <v>18</v>
      </c>
      <c r="L51" t="s">
        <v>615</v>
      </c>
    </row>
    <row r="52" spans="1:12" x14ac:dyDescent="0.2">
      <c r="A52"/>
      <c r="B52"/>
      <c r="C52"/>
      <c r="D52"/>
      <c r="E52"/>
      <c r="F52"/>
      <c r="G52"/>
      <c r="H52"/>
      <c r="I52"/>
      <c r="J52"/>
      <c r="K52"/>
      <c r="L52" s="23" t="s">
        <v>506</v>
      </c>
    </row>
    <row r="53" spans="1:12" x14ac:dyDescent="0.2">
      <c r="A53" t="s">
        <v>581</v>
      </c>
      <c r="B53">
        <v>30</v>
      </c>
      <c r="C53">
        <v>24</v>
      </c>
      <c r="D53">
        <v>25</v>
      </c>
      <c r="E53">
        <v>14</v>
      </c>
      <c r="F53">
        <v>30</v>
      </c>
      <c r="G53">
        <v>17</v>
      </c>
      <c r="H53">
        <v>28</v>
      </c>
      <c r="I53">
        <v>14</v>
      </c>
      <c r="J53">
        <v>25</v>
      </c>
      <c r="K53">
        <v>13</v>
      </c>
      <c r="L53" t="s">
        <v>616</v>
      </c>
    </row>
    <row r="54" spans="1:12" x14ac:dyDescent="0.2">
      <c r="A54" t="s">
        <v>586</v>
      </c>
      <c r="B54">
        <v>36</v>
      </c>
      <c r="C54">
        <v>4</v>
      </c>
      <c r="D54">
        <v>34</v>
      </c>
      <c r="E54">
        <v>4</v>
      </c>
      <c r="F54">
        <v>37</v>
      </c>
      <c r="G54">
        <v>1</v>
      </c>
      <c r="H54">
        <v>37</v>
      </c>
      <c r="I54">
        <v>1</v>
      </c>
      <c r="J54"/>
      <c r="K54"/>
      <c r="L54" t="s">
        <v>586</v>
      </c>
    </row>
    <row r="55" spans="1:12" x14ac:dyDescent="0.2">
      <c r="A55" t="s">
        <v>565</v>
      </c>
      <c r="B55">
        <v>25</v>
      </c>
      <c r="C55">
        <v>43</v>
      </c>
      <c r="D55">
        <v>18</v>
      </c>
      <c r="E55">
        <v>20</v>
      </c>
      <c r="F55">
        <v>27</v>
      </c>
      <c r="G55">
        <v>26</v>
      </c>
      <c r="H55">
        <v>29</v>
      </c>
      <c r="I55">
        <v>11</v>
      </c>
      <c r="J55">
        <v>14</v>
      </c>
      <c r="K55">
        <v>24</v>
      </c>
      <c r="L55" t="s">
        <v>13</v>
      </c>
    </row>
    <row r="56" spans="1:12" x14ac:dyDescent="0.2">
      <c r="A56" t="s">
        <v>577</v>
      </c>
      <c r="B56">
        <v>20</v>
      </c>
      <c r="C56">
        <v>88</v>
      </c>
      <c r="D56">
        <v>20</v>
      </c>
      <c r="E56">
        <v>17</v>
      </c>
      <c r="F56">
        <v>20</v>
      </c>
      <c r="G56">
        <v>52</v>
      </c>
      <c r="H56">
        <v>16</v>
      </c>
      <c r="I56">
        <v>42</v>
      </c>
      <c r="J56">
        <v>20</v>
      </c>
      <c r="K56">
        <v>16</v>
      </c>
      <c r="L56" t="s">
        <v>617</v>
      </c>
    </row>
    <row r="57" spans="1:12" x14ac:dyDescent="0.2">
      <c r="A57" t="s">
        <v>569</v>
      </c>
      <c r="B57">
        <v>25</v>
      </c>
      <c r="C57">
        <v>43</v>
      </c>
      <c r="D57">
        <v>15</v>
      </c>
      <c r="E57">
        <v>22</v>
      </c>
      <c r="F57">
        <v>24</v>
      </c>
      <c r="G57">
        <v>32</v>
      </c>
      <c r="H57">
        <v>25</v>
      </c>
      <c r="I57">
        <v>20</v>
      </c>
      <c r="J57">
        <v>15</v>
      </c>
      <c r="K57">
        <v>22</v>
      </c>
      <c r="L57" t="s">
        <v>571</v>
      </c>
    </row>
    <row r="58" spans="1:12" x14ac:dyDescent="0.2">
      <c r="D58" s="101"/>
    </row>
    <row r="59" spans="1:12" x14ac:dyDescent="0.2">
      <c r="D59" s="101"/>
    </row>
    <row r="60" spans="1:12" x14ac:dyDescent="0.2">
      <c r="D60" s="102"/>
    </row>
  </sheetData>
  <autoFilter ref="A2:K2" xr:uid="{9FC67213-A96D-FA4A-A09E-34574905832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FDC3-AC4E-A84C-85EF-DC0AAA3838C2}">
  <dimension ref="A1:S53"/>
  <sheetViews>
    <sheetView workbookViewId="0">
      <selection activeCell="J27" sqref="J27"/>
    </sheetView>
  </sheetViews>
  <sheetFormatPr baseColWidth="10" defaultRowHeight="15" x14ac:dyDescent="0.2"/>
  <cols>
    <col min="1" max="1" width="22.1640625" customWidth="1"/>
    <col min="2" max="2" width="9.33203125" customWidth="1"/>
    <col min="3" max="3" width="9.5" customWidth="1"/>
  </cols>
  <sheetData>
    <row r="1" spans="1:19" s="26" customFormat="1" ht="16" x14ac:dyDescent="0.2">
      <c r="A1" s="26" t="s">
        <v>441</v>
      </c>
      <c r="B1" s="38" t="s">
        <v>449</v>
      </c>
      <c r="C1" s="38" t="s">
        <v>450</v>
      </c>
      <c r="D1" s="38">
        <v>1</v>
      </c>
      <c r="E1" s="38">
        <v>2</v>
      </c>
      <c r="F1" s="38">
        <v>3</v>
      </c>
      <c r="G1" s="38">
        <v>4</v>
      </c>
      <c r="H1" s="38">
        <v>5</v>
      </c>
      <c r="I1" s="38">
        <v>6</v>
      </c>
      <c r="J1" s="38">
        <v>7</v>
      </c>
      <c r="K1" s="38">
        <v>8</v>
      </c>
      <c r="L1" s="38">
        <v>9</v>
      </c>
      <c r="M1" s="38">
        <v>10</v>
      </c>
      <c r="N1" s="38">
        <v>11</v>
      </c>
      <c r="O1" s="38">
        <v>12</v>
      </c>
      <c r="P1" s="38">
        <v>13</v>
      </c>
      <c r="Q1" s="38">
        <v>14</v>
      </c>
      <c r="R1" s="38">
        <v>15</v>
      </c>
      <c r="S1" s="38">
        <v>16</v>
      </c>
    </row>
    <row r="2" spans="1:19" ht="16" x14ac:dyDescent="0.2">
      <c r="A2" s="25" t="s">
        <v>501</v>
      </c>
      <c r="B2" s="39" t="s">
        <v>452</v>
      </c>
      <c r="C2" s="39">
        <v>2014</v>
      </c>
      <c r="D2" s="39" t="s">
        <v>454</v>
      </c>
      <c r="E2" s="39" t="s">
        <v>453</v>
      </c>
      <c r="F2" s="39" t="s">
        <v>456</v>
      </c>
      <c r="G2" s="39" t="s">
        <v>473</v>
      </c>
      <c r="H2" s="39" t="s">
        <v>22</v>
      </c>
      <c r="I2" s="39"/>
      <c r="J2" s="39"/>
      <c r="K2" s="39"/>
      <c r="L2" s="39"/>
      <c r="M2" s="39"/>
      <c r="N2" s="39"/>
      <c r="O2" s="39"/>
      <c r="P2" s="39"/>
      <c r="Q2" s="39"/>
      <c r="R2" s="39"/>
      <c r="S2" s="39"/>
    </row>
    <row r="3" spans="1:19" ht="16" x14ac:dyDescent="0.2">
      <c r="A3" s="25" t="s">
        <v>451</v>
      </c>
      <c r="B3" s="39" t="s">
        <v>452</v>
      </c>
      <c r="C3" s="86">
        <v>2012</v>
      </c>
      <c r="D3" s="39" t="s">
        <v>453</v>
      </c>
      <c r="E3" s="39" t="s">
        <v>454</v>
      </c>
      <c r="F3" s="39" t="s">
        <v>22</v>
      </c>
      <c r="G3" s="39" t="s">
        <v>455</v>
      </c>
      <c r="H3" s="39" t="s">
        <v>456</v>
      </c>
      <c r="I3" s="39" t="s">
        <v>457</v>
      </c>
      <c r="J3" s="39" t="s">
        <v>458</v>
      </c>
      <c r="K3" s="39" t="s">
        <v>459</v>
      </c>
      <c r="L3" s="43" t="s">
        <v>474</v>
      </c>
      <c r="M3" s="39" t="s">
        <v>460</v>
      </c>
      <c r="N3" s="39" t="s">
        <v>461</v>
      </c>
      <c r="O3" s="39" t="s">
        <v>462</v>
      </c>
      <c r="P3" s="39" t="s">
        <v>463</v>
      </c>
      <c r="Q3" s="39"/>
      <c r="R3" s="39"/>
      <c r="S3" s="39"/>
    </row>
    <row r="4" spans="1:19" ht="16" x14ac:dyDescent="0.2">
      <c r="A4" s="25" t="s">
        <v>464</v>
      </c>
      <c r="B4" s="39" t="s">
        <v>452</v>
      </c>
      <c r="C4" s="86">
        <v>2017</v>
      </c>
      <c r="D4" s="39" t="s">
        <v>454</v>
      </c>
      <c r="E4" s="39" t="s">
        <v>465</v>
      </c>
      <c r="F4" s="39" t="s">
        <v>466</v>
      </c>
      <c r="G4" s="39" t="s">
        <v>455</v>
      </c>
      <c r="H4" s="39" t="s">
        <v>8</v>
      </c>
      <c r="I4" s="39" t="s">
        <v>467</v>
      </c>
      <c r="J4" s="39"/>
      <c r="K4" s="39"/>
      <c r="L4" s="39"/>
      <c r="M4" s="39"/>
      <c r="N4" s="39"/>
      <c r="O4" s="39"/>
      <c r="P4" s="39"/>
      <c r="Q4" s="39"/>
      <c r="R4" s="39"/>
      <c r="S4" s="39"/>
    </row>
    <row r="5" spans="1:19" ht="16" x14ac:dyDescent="0.2">
      <c r="A5" s="25" t="s">
        <v>468</v>
      </c>
      <c r="B5" s="39" t="s">
        <v>452</v>
      </c>
      <c r="C5" s="39">
        <v>2016</v>
      </c>
      <c r="D5" s="39" t="s">
        <v>8</v>
      </c>
      <c r="E5" s="39" t="s">
        <v>456</v>
      </c>
      <c r="F5" s="39" t="s">
        <v>469</v>
      </c>
      <c r="G5" s="39"/>
      <c r="H5" s="39"/>
      <c r="I5" s="39"/>
      <c r="J5" s="39"/>
      <c r="K5" s="39"/>
      <c r="L5" s="39"/>
      <c r="M5" s="39"/>
      <c r="N5" s="39"/>
      <c r="O5" s="39"/>
      <c r="P5" s="39"/>
      <c r="Q5" s="39"/>
      <c r="R5" s="39"/>
      <c r="S5" s="39"/>
    </row>
    <row r="6" spans="1:19" ht="16" x14ac:dyDescent="0.2">
      <c r="A6" s="25" t="s">
        <v>470</v>
      </c>
      <c r="B6" s="39" t="s">
        <v>452</v>
      </c>
      <c r="C6" s="39">
        <v>2015</v>
      </c>
      <c r="D6" s="39" t="s">
        <v>454</v>
      </c>
      <c r="E6" s="39" t="s">
        <v>22</v>
      </c>
      <c r="F6" s="39" t="s">
        <v>465</v>
      </c>
      <c r="G6" s="39" t="s">
        <v>455</v>
      </c>
      <c r="H6" s="39" t="s">
        <v>24</v>
      </c>
      <c r="I6" s="39" t="s">
        <v>456</v>
      </c>
      <c r="J6" s="39" t="s">
        <v>453</v>
      </c>
      <c r="K6" s="39" t="s">
        <v>471</v>
      </c>
      <c r="L6" s="39"/>
      <c r="M6" s="39"/>
      <c r="N6" s="39"/>
      <c r="O6" s="39"/>
      <c r="P6" s="39"/>
      <c r="Q6" s="39"/>
      <c r="R6" s="39"/>
      <c r="S6" s="39"/>
    </row>
    <row r="7" spans="1:19" ht="16" x14ac:dyDescent="0.2">
      <c r="A7" s="25" t="s">
        <v>472</v>
      </c>
      <c r="B7" s="39" t="s">
        <v>452</v>
      </c>
      <c r="C7" s="39">
        <v>2016</v>
      </c>
      <c r="D7" s="39" t="s">
        <v>454</v>
      </c>
      <c r="E7" s="39" t="s">
        <v>456</v>
      </c>
      <c r="F7" s="39" t="s">
        <v>455</v>
      </c>
      <c r="G7" s="39" t="s">
        <v>473</v>
      </c>
      <c r="H7" s="39" t="s">
        <v>22</v>
      </c>
      <c r="I7" s="39" t="s">
        <v>465</v>
      </c>
      <c r="J7" s="39" t="s">
        <v>469</v>
      </c>
      <c r="K7" s="39" t="s">
        <v>474</v>
      </c>
      <c r="L7" s="39"/>
      <c r="M7" s="39"/>
      <c r="N7" s="39"/>
      <c r="O7" s="39"/>
      <c r="P7" s="39"/>
      <c r="Q7" s="39"/>
      <c r="R7" s="39"/>
      <c r="S7" s="39"/>
    </row>
    <row r="8" spans="1:19" ht="16" x14ac:dyDescent="0.2">
      <c r="A8" s="25" t="s">
        <v>475</v>
      </c>
      <c r="B8" s="39" t="s">
        <v>452</v>
      </c>
      <c r="C8" s="39">
        <v>2015</v>
      </c>
      <c r="D8" s="39" t="s">
        <v>454</v>
      </c>
      <c r="E8" s="39" t="s">
        <v>456</v>
      </c>
      <c r="F8" s="39" t="s">
        <v>457</v>
      </c>
      <c r="G8" s="39" t="s">
        <v>476</v>
      </c>
      <c r="H8" s="39" t="s">
        <v>477</v>
      </c>
      <c r="I8" s="39" t="s">
        <v>23</v>
      </c>
      <c r="J8" s="39" t="s">
        <v>24</v>
      </c>
      <c r="K8" s="39"/>
      <c r="L8" s="39"/>
      <c r="M8" s="39"/>
      <c r="N8" s="39"/>
      <c r="O8" s="39"/>
      <c r="P8" s="39"/>
      <c r="Q8" s="39"/>
      <c r="R8" s="39"/>
      <c r="S8" s="39"/>
    </row>
    <row r="9" spans="1:19" ht="16" x14ac:dyDescent="0.2">
      <c r="A9" s="25" t="s">
        <v>478</v>
      </c>
      <c r="B9" s="39" t="s">
        <v>452</v>
      </c>
      <c r="C9" s="39" t="s">
        <v>640</v>
      </c>
      <c r="D9" s="39"/>
      <c r="E9" s="39"/>
      <c r="F9" s="39"/>
      <c r="G9" s="39"/>
      <c r="H9" s="39"/>
      <c r="I9" s="39"/>
      <c r="J9" s="39"/>
      <c r="K9" s="39"/>
      <c r="L9" s="39"/>
      <c r="M9" s="39"/>
      <c r="N9" s="39"/>
      <c r="O9" s="39"/>
      <c r="P9" s="39"/>
      <c r="Q9" s="39"/>
      <c r="R9" s="39"/>
      <c r="S9" s="39"/>
    </row>
    <row r="10" spans="1:19" ht="30" customHeight="1" x14ac:dyDescent="0.2">
      <c r="A10" s="25" t="s">
        <v>480</v>
      </c>
      <c r="B10" s="39" t="s">
        <v>481</v>
      </c>
      <c r="C10" s="86">
        <v>2013</v>
      </c>
      <c r="D10" s="39" t="s">
        <v>454</v>
      </c>
      <c r="E10" s="39" t="s">
        <v>456</v>
      </c>
      <c r="F10" s="39" t="s">
        <v>471</v>
      </c>
      <c r="G10" s="39" t="s">
        <v>465</v>
      </c>
      <c r="H10" s="39" t="s">
        <v>482</v>
      </c>
      <c r="I10" s="39" t="s">
        <v>483</v>
      </c>
      <c r="J10" s="39"/>
      <c r="K10" s="39"/>
      <c r="L10" s="39"/>
      <c r="M10" s="39"/>
      <c r="N10" s="39"/>
      <c r="O10" s="39"/>
      <c r="P10" s="39"/>
      <c r="Q10" s="39"/>
      <c r="R10" s="39"/>
      <c r="S10" s="39"/>
    </row>
    <row r="11" spans="1:19" ht="16" x14ac:dyDescent="0.2">
      <c r="A11" s="25" t="s">
        <v>484</v>
      </c>
      <c r="B11" s="39" t="s">
        <v>481</v>
      </c>
      <c r="C11" s="39">
        <v>2015</v>
      </c>
      <c r="D11" s="39" t="s">
        <v>477</v>
      </c>
      <c r="E11" s="39" t="s">
        <v>457</v>
      </c>
      <c r="F11" s="39" t="s">
        <v>455</v>
      </c>
      <c r="G11" s="39" t="s">
        <v>8</v>
      </c>
      <c r="H11" s="39" t="s">
        <v>453</v>
      </c>
      <c r="I11" s="39" t="s">
        <v>24</v>
      </c>
      <c r="J11" s="39"/>
      <c r="K11" s="39"/>
      <c r="L11" s="39"/>
      <c r="M11" s="39"/>
      <c r="N11" s="39"/>
      <c r="O11" s="39"/>
      <c r="P11" s="39"/>
      <c r="Q11" s="39"/>
      <c r="R11" s="39"/>
      <c r="S11" s="39"/>
    </row>
    <row r="12" spans="1:19" ht="16" x14ac:dyDescent="0.2">
      <c r="A12" s="25" t="s">
        <v>485</v>
      </c>
      <c r="B12" s="39" t="s">
        <v>481</v>
      </c>
      <c r="C12" s="39">
        <v>2015</v>
      </c>
      <c r="D12" s="39" t="s">
        <v>454</v>
      </c>
      <c r="E12" s="39" t="s">
        <v>8</v>
      </c>
      <c r="F12" s="39" t="s">
        <v>455</v>
      </c>
      <c r="G12" s="39" t="s">
        <v>453</v>
      </c>
      <c r="H12" s="39" t="s">
        <v>24</v>
      </c>
      <c r="I12" s="39" t="s">
        <v>462</v>
      </c>
      <c r="J12" s="39" t="s">
        <v>457</v>
      </c>
      <c r="K12" s="39" t="s">
        <v>486</v>
      </c>
      <c r="L12" s="39" t="s">
        <v>461</v>
      </c>
      <c r="M12" s="39"/>
      <c r="N12" s="39"/>
      <c r="O12" s="39"/>
      <c r="P12" s="39"/>
      <c r="Q12" s="39"/>
      <c r="R12" s="39"/>
      <c r="S12" s="39"/>
    </row>
    <row r="13" spans="1:19" ht="16" x14ac:dyDescent="0.2">
      <c r="A13" s="25" t="s">
        <v>487</v>
      </c>
      <c r="B13" s="39" t="s">
        <v>481</v>
      </c>
      <c r="C13" s="39">
        <v>2015</v>
      </c>
      <c r="D13" s="39" t="s">
        <v>453</v>
      </c>
      <c r="E13" s="39" t="s">
        <v>8</v>
      </c>
      <c r="F13" s="39" t="s">
        <v>455</v>
      </c>
      <c r="G13" s="39" t="s">
        <v>456</v>
      </c>
      <c r="H13" s="39" t="s">
        <v>462</v>
      </c>
      <c r="I13" s="39" t="s">
        <v>488</v>
      </c>
      <c r="J13" s="39" t="s">
        <v>482</v>
      </c>
      <c r="K13" s="39" t="s">
        <v>471</v>
      </c>
      <c r="L13" s="39" t="s">
        <v>489</v>
      </c>
      <c r="M13" s="39"/>
      <c r="N13" s="39"/>
      <c r="O13" s="39"/>
      <c r="P13" s="39"/>
      <c r="Q13" s="39"/>
      <c r="R13" s="39"/>
      <c r="S13" s="39"/>
    </row>
    <row r="14" spans="1:19" ht="16" x14ac:dyDescent="0.2">
      <c r="A14" s="25" t="s">
        <v>490</v>
      </c>
      <c r="B14" s="39" t="s">
        <v>481</v>
      </c>
      <c r="C14" s="39">
        <v>2015</v>
      </c>
      <c r="D14" s="39" t="s">
        <v>453</v>
      </c>
      <c r="E14" s="39" t="s">
        <v>8</v>
      </c>
      <c r="F14" s="39" t="s">
        <v>456</v>
      </c>
      <c r="G14" s="39" t="s">
        <v>488</v>
      </c>
      <c r="H14" s="39" t="s">
        <v>461</v>
      </c>
      <c r="I14" s="39" t="s">
        <v>462</v>
      </c>
      <c r="J14" s="39" t="s">
        <v>491</v>
      </c>
      <c r="K14" s="39"/>
      <c r="L14" s="39"/>
      <c r="M14" s="39"/>
      <c r="N14" s="39"/>
      <c r="O14" s="39"/>
      <c r="P14" s="39"/>
      <c r="Q14" s="39"/>
      <c r="R14" s="39"/>
      <c r="S14" s="39"/>
    </row>
    <row r="15" spans="1:19" ht="16" x14ac:dyDescent="0.2">
      <c r="A15" s="25" t="s">
        <v>509</v>
      </c>
      <c r="B15" s="39" t="s">
        <v>481</v>
      </c>
      <c r="C15" s="39">
        <v>2015</v>
      </c>
      <c r="D15" s="39" t="s">
        <v>454</v>
      </c>
      <c r="E15" s="39" t="s">
        <v>24</v>
      </c>
      <c r="F15" s="39" t="s">
        <v>453</v>
      </c>
      <c r="G15" s="39" t="s">
        <v>22</v>
      </c>
      <c r="H15" s="39" t="s">
        <v>473</v>
      </c>
      <c r="I15" s="39" t="s">
        <v>455</v>
      </c>
      <c r="J15" s="39" t="s">
        <v>465</v>
      </c>
      <c r="K15" s="39" t="s">
        <v>457</v>
      </c>
      <c r="L15" s="39" t="s">
        <v>489</v>
      </c>
      <c r="M15" s="39" t="s">
        <v>497</v>
      </c>
      <c r="N15" s="39" t="s">
        <v>461</v>
      </c>
      <c r="O15" s="39" t="s">
        <v>488</v>
      </c>
      <c r="P15" s="39"/>
      <c r="Q15" s="39"/>
      <c r="R15" s="39"/>
      <c r="S15" s="39"/>
    </row>
    <row r="16" spans="1:19" ht="16" x14ac:dyDescent="0.2">
      <c r="A16" s="25" t="s">
        <v>510</v>
      </c>
      <c r="B16" s="39" t="s">
        <v>481</v>
      </c>
      <c r="C16" s="39">
        <v>2015</v>
      </c>
      <c r="D16" s="39" t="s">
        <v>453</v>
      </c>
      <c r="E16" s="39" t="s">
        <v>473</v>
      </c>
      <c r="F16" s="39" t="s">
        <v>455</v>
      </c>
      <c r="G16" s="39" t="s">
        <v>454</v>
      </c>
      <c r="H16" s="39" t="s">
        <v>23</v>
      </c>
      <c r="I16" s="39" t="s">
        <v>22</v>
      </c>
      <c r="J16" s="39" t="s">
        <v>494</v>
      </c>
      <c r="K16" s="39" t="s">
        <v>456</v>
      </c>
      <c r="L16" s="39" t="s">
        <v>465</v>
      </c>
      <c r="M16" s="39" t="s">
        <v>477</v>
      </c>
      <c r="N16" s="39" t="s">
        <v>457</v>
      </c>
      <c r="O16" s="39" t="s">
        <v>483</v>
      </c>
      <c r="P16" s="39"/>
      <c r="Q16" s="39"/>
      <c r="R16" s="39"/>
      <c r="S16" s="39"/>
    </row>
    <row r="17" spans="1:19" ht="16" x14ac:dyDescent="0.2">
      <c r="A17" s="25" t="s">
        <v>492</v>
      </c>
      <c r="B17" s="39" t="s">
        <v>481</v>
      </c>
      <c r="C17" s="39">
        <v>2016</v>
      </c>
      <c r="D17" s="39" t="s">
        <v>456</v>
      </c>
      <c r="E17" s="39" t="s">
        <v>465</v>
      </c>
      <c r="F17" s="39" t="s">
        <v>473</v>
      </c>
      <c r="G17" s="39" t="s">
        <v>454</v>
      </c>
      <c r="H17" s="39" t="s">
        <v>22</v>
      </c>
      <c r="I17" s="39" t="s">
        <v>455</v>
      </c>
      <c r="J17" s="39" t="s">
        <v>493</v>
      </c>
      <c r="K17" s="39" t="s">
        <v>488</v>
      </c>
      <c r="L17" s="39" t="s">
        <v>461</v>
      </c>
      <c r="M17" s="39" t="s">
        <v>8</v>
      </c>
      <c r="N17" s="39"/>
      <c r="O17" s="39"/>
      <c r="P17" s="39"/>
      <c r="Q17" s="39"/>
      <c r="R17" s="39"/>
      <c r="S17" s="39"/>
    </row>
    <row r="18" spans="1:19" x14ac:dyDescent="0.2">
      <c r="A18" t="s">
        <v>446</v>
      </c>
      <c r="B18" s="39" t="s">
        <v>481</v>
      </c>
      <c r="C18" s="39">
        <v>2015</v>
      </c>
      <c r="D18" s="39" t="s">
        <v>454</v>
      </c>
      <c r="E18" s="39" t="s">
        <v>453</v>
      </c>
      <c r="F18" s="39" t="s">
        <v>465</v>
      </c>
      <c r="G18" s="39" t="s">
        <v>456</v>
      </c>
      <c r="H18" s="39" t="s">
        <v>8</v>
      </c>
      <c r="I18" s="39" t="s">
        <v>461</v>
      </c>
      <c r="J18" s="39" t="s">
        <v>488</v>
      </c>
      <c r="K18" s="39" t="s">
        <v>22</v>
      </c>
      <c r="L18" s="39" t="s">
        <v>24</v>
      </c>
      <c r="M18" s="39"/>
      <c r="N18" s="39"/>
      <c r="O18" s="39"/>
      <c r="P18" s="39"/>
      <c r="Q18" s="39"/>
      <c r="R18" s="39"/>
      <c r="S18" s="39"/>
    </row>
    <row r="19" spans="1:19" x14ac:dyDescent="0.2">
      <c r="A19" t="s">
        <v>448</v>
      </c>
      <c r="B19" s="39" t="s">
        <v>481</v>
      </c>
      <c r="C19" s="39">
        <v>2015</v>
      </c>
      <c r="D19" s="39" t="s">
        <v>456</v>
      </c>
      <c r="E19" s="39" t="s">
        <v>454</v>
      </c>
      <c r="F19" s="39" t="s">
        <v>8</v>
      </c>
      <c r="G19" s="39" t="s">
        <v>453</v>
      </c>
      <c r="H19" s="39" t="s">
        <v>22</v>
      </c>
      <c r="I19" s="39" t="s">
        <v>23</v>
      </c>
      <c r="J19" s="39" t="s">
        <v>494</v>
      </c>
      <c r="K19" s="39" t="s">
        <v>495</v>
      </c>
      <c r="L19" s="39" t="s">
        <v>461</v>
      </c>
      <c r="M19" s="39"/>
      <c r="N19" s="39"/>
      <c r="O19" s="39"/>
      <c r="P19" s="39"/>
      <c r="Q19" s="39"/>
      <c r="R19" s="39"/>
      <c r="S19" s="39"/>
    </row>
    <row r="20" spans="1:19" ht="16" x14ac:dyDescent="0.2">
      <c r="A20" s="25" t="s">
        <v>498</v>
      </c>
      <c r="B20" s="39" t="s">
        <v>481</v>
      </c>
      <c r="C20" s="39">
        <v>2015</v>
      </c>
      <c r="D20" s="39" t="s">
        <v>453</v>
      </c>
      <c r="E20" s="39" t="s">
        <v>8</v>
      </c>
      <c r="F20" s="39" t="s">
        <v>473</v>
      </c>
      <c r="G20" s="39" t="s">
        <v>455</v>
      </c>
      <c r="H20" s="39" t="s">
        <v>24</v>
      </c>
      <c r="I20" s="39" t="s">
        <v>454</v>
      </c>
      <c r="J20" s="39" t="s">
        <v>456</v>
      </c>
      <c r="K20" s="39" t="s">
        <v>489</v>
      </c>
      <c r="L20" s="39" t="s">
        <v>497</v>
      </c>
      <c r="M20" s="39" t="s">
        <v>457</v>
      </c>
      <c r="N20" s="39" t="s">
        <v>462</v>
      </c>
      <c r="O20" s="39" t="s">
        <v>494</v>
      </c>
      <c r="P20" s="39" t="s">
        <v>499</v>
      </c>
      <c r="Q20" s="39"/>
      <c r="R20" s="39"/>
      <c r="S20" s="39"/>
    </row>
    <row r="21" spans="1:19" ht="16" x14ac:dyDescent="0.2">
      <c r="A21" s="25" t="s">
        <v>500</v>
      </c>
      <c r="B21" s="39" t="s">
        <v>481</v>
      </c>
      <c r="C21" s="39">
        <v>2016</v>
      </c>
      <c r="D21" s="39" t="s">
        <v>454</v>
      </c>
      <c r="E21" s="39" t="s">
        <v>453</v>
      </c>
      <c r="F21" s="39" t="s">
        <v>461</v>
      </c>
      <c r="G21" s="39" t="s">
        <v>456</v>
      </c>
      <c r="H21" s="39" t="s">
        <v>467</v>
      </c>
      <c r="I21" s="39" t="s">
        <v>489</v>
      </c>
      <c r="J21" s="39" t="s">
        <v>497</v>
      </c>
      <c r="K21" s="39" t="s">
        <v>457</v>
      </c>
      <c r="L21" s="39" t="s">
        <v>465</v>
      </c>
      <c r="M21" s="39"/>
      <c r="N21" s="39"/>
      <c r="O21" s="39"/>
      <c r="P21" s="39"/>
      <c r="Q21" s="39"/>
      <c r="R21" s="39"/>
      <c r="S21" s="39"/>
    </row>
    <row r="22" spans="1:19" ht="16" x14ac:dyDescent="0.2">
      <c r="A22" s="25" t="s">
        <v>512</v>
      </c>
      <c r="B22" s="39" t="s">
        <v>481</v>
      </c>
      <c r="C22" s="39">
        <v>2015</v>
      </c>
      <c r="D22" s="39" t="s">
        <v>454</v>
      </c>
      <c r="E22" s="39" t="s">
        <v>22</v>
      </c>
      <c r="F22" s="39" t="s">
        <v>15</v>
      </c>
      <c r="G22" s="39" t="s">
        <v>15</v>
      </c>
      <c r="H22" s="39" t="s">
        <v>24</v>
      </c>
      <c r="I22" s="39" t="s">
        <v>473</v>
      </c>
      <c r="J22" s="39" t="s">
        <v>488</v>
      </c>
      <c r="K22" s="39" t="s">
        <v>461</v>
      </c>
      <c r="L22" s="39" t="s">
        <v>462</v>
      </c>
      <c r="M22" s="39" t="s">
        <v>456</v>
      </c>
      <c r="N22" s="39" t="s">
        <v>477</v>
      </c>
      <c r="O22" s="39" t="s">
        <v>467</v>
      </c>
      <c r="P22" s="39"/>
      <c r="Q22" s="39"/>
      <c r="R22" s="39"/>
      <c r="S22" s="39"/>
    </row>
    <row r="23" spans="1:19" ht="16" x14ac:dyDescent="0.2">
      <c r="A23" s="25" t="s">
        <v>513</v>
      </c>
      <c r="B23" s="39" t="s">
        <v>481</v>
      </c>
      <c r="C23" s="39">
        <v>2014</v>
      </c>
      <c r="D23" s="39" t="s">
        <v>24</v>
      </c>
      <c r="E23" s="39" t="s">
        <v>22</v>
      </c>
      <c r="F23" s="39" t="s">
        <v>453</v>
      </c>
      <c r="G23" s="39" t="s">
        <v>473</v>
      </c>
      <c r="H23" s="39" t="s">
        <v>477</v>
      </c>
      <c r="I23" s="39" t="s">
        <v>457</v>
      </c>
      <c r="J23" s="39" t="s">
        <v>457</v>
      </c>
      <c r="K23" s="39" t="s">
        <v>454</v>
      </c>
      <c r="L23" s="39" t="s">
        <v>488</v>
      </c>
      <c r="M23" s="39" t="s">
        <v>461</v>
      </c>
      <c r="N23" s="39" t="s">
        <v>465</v>
      </c>
      <c r="O23" s="39" t="s">
        <v>456</v>
      </c>
      <c r="P23" s="39"/>
      <c r="Q23" s="39"/>
      <c r="R23" s="39"/>
      <c r="S23" s="39"/>
    </row>
    <row r="24" spans="1:19" ht="26" customHeight="1" x14ac:dyDescent="0.2">
      <c r="A24" s="25" t="s">
        <v>503</v>
      </c>
      <c r="B24" s="39" t="s">
        <v>502</v>
      </c>
      <c r="C24" s="39">
        <v>2016</v>
      </c>
      <c r="D24" s="39" t="s">
        <v>453</v>
      </c>
      <c r="E24" s="39" t="s">
        <v>504</v>
      </c>
      <c r="F24" s="39" t="s">
        <v>505</v>
      </c>
      <c r="G24" s="39" t="s">
        <v>456</v>
      </c>
      <c r="H24" s="39" t="s">
        <v>473</v>
      </c>
      <c r="I24" s="39" t="s">
        <v>506</v>
      </c>
      <c r="J24" s="39" t="s">
        <v>465</v>
      </c>
      <c r="K24" s="39" t="s">
        <v>488</v>
      </c>
      <c r="L24" s="39" t="s">
        <v>15</v>
      </c>
      <c r="M24" s="39"/>
      <c r="N24" s="39"/>
      <c r="O24" s="39"/>
      <c r="P24" s="39"/>
      <c r="Q24" s="39"/>
      <c r="R24" s="39"/>
      <c r="S24" s="39"/>
    </row>
    <row r="25" spans="1:19" ht="16" x14ac:dyDescent="0.2">
      <c r="A25" s="25" t="s">
        <v>507</v>
      </c>
      <c r="B25" s="39" t="s">
        <v>502</v>
      </c>
      <c r="C25" s="86">
        <v>2009</v>
      </c>
      <c r="D25" s="39" t="s">
        <v>8</v>
      </c>
      <c r="E25" s="39" t="s">
        <v>473</v>
      </c>
      <c r="F25" s="39" t="s">
        <v>24</v>
      </c>
      <c r="G25" s="39" t="s">
        <v>453</v>
      </c>
      <c r="H25" s="39" t="s">
        <v>462</v>
      </c>
      <c r="I25" s="39" t="s">
        <v>471</v>
      </c>
      <c r="J25" s="39" t="s">
        <v>458</v>
      </c>
      <c r="K25" s="39" t="s">
        <v>508</v>
      </c>
      <c r="L25" s="39"/>
      <c r="M25" s="39"/>
      <c r="N25" s="39"/>
      <c r="O25" s="39"/>
      <c r="P25" s="39"/>
      <c r="Q25" s="39"/>
      <c r="R25" s="39"/>
      <c r="S25" s="39"/>
    </row>
    <row r="26" spans="1:19" ht="16" x14ac:dyDescent="0.2">
      <c r="A26" s="25" t="s">
        <v>511</v>
      </c>
      <c r="B26" s="39" t="s">
        <v>502</v>
      </c>
      <c r="C26" s="39">
        <v>2014</v>
      </c>
      <c r="D26" s="39" t="s">
        <v>453</v>
      </c>
      <c r="E26" s="39" t="s">
        <v>457</v>
      </c>
      <c r="F26" s="39" t="s">
        <v>15</v>
      </c>
      <c r="G26" s="39" t="s">
        <v>24</v>
      </c>
      <c r="H26" s="39" t="s">
        <v>461</v>
      </c>
      <c r="I26" s="39" t="s">
        <v>22</v>
      </c>
      <c r="J26" s="39" t="s">
        <v>454</v>
      </c>
      <c r="K26" s="39" t="s">
        <v>473</v>
      </c>
      <c r="L26" s="39" t="s">
        <v>465</v>
      </c>
      <c r="M26" s="39" t="s">
        <v>456</v>
      </c>
      <c r="N26" s="39"/>
      <c r="O26" s="39"/>
      <c r="P26" s="39"/>
      <c r="Q26" s="39"/>
      <c r="R26" s="39"/>
      <c r="S26" s="39"/>
    </row>
    <row r="27" spans="1:19" x14ac:dyDescent="0.2">
      <c r="A27" t="s">
        <v>447</v>
      </c>
      <c r="B27" s="39" t="s">
        <v>502</v>
      </c>
      <c r="C27" s="39">
        <v>2015</v>
      </c>
      <c r="D27" s="39" t="s">
        <v>453</v>
      </c>
      <c r="E27" s="39" t="s">
        <v>465</v>
      </c>
      <c r="F27" s="39" t="s">
        <v>8</v>
      </c>
      <c r="G27" s="39" t="s">
        <v>455</v>
      </c>
      <c r="H27" s="39" t="s">
        <v>22</v>
      </c>
      <c r="I27" s="39" t="s">
        <v>15</v>
      </c>
      <c r="J27" s="39" t="s">
        <v>24</v>
      </c>
      <c r="K27" s="39" t="s">
        <v>461</v>
      </c>
      <c r="L27" s="39"/>
      <c r="M27" s="39"/>
      <c r="N27" s="39"/>
      <c r="O27" s="39"/>
      <c r="P27" s="39"/>
      <c r="Q27" s="39"/>
      <c r="R27" s="39"/>
      <c r="S27" s="39"/>
    </row>
    <row r="28" spans="1:19" ht="16" x14ac:dyDescent="0.2">
      <c r="A28" s="25" t="s">
        <v>641</v>
      </c>
      <c r="B28" s="39" t="s">
        <v>502</v>
      </c>
      <c r="C28" s="39" t="s">
        <v>642</v>
      </c>
      <c r="D28" s="39"/>
      <c r="E28" s="39"/>
      <c r="F28" s="39"/>
      <c r="G28" s="39"/>
      <c r="H28" s="39"/>
      <c r="I28" s="39"/>
      <c r="J28" s="39"/>
      <c r="K28" s="39"/>
      <c r="L28" s="39"/>
      <c r="M28" s="39"/>
      <c r="N28" s="39"/>
      <c r="O28" s="39"/>
      <c r="P28" s="39"/>
      <c r="Q28" s="39"/>
      <c r="R28" s="39"/>
      <c r="S28" s="39"/>
    </row>
    <row r="29" spans="1:19" ht="25" customHeight="1" x14ac:dyDescent="0.2">
      <c r="A29" s="25" t="s">
        <v>514</v>
      </c>
      <c r="B29" s="39" t="s">
        <v>515</v>
      </c>
      <c r="C29" s="39">
        <v>2014</v>
      </c>
      <c r="D29" s="39" t="s">
        <v>453</v>
      </c>
      <c r="E29" s="39" t="s">
        <v>454</v>
      </c>
      <c r="F29" s="39" t="s">
        <v>8</v>
      </c>
      <c r="G29" s="39" t="s">
        <v>24</v>
      </c>
      <c r="H29" s="39" t="s">
        <v>483</v>
      </c>
      <c r="I29" s="39"/>
      <c r="J29" s="39"/>
      <c r="K29" s="39"/>
      <c r="L29" s="39"/>
      <c r="M29" s="39"/>
      <c r="N29" s="39"/>
      <c r="O29" s="39"/>
      <c r="P29" s="39"/>
      <c r="Q29" s="39"/>
      <c r="R29" s="39"/>
      <c r="S29" s="39"/>
    </row>
    <row r="30" spans="1:19" ht="16" x14ac:dyDescent="0.2">
      <c r="A30" s="25" t="s">
        <v>516</v>
      </c>
      <c r="B30" s="39" t="s">
        <v>515</v>
      </c>
      <c r="C30" s="39">
        <v>2014</v>
      </c>
      <c r="D30" s="39" t="s">
        <v>8</v>
      </c>
      <c r="E30" s="39" t="s">
        <v>453</v>
      </c>
      <c r="F30" s="39" t="s">
        <v>454</v>
      </c>
      <c r="G30" s="39" t="s">
        <v>473</v>
      </c>
      <c r="H30" s="39" t="s">
        <v>456</v>
      </c>
      <c r="I30" s="39" t="s">
        <v>455</v>
      </c>
      <c r="J30" s="39" t="s">
        <v>461</v>
      </c>
      <c r="K30" s="39" t="s">
        <v>465</v>
      </c>
      <c r="L30" s="39" t="s">
        <v>482</v>
      </c>
      <c r="M30" s="39"/>
      <c r="N30" s="39"/>
      <c r="O30" s="39"/>
      <c r="P30" s="39"/>
      <c r="Q30" s="39"/>
      <c r="R30" s="39"/>
      <c r="S30" s="39"/>
    </row>
    <row r="31" spans="1:19" ht="16" x14ac:dyDescent="0.2">
      <c r="A31" s="25" t="s">
        <v>443</v>
      </c>
      <c r="B31" s="39" t="s">
        <v>515</v>
      </c>
      <c r="C31" s="39">
        <v>2015</v>
      </c>
      <c r="D31" s="39" t="s">
        <v>461</v>
      </c>
      <c r="E31" s="43" t="s">
        <v>646</v>
      </c>
      <c r="F31" s="39" t="s">
        <v>465</v>
      </c>
      <c r="G31" s="39" t="s">
        <v>467</v>
      </c>
      <c r="H31" s="39" t="s">
        <v>456</v>
      </c>
      <c r="I31" s="39" t="s">
        <v>455</v>
      </c>
      <c r="J31" s="39" t="s">
        <v>454</v>
      </c>
      <c r="K31" s="39" t="s">
        <v>493</v>
      </c>
      <c r="L31" s="39" t="s">
        <v>24</v>
      </c>
      <c r="M31" s="39" t="s">
        <v>518</v>
      </c>
      <c r="N31" s="39" t="s">
        <v>519</v>
      </c>
      <c r="O31" s="39" t="s">
        <v>520</v>
      </c>
      <c r="P31" s="39"/>
      <c r="Q31" s="39"/>
      <c r="R31" s="39"/>
      <c r="S31" s="39"/>
    </row>
    <row r="32" spans="1:19" ht="16" x14ac:dyDescent="0.2">
      <c r="A32" s="25" t="s">
        <v>521</v>
      </c>
      <c r="B32" s="39" t="s">
        <v>515</v>
      </c>
      <c r="C32" s="39">
        <v>2015</v>
      </c>
      <c r="D32" s="39" t="s">
        <v>453</v>
      </c>
      <c r="E32" s="39" t="s">
        <v>522</v>
      </c>
      <c r="F32" s="39" t="s">
        <v>8</v>
      </c>
      <c r="G32" s="39" t="s">
        <v>454</v>
      </c>
      <c r="H32" s="39" t="s">
        <v>456</v>
      </c>
      <c r="I32" s="39" t="s">
        <v>455</v>
      </c>
      <c r="J32" s="39" t="s">
        <v>22</v>
      </c>
      <c r="K32" s="39" t="s">
        <v>474</v>
      </c>
      <c r="L32" s="39" t="s">
        <v>457</v>
      </c>
      <c r="M32" s="39" t="s">
        <v>497</v>
      </c>
      <c r="N32" s="40" t="s">
        <v>523</v>
      </c>
      <c r="O32" s="39" t="s">
        <v>465</v>
      </c>
      <c r="P32" s="39"/>
      <c r="Q32" s="39"/>
      <c r="R32" s="39"/>
      <c r="S32" s="39"/>
    </row>
    <row r="33" spans="1:19" ht="16" x14ac:dyDescent="0.2">
      <c r="A33" s="25" t="s">
        <v>524</v>
      </c>
      <c r="B33" s="39" t="s">
        <v>515</v>
      </c>
      <c r="C33" s="39">
        <v>2016</v>
      </c>
      <c r="D33" s="39" t="s">
        <v>454</v>
      </c>
      <c r="E33" s="39" t="s">
        <v>456</v>
      </c>
      <c r="F33" s="39" t="s">
        <v>455</v>
      </c>
      <c r="G33" s="39" t="s">
        <v>462</v>
      </c>
      <c r="H33" s="39" t="s">
        <v>488</v>
      </c>
      <c r="I33" s="39" t="s">
        <v>461</v>
      </c>
      <c r="J33" s="39" t="s">
        <v>453</v>
      </c>
      <c r="K33" s="39" t="s">
        <v>22</v>
      </c>
      <c r="L33" s="39" t="s">
        <v>15</v>
      </c>
      <c r="M33" s="39" t="s">
        <v>518</v>
      </c>
      <c r="N33" s="39" t="s">
        <v>519</v>
      </c>
      <c r="O33" s="39" t="s">
        <v>520</v>
      </c>
      <c r="P33" s="39" t="s">
        <v>24</v>
      </c>
      <c r="Q33" s="39" t="s">
        <v>473</v>
      </c>
      <c r="R33" s="39"/>
      <c r="S33" s="39"/>
    </row>
    <row r="34" spans="1:19" ht="16" x14ac:dyDescent="0.2">
      <c r="A34" s="25" t="s">
        <v>525</v>
      </c>
      <c r="B34" s="39" t="s">
        <v>515</v>
      </c>
      <c r="C34" s="39">
        <v>2016</v>
      </c>
      <c r="D34" s="39" t="s">
        <v>455</v>
      </c>
      <c r="E34" s="39" t="s">
        <v>454</v>
      </c>
      <c r="F34" s="39" t="s">
        <v>456</v>
      </c>
      <c r="G34" s="39" t="s">
        <v>22</v>
      </c>
      <c r="H34" s="39" t="s">
        <v>8</v>
      </c>
      <c r="I34" s="39" t="s">
        <v>473</v>
      </c>
      <c r="J34" s="39" t="s">
        <v>24</v>
      </c>
      <c r="K34" s="39" t="s">
        <v>23</v>
      </c>
      <c r="L34" s="39" t="s">
        <v>15</v>
      </c>
      <c r="M34" s="39" t="s">
        <v>477</v>
      </c>
      <c r="N34" s="39" t="s">
        <v>488</v>
      </c>
      <c r="O34" s="39"/>
      <c r="P34" s="39"/>
      <c r="Q34" s="39"/>
      <c r="R34" s="39"/>
      <c r="S34" s="39"/>
    </row>
    <row r="35" spans="1:19" x14ac:dyDescent="0.2">
      <c r="A35" t="s">
        <v>444</v>
      </c>
      <c r="B35" s="39" t="s">
        <v>515</v>
      </c>
      <c r="C35" s="39">
        <v>2015</v>
      </c>
      <c r="D35" s="39" t="s">
        <v>479</v>
      </c>
      <c r="E35" s="39" t="s">
        <v>461</v>
      </c>
      <c r="F35" s="39" t="s">
        <v>488</v>
      </c>
      <c r="G35" s="39" t="s">
        <v>457</v>
      </c>
      <c r="H35" s="39" t="s">
        <v>465</v>
      </c>
      <c r="I35" s="39" t="s">
        <v>453</v>
      </c>
      <c r="J35" s="39" t="s">
        <v>454</v>
      </c>
      <c r="K35" s="39" t="s">
        <v>456</v>
      </c>
      <c r="L35" s="39" t="s">
        <v>455</v>
      </c>
      <c r="M35" s="39" t="s">
        <v>517</v>
      </c>
      <c r="N35" s="39"/>
      <c r="O35" s="39"/>
      <c r="P35" s="39"/>
      <c r="Q35" s="39"/>
      <c r="R35" s="39"/>
      <c r="S35" s="39"/>
    </row>
    <row r="36" spans="1:19" ht="16" x14ac:dyDescent="0.2">
      <c r="A36" s="25" t="s">
        <v>526</v>
      </c>
      <c r="B36" s="39" t="s">
        <v>515</v>
      </c>
      <c r="C36" s="86">
        <v>2017</v>
      </c>
      <c r="D36" s="39" t="s">
        <v>453</v>
      </c>
      <c r="E36" s="39" t="s">
        <v>454</v>
      </c>
      <c r="F36" s="39" t="s">
        <v>22</v>
      </c>
      <c r="G36" s="39" t="s">
        <v>465</v>
      </c>
      <c r="H36" s="39" t="s">
        <v>456</v>
      </c>
      <c r="I36" s="39"/>
      <c r="J36" s="39"/>
      <c r="K36" s="39"/>
      <c r="L36" s="39"/>
      <c r="M36" s="39"/>
      <c r="N36" s="39"/>
      <c r="O36" s="39"/>
      <c r="P36" s="39"/>
      <c r="Q36" s="39"/>
      <c r="R36" s="39"/>
      <c r="S36" s="39"/>
    </row>
    <row r="37" spans="1:19" ht="16" x14ac:dyDescent="0.2">
      <c r="A37" s="25" t="s">
        <v>527</v>
      </c>
      <c r="B37" s="39" t="s">
        <v>515</v>
      </c>
      <c r="C37" s="39">
        <v>2014</v>
      </c>
      <c r="D37" s="39" t="s">
        <v>461</v>
      </c>
      <c r="E37" s="39" t="s">
        <v>453</v>
      </c>
      <c r="F37" s="39" t="s">
        <v>456</v>
      </c>
      <c r="G37" s="39" t="s">
        <v>465</v>
      </c>
      <c r="H37" s="39" t="s">
        <v>456</v>
      </c>
      <c r="I37" s="39" t="s">
        <v>482</v>
      </c>
      <c r="J37" s="39"/>
      <c r="K37" s="39" t="s">
        <v>473</v>
      </c>
      <c r="L37" s="39" t="s">
        <v>454</v>
      </c>
      <c r="M37" s="39" t="s">
        <v>8</v>
      </c>
      <c r="N37" s="39"/>
      <c r="O37" s="39"/>
      <c r="P37" s="39"/>
      <c r="Q37" s="39"/>
      <c r="R37" s="39"/>
      <c r="S37" s="39"/>
    </row>
    <row r="38" spans="1:19" x14ac:dyDescent="0.2">
      <c r="A38" t="s">
        <v>445</v>
      </c>
      <c r="B38" s="39" t="s">
        <v>515</v>
      </c>
      <c r="C38" s="39">
        <v>2014</v>
      </c>
      <c r="D38" s="39" t="s">
        <v>454</v>
      </c>
      <c r="E38" s="39" t="s">
        <v>453</v>
      </c>
      <c r="F38" s="39" t="s">
        <v>8</v>
      </c>
      <c r="G38" s="39" t="s">
        <v>496</v>
      </c>
      <c r="H38" s="39" t="s">
        <v>473</v>
      </c>
      <c r="I38" s="39" t="s">
        <v>24</v>
      </c>
      <c r="J38" s="39"/>
      <c r="K38" s="39"/>
      <c r="L38" s="39"/>
      <c r="M38" s="39"/>
      <c r="N38" s="39"/>
      <c r="O38" s="39"/>
      <c r="P38" s="39"/>
      <c r="Q38" s="39"/>
      <c r="R38" s="39"/>
      <c r="S38" s="39"/>
    </row>
    <row r="39" spans="1:19" ht="16" x14ac:dyDescent="0.2">
      <c r="A39" s="25" t="s">
        <v>528</v>
      </c>
      <c r="B39" s="39" t="s">
        <v>515</v>
      </c>
      <c r="C39" s="39">
        <v>2014</v>
      </c>
      <c r="D39" s="39" t="s">
        <v>453</v>
      </c>
      <c r="E39" s="39" t="s">
        <v>8</v>
      </c>
      <c r="F39" s="39" t="s">
        <v>461</v>
      </c>
      <c r="G39" s="39" t="s">
        <v>469</v>
      </c>
      <c r="H39" s="39" t="s">
        <v>494</v>
      </c>
      <c r="I39" s="39" t="s">
        <v>454</v>
      </c>
      <c r="J39" s="39" t="s">
        <v>456</v>
      </c>
      <c r="K39" s="39" t="s">
        <v>473</v>
      </c>
      <c r="L39" s="39"/>
      <c r="M39" s="39"/>
      <c r="N39" s="39"/>
      <c r="O39" s="39"/>
      <c r="P39" s="39"/>
      <c r="Q39" s="39"/>
      <c r="R39" s="39"/>
      <c r="S39" s="39"/>
    </row>
    <row r="40" spans="1:19" ht="16" x14ac:dyDescent="0.2">
      <c r="A40" s="25" t="s">
        <v>529</v>
      </c>
      <c r="B40" s="39" t="s">
        <v>515</v>
      </c>
      <c r="C40" s="39">
        <v>2015</v>
      </c>
      <c r="D40" s="39" t="s">
        <v>483</v>
      </c>
      <c r="E40" s="39" t="s">
        <v>453</v>
      </c>
      <c r="F40" s="39" t="s">
        <v>454</v>
      </c>
      <c r="G40" s="39" t="s">
        <v>455</v>
      </c>
      <c r="H40" s="39" t="s">
        <v>22</v>
      </c>
      <c r="I40" s="39" t="s">
        <v>494</v>
      </c>
      <c r="J40" s="39" t="s">
        <v>458</v>
      </c>
      <c r="K40" s="39" t="s">
        <v>457</v>
      </c>
      <c r="L40" s="39" t="s">
        <v>465</v>
      </c>
      <c r="M40" s="39" t="s">
        <v>8</v>
      </c>
      <c r="N40" s="39" t="s">
        <v>473</v>
      </c>
      <c r="O40" s="39" t="s">
        <v>456</v>
      </c>
      <c r="P40" s="39"/>
      <c r="Q40" s="39"/>
      <c r="R40" s="39"/>
      <c r="S40" s="39"/>
    </row>
    <row r="41" spans="1:19" ht="16" x14ac:dyDescent="0.2">
      <c r="A41" s="25" t="s">
        <v>530</v>
      </c>
      <c r="B41" s="39" t="s">
        <v>515</v>
      </c>
      <c r="C41" s="39">
        <v>2015</v>
      </c>
      <c r="D41" s="39" t="s">
        <v>24</v>
      </c>
      <c r="E41" s="39" t="s">
        <v>15</v>
      </c>
      <c r="F41" s="39" t="s">
        <v>473</v>
      </c>
      <c r="G41" s="39" t="s">
        <v>455</v>
      </c>
      <c r="H41" s="39" t="s">
        <v>454</v>
      </c>
      <c r="I41" s="39" t="s">
        <v>531</v>
      </c>
      <c r="J41" s="39" t="s">
        <v>8</v>
      </c>
      <c r="K41" s="39" t="s">
        <v>465</v>
      </c>
      <c r="L41" s="39" t="s">
        <v>457</v>
      </c>
      <c r="M41" s="39" t="s">
        <v>497</v>
      </c>
      <c r="N41" s="39" t="s">
        <v>523</v>
      </c>
      <c r="O41" s="39" t="s">
        <v>488</v>
      </c>
      <c r="P41" s="39" t="s">
        <v>461</v>
      </c>
      <c r="Q41" s="39" t="s">
        <v>479</v>
      </c>
      <c r="R41" s="39" t="s">
        <v>532</v>
      </c>
      <c r="S41" s="39" t="s">
        <v>533</v>
      </c>
    </row>
    <row r="42" spans="1:19" ht="16" x14ac:dyDescent="0.2">
      <c r="A42" s="25" t="s">
        <v>534</v>
      </c>
      <c r="B42" s="39" t="s">
        <v>515</v>
      </c>
      <c r="C42" s="86">
        <v>2017</v>
      </c>
      <c r="D42" s="39" t="s">
        <v>453</v>
      </c>
      <c r="E42" s="39" t="s">
        <v>22</v>
      </c>
      <c r="F42" s="39" t="s">
        <v>24</v>
      </c>
      <c r="G42" s="39" t="s">
        <v>454</v>
      </c>
      <c r="H42" s="39" t="s">
        <v>461</v>
      </c>
      <c r="I42" s="39" t="s">
        <v>479</v>
      </c>
      <c r="J42" s="39" t="s">
        <v>456</v>
      </c>
      <c r="K42" s="39" t="s">
        <v>465</v>
      </c>
      <c r="L42" s="39" t="s">
        <v>455</v>
      </c>
      <c r="M42" s="39" t="s">
        <v>518</v>
      </c>
      <c r="N42" s="39" t="s">
        <v>473</v>
      </c>
      <c r="O42" s="39" t="s">
        <v>24</v>
      </c>
      <c r="P42" s="39" t="s">
        <v>517</v>
      </c>
      <c r="Q42" s="39"/>
      <c r="R42" s="39"/>
      <c r="S42" s="39"/>
    </row>
    <row r="43" spans="1:19" ht="16" x14ac:dyDescent="0.2">
      <c r="A43" s="25" t="s">
        <v>535</v>
      </c>
      <c r="B43" s="39" t="s">
        <v>515</v>
      </c>
      <c r="C43" s="39">
        <v>2014</v>
      </c>
      <c r="D43" s="39" t="s">
        <v>453</v>
      </c>
      <c r="E43" s="39" t="s">
        <v>454</v>
      </c>
      <c r="F43" s="39" t="s">
        <v>473</v>
      </c>
      <c r="G43" s="39" t="s">
        <v>489</v>
      </c>
      <c r="H43" s="39" t="s">
        <v>497</v>
      </c>
      <c r="I43" s="39" t="s">
        <v>457</v>
      </c>
      <c r="J43" s="39" t="s">
        <v>456</v>
      </c>
      <c r="K43" s="39" t="s">
        <v>455</v>
      </c>
      <c r="L43" s="39" t="s">
        <v>15</v>
      </c>
      <c r="M43" s="39" t="s">
        <v>22</v>
      </c>
      <c r="N43" s="39" t="s">
        <v>465</v>
      </c>
      <c r="O43" s="39"/>
      <c r="P43" s="39"/>
      <c r="Q43" s="39"/>
      <c r="R43" s="39"/>
      <c r="S43" s="39"/>
    </row>
    <row r="44" spans="1:19" x14ac:dyDescent="0.2">
      <c r="B44" s="39"/>
      <c r="C44" s="39"/>
      <c r="D44" s="39"/>
      <c r="E44" s="39"/>
      <c r="F44" s="39"/>
      <c r="G44" s="39"/>
      <c r="H44" s="39"/>
      <c r="I44" s="39"/>
      <c r="J44" s="39"/>
      <c r="K44" s="39"/>
      <c r="L44" s="39"/>
      <c r="M44" s="39"/>
      <c r="N44" s="39"/>
      <c r="O44" s="39"/>
      <c r="P44" s="39"/>
      <c r="Q44" s="39"/>
      <c r="R44" s="39"/>
      <c r="S44" s="39"/>
    </row>
    <row r="45" spans="1:19" ht="16" x14ac:dyDescent="0.2">
      <c r="A45" s="25" t="s">
        <v>536</v>
      </c>
      <c r="C45">
        <f>COUNT(C2:C43)</f>
        <v>40</v>
      </c>
    </row>
    <row r="47" spans="1:19" ht="16" x14ac:dyDescent="0.2">
      <c r="A47" s="25" t="s">
        <v>537</v>
      </c>
      <c r="C47" s="28">
        <f>AVERAGE(C2:C43)</f>
        <v>2014.825</v>
      </c>
    </row>
    <row r="50" spans="1:1" x14ac:dyDescent="0.2">
      <c r="A50" t="s">
        <v>538</v>
      </c>
    </row>
    <row r="51" spans="1:1" x14ac:dyDescent="0.2">
      <c r="A51" t="s">
        <v>539</v>
      </c>
    </row>
    <row r="52" spans="1:1" x14ac:dyDescent="0.2">
      <c r="A52" s="42" t="s">
        <v>643</v>
      </c>
    </row>
    <row r="53" spans="1:1" x14ac:dyDescent="0.2">
      <c r="A53" t="s">
        <v>644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86B0-8F07-A540-B502-B0BBB10E18C2}">
  <dimension ref="A1:Y707"/>
  <sheetViews>
    <sheetView topLeftCell="H2" workbookViewId="0">
      <selection activeCell="K11" sqref="K11"/>
    </sheetView>
  </sheetViews>
  <sheetFormatPr baseColWidth="10" defaultRowHeight="15" x14ac:dyDescent="0.2"/>
  <cols>
    <col min="1" max="1" width="38" customWidth="1"/>
    <col min="2" max="2" width="18.1640625" customWidth="1"/>
    <col min="3" max="3" width="14" customWidth="1"/>
    <col min="4" max="4" width="26.6640625" customWidth="1"/>
    <col min="5" max="5" width="38" customWidth="1"/>
    <col min="6" max="6" width="32.6640625" customWidth="1"/>
    <col min="7" max="7" width="32.5" customWidth="1"/>
    <col min="8" max="8" width="10.83203125" customWidth="1"/>
    <col min="9" max="9" width="33.6640625" customWidth="1"/>
    <col min="10" max="10" width="13.6640625" customWidth="1"/>
    <col min="11" max="11" width="14.33203125" customWidth="1"/>
    <col min="12" max="12" width="33.83203125" customWidth="1"/>
    <col min="13" max="13" width="11" customWidth="1"/>
    <col min="14" max="14" width="12" customWidth="1"/>
    <col min="15" max="15" width="33.6640625" customWidth="1"/>
    <col min="16" max="16" width="15.1640625" customWidth="1"/>
    <col min="17" max="17" width="15.83203125" customWidth="1"/>
    <col min="18" max="18" width="33.6640625" customWidth="1"/>
    <col min="19" max="19" width="12" bestFit="1" customWidth="1"/>
    <col min="20" max="20" width="12.83203125" bestFit="1" customWidth="1"/>
    <col min="21" max="21" width="33.6640625" bestFit="1" customWidth="1"/>
    <col min="22" max="23" width="10.1640625" bestFit="1" customWidth="1"/>
    <col min="25" max="25" width="54.33203125" bestFit="1" customWidth="1"/>
    <col min="26" max="26" width="31.1640625" bestFit="1" customWidth="1"/>
    <col min="27" max="27" width="30.1640625" bestFit="1" customWidth="1"/>
    <col min="28" max="28" width="40.1640625" bestFit="1" customWidth="1"/>
    <col min="29" max="29" width="31.1640625" bestFit="1" customWidth="1"/>
    <col min="30" max="30" width="27.1640625" bestFit="1" customWidth="1"/>
    <col min="31" max="31" width="31.33203125" bestFit="1" customWidth="1"/>
    <col min="32" max="32" width="39.5" bestFit="1" customWidth="1"/>
    <col min="33" max="33" width="27" bestFit="1" customWidth="1"/>
    <col min="34" max="34" width="34.1640625" bestFit="1" customWidth="1"/>
    <col min="35" max="35" width="15.1640625" bestFit="1" customWidth="1"/>
    <col min="36" max="36" width="30.5" bestFit="1" customWidth="1"/>
    <col min="37" max="37" width="26.83203125" bestFit="1" customWidth="1"/>
    <col min="38" max="39" width="24.6640625" bestFit="1" customWidth="1"/>
    <col min="40" max="40" width="27.1640625" bestFit="1" customWidth="1"/>
    <col min="41" max="41" width="42.5" bestFit="1" customWidth="1"/>
    <col min="42" max="42" width="36.6640625" bestFit="1" customWidth="1"/>
    <col min="43" max="43" width="23" bestFit="1" customWidth="1"/>
    <col min="44" max="44" width="32.1640625" bestFit="1" customWidth="1"/>
    <col min="45" max="45" width="23.5" bestFit="1" customWidth="1"/>
    <col min="46" max="46" width="34.6640625" bestFit="1" customWidth="1"/>
    <col min="47" max="47" width="25.33203125" bestFit="1" customWidth="1"/>
  </cols>
  <sheetData>
    <row r="1" spans="1:25" ht="16" x14ac:dyDescent="0.2">
      <c r="A1" s="24" t="s">
        <v>661</v>
      </c>
    </row>
    <row r="2" spans="1:25" ht="16" x14ac:dyDescent="0.2">
      <c r="A2" s="24" t="s">
        <v>452</v>
      </c>
      <c r="B2" s="24" t="s">
        <v>481</v>
      </c>
      <c r="C2" s="24" t="s">
        <v>502</v>
      </c>
      <c r="D2" s="24" t="s">
        <v>515</v>
      </c>
      <c r="E2" s="24" t="s">
        <v>651</v>
      </c>
    </row>
    <row r="3" spans="1:25" ht="16" x14ac:dyDescent="0.2">
      <c r="A3" s="45" t="s">
        <v>454</v>
      </c>
      <c r="B3" s="47"/>
      <c r="C3" s="41" t="s">
        <v>24</v>
      </c>
      <c r="D3" s="41" t="s">
        <v>461</v>
      </c>
      <c r="E3" s="45" t="s">
        <v>454</v>
      </c>
      <c r="I3" s="24" t="s">
        <v>541</v>
      </c>
    </row>
    <row r="4" spans="1:25" ht="16" x14ac:dyDescent="0.2">
      <c r="A4" s="45" t="s">
        <v>453</v>
      </c>
      <c r="B4" s="41" t="s">
        <v>453</v>
      </c>
      <c r="C4" s="44"/>
      <c r="D4" s="41" t="s">
        <v>457</v>
      </c>
      <c r="E4" s="45"/>
    </row>
    <row r="5" spans="1:25" ht="16" x14ac:dyDescent="0.2">
      <c r="A5" s="45" t="s">
        <v>456</v>
      </c>
      <c r="B5" s="41" t="s">
        <v>454</v>
      </c>
      <c r="C5" s="41" t="s">
        <v>22</v>
      </c>
      <c r="D5" s="41" t="s">
        <v>482</v>
      </c>
      <c r="E5" s="46" t="s">
        <v>24</v>
      </c>
      <c r="I5" s="24" t="str">
        <f>A2</f>
        <v>Central</v>
      </c>
      <c r="L5" s="24" t="str">
        <f>B2</f>
        <v>East</v>
      </c>
      <c r="O5" s="24" t="str">
        <f>C2</f>
        <v>Southern</v>
      </c>
      <c r="R5" s="24" t="str">
        <f>D2</f>
        <v>West</v>
      </c>
      <c r="U5" s="24" t="s">
        <v>651</v>
      </c>
    </row>
    <row r="6" spans="1:25" ht="16" x14ac:dyDescent="0.2">
      <c r="A6" s="45" t="s">
        <v>473</v>
      </c>
      <c r="B6" s="47"/>
      <c r="C6" s="41" t="s">
        <v>461</v>
      </c>
      <c r="D6" s="41" t="s">
        <v>465</v>
      </c>
      <c r="E6" s="46" t="s">
        <v>461</v>
      </c>
      <c r="H6" s="29" t="s">
        <v>542</v>
      </c>
      <c r="I6" s="12" t="s">
        <v>543</v>
      </c>
      <c r="J6" t="s">
        <v>544</v>
      </c>
      <c r="K6" s="50" t="s">
        <v>662</v>
      </c>
      <c r="L6" s="12" t="s">
        <v>543</v>
      </c>
      <c r="M6" t="s">
        <v>546</v>
      </c>
      <c r="N6" s="29" t="s">
        <v>547</v>
      </c>
      <c r="O6" s="12" t="s">
        <v>543</v>
      </c>
      <c r="P6" t="s">
        <v>548</v>
      </c>
      <c r="Q6" s="29" t="s">
        <v>549</v>
      </c>
      <c r="R6" s="12" t="s">
        <v>543</v>
      </c>
      <c r="S6" t="s">
        <v>550</v>
      </c>
      <c r="T6" s="50" t="s">
        <v>652</v>
      </c>
      <c r="U6" s="12" t="s">
        <v>543</v>
      </c>
      <c r="V6" t="s">
        <v>653</v>
      </c>
      <c r="W6" t="s">
        <v>540</v>
      </c>
    </row>
    <row r="7" spans="1:25" ht="16" x14ac:dyDescent="0.2">
      <c r="A7" s="45" t="s">
        <v>22</v>
      </c>
      <c r="B7" s="41" t="s">
        <v>456</v>
      </c>
      <c r="C7" s="41" t="s">
        <v>504</v>
      </c>
      <c r="D7" s="41" t="s">
        <v>454</v>
      </c>
      <c r="E7" s="46" t="s">
        <v>453</v>
      </c>
      <c r="H7">
        <f>RANK(J7,J$7:J$26,0)</f>
        <v>7</v>
      </c>
      <c r="I7" s="23" t="s">
        <v>657</v>
      </c>
      <c r="J7" s="2">
        <v>2</v>
      </c>
      <c r="K7">
        <f>RANK(M7,M$7:M$28,0)</f>
        <v>21</v>
      </c>
      <c r="L7" s="23" t="s">
        <v>657</v>
      </c>
      <c r="M7" s="2">
        <v>1</v>
      </c>
      <c r="N7">
        <f>RANK(P7,P$7:P$25,0)</f>
        <v>6</v>
      </c>
      <c r="O7" s="23" t="s">
        <v>461</v>
      </c>
      <c r="P7" s="2">
        <v>2</v>
      </c>
      <c r="Q7">
        <f>RANK(S7,S$7:S$30,0)</f>
        <v>11</v>
      </c>
      <c r="R7" s="23" t="s">
        <v>658</v>
      </c>
      <c r="S7" s="2">
        <v>7</v>
      </c>
      <c r="T7">
        <f>RANK(V7,V$7:V$37,0)</f>
        <v>15</v>
      </c>
      <c r="U7" s="23" t="s">
        <v>657</v>
      </c>
      <c r="V7" s="2">
        <v>10</v>
      </c>
      <c r="W7" s="6">
        <f>V7/'NBSAP data'!$C$45</f>
        <v>0.25</v>
      </c>
      <c r="X7" s="6"/>
      <c r="Y7" s="6"/>
    </row>
    <row r="8" spans="1:25" ht="16" x14ac:dyDescent="0.2">
      <c r="A8" s="45"/>
      <c r="B8" s="41" t="s">
        <v>457</v>
      </c>
      <c r="C8" s="41" t="s">
        <v>453</v>
      </c>
      <c r="D8" s="47"/>
      <c r="E8" s="46" t="s">
        <v>453</v>
      </c>
      <c r="H8">
        <f t="shared" ref="H8:H26" si="0">RANK(J8,J$7:J$26,0)</f>
        <v>15</v>
      </c>
      <c r="I8" s="23" t="s">
        <v>461</v>
      </c>
      <c r="J8" s="2">
        <v>1</v>
      </c>
      <c r="K8">
        <f t="shared" ref="K8:K28" si="1">RANK(M8,M$7:M$28,0)</f>
        <v>5</v>
      </c>
      <c r="L8" s="23" t="s">
        <v>461</v>
      </c>
      <c r="M8" s="2">
        <v>9</v>
      </c>
      <c r="N8">
        <f t="shared" ref="N8:N25" si="2">RANK(P8,P$7:P$25,0)</f>
        <v>10</v>
      </c>
      <c r="O8" s="23" t="s">
        <v>488</v>
      </c>
      <c r="P8" s="2">
        <v>1</v>
      </c>
      <c r="Q8">
        <f t="shared" ref="Q8:Q30" si="3">RANK(S8,S$7:S$30,0)</f>
        <v>8</v>
      </c>
      <c r="R8" s="23" t="s">
        <v>461</v>
      </c>
      <c r="S8" s="2">
        <v>8</v>
      </c>
      <c r="T8">
        <f t="shared" ref="T8:T37" si="4">RANK(V8,V$7:V$37,0)</f>
        <v>8</v>
      </c>
      <c r="U8" s="23" t="s">
        <v>461</v>
      </c>
      <c r="V8" s="2">
        <v>20</v>
      </c>
      <c r="W8" s="6">
        <f>V8/'NBSAP data'!$C$45</f>
        <v>0.5</v>
      </c>
    </row>
    <row r="9" spans="1:25" ht="16" x14ac:dyDescent="0.2">
      <c r="A9" s="48"/>
      <c r="B9" s="41" t="s">
        <v>24</v>
      </c>
      <c r="C9" s="44"/>
      <c r="D9" s="41"/>
      <c r="E9" s="46" t="s">
        <v>457</v>
      </c>
      <c r="H9">
        <f t="shared" si="0"/>
        <v>15</v>
      </c>
      <c r="I9" s="23" t="s">
        <v>460</v>
      </c>
      <c r="J9" s="2">
        <v>1</v>
      </c>
      <c r="K9">
        <f t="shared" si="1"/>
        <v>9</v>
      </c>
      <c r="L9" s="23" t="s">
        <v>488</v>
      </c>
      <c r="M9" s="2">
        <v>7</v>
      </c>
      <c r="N9">
        <f t="shared" si="2"/>
        <v>1</v>
      </c>
      <c r="O9" s="23" t="s">
        <v>453</v>
      </c>
      <c r="P9" s="2">
        <v>4</v>
      </c>
      <c r="Q9">
        <f t="shared" si="3"/>
        <v>15</v>
      </c>
      <c r="R9" s="23" t="s">
        <v>488</v>
      </c>
      <c r="S9" s="2">
        <v>4</v>
      </c>
      <c r="T9">
        <f t="shared" si="4"/>
        <v>14</v>
      </c>
      <c r="U9" s="23" t="s">
        <v>488</v>
      </c>
      <c r="V9" s="2">
        <v>13</v>
      </c>
      <c r="W9" s="6">
        <f>V9/'NBSAP data'!$C$45</f>
        <v>0.32500000000000001</v>
      </c>
    </row>
    <row r="10" spans="1:25" ht="16" x14ac:dyDescent="0.2">
      <c r="A10" s="48"/>
      <c r="B10" s="41" t="s">
        <v>465</v>
      </c>
      <c r="C10" s="41" t="s">
        <v>456</v>
      </c>
      <c r="D10" s="41" t="s">
        <v>24</v>
      </c>
      <c r="E10" s="45" t="s">
        <v>456</v>
      </c>
      <c r="H10">
        <f t="shared" si="0"/>
        <v>6</v>
      </c>
      <c r="I10" s="23" t="s">
        <v>453</v>
      </c>
      <c r="J10" s="2">
        <v>3</v>
      </c>
      <c r="K10">
        <f t="shared" si="1"/>
        <v>16</v>
      </c>
      <c r="L10" s="23" t="s">
        <v>483</v>
      </c>
      <c r="M10" s="2">
        <v>2</v>
      </c>
      <c r="N10">
        <f t="shared" si="2"/>
        <v>3</v>
      </c>
      <c r="O10" s="23" t="s">
        <v>15</v>
      </c>
      <c r="P10" s="2">
        <v>3</v>
      </c>
      <c r="Q10">
        <f t="shared" si="3"/>
        <v>17</v>
      </c>
      <c r="R10" s="23" t="s">
        <v>483</v>
      </c>
      <c r="S10" s="2">
        <v>2</v>
      </c>
      <c r="T10">
        <f t="shared" si="4"/>
        <v>18</v>
      </c>
      <c r="U10" s="23" t="s">
        <v>483</v>
      </c>
      <c r="V10" s="2">
        <v>4</v>
      </c>
      <c r="W10" s="6">
        <f>V10/'NBSAP data'!$C$45</f>
        <v>0.1</v>
      </c>
    </row>
    <row r="11" spans="1:25" ht="16" x14ac:dyDescent="0.2">
      <c r="A11" s="48"/>
      <c r="B11" s="41" t="s">
        <v>523</v>
      </c>
      <c r="C11" s="44"/>
      <c r="D11" s="41" t="s">
        <v>461</v>
      </c>
      <c r="E11" s="46" t="s">
        <v>454</v>
      </c>
      <c r="H11">
        <f t="shared" si="0"/>
        <v>7</v>
      </c>
      <c r="I11" s="23" t="s">
        <v>473</v>
      </c>
      <c r="J11" s="2">
        <v>2</v>
      </c>
      <c r="K11">
        <f t="shared" si="1"/>
        <v>1</v>
      </c>
      <c r="L11" s="23" t="s">
        <v>453</v>
      </c>
      <c r="M11" s="2">
        <v>12</v>
      </c>
      <c r="N11">
        <f t="shared" si="2"/>
        <v>10</v>
      </c>
      <c r="O11" s="23" t="s">
        <v>504</v>
      </c>
      <c r="P11" s="2">
        <v>1</v>
      </c>
      <c r="Q11">
        <f t="shared" si="3"/>
        <v>3</v>
      </c>
      <c r="R11" s="23" t="s">
        <v>453</v>
      </c>
      <c r="S11" s="2">
        <v>13</v>
      </c>
      <c r="T11">
        <f t="shared" si="4"/>
        <v>3</v>
      </c>
      <c r="U11" s="23" t="s">
        <v>453</v>
      </c>
      <c r="V11" s="2">
        <v>32</v>
      </c>
      <c r="W11" s="6">
        <f>V11/'NBSAP data'!$C$45</f>
        <v>0.8</v>
      </c>
    </row>
    <row r="12" spans="1:25" ht="16" x14ac:dyDescent="0.2">
      <c r="A12" s="48"/>
      <c r="B12" s="41" t="s">
        <v>453</v>
      </c>
      <c r="C12" s="41" t="s">
        <v>523</v>
      </c>
      <c r="D12" s="41" t="s">
        <v>453</v>
      </c>
      <c r="E12" s="46" t="s">
        <v>22</v>
      </c>
      <c r="H12">
        <f t="shared" si="0"/>
        <v>3</v>
      </c>
      <c r="I12" s="23" t="s">
        <v>455</v>
      </c>
      <c r="J12" s="2">
        <v>4</v>
      </c>
      <c r="K12">
        <f t="shared" si="1"/>
        <v>16</v>
      </c>
      <c r="L12" s="23" t="s">
        <v>15</v>
      </c>
      <c r="M12" s="2">
        <v>2</v>
      </c>
      <c r="N12">
        <f t="shared" si="2"/>
        <v>3</v>
      </c>
      <c r="O12" s="23" t="s">
        <v>473</v>
      </c>
      <c r="P12" s="2">
        <v>3</v>
      </c>
      <c r="Q12">
        <f t="shared" si="3"/>
        <v>15</v>
      </c>
      <c r="R12" s="23" t="s">
        <v>15</v>
      </c>
      <c r="S12" s="2">
        <v>4</v>
      </c>
      <c r="T12">
        <f t="shared" si="4"/>
        <v>16</v>
      </c>
      <c r="U12" s="23" t="s">
        <v>15</v>
      </c>
      <c r="V12" s="2">
        <v>9</v>
      </c>
      <c r="W12" s="6">
        <f>V12/'NBSAP data'!$C$45</f>
        <v>0.22500000000000001</v>
      </c>
    </row>
    <row r="13" spans="1:25" ht="16" x14ac:dyDescent="0.2">
      <c r="A13" s="48"/>
      <c r="B13" s="41" t="s">
        <v>457</v>
      </c>
      <c r="C13" s="41" t="s">
        <v>465</v>
      </c>
      <c r="D13" s="41" t="s">
        <v>461</v>
      </c>
      <c r="E13" s="46" t="s">
        <v>482</v>
      </c>
      <c r="H13">
        <f t="shared" si="0"/>
        <v>7</v>
      </c>
      <c r="I13" s="23" t="s">
        <v>24</v>
      </c>
      <c r="J13" s="2">
        <v>2</v>
      </c>
      <c r="K13">
        <f t="shared" si="1"/>
        <v>13</v>
      </c>
      <c r="L13" s="23" t="s">
        <v>473</v>
      </c>
      <c r="M13" s="2">
        <v>6</v>
      </c>
      <c r="N13">
        <f t="shared" si="2"/>
        <v>10</v>
      </c>
      <c r="O13" s="23" t="s">
        <v>455</v>
      </c>
      <c r="P13" s="2">
        <v>1</v>
      </c>
      <c r="Q13">
        <f t="shared" si="3"/>
        <v>4</v>
      </c>
      <c r="R13" s="23" t="s">
        <v>473</v>
      </c>
      <c r="S13" s="2">
        <v>11</v>
      </c>
      <c r="T13">
        <f t="shared" si="4"/>
        <v>24</v>
      </c>
      <c r="U13" s="23" t="s">
        <v>504</v>
      </c>
      <c r="V13" s="2">
        <v>1</v>
      </c>
      <c r="W13" s="6">
        <f>V13/'NBSAP data'!$C$45</f>
        <v>2.5000000000000001E-2</v>
      </c>
    </row>
    <row r="14" spans="1:25" ht="16" x14ac:dyDescent="0.2">
      <c r="A14" s="48"/>
      <c r="B14" s="47"/>
      <c r="C14" s="44"/>
      <c r="D14" s="41" t="s">
        <v>497</v>
      </c>
      <c r="E14" s="45" t="s">
        <v>473</v>
      </c>
      <c r="H14">
        <f t="shared" si="0"/>
        <v>1</v>
      </c>
      <c r="I14" s="23" t="s">
        <v>456</v>
      </c>
      <c r="J14" s="2">
        <v>7</v>
      </c>
      <c r="K14">
        <f t="shared" si="1"/>
        <v>9</v>
      </c>
      <c r="L14" s="23" t="s">
        <v>455</v>
      </c>
      <c r="M14" s="2">
        <v>7</v>
      </c>
      <c r="N14">
        <f t="shared" si="2"/>
        <v>10</v>
      </c>
      <c r="O14" s="23" t="s">
        <v>505</v>
      </c>
      <c r="P14" s="2">
        <v>1</v>
      </c>
      <c r="Q14">
        <f t="shared" si="3"/>
        <v>6</v>
      </c>
      <c r="R14" s="23" t="s">
        <v>455</v>
      </c>
      <c r="S14" s="2">
        <v>10</v>
      </c>
      <c r="T14">
        <f t="shared" si="4"/>
        <v>5</v>
      </c>
      <c r="U14" s="23" t="s">
        <v>473</v>
      </c>
      <c r="V14" s="2">
        <v>22</v>
      </c>
      <c r="W14" s="6">
        <f>V14/'NBSAP data'!$C$45</f>
        <v>0.55000000000000004</v>
      </c>
    </row>
    <row r="15" spans="1:25" ht="16" x14ac:dyDescent="0.2">
      <c r="A15" s="45" t="s">
        <v>453</v>
      </c>
      <c r="B15" s="41" t="s">
        <v>457</v>
      </c>
      <c r="C15" s="44"/>
      <c r="D15" s="41" t="s">
        <v>488</v>
      </c>
      <c r="E15" s="45"/>
      <c r="H15">
        <f t="shared" si="0"/>
        <v>3</v>
      </c>
      <c r="I15" s="23" t="s">
        <v>465</v>
      </c>
      <c r="J15" s="2">
        <v>4</v>
      </c>
      <c r="K15">
        <f t="shared" si="1"/>
        <v>21</v>
      </c>
      <c r="L15" s="23" t="s">
        <v>499</v>
      </c>
      <c r="M15" s="2">
        <v>1</v>
      </c>
      <c r="N15">
        <f t="shared" si="2"/>
        <v>3</v>
      </c>
      <c r="O15" s="23" t="s">
        <v>24</v>
      </c>
      <c r="P15" s="2">
        <v>3</v>
      </c>
      <c r="Q15">
        <f t="shared" si="3"/>
        <v>8</v>
      </c>
      <c r="R15" s="23" t="s">
        <v>24</v>
      </c>
      <c r="S15" s="2">
        <v>8</v>
      </c>
      <c r="T15">
        <f t="shared" si="4"/>
        <v>5</v>
      </c>
      <c r="U15" s="23" t="s">
        <v>455</v>
      </c>
      <c r="V15" s="2">
        <v>22</v>
      </c>
      <c r="W15" s="6">
        <f>V15/'NBSAP data'!$C$45</f>
        <v>0.55000000000000004</v>
      </c>
    </row>
    <row r="16" spans="1:25" ht="16" x14ac:dyDescent="0.2">
      <c r="A16" s="45" t="s">
        <v>454</v>
      </c>
      <c r="B16" s="47"/>
      <c r="C16" s="44"/>
      <c r="D16" s="41" t="s">
        <v>523</v>
      </c>
      <c r="E16" s="46" t="s">
        <v>461</v>
      </c>
      <c r="H16">
        <f t="shared" si="0"/>
        <v>7</v>
      </c>
      <c r="I16" s="23" t="s">
        <v>8</v>
      </c>
      <c r="J16" s="2">
        <v>2</v>
      </c>
      <c r="K16">
        <f t="shared" si="1"/>
        <v>9</v>
      </c>
      <c r="L16" s="23" t="s">
        <v>24</v>
      </c>
      <c r="M16" s="2">
        <v>7</v>
      </c>
      <c r="N16">
        <f t="shared" si="2"/>
        <v>6</v>
      </c>
      <c r="O16" s="23" t="s">
        <v>645</v>
      </c>
      <c r="P16" s="2">
        <v>2</v>
      </c>
      <c r="Q16">
        <f t="shared" si="3"/>
        <v>2</v>
      </c>
      <c r="R16" s="23" t="s">
        <v>645</v>
      </c>
      <c r="S16" s="2">
        <v>14</v>
      </c>
      <c r="T16">
        <f t="shared" si="4"/>
        <v>24</v>
      </c>
      <c r="U16" s="23" t="s">
        <v>499</v>
      </c>
      <c r="V16" s="2">
        <v>1</v>
      </c>
      <c r="W16" s="6">
        <f>V16/'NBSAP data'!$C$45</f>
        <v>2.5000000000000001E-2</v>
      </c>
    </row>
    <row r="17" spans="1:23" ht="16" x14ac:dyDescent="0.2">
      <c r="A17" s="45" t="s">
        <v>22</v>
      </c>
      <c r="B17" s="41" t="s">
        <v>465</v>
      </c>
      <c r="C17" s="44"/>
      <c r="D17" s="41" t="s">
        <v>22</v>
      </c>
      <c r="E17" s="46" t="s">
        <v>465</v>
      </c>
      <c r="H17">
        <f t="shared" si="0"/>
        <v>2</v>
      </c>
      <c r="I17" s="23" t="s">
        <v>454</v>
      </c>
      <c r="J17" s="2">
        <v>6</v>
      </c>
      <c r="K17">
        <f t="shared" si="1"/>
        <v>3</v>
      </c>
      <c r="L17" s="23" t="s">
        <v>645</v>
      </c>
      <c r="M17" s="2">
        <v>11</v>
      </c>
      <c r="N17">
        <f t="shared" si="2"/>
        <v>1</v>
      </c>
      <c r="O17" s="23" t="s">
        <v>465</v>
      </c>
      <c r="P17" s="2">
        <v>4</v>
      </c>
      <c r="Q17">
        <f t="shared" si="3"/>
        <v>4</v>
      </c>
      <c r="R17" s="23" t="s">
        <v>465</v>
      </c>
      <c r="S17" s="2">
        <v>11</v>
      </c>
      <c r="T17">
        <f t="shared" si="4"/>
        <v>24</v>
      </c>
      <c r="U17" s="23" t="s">
        <v>505</v>
      </c>
      <c r="V17" s="2">
        <v>1</v>
      </c>
      <c r="W17" s="6">
        <f>V17/'NBSAP data'!$C$45</f>
        <v>2.5000000000000001E-2</v>
      </c>
    </row>
    <row r="18" spans="1:23" ht="16" x14ac:dyDescent="0.2">
      <c r="A18" s="45" t="s">
        <v>455</v>
      </c>
      <c r="B18" s="41" t="s">
        <v>497</v>
      </c>
      <c r="C18" s="41" t="s">
        <v>505</v>
      </c>
      <c r="D18" s="41" t="s">
        <v>8</v>
      </c>
      <c r="E18" s="45" t="s">
        <v>22</v>
      </c>
      <c r="H18">
        <f t="shared" si="0"/>
        <v>3</v>
      </c>
      <c r="I18" s="23" t="s">
        <v>22</v>
      </c>
      <c r="J18" s="2">
        <v>4</v>
      </c>
      <c r="K18">
        <f t="shared" si="1"/>
        <v>1</v>
      </c>
      <c r="L18" s="23" t="s">
        <v>465</v>
      </c>
      <c r="M18" s="2">
        <v>12</v>
      </c>
      <c r="N18">
        <f t="shared" si="2"/>
        <v>6</v>
      </c>
      <c r="O18" s="23" t="s">
        <v>8</v>
      </c>
      <c r="P18" s="2">
        <v>2</v>
      </c>
      <c r="Q18">
        <f t="shared" si="3"/>
        <v>7</v>
      </c>
      <c r="R18" s="23" t="s">
        <v>8</v>
      </c>
      <c r="S18" s="2">
        <v>9</v>
      </c>
      <c r="T18">
        <f t="shared" si="4"/>
        <v>8</v>
      </c>
      <c r="U18" s="23" t="s">
        <v>24</v>
      </c>
      <c r="V18" s="2">
        <v>20</v>
      </c>
      <c r="W18" s="6">
        <f>V18/'NBSAP data'!$C$45</f>
        <v>0.5</v>
      </c>
    </row>
    <row r="19" spans="1:23" ht="16" x14ac:dyDescent="0.2">
      <c r="A19" s="45" t="s">
        <v>456</v>
      </c>
      <c r="B19" s="41" t="s">
        <v>24</v>
      </c>
      <c r="C19" s="41" t="s">
        <v>508</v>
      </c>
      <c r="D19" s="41" t="s">
        <v>454</v>
      </c>
      <c r="E19" s="46" t="s">
        <v>456</v>
      </c>
      <c r="H19">
        <f t="shared" si="0"/>
        <v>15</v>
      </c>
      <c r="I19" s="23" t="s">
        <v>463</v>
      </c>
      <c r="J19" s="2">
        <v>1</v>
      </c>
      <c r="K19">
        <f t="shared" si="1"/>
        <v>7</v>
      </c>
      <c r="L19" s="23" t="s">
        <v>8</v>
      </c>
      <c r="M19" s="2">
        <v>8</v>
      </c>
      <c r="N19">
        <f t="shared" si="2"/>
        <v>10</v>
      </c>
      <c r="O19" s="23" t="s">
        <v>454</v>
      </c>
      <c r="P19" s="2">
        <v>1</v>
      </c>
      <c r="Q19">
        <f t="shared" si="3"/>
        <v>1</v>
      </c>
      <c r="R19" s="23" t="s">
        <v>454</v>
      </c>
      <c r="S19" s="2">
        <v>15</v>
      </c>
      <c r="T19">
        <f t="shared" si="4"/>
        <v>1</v>
      </c>
      <c r="U19" s="23" t="s">
        <v>456</v>
      </c>
      <c r="V19" s="2">
        <v>34</v>
      </c>
      <c r="W19" s="6">
        <f>V19/'NBSAP data'!$C$45</f>
        <v>0.85</v>
      </c>
    </row>
    <row r="20" spans="1:23" ht="16" x14ac:dyDescent="0.2">
      <c r="A20" s="45" t="s">
        <v>457</v>
      </c>
      <c r="B20" s="41" t="s">
        <v>465</v>
      </c>
      <c r="C20" s="47"/>
      <c r="D20" s="41" t="s">
        <v>457</v>
      </c>
      <c r="E20" s="46" t="s">
        <v>504</v>
      </c>
      <c r="H20">
        <f t="shared" si="0"/>
        <v>15</v>
      </c>
      <c r="I20" s="23" t="s">
        <v>467</v>
      </c>
      <c r="J20" s="2">
        <v>1</v>
      </c>
      <c r="K20">
        <f t="shared" si="1"/>
        <v>3</v>
      </c>
      <c r="L20" s="23" t="s">
        <v>454</v>
      </c>
      <c r="M20" s="2">
        <v>11</v>
      </c>
      <c r="N20">
        <f t="shared" si="2"/>
        <v>6</v>
      </c>
      <c r="O20" s="23" t="s">
        <v>22</v>
      </c>
      <c r="P20" s="2">
        <v>2</v>
      </c>
      <c r="Q20">
        <f t="shared" si="3"/>
        <v>17</v>
      </c>
      <c r="R20" s="23" t="s">
        <v>482</v>
      </c>
      <c r="S20" s="2">
        <v>2</v>
      </c>
      <c r="T20">
        <f t="shared" si="4"/>
        <v>4</v>
      </c>
      <c r="U20" s="23" t="s">
        <v>465</v>
      </c>
      <c r="V20" s="2">
        <v>31</v>
      </c>
      <c r="W20" s="6">
        <f>V20/'NBSAP data'!$C$45</f>
        <v>0.77500000000000002</v>
      </c>
    </row>
    <row r="21" spans="1:23" ht="16" x14ac:dyDescent="0.2">
      <c r="A21" s="41" t="s">
        <v>523</v>
      </c>
      <c r="B21" s="41" t="s">
        <v>454</v>
      </c>
      <c r="C21" s="44"/>
      <c r="D21" s="41" t="s">
        <v>465</v>
      </c>
      <c r="E21" s="46" t="s">
        <v>454</v>
      </c>
      <c r="H21">
        <f t="shared" si="0"/>
        <v>7</v>
      </c>
      <c r="I21" s="23" t="s">
        <v>497</v>
      </c>
      <c r="J21" s="2">
        <v>2</v>
      </c>
      <c r="K21">
        <f t="shared" si="1"/>
        <v>16</v>
      </c>
      <c r="L21" s="23" t="s">
        <v>482</v>
      </c>
      <c r="M21" s="2">
        <v>2</v>
      </c>
      <c r="N21">
        <f t="shared" si="2"/>
        <v>10</v>
      </c>
      <c r="O21" s="23" t="s">
        <v>508</v>
      </c>
      <c r="P21" s="2">
        <v>1</v>
      </c>
      <c r="Q21">
        <f t="shared" si="3"/>
        <v>11</v>
      </c>
      <c r="R21" s="23" t="s">
        <v>22</v>
      </c>
      <c r="S21" s="2">
        <v>7</v>
      </c>
      <c r="T21">
        <f t="shared" si="4"/>
        <v>7</v>
      </c>
      <c r="U21" s="23" t="s">
        <v>8</v>
      </c>
      <c r="V21" s="2">
        <v>21</v>
      </c>
      <c r="W21" s="6">
        <f>V21/'NBSAP data'!$C$45</f>
        <v>0.52500000000000002</v>
      </c>
    </row>
    <row r="22" spans="1:23" ht="16" x14ac:dyDescent="0.2">
      <c r="A22" s="45" t="s">
        <v>459</v>
      </c>
      <c r="B22" s="41" t="s">
        <v>465</v>
      </c>
      <c r="C22" s="44"/>
      <c r="D22" s="41" t="s">
        <v>465</v>
      </c>
      <c r="E22" s="46"/>
      <c r="H22">
        <f t="shared" si="0"/>
        <v>15</v>
      </c>
      <c r="I22" s="23" t="s">
        <v>459</v>
      </c>
      <c r="J22" s="2">
        <v>1</v>
      </c>
      <c r="K22">
        <f t="shared" si="1"/>
        <v>9</v>
      </c>
      <c r="L22" s="23" t="s">
        <v>22</v>
      </c>
      <c r="M22" s="2">
        <v>7</v>
      </c>
      <c r="N22">
        <f t="shared" si="2"/>
        <v>10</v>
      </c>
      <c r="O22" s="23" t="s">
        <v>497</v>
      </c>
      <c r="P22" s="2">
        <v>1</v>
      </c>
      <c r="Q22">
        <f t="shared" si="3"/>
        <v>17</v>
      </c>
      <c r="R22" s="23" t="s">
        <v>494</v>
      </c>
      <c r="S22" s="2">
        <v>2</v>
      </c>
      <c r="T22">
        <f t="shared" si="4"/>
        <v>2</v>
      </c>
      <c r="U22" s="23" t="s">
        <v>454</v>
      </c>
      <c r="V22" s="2">
        <v>33</v>
      </c>
      <c r="W22" s="6">
        <f>V22/'NBSAP data'!$C$45</f>
        <v>0.82499999999999996</v>
      </c>
    </row>
    <row r="23" spans="1:23" ht="16" x14ac:dyDescent="0.2">
      <c r="A23" s="45" t="s">
        <v>657</v>
      </c>
      <c r="B23" s="41" t="s">
        <v>454</v>
      </c>
      <c r="C23" s="44"/>
      <c r="D23" s="41" t="s">
        <v>24</v>
      </c>
      <c r="E23" s="46" t="s">
        <v>457</v>
      </c>
      <c r="H23">
        <f t="shared" si="0"/>
        <v>7</v>
      </c>
      <c r="I23" s="23" t="s">
        <v>457</v>
      </c>
      <c r="J23" s="2">
        <v>2</v>
      </c>
      <c r="K23">
        <f t="shared" si="1"/>
        <v>15</v>
      </c>
      <c r="L23" s="23" t="s">
        <v>494</v>
      </c>
      <c r="M23" s="2">
        <v>3</v>
      </c>
      <c r="N23">
        <f t="shared" si="2"/>
        <v>10</v>
      </c>
      <c r="O23" s="23" t="s">
        <v>457</v>
      </c>
      <c r="P23" s="2">
        <v>1</v>
      </c>
      <c r="Q23">
        <f t="shared" si="3"/>
        <v>21</v>
      </c>
      <c r="R23" s="23" t="s">
        <v>467</v>
      </c>
      <c r="S23" s="2">
        <v>1</v>
      </c>
      <c r="T23">
        <f t="shared" si="4"/>
        <v>18</v>
      </c>
      <c r="U23" s="23" t="s">
        <v>482</v>
      </c>
      <c r="V23" s="2">
        <v>4</v>
      </c>
      <c r="W23" s="6">
        <f>V23/'NBSAP data'!$C$45</f>
        <v>0.1</v>
      </c>
    </row>
    <row r="24" spans="1:23" ht="16" x14ac:dyDescent="0.2">
      <c r="A24" s="45" t="s">
        <v>460</v>
      </c>
      <c r="B24" s="41" t="s">
        <v>465</v>
      </c>
      <c r="C24" s="41" t="s">
        <v>453</v>
      </c>
      <c r="D24" s="47"/>
      <c r="E24" s="46" t="s">
        <v>453</v>
      </c>
      <c r="H24">
        <f t="shared" si="0"/>
        <v>7</v>
      </c>
      <c r="I24" s="23" t="s">
        <v>523</v>
      </c>
      <c r="J24" s="2">
        <v>2</v>
      </c>
      <c r="K24">
        <f t="shared" si="1"/>
        <v>16</v>
      </c>
      <c r="L24" s="23" t="s">
        <v>467</v>
      </c>
      <c r="M24" s="2">
        <v>2</v>
      </c>
      <c r="N24">
        <f t="shared" si="2"/>
        <v>10</v>
      </c>
      <c r="O24" s="23" t="s">
        <v>523</v>
      </c>
      <c r="P24" s="2">
        <v>1</v>
      </c>
      <c r="Q24">
        <f t="shared" si="3"/>
        <v>14</v>
      </c>
      <c r="R24" s="23" t="s">
        <v>497</v>
      </c>
      <c r="S24" s="2">
        <v>5</v>
      </c>
      <c r="T24">
        <f t="shared" si="4"/>
        <v>8</v>
      </c>
      <c r="U24" s="23" t="s">
        <v>22</v>
      </c>
      <c r="V24" s="2">
        <v>20</v>
      </c>
      <c r="W24" s="6">
        <f>V24/'NBSAP data'!$C$45</f>
        <v>0.5</v>
      </c>
    </row>
    <row r="25" spans="1:23" ht="16" x14ac:dyDescent="0.2">
      <c r="A25" s="45" t="s">
        <v>461</v>
      </c>
      <c r="B25" s="41" t="s">
        <v>24</v>
      </c>
      <c r="C25" s="41" t="s">
        <v>456</v>
      </c>
      <c r="D25" s="47"/>
      <c r="E25" s="46"/>
      <c r="H25">
        <f t="shared" si="0"/>
        <v>15</v>
      </c>
      <c r="I25" s="23" t="s">
        <v>23</v>
      </c>
      <c r="J25" s="2">
        <v>1</v>
      </c>
      <c r="K25">
        <f t="shared" si="1"/>
        <v>13</v>
      </c>
      <c r="L25" s="23" t="s">
        <v>497</v>
      </c>
      <c r="M25" s="2">
        <v>6</v>
      </c>
      <c r="N25">
        <f t="shared" si="2"/>
        <v>10</v>
      </c>
      <c r="O25" s="23" t="s">
        <v>656</v>
      </c>
      <c r="P25" s="2">
        <v>1</v>
      </c>
      <c r="Q25">
        <f t="shared" si="3"/>
        <v>8</v>
      </c>
      <c r="R25" s="23" t="s">
        <v>457</v>
      </c>
      <c r="S25" s="2">
        <v>8</v>
      </c>
      <c r="T25">
        <f t="shared" si="4"/>
        <v>24</v>
      </c>
      <c r="U25" s="23" t="s">
        <v>463</v>
      </c>
      <c r="V25" s="2">
        <v>1</v>
      </c>
      <c r="W25" s="6">
        <f>V25/'NBSAP data'!$C$45</f>
        <v>2.5000000000000001E-2</v>
      </c>
    </row>
    <row r="26" spans="1:23" ht="16" x14ac:dyDescent="0.2">
      <c r="A26" s="45" t="s">
        <v>465</v>
      </c>
      <c r="B26" s="41"/>
      <c r="C26" s="44"/>
      <c r="D26" s="41" t="s">
        <v>457</v>
      </c>
      <c r="E26" s="46" t="s">
        <v>24</v>
      </c>
      <c r="H26">
        <f t="shared" si="0"/>
        <v>7</v>
      </c>
      <c r="I26" s="23" t="s">
        <v>469</v>
      </c>
      <c r="J26" s="2">
        <v>2</v>
      </c>
      <c r="K26">
        <f t="shared" si="1"/>
        <v>7</v>
      </c>
      <c r="L26" s="23" t="s">
        <v>457</v>
      </c>
      <c r="M26" s="2">
        <v>8</v>
      </c>
      <c r="O26" s="23" t="s">
        <v>551</v>
      </c>
      <c r="P26" s="2"/>
      <c r="Q26">
        <f t="shared" si="3"/>
        <v>11</v>
      </c>
      <c r="R26" s="23" t="s">
        <v>523</v>
      </c>
      <c r="S26" s="2">
        <v>7</v>
      </c>
      <c r="T26">
        <f t="shared" si="4"/>
        <v>17</v>
      </c>
      <c r="U26" s="23" t="s">
        <v>494</v>
      </c>
      <c r="V26" s="2">
        <v>5</v>
      </c>
      <c r="W26" s="6">
        <f>V26/'NBSAP data'!$C$45</f>
        <v>0.125</v>
      </c>
    </row>
    <row r="27" spans="1:23" ht="16" x14ac:dyDescent="0.2">
      <c r="A27" s="45" t="s">
        <v>463</v>
      </c>
      <c r="B27" s="41" t="s">
        <v>461</v>
      </c>
      <c r="C27" s="44"/>
      <c r="D27" s="41" t="s">
        <v>22</v>
      </c>
      <c r="E27" s="46"/>
      <c r="I27" s="23" t="s">
        <v>551</v>
      </c>
      <c r="J27" s="2"/>
      <c r="K27">
        <f t="shared" si="1"/>
        <v>5</v>
      </c>
      <c r="L27" s="23" t="s">
        <v>655</v>
      </c>
      <c r="M27" s="2">
        <v>9</v>
      </c>
      <c r="O27" s="23" t="s">
        <v>552</v>
      </c>
      <c r="P27" s="2">
        <v>35</v>
      </c>
      <c r="Q27">
        <f t="shared" si="3"/>
        <v>21</v>
      </c>
      <c r="R27" s="23" t="s">
        <v>23</v>
      </c>
      <c r="S27" s="2">
        <v>1</v>
      </c>
      <c r="T27">
        <f t="shared" si="4"/>
        <v>24</v>
      </c>
      <c r="U27" s="23" t="s">
        <v>508</v>
      </c>
      <c r="V27" s="2">
        <v>1</v>
      </c>
      <c r="W27" s="6">
        <f>V27/'NBSAP data'!$C$45</f>
        <v>2.5000000000000001E-2</v>
      </c>
    </row>
    <row r="28" spans="1:23" ht="16" x14ac:dyDescent="0.2">
      <c r="A28" s="45" t="s">
        <v>454</v>
      </c>
      <c r="B28" s="41" t="s">
        <v>8</v>
      </c>
      <c r="C28" s="41" t="s">
        <v>454</v>
      </c>
      <c r="D28" s="41"/>
      <c r="E28" s="48"/>
      <c r="I28" s="23" t="s">
        <v>552</v>
      </c>
      <c r="J28" s="2">
        <v>50</v>
      </c>
      <c r="K28">
        <f t="shared" si="1"/>
        <v>16</v>
      </c>
      <c r="L28" s="23" t="s">
        <v>23</v>
      </c>
      <c r="M28" s="2">
        <v>2</v>
      </c>
      <c r="Q28">
        <f t="shared" si="3"/>
        <v>21</v>
      </c>
      <c r="R28" s="23" t="s">
        <v>533</v>
      </c>
      <c r="S28" s="2">
        <v>1</v>
      </c>
      <c r="T28">
        <f t="shared" si="4"/>
        <v>18</v>
      </c>
      <c r="U28" s="23" t="s">
        <v>467</v>
      </c>
      <c r="V28" s="2">
        <v>4</v>
      </c>
      <c r="W28" s="6">
        <f>V28/'NBSAP data'!$C$45</f>
        <v>0.1</v>
      </c>
    </row>
    <row r="29" spans="1:23" ht="16" x14ac:dyDescent="0.2">
      <c r="A29" s="45" t="s">
        <v>465</v>
      </c>
      <c r="B29" s="41" t="s">
        <v>523</v>
      </c>
      <c r="C29" s="41" t="s">
        <v>8</v>
      </c>
      <c r="D29" s="41" t="s">
        <v>658</v>
      </c>
      <c r="E29" s="46" t="s">
        <v>465</v>
      </c>
      <c r="L29" s="23" t="s">
        <v>551</v>
      </c>
      <c r="M29" s="2"/>
      <c r="Q29">
        <f t="shared" si="3"/>
        <v>17</v>
      </c>
      <c r="R29" s="23" t="s">
        <v>517</v>
      </c>
      <c r="S29" s="2">
        <v>2</v>
      </c>
      <c r="T29">
        <f t="shared" si="4"/>
        <v>13</v>
      </c>
      <c r="U29" s="23" t="s">
        <v>497</v>
      </c>
      <c r="V29" s="2">
        <v>14</v>
      </c>
      <c r="W29" s="6">
        <f>V29/'NBSAP data'!$C$45</f>
        <v>0.35</v>
      </c>
    </row>
    <row r="30" spans="1:23" ht="16" x14ac:dyDescent="0.2">
      <c r="A30" s="45" t="s">
        <v>456</v>
      </c>
      <c r="B30" s="41" t="s">
        <v>456</v>
      </c>
      <c r="C30" s="47"/>
      <c r="D30" s="41" t="s">
        <v>24</v>
      </c>
      <c r="E30" s="46" t="s">
        <v>456</v>
      </c>
      <c r="L30" s="23" t="s">
        <v>552</v>
      </c>
      <c r="M30" s="2">
        <v>135</v>
      </c>
      <c r="Q30">
        <f t="shared" si="3"/>
        <v>21</v>
      </c>
      <c r="R30" s="23" t="s">
        <v>469</v>
      </c>
      <c r="S30" s="2">
        <v>1</v>
      </c>
      <c r="T30">
        <f t="shared" si="4"/>
        <v>24</v>
      </c>
      <c r="U30" s="23" t="s">
        <v>459</v>
      </c>
      <c r="V30" s="2">
        <v>1</v>
      </c>
      <c r="W30" s="6">
        <f>V30/'NBSAP data'!$C$45</f>
        <v>2.5000000000000001E-2</v>
      </c>
    </row>
    <row r="31" spans="1:23" ht="16" x14ac:dyDescent="0.2">
      <c r="A31" s="45" t="s">
        <v>455</v>
      </c>
      <c r="B31" s="41" t="s">
        <v>454</v>
      </c>
      <c r="C31" s="41" t="s">
        <v>453</v>
      </c>
      <c r="D31" s="41" t="s">
        <v>453</v>
      </c>
      <c r="E31" s="46" t="s">
        <v>24</v>
      </c>
      <c r="R31" s="23" t="s">
        <v>551</v>
      </c>
      <c r="S31" s="2"/>
      <c r="T31">
        <f t="shared" si="4"/>
        <v>11</v>
      </c>
      <c r="U31" s="23" t="s">
        <v>457</v>
      </c>
      <c r="V31" s="2">
        <v>19</v>
      </c>
      <c r="W31" s="6">
        <f>V31/'NBSAP data'!$C$45</f>
        <v>0.47499999999999998</v>
      </c>
    </row>
    <row r="32" spans="1:23" ht="16" x14ac:dyDescent="0.2">
      <c r="A32" s="45" t="s">
        <v>8</v>
      </c>
      <c r="B32" s="41" t="s">
        <v>455</v>
      </c>
      <c r="C32" s="41" t="s">
        <v>465</v>
      </c>
      <c r="D32" s="47"/>
      <c r="E32" s="46"/>
      <c r="R32" s="23" t="s">
        <v>552</v>
      </c>
      <c r="S32" s="2">
        <v>153</v>
      </c>
      <c r="T32">
        <f t="shared" si="4"/>
        <v>11</v>
      </c>
      <c r="U32" s="23" t="s">
        <v>523</v>
      </c>
      <c r="V32" s="2">
        <v>19</v>
      </c>
      <c r="W32" s="6">
        <f>V32/'NBSAP data'!$C$45</f>
        <v>0.47499999999999998</v>
      </c>
    </row>
    <row r="33" spans="1:23" ht="16" x14ac:dyDescent="0.2">
      <c r="A33" s="45" t="s">
        <v>467</v>
      </c>
      <c r="B33" s="41" t="s">
        <v>453</v>
      </c>
      <c r="C33" s="41" t="s">
        <v>465</v>
      </c>
      <c r="D33" s="47"/>
      <c r="E33" s="46" t="s">
        <v>523</v>
      </c>
      <c r="T33">
        <f t="shared" si="4"/>
        <v>18</v>
      </c>
      <c r="U33" s="23" t="s">
        <v>23</v>
      </c>
      <c r="V33" s="2">
        <v>4</v>
      </c>
      <c r="W33" s="6">
        <f>V33/'NBSAP data'!$C$45</f>
        <v>0.1</v>
      </c>
    </row>
    <row r="34" spans="1:23" ht="16" x14ac:dyDescent="0.2">
      <c r="A34" s="45"/>
      <c r="B34" s="41" t="s">
        <v>465</v>
      </c>
      <c r="C34" s="44"/>
      <c r="D34" s="41" t="s">
        <v>22</v>
      </c>
      <c r="E34" s="46" t="s">
        <v>461</v>
      </c>
      <c r="T34">
        <f t="shared" si="4"/>
        <v>24</v>
      </c>
      <c r="U34" s="23" t="s">
        <v>533</v>
      </c>
      <c r="V34" s="2">
        <v>1</v>
      </c>
      <c r="W34" s="6">
        <f>V34/'NBSAP data'!$C$45</f>
        <v>2.5000000000000001E-2</v>
      </c>
    </row>
    <row r="35" spans="1:23" ht="16" x14ac:dyDescent="0.2">
      <c r="A35" s="48"/>
      <c r="B35" s="41" t="s">
        <v>455</v>
      </c>
      <c r="C35" s="44"/>
      <c r="D35" s="41" t="s">
        <v>455</v>
      </c>
      <c r="E35" s="46"/>
      <c r="T35">
        <f t="shared" si="4"/>
        <v>23</v>
      </c>
      <c r="U35" s="23" t="s">
        <v>517</v>
      </c>
      <c r="V35" s="2">
        <v>2</v>
      </c>
      <c r="W35" s="6">
        <f>V35/'NBSAP data'!$C$45</f>
        <v>0.05</v>
      </c>
    </row>
    <row r="36" spans="1:23" ht="16" x14ac:dyDescent="0.2">
      <c r="A36" s="48"/>
      <c r="B36" s="41" t="s">
        <v>455</v>
      </c>
      <c r="C36" s="44"/>
      <c r="D36" s="41" t="s">
        <v>523</v>
      </c>
      <c r="E36" s="46" t="s">
        <v>453</v>
      </c>
      <c r="T36">
        <f t="shared" si="4"/>
        <v>24</v>
      </c>
      <c r="U36" s="23" t="s">
        <v>654</v>
      </c>
      <c r="V36" s="2">
        <v>1</v>
      </c>
      <c r="W36" s="6">
        <f>V36/'NBSAP data'!$C$45</f>
        <v>2.5000000000000001E-2</v>
      </c>
    </row>
    <row r="37" spans="1:23" ht="16" x14ac:dyDescent="0.2">
      <c r="A37" s="48"/>
      <c r="B37" s="41" t="s">
        <v>482</v>
      </c>
      <c r="C37" s="41" t="s">
        <v>473</v>
      </c>
      <c r="D37" s="41" t="s">
        <v>483</v>
      </c>
      <c r="E37" s="46" t="s">
        <v>523</v>
      </c>
      <c r="T37">
        <f t="shared" si="4"/>
        <v>22</v>
      </c>
      <c r="U37" s="23" t="s">
        <v>469</v>
      </c>
      <c r="V37" s="2">
        <v>3</v>
      </c>
      <c r="W37" s="6">
        <f>V37/'NBSAP data'!$C$45</f>
        <v>7.4999999999999997E-2</v>
      </c>
    </row>
    <row r="38" spans="1:23" ht="16" x14ac:dyDescent="0.2">
      <c r="A38" s="48"/>
      <c r="B38" s="41" t="s">
        <v>8</v>
      </c>
      <c r="C38" s="41" t="s">
        <v>497</v>
      </c>
      <c r="D38" s="41" t="s">
        <v>8</v>
      </c>
      <c r="E38" s="46" t="s">
        <v>453</v>
      </c>
      <c r="U38" s="23" t="s">
        <v>551</v>
      </c>
      <c r="V38" s="2"/>
      <c r="W38" s="6">
        <f>V38/'NBSAP data'!$C$45</f>
        <v>0</v>
      </c>
    </row>
    <row r="39" spans="1:23" ht="16" x14ac:dyDescent="0.2">
      <c r="A39" s="48"/>
      <c r="B39" s="41" t="s">
        <v>497</v>
      </c>
      <c r="C39" s="44"/>
      <c r="D39" s="41" t="s">
        <v>658</v>
      </c>
      <c r="E39" s="46"/>
      <c r="U39" s="23" t="s">
        <v>552</v>
      </c>
      <c r="V39" s="2">
        <v>373</v>
      </c>
    </row>
    <row r="40" spans="1:23" ht="16" x14ac:dyDescent="0.2">
      <c r="A40" s="45" t="s">
        <v>8</v>
      </c>
      <c r="B40" s="41" t="s">
        <v>497</v>
      </c>
      <c r="C40" s="44"/>
      <c r="D40" s="41" t="s">
        <v>453</v>
      </c>
      <c r="E40" s="46" t="s">
        <v>457</v>
      </c>
    </row>
    <row r="41" spans="1:23" ht="16" x14ac:dyDescent="0.2">
      <c r="A41" s="45" t="s">
        <v>456</v>
      </c>
      <c r="B41" s="41" t="s">
        <v>455</v>
      </c>
      <c r="C41" s="41" t="s">
        <v>473</v>
      </c>
      <c r="D41" s="47"/>
      <c r="E41" s="46" t="s">
        <v>465</v>
      </c>
    </row>
    <row r="42" spans="1:23" ht="16" x14ac:dyDescent="0.2">
      <c r="A42" s="45" t="s">
        <v>469</v>
      </c>
      <c r="B42" s="41" t="s">
        <v>461</v>
      </c>
      <c r="C42" s="41" t="s">
        <v>455</v>
      </c>
      <c r="D42" s="41" t="s">
        <v>465</v>
      </c>
      <c r="E42" s="46" t="s">
        <v>461</v>
      </c>
    </row>
    <row r="43" spans="1:23" ht="19" x14ac:dyDescent="0.25">
      <c r="A43" s="45"/>
      <c r="B43" s="41" t="s">
        <v>22</v>
      </c>
      <c r="C43" s="44"/>
      <c r="D43" s="41" t="s">
        <v>455</v>
      </c>
      <c r="E43" s="46"/>
      <c r="F43" s="73" t="s">
        <v>660</v>
      </c>
      <c r="G43" s="74"/>
      <c r="H43" s="74"/>
      <c r="I43" s="74"/>
      <c r="J43" s="74"/>
      <c r="K43" s="74"/>
      <c r="L43" s="74"/>
      <c r="M43" s="74"/>
      <c r="N43" s="74"/>
      <c r="O43" s="74"/>
      <c r="P43" s="74"/>
      <c r="Q43" s="74"/>
      <c r="R43" s="74"/>
      <c r="S43" s="74"/>
      <c r="T43" s="75"/>
    </row>
    <row r="44" spans="1:23" ht="16" x14ac:dyDescent="0.2">
      <c r="A44" s="48"/>
      <c r="B44" s="41" t="s">
        <v>453</v>
      </c>
      <c r="C44" s="44"/>
      <c r="D44" s="47"/>
      <c r="E44" s="48"/>
      <c r="F44" s="76" t="s">
        <v>663</v>
      </c>
      <c r="G44" s="77" t="s">
        <v>673</v>
      </c>
      <c r="H44" s="78" t="s">
        <v>647</v>
      </c>
      <c r="I44" s="78" t="s">
        <v>435</v>
      </c>
      <c r="J44" s="78" t="s">
        <v>664</v>
      </c>
      <c r="K44" s="78" t="s">
        <v>648</v>
      </c>
      <c r="L44" s="78" t="s">
        <v>435</v>
      </c>
      <c r="M44" s="78" t="s">
        <v>665</v>
      </c>
      <c r="N44" s="78" t="s">
        <v>649</v>
      </c>
      <c r="O44" s="78" t="s">
        <v>435</v>
      </c>
      <c r="P44" s="78" t="s">
        <v>666</v>
      </c>
      <c r="Q44" s="78" t="s">
        <v>650</v>
      </c>
      <c r="R44" s="78" t="s">
        <v>435</v>
      </c>
      <c r="S44" s="78" t="s">
        <v>667</v>
      </c>
      <c r="T44" s="79"/>
    </row>
    <row r="45" spans="1:23" ht="16" x14ac:dyDescent="0.2">
      <c r="A45" s="48"/>
      <c r="B45" s="47"/>
      <c r="C45" s="41" t="s">
        <v>15</v>
      </c>
      <c r="D45" s="41" t="s">
        <v>455</v>
      </c>
      <c r="E45" s="48"/>
      <c r="F45" s="80" t="s">
        <v>588</v>
      </c>
      <c r="G45" s="77"/>
      <c r="H45" s="78"/>
      <c r="I45" s="81"/>
      <c r="J45" s="81"/>
      <c r="K45" s="78"/>
      <c r="L45" s="81"/>
      <c r="M45" s="81"/>
      <c r="N45" s="78"/>
      <c r="O45" s="81"/>
      <c r="P45" s="81"/>
      <c r="Q45" s="78"/>
      <c r="R45" s="81"/>
      <c r="S45" s="81"/>
      <c r="T45" s="79"/>
    </row>
    <row r="46" spans="1:23" ht="16" x14ac:dyDescent="0.2">
      <c r="A46" s="48"/>
      <c r="B46" s="41"/>
      <c r="C46" s="41" t="s">
        <v>453</v>
      </c>
      <c r="D46" s="41" t="s">
        <v>473</v>
      </c>
      <c r="E46" s="46" t="s">
        <v>497</v>
      </c>
      <c r="F46" s="80" t="s">
        <v>600</v>
      </c>
      <c r="G46" s="82" t="s">
        <v>461</v>
      </c>
      <c r="H46" s="52">
        <v>15</v>
      </c>
      <c r="I46" s="52" t="s">
        <v>461</v>
      </c>
      <c r="J46" s="52">
        <v>1</v>
      </c>
      <c r="K46" s="52">
        <v>5</v>
      </c>
      <c r="L46" s="52" t="s">
        <v>461</v>
      </c>
      <c r="M46" s="52">
        <v>9</v>
      </c>
      <c r="N46" s="52">
        <v>6</v>
      </c>
      <c r="O46" s="52" t="s">
        <v>461</v>
      </c>
      <c r="P46" s="52">
        <v>2</v>
      </c>
      <c r="Q46" s="52">
        <v>8</v>
      </c>
      <c r="R46" s="52" t="s">
        <v>461</v>
      </c>
      <c r="S46" s="52">
        <v>8</v>
      </c>
      <c r="T46" s="79"/>
    </row>
    <row r="47" spans="1:23" ht="16" x14ac:dyDescent="0.2">
      <c r="A47" s="48"/>
      <c r="B47" s="41" t="s">
        <v>23</v>
      </c>
      <c r="C47" s="44"/>
      <c r="D47" s="41" t="s">
        <v>473</v>
      </c>
      <c r="E47" s="45" t="s">
        <v>453</v>
      </c>
      <c r="F47" s="80" t="s">
        <v>601</v>
      </c>
      <c r="G47" s="82" t="s">
        <v>460</v>
      </c>
      <c r="H47" s="52">
        <v>15</v>
      </c>
      <c r="I47" s="52" t="s">
        <v>460</v>
      </c>
      <c r="J47" s="52">
        <v>1</v>
      </c>
      <c r="K47" s="52">
        <v>9</v>
      </c>
      <c r="L47" s="52" t="s">
        <v>488</v>
      </c>
      <c r="M47" s="52">
        <v>7</v>
      </c>
      <c r="N47" s="52">
        <v>10</v>
      </c>
      <c r="O47" s="52" t="s">
        <v>488</v>
      </c>
      <c r="P47" s="52">
        <v>1</v>
      </c>
      <c r="Q47" s="52">
        <v>15</v>
      </c>
      <c r="R47" s="52" t="s">
        <v>488</v>
      </c>
      <c r="S47" s="52">
        <v>4</v>
      </c>
      <c r="T47" s="79"/>
    </row>
    <row r="48" spans="1:23" ht="16" x14ac:dyDescent="0.2">
      <c r="A48" s="48"/>
      <c r="B48" s="41" t="s">
        <v>494</v>
      </c>
      <c r="C48" s="44"/>
      <c r="D48" s="41" t="s">
        <v>454</v>
      </c>
      <c r="E48" s="46" t="s">
        <v>457</v>
      </c>
      <c r="F48" s="80" t="s">
        <v>602</v>
      </c>
      <c r="G48" s="81" t="s">
        <v>657</v>
      </c>
      <c r="H48" s="52">
        <v>7</v>
      </c>
      <c r="I48" s="81" t="s">
        <v>657</v>
      </c>
      <c r="J48" s="52">
        <v>2</v>
      </c>
      <c r="K48" s="52">
        <v>21</v>
      </c>
      <c r="L48" s="81" t="s">
        <v>657</v>
      </c>
      <c r="M48" s="52">
        <v>1</v>
      </c>
      <c r="N48" s="78"/>
      <c r="O48" s="81"/>
      <c r="P48" s="81"/>
      <c r="Q48" s="52">
        <v>11</v>
      </c>
      <c r="R48" s="52" t="s">
        <v>658</v>
      </c>
      <c r="S48" s="52">
        <v>7</v>
      </c>
      <c r="T48" s="79"/>
    </row>
    <row r="49" spans="1:20" ht="16" x14ac:dyDescent="0.2">
      <c r="A49" s="48"/>
      <c r="B49" s="47"/>
      <c r="C49" s="41" t="s">
        <v>457</v>
      </c>
      <c r="D49" s="41" t="s">
        <v>456</v>
      </c>
      <c r="E49" s="46" t="s">
        <v>488</v>
      </c>
      <c r="F49" s="80" t="s">
        <v>603</v>
      </c>
      <c r="G49" s="82" t="s">
        <v>483</v>
      </c>
      <c r="H49" s="52"/>
      <c r="I49" s="52"/>
      <c r="J49" s="52"/>
      <c r="K49" s="52">
        <v>16</v>
      </c>
      <c r="L49" s="52" t="s">
        <v>483</v>
      </c>
      <c r="M49" s="52">
        <v>2</v>
      </c>
      <c r="N49" s="52"/>
      <c r="O49" s="52"/>
      <c r="P49" s="52"/>
      <c r="Q49" s="52">
        <v>17</v>
      </c>
      <c r="R49" s="52" t="s">
        <v>483</v>
      </c>
      <c r="S49" s="52">
        <v>2</v>
      </c>
      <c r="T49" s="79"/>
    </row>
    <row r="50" spans="1:20" ht="16" x14ac:dyDescent="0.2">
      <c r="A50" s="48"/>
      <c r="B50" s="41" t="s">
        <v>456</v>
      </c>
      <c r="C50" s="44"/>
      <c r="D50" s="41" t="s">
        <v>456</v>
      </c>
      <c r="E50" s="45" t="s">
        <v>454</v>
      </c>
      <c r="F50" s="80" t="s">
        <v>604</v>
      </c>
      <c r="G50" s="82"/>
      <c r="H50" s="52"/>
      <c r="I50" s="52"/>
      <c r="J50" s="52"/>
      <c r="K50" s="52"/>
      <c r="L50" s="52"/>
      <c r="M50" s="52"/>
      <c r="N50" s="52"/>
      <c r="O50" s="52"/>
      <c r="P50" s="52"/>
      <c r="Q50" s="52"/>
      <c r="R50" s="52"/>
      <c r="S50" s="52"/>
      <c r="T50" s="79"/>
    </row>
    <row r="51" spans="1:20" ht="16" x14ac:dyDescent="0.2">
      <c r="A51" s="48"/>
      <c r="B51" s="41" t="s">
        <v>488</v>
      </c>
      <c r="C51" s="47"/>
      <c r="D51" s="41" t="s">
        <v>497</v>
      </c>
      <c r="E51" s="45"/>
      <c r="F51" s="80" t="s">
        <v>453</v>
      </c>
      <c r="G51" s="82" t="s">
        <v>453</v>
      </c>
      <c r="H51" s="52">
        <v>6</v>
      </c>
      <c r="I51" s="52" t="s">
        <v>453</v>
      </c>
      <c r="J51" s="52">
        <v>3</v>
      </c>
      <c r="K51" s="52">
        <v>1</v>
      </c>
      <c r="L51" s="52" t="s">
        <v>453</v>
      </c>
      <c r="M51" s="52">
        <v>12</v>
      </c>
      <c r="N51" s="52">
        <v>1</v>
      </c>
      <c r="O51" s="52" t="s">
        <v>453</v>
      </c>
      <c r="P51" s="52">
        <v>4</v>
      </c>
      <c r="Q51" s="52">
        <v>3</v>
      </c>
      <c r="R51" s="52" t="s">
        <v>453</v>
      </c>
      <c r="S51" s="52">
        <v>13</v>
      </c>
      <c r="T51" s="79"/>
    </row>
    <row r="52" spans="1:20" ht="16" x14ac:dyDescent="0.2">
      <c r="A52" s="45" t="s">
        <v>454</v>
      </c>
      <c r="B52" s="41" t="s">
        <v>488</v>
      </c>
      <c r="C52" s="44"/>
      <c r="D52" s="41" t="s">
        <v>15</v>
      </c>
      <c r="E52" s="48"/>
      <c r="F52" s="80" t="s">
        <v>605</v>
      </c>
      <c r="G52" s="82" t="s">
        <v>15</v>
      </c>
      <c r="H52" s="52"/>
      <c r="I52" s="52"/>
      <c r="J52" s="52"/>
      <c r="K52" s="52">
        <v>16</v>
      </c>
      <c r="L52" s="52" t="s">
        <v>15</v>
      </c>
      <c r="M52" s="52">
        <v>2</v>
      </c>
      <c r="N52" s="52">
        <v>3</v>
      </c>
      <c r="O52" s="52" t="s">
        <v>15</v>
      </c>
      <c r="P52" s="52">
        <v>3</v>
      </c>
      <c r="Q52" s="52">
        <v>15</v>
      </c>
      <c r="R52" s="52" t="s">
        <v>15</v>
      </c>
      <c r="S52" s="52">
        <v>4</v>
      </c>
      <c r="T52" s="79"/>
    </row>
    <row r="53" spans="1:20" ht="16" x14ac:dyDescent="0.2">
      <c r="A53" s="45" t="s">
        <v>22</v>
      </c>
      <c r="B53" s="41" t="s">
        <v>483</v>
      </c>
      <c r="C53" s="41" t="s">
        <v>654</v>
      </c>
      <c r="D53" s="41"/>
      <c r="E53" s="46" t="s">
        <v>523</v>
      </c>
      <c r="F53" s="80" t="s">
        <v>580</v>
      </c>
      <c r="G53" s="82"/>
      <c r="H53" s="52"/>
      <c r="I53" s="52"/>
      <c r="J53" s="52"/>
      <c r="K53" s="52"/>
      <c r="L53" s="52"/>
      <c r="M53" s="52"/>
      <c r="N53" s="52"/>
      <c r="O53" s="52"/>
      <c r="P53" s="52"/>
      <c r="Q53" s="52"/>
      <c r="R53" s="52"/>
      <c r="S53" s="52"/>
      <c r="T53" s="79"/>
    </row>
    <row r="54" spans="1:20" ht="16" x14ac:dyDescent="0.2">
      <c r="A54" s="45" t="s">
        <v>465</v>
      </c>
      <c r="B54" s="41"/>
      <c r="C54" s="41" t="s">
        <v>465</v>
      </c>
      <c r="D54" s="47"/>
      <c r="E54" s="45" t="s">
        <v>22</v>
      </c>
      <c r="F54" s="80" t="s">
        <v>606</v>
      </c>
      <c r="G54" s="82"/>
      <c r="H54" s="52"/>
      <c r="I54" s="52"/>
      <c r="J54" s="52"/>
      <c r="K54" s="52"/>
      <c r="L54" s="52"/>
      <c r="M54" s="52"/>
      <c r="N54" s="52"/>
      <c r="O54" s="52"/>
      <c r="P54" s="52"/>
      <c r="Q54" s="52"/>
      <c r="R54" s="52"/>
      <c r="S54" s="52"/>
      <c r="T54" s="79"/>
    </row>
    <row r="55" spans="1:20" ht="16" x14ac:dyDescent="0.2">
      <c r="A55" s="45" t="s">
        <v>455</v>
      </c>
      <c r="B55" s="47"/>
      <c r="C55" s="41" t="s">
        <v>488</v>
      </c>
      <c r="D55" s="47"/>
      <c r="E55" s="46" t="s">
        <v>465</v>
      </c>
      <c r="F55" s="80" t="s">
        <v>587</v>
      </c>
      <c r="G55" s="82"/>
      <c r="H55" s="52"/>
      <c r="I55" s="52"/>
      <c r="J55" s="52"/>
      <c r="K55" s="52"/>
      <c r="L55" s="52"/>
      <c r="M55" s="52"/>
      <c r="N55" s="52"/>
      <c r="O55" s="52"/>
      <c r="P55" s="52"/>
      <c r="Q55" s="52"/>
      <c r="R55" s="52"/>
      <c r="S55" s="52"/>
      <c r="T55" s="79"/>
    </row>
    <row r="56" spans="1:20" ht="16" x14ac:dyDescent="0.2">
      <c r="A56" s="45" t="s">
        <v>24</v>
      </c>
      <c r="B56" s="47"/>
      <c r="C56" s="41" t="s">
        <v>15</v>
      </c>
      <c r="D56" s="47"/>
      <c r="E56" s="46" t="s">
        <v>22</v>
      </c>
      <c r="F56" s="80" t="s">
        <v>504</v>
      </c>
      <c r="G56" s="82" t="s">
        <v>504</v>
      </c>
      <c r="H56" s="52"/>
      <c r="I56" s="52"/>
      <c r="J56" s="52"/>
      <c r="K56" s="52"/>
      <c r="L56" s="52"/>
      <c r="M56" s="52"/>
      <c r="N56" s="52">
        <v>10</v>
      </c>
      <c r="O56" s="52" t="s">
        <v>504</v>
      </c>
      <c r="P56" s="52">
        <v>1</v>
      </c>
      <c r="Q56" s="52"/>
      <c r="R56" s="52"/>
      <c r="S56" s="52"/>
      <c r="T56" s="79"/>
    </row>
    <row r="57" spans="1:20" ht="16" x14ac:dyDescent="0.2">
      <c r="A57" s="45" t="s">
        <v>456</v>
      </c>
      <c r="B57" s="47"/>
      <c r="C57" s="41" t="s">
        <v>8</v>
      </c>
      <c r="D57" s="47"/>
      <c r="E57" s="45" t="s">
        <v>455</v>
      </c>
      <c r="F57" s="80" t="s">
        <v>473</v>
      </c>
      <c r="G57" s="82" t="s">
        <v>473</v>
      </c>
      <c r="H57" s="52">
        <v>7</v>
      </c>
      <c r="I57" s="52" t="s">
        <v>473</v>
      </c>
      <c r="J57" s="52">
        <v>2</v>
      </c>
      <c r="K57" s="52">
        <v>13</v>
      </c>
      <c r="L57" s="52" t="s">
        <v>473</v>
      </c>
      <c r="M57" s="52">
        <v>6</v>
      </c>
      <c r="N57" s="52">
        <v>3</v>
      </c>
      <c r="O57" s="52" t="s">
        <v>473</v>
      </c>
      <c r="P57" s="52">
        <v>3</v>
      </c>
      <c r="Q57" s="52">
        <v>4</v>
      </c>
      <c r="R57" s="52" t="s">
        <v>473</v>
      </c>
      <c r="S57" s="52">
        <v>11</v>
      </c>
      <c r="T57" s="79"/>
    </row>
    <row r="58" spans="1:20" ht="16" x14ac:dyDescent="0.2">
      <c r="A58" s="45" t="s">
        <v>453</v>
      </c>
      <c r="B58" s="47"/>
      <c r="C58" s="41" t="s">
        <v>473</v>
      </c>
      <c r="D58" s="47"/>
      <c r="E58" s="46" t="s">
        <v>497</v>
      </c>
      <c r="F58" s="80" t="s">
        <v>455</v>
      </c>
      <c r="G58" s="82" t="s">
        <v>455</v>
      </c>
      <c r="H58" s="52">
        <v>3</v>
      </c>
      <c r="I58" s="52" t="s">
        <v>455</v>
      </c>
      <c r="J58" s="52">
        <v>4</v>
      </c>
      <c r="K58" s="52">
        <v>9</v>
      </c>
      <c r="L58" s="52" t="s">
        <v>455</v>
      </c>
      <c r="M58" s="52">
        <v>7</v>
      </c>
      <c r="N58" s="52">
        <v>10</v>
      </c>
      <c r="O58" s="52" t="s">
        <v>455</v>
      </c>
      <c r="P58" s="52">
        <v>1</v>
      </c>
      <c r="Q58" s="52">
        <v>6</v>
      </c>
      <c r="R58" s="52" t="s">
        <v>455</v>
      </c>
      <c r="S58" s="52">
        <v>10</v>
      </c>
      <c r="T58" s="79"/>
    </row>
    <row r="59" spans="1:20" ht="16" x14ac:dyDescent="0.2">
      <c r="A59" s="46" t="s">
        <v>497</v>
      </c>
      <c r="B59" s="41" t="s">
        <v>523</v>
      </c>
      <c r="C59" s="41" t="s">
        <v>24</v>
      </c>
      <c r="D59" s="47"/>
      <c r="E59" s="46" t="s">
        <v>505</v>
      </c>
      <c r="F59" s="80" t="s">
        <v>589</v>
      </c>
      <c r="G59" s="82"/>
      <c r="H59" s="52"/>
      <c r="I59" s="52"/>
      <c r="J59" s="52"/>
      <c r="K59" s="52"/>
      <c r="L59" s="52"/>
      <c r="M59" s="52"/>
      <c r="N59" s="52"/>
      <c r="O59" s="52"/>
      <c r="P59" s="52"/>
      <c r="Q59" s="52"/>
      <c r="R59" s="52"/>
      <c r="S59" s="52"/>
      <c r="T59" s="79"/>
    </row>
    <row r="60" spans="1:20" ht="16" x14ac:dyDescent="0.2">
      <c r="A60" s="45"/>
      <c r="B60" s="41"/>
      <c r="C60" s="41" t="s">
        <v>22</v>
      </c>
      <c r="D60" s="41" t="s">
        <v>467</v>
      </c>
      <c r="E60" s="46" t="s">
        <v>8</v>
      </c>
      <c r="F60" s="80" t="s">
        <v>607</v>
      </c>
      <c r="G60" s="82"/>
      <c r="H60" s="52"/>
      <c r="I60" s="52"/>
      <c r="J60" s="52"/>
      <c r="K60" s="52"/>
      <c r="L60" s="52"/>
      <c r="M60" s="52"/>
      <c r="N60" s="52"/>
      <c r="O60" s="52"/>
      <c r="P60" s="52"/>
      <c r="Q60" s="52"/>
      <c r="R60" s="52"/>
      <c r="S60" s="52"/>
      <c r="T60" s="79"/>
    </row>
    <row r="61" spans="1:20" ht="16" x14ac:dyDescent="0.2">
      <c r="A61" s="48"/>
      <c r="B61" s="47"/>
      <c r="C61" s="41" t="s">
        <v>15</v>
      </c>
      <c r="D61" s="41" t="s">
        <v>456</v>
      </c>
      <c r="E61" s="45" t="s">
        <v>456</v>
      </c>
      <c r="F61" s="80" t="s">
        <v>578</v>
      </c>
      <c r="G61" s="82"/>
      <c r="H61" s="52"/>
      <c r="I61" s="52"/>
      <c r="J61" s="52"/>
      <c r="K61" s="52"/>
      <c r="L61" s="52"/>
      <c r="M61" s="52"/>
      <c r="N61" s="52"/>
      <c r="O61" s="52"/>
      <c r="P61" s="52"/>
      <c r="Q61" s="52"/>
      <c r="R61" s="52"/>
      <c r="S61" s="52"/>
      <c r="T61" s="79"/>
    </row>
    <row r="62" spans="1:20" ht="16" x14ac:dyDescent="0.2">
      <c r="A62" s="45" t="s">
        <v>454</v>
      </c>
      <c r="B62" s="41" t="s">
        <v>453</v>
      </c>
      <c r="C62" s="41" t="s">
        <v>24</v>
      </c>
      <c r="D62" s="41" t="s">
        <v>455</v>
      </c>
      <c r="E62" s="46" t="s">
        <v>24</v>
      </c>
      <c r="F62" s="80" t="s">
        <v>499</v>
      </c>
      <c r="G62" s="82" t="s">
        <v>499</v>
      </c>
      <c r="H62" s="52"/>
      <c r="I62" s="52"/>
      <c r="J62" s="52"/>
      <c r="K62" s="52">
        <v>21</v>
      </c>
      <c r="L62" s="52" t="s">
        <v>499</v>
      </c>
      <c r="M62" s="52">
        <v>1</v>
      </c>
      <c r="N62" s="52"/>
      <c r="O62" s="52"/>
      <c r="P62" s="52"/>
      <c r="Q62" s="52"/>
      <c r="R62" s="52"/>
      <c r="S62" s="52"/>
      <c r="T62" s="79"/>
    </row>
    <row r="63" spans="1:20" ht="16" x14ac:dyDescent="0.2">
      <c r="A63" s="45" t="s">
        <v>456</v>
      </c>
      <c r="B63" s="41" t="s">
        <v>8</v>
      </c>
      <c r="C63" s="41" t="s">
        <v>461</v>
      </c>
      <c r="D63" s="41" t="s">
        <v>454</v>
      </c>
      <c r="E63" s="46" t="s">
        <v>508</v>
      </c>
      <c r="F63" s="80" t="s">
        <v>608</v>
      </c>
      <c r="G63" s="82"/>
      <c r="H63" s="52"/>
      <c r="I63" s="52"/>
      <c r="J63" s="52"/>
      <c r="K63" s="52"/>
      <c r="L63" s="52"/>
      <c r="M63" s="52"/>
      <c r="N63" s="52"/>
      <c r="O63" s="52"/>
      <c r="P63" s="52"/>
      <c r="Q63" s="52"/>
      <c r="R63" s="52"/>
      <c r="S63" s="52"/>
      <c r="T63" s="79"/>
    </row>
    <row r="64" spans="1:20" ht="16" x14ac:dyDescent="0.2">
      <c r="A64" s="45" t="s">
        <v>455</v>
      </c>
      <c r="B64" s="41" t="s">
        <v>455</v>
      </c>
      <c r="C64" s="41"/>
      <c r="D64" s="41" t="s">
        <v>453</v>
      </c>
      <c r="E64" s="46" t="s">
        <v>454</v>
      </c>
      <c r="F64" s="80" t="s">
        <v>505</v>
      </c>
      <c r="G64" s="82" t="s">
        <v>505</v>
      </c>
      <c r="H64" s="52"/>
      <c r="I64" s="52"/>
      <c r="J64" s="52"/>
      <c r="K64" s="52"/>
      <c r="L64" s="52"/>
      <c r="M64" s="52"/>
      <c r="N64" s="52">
        <v>10</v>
      </c>
      <c r="O64" s="52" t="s">
        <v>505</v>
      </c>
      <c r="P64" s="52">
        <v>1</v>
      </c>
      <c r="Q64" s="52"/>
      <c r="R64" s="52"/>
      <c r="S64" s="52"/>
      <c r="T64" s="79"/>
    </row>
    <row r="65" spans="1:20" ht="16" x14ac:dyDescent="0.2">
      <c r="A65" s="45" t="s">
        <v>473</v>
      </c>
      <c r="B65" s="41" t="s">
        <v>482</v>
      </c>
      <c r="C65" s="47"/>
      <c r="D65" s="41" t="s">
        <v>523</v>
      </c>
      <c r="E65" s="45" t="s">
        <v>457</v>
      </c>
      <c r="F65" s="80" t="s">
        <v>24</v>
      </c>
      <c r="G65" s="82" t="s">
        <v>24</v>
      </c>
      <c r="H65" s="52">
        <v>7</v>
      </c>
      <c r="I65" s="52" t="s">
        <v>24</v>
      </c>
      <c r="J65" s="52">
        <v>2</v>
      </c>
      <c r="K65" s="52">
        <v>9</v>
      </c>
      <c r="L65" s="52" t="s">
        <v>24</v>
      </c>
      <c r="M65" s="52">
        <v>7</v>
      </c>
      <c r="N65" s="52">
        <v>3</v>
      </c>
      <c r="O65" s="52" t="s">
        <v>24</v>
      </c>
      <c r="P65" s="52">
        <v>3</v>
      </c>
      <c r="Q65" s="52">
        <v>8</v>
      </c>
      <c r="R65" s="52" t="s">
        <v>24</v>
      </c>
      <c r="S65" s="52">
        <v>8</v>
      </c>
      <c r="T65" s="79"/>
    </row>
    <row r="66" spans="1:20" ht="16" x14ac:dyDescent="0.2">
      <c r="A66" s="45" t="s">
        <v>22</v>
      </c>
      <c r="B66" s="41" t="s">
        <v>497</v>
      </c>
      <c r="C66" s="47"/>
      <c r="D66" s="41"/>
      <c r="E66" s="46" t="s">
        <v>465</v>
      </c>
      <c r="F66" s="80" t="s">
        <v>456</v>
      </c>
      <c r="G66" s="82" t="s">
        <v>456</v>
      </c>
      <c r="H66" s="52">
        <v>1</v>
      </c>
      <c r="I66" s="52" t="s">
        <v>456</v>
      </c>
      <c r="J66" s="52">
        <v>7</v>
      </c>
      <c r="K66" s="52">
        <v>3</v>
      </c>
      <c r="L66" s="52" t="s">
        <v>456</v>
      </c>
      <c r="M66" s="52">
        <v>11</v>
      </c>
      <c r="N66" s="52">
        <v>6</v>
      </c>
      <c r="O66" s="52" t="s">
        <v>456</v>
      </c>
      <c r="P66" s="52">
        <v>2</v>
      </c>
      <c r="Q66" s="52">
        <v>2</v>
      </c>
      <c r="R66" s="52" t="s">
        <v>456</v>
      </c>
      <c r="S66" s="52">
        <v>14</v>
      </c>
      <c r="T66" s="79"/>
    </row>
    <row r="67" spans="1:20" ht="16" x14ac:dyDescent="0.2">
      <c r="A67" s="45" t="s">
        <v>465</v>
      </c>
      <c r="B67" s="41" t="s">
        <v>523</v>
      </c>
      <c r="C67" s="47"/>
      <c r="D67" s="47"/>
      <c r="E67" s="46" t="s">
        <v>457</v>
      </c>
      <c r="F67" s="80" t="s">
        <v>609</v>
      </c>
      <c r="G67" s="82"/>
      <c r="H67" s="52"/>
      <c r="I67" s="52"/>
      <c r="J67" s="52"/>
      <c r="K67" s="52"/>
      <c r="L67" s="52"/>
      <c r="M67" s="52"/>
      <c r="N67" s="52"/>
      <c r="O67" s="52"/>
      <c r="P67" s="52"/>
      <c r="Q67" s="52"/>
      <c r="R67" s="52"/>
      <c r="S67" s="52"/>
      <c r="T67" s="79"/>
    </row>
    <row r="68" spans="1:20" ht="16" x14ac:dyDescent="0.2">
      <c r="A68" s="45" t="s">
        <v>469</v>
      </c>
      <c r="B68" s="41"/>
      <c r="C68" s="47"/>
      <c r="D68" s="41" t="s">
        <v>453</v>
      </c>
      <c r="E68" s="46" t="s">
        <v>523</v>
      </c>
      <c r="F68" s="80" t="s">
        <v>465</v>
      </c>
      <c r="G68" s="82" t="s">
        <v>465</v>
      </c>
      <c r="H68" s="52">
        <v>3</v>
      </c>
      <c r="I68" s="82" t="s">
        <v>465</v>
      </c>
      <c r="J68" s="52">
        <v>4</v>
      </c>
      <c r="K68" s="52">
        <v>1</v>
      </c>
      <c r="L68" s="82" t="s">
        <v>465</v>
      </c>
      <c r="M68" s="52">
        <v>12</v>
      </c>
      <c r="N68" s="52">
        <v>1</v>
      </c>
      <c r="O68" s="82" t="s">
        <v>465</v>
      </c>
      <c r="P68" s="52">
        <v>4</v>
      </c>
      <c r="Q68" s="52">
        <v>4</v>
      </c>
      <c r="R68" s="82" t="s">
        <v>465</v>
      </c>
      <c r="S68" s="52">
        <v>11</v>
      </c>
      <c r="T68" s="79"/>
    </row>
    <row r="69" spans="1:20" ht="16" x14ac:dyDescent="0.2">
      <c r="A69" s="45" t="s">
        <v>657</v>
      </c>
      <c r="B69" s="41" t="s">
        <v>453</v>
      </c>
      <c r="C69" s="47"/>
      <c r="D69" s="41" t="s">
        <v>473</v>
      </c>
      <c r="E69" s="46" t="s">
        <v>454</v>
      </c>
      <c r="F69" s="80" t="s">
        <v>9</v>
      </c>
      <c r="G69" s="82"/>
      <c r="H69" s="52"/>
      <c r="I69" s="82"/>
      <c r="J69" s="52"/>
      <c r="K69" s="52"/>
      <c r="L69" s="82"/>
      <c r="M69" s="52"/>
      <c r="N69" s="52"/>
      <c r="O69" s="82"/>
      <c r="P69" s="52"/>
      <c r="Q69" s="52"/>
      <c r="R69" s="82"/>
      <c r="S69" s="52"/>
      <c r="T69" s="79"/>
    </row>
    <row r="70" spans="1:20" ht="16" x14ac:dyDescent="0.2">
      <c r="A70" s="45"/>
      <c r="B70" s="41" t="s">
        <v>8</v>
      </c>
      <c r="C70" s="47"/>
      <c r="D70" s="41" t="s">
        <v>8</v>
      </c>
      <c r="E70" s="46" t="s">
        <v>465</v>
      </c>
      <c r="F70" s="80" t="s">
        <v>610</v>
      </c>
      <c r="G70" s="52" t="s">
        <v>610</v>
      </c>
      <c r="H70" s="52">
        <v>7</v>
      </c>
      <c r="I70" s="52" t="s">
        <v>610</v>
      </c>
      <c r="J70" s="52">
        <v>2</v>
      </c>
      <c r="K70" s="52">
        <v>7</v>
      </c>
      <c r="L70" s="52" t="s">
        <v>610</v>
      </c>
      <c r="M70" s="52">
        <v>8</v>
      </c>
      <c r="N70" s="52">
        <v>6</v>
      </c>
      <c r="O70" s="52" t="s">
        <v>610</v>
      </c>
      <c r="P70" s="52">
        <v>2</v>
      </c>
      <c r="Q70" s="52">
        <v>7</v>
      </c>
      <c r="R70" s="52" t="s">
        <v>610</v>
      </c>
      <c r="S70" s="52">
        <v>9</v>
      </c>
      <c r="T70" s="79"/>
    </row>
    <row r="71" spans="1:20" ht="16" x14ac:dyDescent="0.2">
      <c r="A71" s="45" t="s">
        <v>454</v>
      </c>
      <c r="B71" s="41" t="s">
        <v>456</v>
      </c>
      <c r="C71" s="44"/>
      <c r="D71" s="41" t="s">
        <v>454</v>
      </c>
      <c r="E71" s="45" t="s">
        <v>459</v>
      </c>
      <c r="F71" s="80" t="s">
        <v>11</v>
      </c>
      <c r="G71" s="82" t="s">
        <v>454</v>
      </c>
      <c r="H71" s="52">
        <v>2</v>
      </c>
      <c r="I71" s="52" t="s">
        <v>454</v>
      </c>
      <c r="J71" s="52">
        <v>6</v>
      </c>
      <c r="K71" s="52">
        <v>3</v>
      </c>
      <c r="L71" s="52" t="s">
        <v>454</v>
      </c>
      <c r="M71" s="52">
        <v>11</v>
      </c>
      <c r="N71" s="52">
        <v>10</v>
      </c>
      <c r="O71" s="52" t="s">
        <v>454</v>
      </c>
      <c r="P71" s="52">
        <v>1</v>
      </c>
      <c r="Q71" s="52">
        <v>1</v>
      </c>
      <c r="R71" s="52" t="s">
        <v>454</v>
      </c>
      <c r="S71" s="52">
        <v>15</v>
      </c>
      <c r="T71" s="79"/>
    </row>
    <row r="72" spans="1:20" ht="16" x14ac:dyDescent="0.2">
      <c r="A72" s="45" t="s">
        <v>456</v>
      </c>
      <c r="B72" s="41" t="s">
        <v>488</v>
      </c>
      <c r="C72" s="44"/>
      <c r="D72" s="41" t="s">
        <v>456</v>
      </c>
      <c r="E72" s="46" t="s">
        <v>465</v>
      </c>
      <c r="F72" s="80" t="s">
        <v>482</v>
      </c>
      <c r="G72" s="82" t="s">
        <v>482</v>
      </c>
      <c r="H72" s="52"/>
      <c r="I72" s="52"/>
      <c r="J72" s="52"/>
      <c r="K72" s="52">
        <v>16</v>
      </c>
      <c r="L72" s="52" t="s">
        <v>482</v>
      </c>
      <c r="M72" s="52">
        <v>2</v>
      </c>
      <c r="N72" s="52"/>
      <c r="O72" s="52"/>
      <c r="P72" s="52"/>
      <c r="Q72" s="52">
        <v>17</v>
      </c>
      <c r="R72" s="52" t="s">
        <v>482</v>
      </c>
      <c r="S72" s="52">
        <v>2</v>
      </c>
      <c r="T72" s="79"/>
    </row>
    <row r="73" spans="1:20" ht="16" x14ac:dyDescent="0.2">
      <c r="A73" s="45" t="s">
        <v>457</v>
      </c>
      <c r="B73" s="41" t="s">
        <v>461</v>
      </c>
      <c r="C73" s="44"/>
      <c r="D73" s="41" t="s">
        <v>455</v>
      </c>
      <c r="E73" s="46" t="s">
        <v>465</v>
      </c>
      <c r="F73" s="80" t="s">
        <v>611</v>
      </c>
      <c r="G73" s="82"/>
      <c r="H73" s="52"/>
      <c r="I73" s="52"/>
      <c r="J73" s="52"/>
      <c r="K73" s="52"/>
      <c r="L73" s="52"/>
      <c r="M73" s="52"/>
      <c r="N73" s="52"/>
      <c r="O73" s="52"/>
      <c r="P73" s="52"/>
      <c r="Q73" s="52"/>
      <c r="R73" s="52"/>
      <c r="S73" s="52"/>
      <c r="T73" s="79"/>
    </row>
    <row r="74" spans="1:20" ht="16" x14ac:dyDescent="0.2">
      <c r="A74" s="45" t="s">
        <v>497</v>
      </c>
      <c r="B74" s="41" t="s">
        <v>22</v>
      </c>
      <c r="C74" s="44"/>
      <c r="D74" s="41" t="s">
        <v>454</v>
      </c>
      <c r="E74" s="45" t="s">
        <v>657</v>
      </c>
      <c r="F74" s="80" t="s">
        <v>22</v>
      </c>
      <c r="G74" s="82" t="s">
        <v>22</v>
      </c>
      <c r="H74" s="52">
        <v>3</v>
      </c>
      <c r="I74" s="52" t="s">
        <v>22</v>
      </c>
      <c r="J74" s="52">
        <v>4</v>
      </c>
      <c r="K74" s="52">
        <v>9</v>
      </c>
      <c r="L74" s="52" t="s">
        <v>22</v>
      </c>
      <c r="M74" s="52">
        <v>7</v>
      </c>
      <c r="N74" s="52">
        <v>6</v>
      </c>
      <c r="O74" s="52" t="s">
        <v>22</v>
      </c>
      <c r="P74" s="52">
        <v>2</v>
      </c>
      <c r="Q74" s="52">
        <v>11</v>
      </c>
      <c r="R74" s="52" t="s">
        <v>22</v>
      </c>
      <c r="S74" s="52">
        <v>7</v>
      </c>
      <c r="T74" s="79"/>
    </row>
    <row r="75" spans="1:20" ht="16" x14ac:dyDescent="0.2">
      <c r="A75" s="41" t="s">
        <v>523</v>
      </c>
      <c r="B75" s="41" t="s">
        <v>473</v>
      </c>
      <c r="C75" s="44"/>
      <c r="D75" s="41" t="s">
        <v>456</v>
      </c>
      <c r="E75" s="46" t="s">
        <v>454</v>
      </c>
      <c r="F75" s="80" t="s">
        <v>463</v>
      </c>
      <c r="G75" s="82" t="s">
        <v>463</v>
      </c>
      <c r="H75" s="52">
        <v>15</v>
      </c>
      <c r="I75" s="52" t="s">
        <v>463</v>
      </c>
      <c r="J75" s="52">
        <v>1</v>
      </c>
      <c r="K75" s="52"/>
      <c r="L75" s="52"/>
      <c r="M75" s="52"/>
      <c r="N75" s="52"/>
      <c r="O75" s="52"/>
      <c r="P75" s="52"/>
      <c r="Q75" s="52"/>
      <c r="R75" s="52"/>
      <c r="S75" s="52"/>
      <c r="T75" s="79"/>
    </row>
    <row r="76" spans="1:20" ht="16" x14ac:dyDescent="0.2">
      <c r="A76" s="45" t="s">
        <v>23</v>
      </c>
      <c r="B76" s="41" t="s">
        <v>473</v>
      </c>
      <c r="C76" s="44"/>
      <c r="D76" s="41" t="s">
        <v>497</v>
      </c>
      <c r="E76" s="46" t="s">
        <v>24</v>
      </c>
      <c r="F76" s="80" t="s">
        <v>21</v>
      </c>
      <c r="G76" s="82" t="s">
        <v>494</v>
      </c>
      <c r="H76" s="52"/>
      <c r="I76" s="52"/>
      <c r="J76" s="52"/>
      <c r="K76" s="52">
        <v>15</v>
      </c>
      <c r="L76" s="52" t="s">
        <v>494</v>
      </c>
      <c r="M76" s="52">
        <v>3</v>
      </c>
      <c r="N76" s="52"/>
      <c r="O76" s="52"/>
      <c r="P76" s="52"/>
      <c r="Q76" s="52">
        <v>17</v>
      </c>
      <c r="R76" s="52" t="s">
        <v>494</v>
      </c>
      <c r="S76" s="52">
        <v>2</v>
      </c>
      <c r="T76" s="79"/>
    </row>
    <row r="77" spans="1:20" ht="16" x14ac:dyDescent="0.2">
      <c r="A77" s="45" t="s">
        <v>24</v>
      </c>
      <c r="B77" s="41" t="s">
        <v>523</v>
      </c>
      <c r="C77" s="44"/>
      <c r="D77" s="41" t="s">
        <v>8</v>
      </c>
      <c r="E77" s="45" t="s">
        <v>460</v>
      </c>
      <c r="F77" s="80" t="s">
        <v>612</v>
      </c>
      <c r="G77" s="82"/>
      <c r="H77" s="52"/>
      <c r="I77" s="52"/>
      <c r="J77" s="52"/>
      <c r="K77" s="52"/>
      <c r="L77" s="52"/>
      <c r="M77" s="52"/>
      <c r="N77" s="52"/>
      <c r="O77" s="52"/>
      <c r="P77" s="52"/>
      <c r="Q77" s="52"/>
      <c r="R77" s="52"/>
      <c r="S77" s="52"/>
      <c r="T77" s="79"/>
    </row>
    <row r="78" spans="1:20" ht="16" x14ac:dyDescent="0.2">
      <c r="A78" s="45"/>
      <c r="B78" s="41" t="s">
        <v>457</v>
      </c>
      <c r="C78" s="44"/>
      <c r="D78" s="41" t="s">
        <v>473</v>
      </c>
      <c r="E78" s="46" t="s">
        <v>465</v>
      </c>
      <c r="F78" s="80" t="s">
        <v>585</v>
      </c>
      <c r="G78" s="82"/>
      <c r="H78" s="52"/>
      <c r="I78" s="52"/>
      <c r="J78" s="52"/>
      <c r="K78" s="52"/>
      <c r="L78" s="52"/>
      <c r="M78" s="52"/>
      <c r="N78" s="52"/>
      <c r="O78" s="52"/>
      <c r="P78" s="52"/>
      <c r="Q78" s="52"/>
      <c r="R78" s="52"/>
      <c r="S78" s="52"/>
      <c r="T78" s="79"/>
    </row>
    <row r="79" spans="1:20" ht="16" x14ac:dyDescent="0.2">
      <c r="A79" s="48"/>
      <c r="B79" s="41" t="s">
        <v>483</v>
      </c>
      <c r="C79" s="44"/>
      <c r="D79" s="41" t="s">
        <v>24</v>
      </c>
      <c r="E79" s="46" t="s">
        <v>453</v>
      </c>
      <c r="F79" s="80" t="s">
        <v>590</v>
      </c>
      <c r="G79" s="82"/>
      <c r="H79" s="52"/>
      <c r="I79" s="52"/>
      <c r="J79" s="52"/>
      <c r="K79" s="52"/>
      <c r="L79" s="52"/>
      <c r="M79" s="52"/>
      <c r="N79" s="52"/>
      <c r="O79" s="52"/>
      <c r="P79" s="52"/>
      <c r="Q79" s="52"/>
      <c r="R79" s="52"/>
      <c r="S79" s="52"/>
      <c r="T79" s="79"/>
    </row>
    <row r="80" spans="1:20" ht="16" x14ac:dyDescent="0.2">
      <c r="A80" s="48"/>
      <c r="B80" s="41" t="s">
        <v>456</v>
      </c>
      <c r="C80" s="44"/>
      <c r="D80" s="41" t="s">
        <v>23</v>
      </c>
      <c r="E80" s="45" t="s">
        <v>461</v>
      </c>
      <c r="F80" s="80" t="s">
        <v>508</v>
      </c>
      <c r="G80" s="82" t="s">
        <v>508</v>
      </c>
      <c r="H80" s="52"/>
      <c r="I80" s="52"/>
      <c r="J80" s="52"/>
      <c r="K80" s="52"/>
      <c r="L80" s="52"/>
      <c r="M80" s="52"/>
      <c r="N80" s="52">
        <v>10</v>
      </c>
      <c r="O80" s="52" t="s">
        <v>508</v>
      </c>
      <c r="P80" s="52">
        <v>1</v>
      </c>
      <c r="Q80" s="52"/>
      <c r="R80" s="52"/>
      <c r="S80" s="52"/>
      <c r="T80" s="79"/>
    </row>
    <row r="81" spans="1:20" ht="16" x14ac:dyDescent="0.2">
      <c r="A81" s="48"/>
      <c r="B81" s="41" t="s">
        <v>465</v>
      </c>
      <c r="C81" s="44"/>
      <c r="D81" s="41" t="s">
        <v>15</v>
      </c>
      <c r="E81" s="46" t="s">
        <v>24</v>
      </c>
      <c r="F81" s="80" t="s">
        <v>467</v>
      </c>
      <c r="G81" s="82" t="s">
        <v>467</v>
      </c>
      <c r="H81" s="52">
        <v>15</v>
      </c>
      <c r="I81" s="52" t="s">
        <v>467</v>
      </c>
      <c r="J81" s="52">
        <v>1</v>
      </c>
      <c r="K81" s="52">
        <v>16</v>
      </c>
      <c r="L81" s="52" t="s">
        <v>467</v>
      </c>
      <c r="M81" s="52">
        <v>2</v>
      </c>
      <c r="N81" s="52"/>
      <c r="O81" s="52"/>
      <c r="P81" s="52"/>
      <c r="Q81" s="52">
        <v>21</v>
      </c>
      <c r="R81" s="52" t="s">
        <v>467</v>
      </c>
      <c r="S81" s="52">
        <v>1</v>
      </c>
      <c r="T81" s="79"/>
    </row>
    <row r="82" spans="1:20" ht="16" x14ac:dyDescent="0.2">
      <c r="A82" s="48"/>
      <c r="B82" s="41" t="s">
        <v>473</v>
      </c>
      <c r="C82" s="44"/>
      <c r="D82" s="41" t="s">
        <v>523</v>
      </c>
      <c r="E82" s="46" t="s">
        <v>456</v>
      </c>
      <c r="F82" s="80" t="s">
        <v>491</v>
      </c>
      <c r="G82" s="82" t="s">
        <v>471</v>
      </c>
      <c r="H82" s="52">
        <v>7</v>
      </c>
      <c r="I82" s="52" t="s">
        <v>471</v>
      </c>
      <c r="J82" s="52">
        <v>2</v>
      </c>
      <c r="K82" s="52">
        <v>13</v>
      </c>
      <c r="L82" s="52" t="s">
        <v>471</v>
      </c>
      <c r="M82" s="52">
        <v>6</v>
      </c>
      <c r="N82" s="52">
        <v>10</v>
      </c>
      <c r="O82" s="52" t="s">
        <v>471</v>
      </c>
      <c r="P82" s="52">
        <v>1</v>
      </c>
      <c r="Q82" s="52">
        <v>14</v>
      </c>
      <c r="R82" s="52" t="s">
        <v>471</v>
      </c>
      <c r="S82" s="52">
        <v>5</v>
      </c>
      <c r="T82" s="79"/>
    </row>
    <row r="83" spans="1:20" ht="16" x14ac:dyDescent="0.2">
      <c r="A83" s="41"/>
      <c r="B83" s="41" t="s">
        <v>454</v>
      </c>
      <c r="C83" s="44"/>
      <c r="D83" s="41" t="s">
        <v>488</v>
      </c>
      <c r="E83" s="45" t="s">
        <v>465</v>
      </c>
      <c r="F83" s="80" t="s">
        <v>459</v>
      </c>
      <c r="G83" s="82" t="s">
        <v>459</v>
      </c>
      <c r="H83" s="52">
        <v>15</v>
      </c>
      <c r="I83" s="52" t="s">
        <v>459</v>
      </c>
      <c r="J83" s="52">
        <v>1</v>
      </c>
      <c r="K83" s="52"/>
      <c r="L83" s="52"/>
      <c r="M83" s="52"/>
      <c r="N83" s="52"/>
      <c r="O83" s="52"/>
      <c r="P83" s="52"/>
      <c r="Q83" s="52"/>
      <c r="R83" s="52"/>
      <c r="S83" s="52"/>
      <c r="T83" s="79"/>
    </row>
    <row r="84" spans="1:20" ht="16" x14ac:dyDescent="0.2">
      <c r="A84" s="47"/>
      <c r="B84" s="41" t="s">
        <v>22</v>
      </c>
      <c r="C84" s="44"/>
      <c r="D84" s="41"/>
      <c r="E84" s="45"/>
      <c r="F84" s="80" t="s">
        <v>613</v>
      </c>
      <c r="G84" s="82" t="s">
        <v>457</v>
      </c>
      <c r="H84" s="52">
        <v>7</v>
      </c>
      <c r="I84" s="52" t="s">
        <v>457</v>
      </c>
      <c r="J84" s="52">
        <v>2</v>
      </c>
      <c r="K84" s="52">
        <v>7</v>
      </c>
      <c r="L84" s="52" t="s">
        <v>457</v>
      </c>
      <c r="M84" s="52">
        <v>8</v>
      </c>
      <c r="N84" s="52">
        <v>10</v>
      </c>
      <c r="O84" s="52" t="s">
        <v>457</v>
      </c>
      <c r="P84" s="52">
        <v>1</v>
      </c>
      <c r="Q84" s="52">
        <v>8</v>
      </c>
      <c r="R84" s="52" t="s">
        <v>457</v>
      </c>
      <c r="S84" s="52">
        <v>8</v>
      </c>
      <c r="T84" s="79"/>
    </row>
    <row r="85" spans="1:20" ht="16" x14ac:dyDescent="0.2">
      <c r="A85" s="47"/>
      <c r="B85" s="41" t="s">
        <v>455</v>
      </c>
      <c r="C85" s="44"/>
      <c r="D85" s="47"/>
      <c r="E85" s="48"/>
      <c r="F85" s="80" t="s">
        <v>477</v>
      </c>
      <c r="G85" s="82" t="s">
        <v>477</v>
      </c>
      <c r="H85" s="52">
        <v>7</v>
      </c>
      <c r="I85" s="82" t="s">
        <v>477</v>
      </c>
      <c r="J85" s="52">
        <v>2</v>
      </c>
      <c r="K85" s="52">
        <v>5</v>
      </c>
      <c r="L85" s="82" t="s">
        <v>477</v>
      </c>
      <c r="M85" s="52">
        <v>9</v>
      </c>
      <c r="N85" s="52">
        <v>10</v>
      </c>
      <c r="O85" s="82" t="s">
        <v>477</v>
      </c>
      <c r="P85" s="52">
        <v>1</v>
      </c>
      <c r="Q85" s="52">
        <v>11</v>
      </c>
      <c r="R85" s="82" t="s">
        <v>477</v>
      </c>
      <c r="S85" s="52">
        <v>7</v>
      </c>
      <c r="T85" s="79"/>
    </row>
    <row r="86" spans="1:20" ht="16" x14ac:dyDescent="0.2">
      <c r="A86" s="47"/>
      <c r="B86" s="41" t="s">
        <v>453</v>
      </c>
      <c r="C86" s="44"/>
      <c r="D86" s="47"/>
      <c r="E86" s="46" t="s">
        <v>457</v>
      </c>
      <c r="F86" s="80" t="s">
        <v>579</v>
      </c>
      <c r="G86" s="82"/>
      <c r="H86" s="52"/>
      <c r="I86" s="82"/>
      <c r="J86" s="52"/>
      <c r="K86" s="52"/>
      <c r="L86" s="82"/>
      <c r="M86" s="52"/>
      <c r="N86" s="52"/>
      <c r="O86" s="82"/>
      <c r="P86" s="52"/>
      <c r="Q86" s="52"/>
      <c r="R86" s="82"/>
      <c r="S86" s="52"/>
      <c r="T86" s="79"/>
    </row>
    <row r="87" spans="1:20" ht="16" x14ac:dyDescent="0.2">
      <c r="A87" s="41"/>
      <c r="B87" s="41" t="s">
        <v>488</v>
      </c>
      <c r="C87" s="44"/>
      <c r="D87" s="41" t="s">
        <v>658</v>
      </c>
      <c r="E87" s="45" t="s">
        <v>463</v>
      </c>
      <c r="F87" s="80" t="s">
        <v>572</v>
      </c>
      <c r="G87" s="82"/>
      <c r="H87" s="52"/>
      <c r="I87" s="82"/>
      <c r="J87" s="52"/>
      <c r="K87" s="52"/>
      <c r="L87" s="82"/>
      <c r="M87" s="52"/>
      <c r="N87" s="52"/>
      <c r="O87" s="82"/>
      <c r="P87" s="52"/>
      <c r="Q87" s="52"/>
      <c r="R87" s="82"/>
      <c r="S87" s="52"/>
      <c r="T87" s="79"/>
    </row>
    <row r="88" spans="1:20" ht="16" x14ac:dyDescent="0.2">
      <c r="A88" s="41"/>
      <c r="B88" s="41" t="s">
        <v>461</v>
      </c>
      <c r="C88" s="44"/>
      <c r="D88" s="41" t="s">
        <v>461</v>
      </c>
      <c r="E88" s="46" t="s">
        <v>461</v>
      </c>
      <c r="F88" s="80" t="s">
        <v>582</v>
      </c>
      <c r="G88" s="82"/>
      <c r="H88" s="52"/>
      <c r="I88" s="82"/>
      <c r="J88" s="52"/>
      <c r="K88" s="52"/>
      <c r="L88" s="82"/>
      <c r="M88" s="52"/>
      <c r="N88" s="52"/>
      <c r="O88" s="82"/>
      <c r="P88" s="52"/>
      <c r="Q88" s="52"/>
      <c r="R88" s="82"/>
      <c r="S88" s="52"/>
      <c r="T88" s="79"/>
    </row>
    <row r="89" spans="1:20" ht="16" x14ac:dyDescent="0.2">
      <c r="A89" s="41"/>
      <c r="B89" s="41" t="s">
        <v>8</v>
      </c>
      <c r="C89" s="44"/>
      <c r="D89" s="41" t="s">
        <v>488</v>
      </c>
      <c r="E89" s="46" t="s">
        <v>22</v>
      </c>
      <c r="F89" s="80" t="s">
        <v>23</v>
      </c>
      <c r="G89" s="82" t="s">
        <v>23</v>
      </c>
      <c r="H89" s="52">
        <v>15</v>
      </c>
      <c r="I89" s="52" t="s">
        <v>23</v>
      </c>
      <c r="J89" s="52">
        <v>1</v>
      </c>
      <c r="K89" s="52">
        <v>16</v>
      </c>
      <c r="L89" s="52" t="s">
        <v>23</v>
      </c>
      <c r="M89" s="52">
        <v>2</v>
      </c>
      <c r="N89" s="52"/>
      <c r="O89" s="82"/>
      <c r="P89" s="52"/>
      <c r="Q89" s="52">
        <v>21</v>
      </c>
      <c r="R89" s="52" t="s">
        <v>23</v>
      </c>
      <c r="S89" s="52">
        <v>1</v>
      </c>
      <c r="T89" s="79"/>
    </row>
    <row r="90" spans="1:20" ht="16" x14ac:dyDescent="0.2">
      <c r="A90" s="41"/>
      <c r="B90" s="41"/>
      <c r="C90" s="44"/>
      <c r="D90" s="41" t="s">
        <v>457</v>
      </c>
      <c r="E90" s="45" t="s">
        <v>454</v>
      </c>
      <c r="F90" s="80" t="s">
        <v>533</v>
      </c>
      <c r="G90" s="82" t="s">
        <v>533</v>
      </c>
      <c r="H90" s="52"/>
      <c r="I90" s="52"/>
      <c r="J90" s="52"/>
      <c r="K90" s="52"/>
      <c r="L90" s="52"/>
      <c r="M90" s="52"/>
      <c r="N90" s="52"/>
      <c r="O90" s="52"/>
      <c r="P90" s="52"/>
      <c r="Q90" s="52">
        <v>21</v>
      </c>
      <c r="R90" s="82" t="s">
        <v>533</v>
      </c>
      <c r="S90" s="52">
        <v>1</v>
      </c>
      <c r="T90" s="79"/>
    </row>
    <row r="91" spans="1:20" ht="16" x14ac:dyDescent="0.2">
      <c r="A91" s="41"/>
      <c r="B91" s="47"/>
      <c r="C91" s="44"/>
      <c r="D91" s="41" t="s">
        <v>465</v>
      </c>
      <c r="E91" s="46" t="s">
        <v>8</v>
      </c>
      <c r="F91" s="80" t="s">
        <v>574</v>
      </c>
      <c r="G91" s="82"/>
      <c r="H91" s="52"/>
      <c r="I91" s="52"/>
      <c r="J91" s="52"/>
      <c r="K91" s="52"/>
      <c r="L91" s="52"/>
      <c r="M91" s="52"/>
      <c r="N91" s="52"/>
      <c r="O91" s="52"/>
      <c r="P91" s="52"/>
      <c r="Q91" s="52"/>
      <c r="R91" s="82"/>
      <c r="S91" s="52"/>
      <c r="T91" s="79"/>
    </row>
    <row r="92" spans="1:20" ht="16" x14ac:dyDescent="0.2">
      <c r="A92" s="41"/>
      <c r="B92" s="47"/>
      <c r="C92" s="44"/>
      <c r="D92" s="41" t="s">
        <v>453</v>
      </c>
      <c r="E92" s="46" t="s">
        <v>454</v>
      </c>
      <c r="F92" s="80" t="s">
        <v>614</v>
      </c>
      <c r="G92" s="82"/>
      <c r="H92" s="52"/>
      <c r="I92" s="52"/>
      <c r="J92" s="52"/>
      <c r="K92" s="52"/>
      <c r="L92" s="52"/>
      <c r="M92" s="52"/>
      <c r="N92" s="52"/>
      <c r="O92" s="52"/>
      <c r="P92" s="52"/>
      <c r="Q92" s="52"/>
      <c r="R92" s="82"/>
      <c r="S92" s="52"/>
      <c r="T92" s="79"/>
    </row>
    <row r="93" spans="1:20" ht="16" x14ac:dyDescent="0.2">
      <c r="A93" s="41"/>
      <c r="B93" s="41" t="s">
        <v>454</v>
      </c>
      <c r="C93" s="44"/>
      <c r="D93" s="41" t="s">
        <v>454</v>
      </c>
      <c r="E93" s="45" t="s">
        <v>465</v>
      </c>
      <c r="F93" s="80" t="s">
        <v>615</v>
      </c>
      <c r="G93" s="82" t="s">
        <v>517</v>
      </c>
      <c r="H93" s="52"/>
      <c r="I93" s="52"/>
      <c r="J93" s="52"/>
      <c r="K93" s="52"/>
      <c r="L93" s="52"/>
      <c r="M93" s="52"/>
      <c r="N93" s="52"/>
      <c r="O93" s="52"/>
      <c r="P93" s="52"/>
      <c r="Q93" s="52">
        <v>17</v>
      </c>
      <c r="R93" s="52" t="s">
        <v>517</v>
      </c>
      <c r="S93" s="52">
        <v>2</v>
      </c>
      <c r="T93" s="79"/>
    </row>
    <row r="94" spans="1:20" ht="16" x14ac:dyDescent="0.2">
      <c r="A94" s="44"/>
      <c r="B94" s="41" t="s">
        <v>453</v>
      </c>
      <c r="C94" s="44"/>
      <c r="D94" s="41" t="s">
        <v>456</v>
      </c>
      <c r="E94" s="46" t="s">
        <v>523</v>
      </c>
      <c r="F94" s="80" t="s">
        <v>506</v>
      </c>
      <c r="G94" s="82" t="s">
        <v>506</v>
      </c>
      <c r="H94" s="52"/>
      <c r="I94" s="52"/>
      <c r="J94" s="52"/>
      <c r="K94" s="52"/>
      <c r="L94" s="52"/>
      <c r="M94" s="52"/>
      <c r="N94" s="52">
        <v>10</v>
      </c>
      <c r="O94" s="52" t="s">
        <v>506</v>
      </c>
      <c r="P94" s="52">
        <v>1</v>
      </c>
      <c r="Q94" s="52"/>
      <c r="R94" s="52"/>
      <c r="S94" s="52"/>
      <c r="T94" s="79"/>
    </row>
    <row r="95" spans="1:20" ht="16" x14ac:dyDescent="0.2">
      <c r="A95" s="44"/>
      <c r="B95" s="41" t="s">
        <v>465</v>
      </c>
      <c r="C95" s="44"/>
      <c r="D95" s="41" t="s">
        <v>455</v>
      </c>
      <c r="E95" s="46" t="s">
        <v>8</v>
      </c>
      <c r="F95" s="80" t="s">
        <v>616</v>
      </c>
      <c r="G95" s="82"/>
      <c r="H95" s="52"/>
      <c r="I95" s="52"/>
      <c r="J95" s="52"/>
      <c r="K95" s="52"/>
      <c r="L95" s="52"/>
      <c r="M95" s="52"/>
      <c r="N95" s="52"/>
      <c r="O95" s="52"/>
      <c r="P95" s="52"/>
      <c r="Q95" s="52"/>
      <c r="R95" s="52"/>
      <c r="S95" s="52"/>
      <c r="T95" s="79"/>
    </row>
    <row r="96" spans="1:20" ht="16" x14ac:dyDescent="0.2">
      <c r="A96" s="44"/>
      <c r="B96" s="41" t="s">
        <v>456</v>
      </c>
      <c r="C96" s="44"/>
      <c r="D96" s="41" t="s">
        <v>517</v>
      </c>
      <c r="E96" s="46" t="s">
        <v>658</v>
      </c>
      <c r="F96" s="80" t="s">
        <v>586</v>
      </c>
      <c r="G96" s="82"/>
      <c r="H96" s="52"/>
      <c r="I96" s="52"/>
      <c r="J96" s="52"/>
      <c r="K96" s="52"/>
      <c r="L96" s="52"/>
      <c r="M96" s="52"/>
      <c r="N96" s="52"/>
      <c r="O96" s="52"/>
      <c r="P96" s="52"/>
      <c r="Q96" s="52"/>
      <c r="R96" s="52"/>
      <c r="S96" s="52"/>
      <c r="T96" s="79"/>
    </row>
    <row r="97" spans="1:20" ht="16" x14ac:dyDescent="0.2">
      <c r="A97" s="44"/>
      <c r="B97" s="41" t="s">
        <v>8</v>
      </c>
      <c r="C97" s="44"/>
      <c r="D97" s="41"/>
      <c r="E97" s="45" t="s">
        <v>456</v>
      </c>
      <c r="F97" s="80" t="s">
        <v>13</v>
      </c>
      <c r="G97" s="82" t="s">
        <v>469</v>
      </c>
      <c r="H97" s="52">
        <v>7</v>
      </c>
      <c r="I97" s="52" t="s">
        <v>469</v>
      </c>
      <c r="J97" s="52">
        <v>2</v>
      </c>
      <c r="K97" s="52"/>
      <c r="L97" s="52"/>
      <c r="M97" s="52"/>
      <c r="N97" s="52"/>
      <c r="O97" s="52"/>
      <c r="P97" s="52"/>
      <c r="Q97" s="52">
        <v>21</v>
      </c>
      <c r="R97" s="52" t="s">
        <v>469</v>
      </c>
      <c r="S97" s="52">
        <v>1</v>
      </c>
      <c r="T97" s="79"/>
    </row>
    <row r="98" spans="1:20" ht="16" x14ac:dyDescent="0.2">
      <c r="A98" s="44"/>
      <c r="B98" s="41" t="s">
        <v>461</v>
      </c>
      <c r="C98" s="44"/>
      <c r="D98" s="47"/>
      <c r="E98" s="46" t="s">
        <v>456</v>
      </c>
      <c r="F98" s="80" t="s">
        <v>617</v>
      </c>
      <c r="G98" s="52"/>
      <c r="H98" s="52"/>
      <c r="I98" s="52"/>
      <c r="J98" s="52"/>
      <c r="K98" s="52"/>
      <c r="L98" s="52"/>
      <c r="M98" s="52"/>
      <c r="N98" s="52"/>
      <c r="O98" s="52"/>
      <c r="P98" s="52"/>
      <c r="Q98" s="52"/>
      <c r="R98" s="52"/>
      <c r="S98" s="52"/>
      <c r="T98" s="79"/>
    </row>
    <row r="99" spans="1:20" ht="16" x14ac:dyDescent="0.2">
      <c r="A99" s="44"/>
      <c r="B99" s="41" t="s">
        <v>488</v>
      </c>
      <c r="C99" s="44"/>
      <c r="D99" s="47"/>
      <c r="E99" s="46" t="s">
        <v>24</v>
      </c>
      <c r="F99" s="83" t="s">
        <v>571</v>
      </c>
      <c r="G99" s="84"/>
      <c r="H99" s="84"/>
      <c r="I99" s="84"/>
      <c r="J99" s="84"/>
      <c r="K99" s="84"/>
      <c r="L99" s="84"/>
      <c r="M99" s="84"/>
      <c r="N99" s="84"/>
      <c r="O99" s="84"/>
      <c r="P99" s="84"/>
      <c r="Q99" s="84"/>
      <c r="R99" s="84"/>
      <c r="S99" s="84"/>
      <c r="T99" s="85"/>
    </row>
    <row r="100" spans="1:20" ht="16" x14ac:dyDescent="0.2">
      <c r="A100" s="44"/>
      <c r="B100" s="41" t="s">
        <v>22</v>
      </c>
      <c r="C100" s="44"/>
      <c r="D100" s="47"/>
      <c r="E100" s="45" t="s">
        <v>455</v>
      </c>
    </row>
    <row r="101" spans="1:20" ht="16" x14ac:dyDescent="0.2">
      <c r="A101" s="44"/>
      <c r="B101" s="41" t="s">
        <v>24</v>
      </c>
      <c r="C101" s="44"/>
      <c r="D101" s="41" t="s">
        <v>453</v>
      </c>
      <c r="E101" s="46" t="s">
        <v>454</v>
      </c>
    </row>
    <row r="102" spans="1:20" ht="16" x14ac:dyDescent="0.2">
      <c r="A102" s="44"/>
      <c r="B102" s="41"/>
      <c r="C102" s="44"/>
      <c r="D102" s="41" t="s">
        <v>454</v>
      </c>
      <c r="E102" s="46" t="s">
        <v>453</v>
      </c>
    </row>
    <row r="103" spans="1:20" ht="16" x14ac:dyDescent="0.2">
      <c r="A103" s="44"/>
      <c r="B103" s="47"/>
      <c r="C103" s="44"/>
      <c r="D103" s="41" t="s">
        <v>22</v>
      </c>
      <c r="E103" s="46" t="s">
        <v>453</v>
      </c>
    </row>
    <row r="104" spans="1:20" ht="16" x14ac:dyDescent="0.2">
      <c r="A104" s="44"/>
      <c r="B104" s="41" t="s">
        <v>456</v>
      </c>
      <c r="C104" s="44"/>
      <c r="D104" s="41" t="s">
        <v>465</v>
      </c>
      <c r="E104" s="45" t="s">
        <v>8</v>
      </c>
    </row>
    <row r="105" spans="1:20" ht="16" x14ac:dyDescent="0.2">
      <c r="A105" s="44"/>
      <c r="B105" s="41" t="s">
        <v>454</v>
      </c>
      <c r="C105" s="44"/>
      <c r="D105" s="41" t="s">
        <v>456</v>
      </c>
      <c r="E105" s="46" t="s">
        <v>455</v>
      </c>
    </row>
    <row r="106" spans="1:20" ht="16" x14ac:dyDescent="0.2">
      <c r="A106" s="44"/>
      <c r="B106" s="41" t="s">
        <v>8</v>
      </c>
      <c r="C106" s="44"/>
      <c r="D106" s="41"/>
      <c r="E106" s="46" t="s">
        <v>465</v>
      </c>
    </row>
    <row r="107" spans="1:20" ht="16" x14ac:dyDescent="0.2">
      <c r="A107" s="44"/>
      <c r="B107" s="41" t="s">
        <v>453</v>
      </c>
      <c r="C107" s="44"/>
      <c r="D107" s="47"/>
      <c r="E107" s="45" t="s">
        <v>467</v>
      </c>
    </row>
    <row r="108" spans="1:20" ht="16" x14ac:dyDescent="0.2">
      <c r="A108" s="44"/>
      <c r="B108" s="41" t="s">
        <v>22</v>
      </c>
      <c r="C108" s="44"/>
      <c r="D108" s="47"/>
      <c r="E108" s="46" t="s">
        <v>453</v>
      </c>
    </row>
    <row r="109" spans="1:20" ht="16" x14ac:dyDescent="0.2">
      <c r="A109" s="44"/>
      <c r="B109" s="41" t="s">
        <v>23</v>
      </c>
      <c r="C109" s="44"/>
      <c r="D109" s="47"/>
      <c r="E109" s="46" t="s">
        <v>465</v>
      </c>
    </row>
    <row r="110" spans="1:20" ht="16" x14ac:dyDescent="0.2">
      <c r="A110" s="44"/>
      <c r="B110" s="41" t="s">
        <v>494</v>
      </c>
      <c r="C110" s="44"/>
      <c r="D110" s="47"/>
      <c r="E110" s="46"/>
    </row>
    <row r="111" spans="1:20" ht="16" x14ac:dyDescent="0.2">
      <c r="A111" s="44"/>
      <c r="B111" s="41" t="s">
        <v>657</v>
      </c>
      <c r="C111" s="44"/>
      <c r="D111" s="47"/>
      <c r="E111" s="46" t="s">
        <v>465</v>
      </c>
    </row>
    <row r="112" spans="1:20" ht="16" x14ac:dyDescent="0.2">
      <c r="A112" s="44"/>
      <c r="B112" s="41" t="s">
        <v>461</v>
      </c>
      <c r="C112" s="44"/>
      <c r="D112" s="47"/>
      <c r="E112" s="46" t="s">
        <v>22</v>
      </c>
    </row>
    <row r="113" spans="1:5" ht="16" x14ac:dyDescent="0.2">
      <c r="A113" s="44"/>
      <c r="B113" s="41"/>
      <c r="C113" s="44"/>
      <c r="D113" s="47"/>
      <c r="E113" s="46"/>
    </row>
    <row r="114" spans="1:5" ht="16" x14ac:dyDescent="0.2">
      <c r="A114" s="44"/>
      <c r="B114" s="47"/>
      <c r="C114" s="44"/>
      <c r="D114" s="41" t="s">
        <v>461</v>
      </c>
      <c r="E114" s="46" t="s">
        <v>455</v>
      </c>
    </row>
    <row r="115" spans="1:5" ht="16" x14ac:dyDescent="0.2">
      <c r="A115" s="44"/>
      <c r="B115" s="41" t="s">
        <v>453</v>
      </c>
      <c r="C115" s="44"/>
      <c r="D115" s="41" t="s">
        <v>453</v>
      </c>
      <c r="E115" s="46" t="s">
        <v>455</v>
      </c>
    </row>
    <row r="116" spans="1:5" ht="16" x14ac:dyDescent="0.2">
      <c r="A116" s="44"/>
      <c r="B116" s="41" t="s">
        <v>8</v>
      </c>
      <c r="C116" s="44"/>
      <c r="D116" s="41" t="s">
        <v>456</v>
      </c>
      <c r="E116" s="46"/>
    </row>
    <row r="117" spans="1:5" ht="16" x14ac:dyDescent="0.2">
      <c r="A117" s="44"/>
      <c r="B117" s="41" t="s">
        <v>473</v>
      </c>
      <c r="C117" s="44"/>
      <c r="D117" s="41" t="s">
        <v>465</v>
      </c>
      <c r="E117" s="46" t="s">
        <v>455</v>
      </c>
    </row>
    <row r="118" spans="1:5" ht="16" x14ac:dyDescent="0.2">
      <c r="A118" s="44"/>
      <c r="B118" s="41" t="s">
        <v>455</v>
      </c>
      <c r="C118" s="44"/>
      <c r="D118" s="41" t="s">
        <v>456</v>
      </c>
      <c r="E118" s="46" t="s">
        <v>523</v>
      </c>
    </row>
    <row r="119" spans="1:5" ht="16" x14ac:dyDescent="0.2">
      <c r="A119" s="44"/>
      <c r="B119" s="41" t="s">
        <v>24</v>
      </c>
      <c r="C119" s="44"/>
      <c r="D119" s="41" t="s">
        <v>482</v>
      </c>
      <c r="E119" s="46"/>
    </row>
    <row r="120" spans="1:5" ht="16" x14ac:dyDescent="0.2">
      <c r="A120" s="44"/>
      <c r="B120" s="41" t="s">
        <v>454</v>
      </c>
      <c r="C120" s="44"/>
      <c r="D120" s="41" t="s">
        <v>473</v>
      </c>
      <c r="E120" s="46" t="s">
        <v>482</v>
      </c>
    </row>
    <row r="121" spans="1:5" ht="16" x14ac:dyDescent="0.2">
      <c r="A121" s="44"/>
      <c r="B121" s="41" t="s">
        <v>456</v>
      </c>
      <c r="C121" s="44"/>
      <c r="D121" s="41" t="s">
        <v>454</v>
      </c>
      <c r="E121" s="46" t="s">
        <v>473</v>
      </c>
    </row>
    <row r="122" spans="1:5" ht="16" x14ac:dyDescent="0.2">
      <c r="A122" s="44"/>
      <c r="B122" s="41" t="s">
        <v>523</v>
      </c>
      <c r="C122" s="44"/>
      <c r="D122" s="41" t="s">
        <v>8</v>
      </c>
      <c r="E122" s="46" t="s">
        <v>483</v>
      </c>
    </row>
    <row r="123" spans="1:5" ht="16" x14ac:dyDescent="0.2">
      <c r="A123" s="44"/>
      <c r="B123" s="41" t="s">
        <v>497</v>
      </c>
      <c r="C123" s="44"/>
      <c r="D123" s="41"/>
      <c r="E123" s="46"/>
    </row>
    <row r="124" spans="1:5" ht="16" x14ac:dyDescent="0.2">
      <c r="A124" s="44"/>
      <c r="B124" s="41" t="s">
        <v>457</v>
      </c>
      <c r="C124" s="44"/>
      <c r="D124" s="47"/>
      <c r="E124" s="46" t="s">
        <v>8</v>
      </c>
    </row>
    <row r="125" spans="1:5" ht="16" x14ac:dyDescent="0.2">
      <c r="A125" s="44"/>
      <c r="B125" s="41" t="s">
        <v>465</v>
      </c>
      <c r="C125" s="44"/>
      <c r="D125" s="47"/>
      <c r="E125" s="46" t="s">
        <v>497</v>
      </c>
    </row>
    <row r="126" spans="1:5" ht="16" x14ac:dyDescent="0.2">
      <c r="A126" s="44"/>
      <c r="B126" s="41" t="s">
        <v>494</v>
      </c>
      <c r="C126" s="44"/>
      <c r="D126" s="47"/>
      <c r="E126" s="46" t="s">
        <v>8</v>
      </c>
    </row>
    <row r="127" spans="1:5" ht="16" x14ac:dyDescent="0.2">
      <c r="A127" s="44"/>
      <c r="B127" s="41" t="s">
        <v>499</v>
      </c>
      <c r="C127" s="44"/>
      <c r="D127" s="47"/>
      <c r="E127" s="46"/>
    </row>
    <row r="128" spans="1:5" ht="16" x14ac:dyDescent="0.2">
      <c r="A128" s="44"/>
      <c r="B128" s="41" t="s">
        <v>454</v>
      </c>
      <c r="C128" s="44"/>
      <c r="D128" s="47"/>
      <c r="E128" s="46" t="s">
        <v>497</v>
      </c>
    </row>
    <row r="129" spans="1:5" ht="16" x14ac:dyDescent="0.2">
      <c r="A129" s="44"/>
      <c r="B129" s="41" t="s">
        <v>453</v>
      </c>
      <c r="C129" s="44"/>
      <c r="D129" s="41" t="s">
        <v>454</v>
      </c>
      <c r="E129" s="46" t="s">
        <v>658</v>
      </c>
    </row>
    <row r="130" spans="1:5" ht="16" x14ac:dyDescent="0.2">
      <c r="A130" s="44"/>
      <c r="B130" s="41" t="s">
        <v>461</v>
      </c>
      <c r="C130" s="44"/>
      <c r="D130" s="41" t="s">
        <v>453</v>
      </c>
      <c r="E130" s="45" t="s">
        <v>8</v>
      </c>
    </row>
    <row r="131" spans="1:5" ht="16" x14ac:dyDescent="0.2">
      <c r="A131" s="44"/>
      <c r="B131" s="41" t="s">
        <v>456</v>
      </c>
      <c r="C131" s="44"/>
      <c r="D131" s="41" t="s">
        <v>8</v>
      </c>
      <c r="E131" s="46" t="s">
        <v>497</v>
      </c>
    </row>
    <row r="132" spans="1:5" ht="16" x14ac:dyDescent="0.2">
      <c r="A132" s="44"/>
      <c r="B132" s="41" t="s">
        <v>467</v>
      </c>
      <c r="C132" s="44"/>
      <c r="D132" s="41" t="s">
        <v>658</v>
      </c>
      <c r="E132" s="46" t="s">
        <v>453</v>
      </c>
    </row>
    <row r="133" spans="1:5" ht="16" x14ac:dyDescent="0.2">
      <c r="A133" s="44"/>
      <c r="B133" s="41" t="s">
        <v>523</v>
      </c>
      <c r="C133" s="44"/>
      <c r="D133" s="41" t="s">
        <v>473</v>
      </c>
      <c r="E133" s="45" t="s">
        <v>456</v>
      </c>
    </row>
    <row r="134" spans="1:5" ht="16" x14ac:dyDescent="0.2">
      <c r="A134" s="44"/>
      <c r="B134" s="41" t="s">
        <v>497</v>
      </c>
      <c r="C134" s="44"/>
      <c r="D134" s="41" t="s">
        <v>24</v>
      </c>
      <c r="E134" s="46" t="s">
        <v>455</v>
      </c>
    </row>
    <row r="135" spans="1:5" ht="16" x14ac:dyDescent="0.2">
      <c r="A135" s="44"/>
      <c r="B135" s="41" t="s">
        <v>457</v>
      </c>
      <c r="C135" s="44"/>
      <c r="D135" s="41"/>
      <c r="E135" s="46" t="s">
        <v>473</v>
      </c>
    </row>
    <row r="136" spans="1:5" ht="16" x14ac:dyDescent="0.2">
      <c r="A136" s="44"/>
      <c r="B136" s="41" t="s">
        <v>465</v>
      </c>
      <c r="C136" s="44"/>
      <c r="D136" s="47"/>
      <c r="E136" s="45" t="s">
        <v>469</v>
      </c>
    </row>
    <row r="137" spans="1:5" ht="16" x14ac:dyDescent="0.2">
      <c r="A137" s="44"/>
      <c r="B137" s="41"/>
      <c r="C137" s="44"/>
      <c r="D137" s="47"/>
      <c r="E137" s="46" t="s">
        <v>461</v>
      </c>
    </row>
    <row r="138" spans="1:5" ht="16" x14ac:dyDescent="0.2">
      <c r="A138" s="44"/>
      <c r="B138" s="47"/>
      <c r="C138" s="44"/>
      <c r="D138" s="47"/>
      <c r="E138" s="46" t="s">
        <v>455</v>
      </c>
    </row>
    <row r="139" spans="1:5" ht="16" x14ac:dyDescent="0.2">
      <c r="A139" s="44"/>
      <c r="B139" s="41" t="s">
        <v>454</v>
      </c>
      <c r="C139" s="44"/>
      <c r="D139" s="47"/>
      <c r="E139" s="46" t="s">
        <v>465</v>
      </c>
    </row>
    <row r="140" spans="1:5" ht="16" x14ac:dyDescent="0.2">
      <c r="A140" s="44"/>
      <c r="B140" s="41" t="s">
        <v>22</v>
      </c>
      <c r="C140" s="44"/>
      <c r="D140" s="47"/>
      <c r="E140" s="46"/>
    </row>
    <row r="141" spans="1:5" ht="16" x14ac:dyDescent="0.2">
      <c r="A141" s="44"/>
      <c r="B141" s="41" t="s">
        <v>15</v>
      </c>
      <c r="C141" s="44"/>
      <c r="D141" s="47"/>
      <c r="E141" s="46" t="s">
        <v>22</v>
      </c>
    </row>
    <row r="142" spans="1:5" ht="16" x14ac:dyDescent="0.2">
      <c r="A142" s="44"/>
      <c r="B142" s="41" t="s">
        <v>15</v>
      </c>
      <c r="C142" s="44"/>
      <c r="D142" s="47"/>
      <c r="E142" s="46" t="s">
        <v>455</v>
      </c>
    </row>
    <row r="143" spans="1:5" ht="16" x14ac:dyDescent="0.2">
      <c r="A143" s="44"/>
      <c r="B143" s="41" t="s">
        <v>24</v>
      </c>
      <c r="C143" s="44"/>
      <c r="D143" s="41" t="s">
        <v>453</v>
      </c>
      <c r="E143" s="46"/>
    </row>
    <row r="144" spans="1:5" ht="16" x14ac:dyDescent="0.2">
      <c r="A144" s="44"/>
      <c r="B144" s="41" t="s">
        <v>473</v>
      </c>
      <c r="C144" s="44"/>
      <c r="D144" s="41" t="s">
        <v>8</v>
      </c>
      <c r="E144" s="46" t="s">
        <v>453</v>
      </c>
    </row>
    <row r="145" spans="1:5" ht="16" x14ac:dyDescent="0.2">
      <c r="A145" s="44"/>
      <c r="B145" s="41" t="s">
        <v>488</v>
      </c>
      <c r="C145" s="44"/>
      <c r="D145" s="41" t="s">
        <v>461</v>
      </c>
      <c r="E145" s="46"/>
    </row>
    <row r="146" spans="1:5" ht="16" x14ac:dyDescent="0.2">
      <c r="A146" s="44"/>
      <c r="B146" s="41" t="s">
        <v>461</v>
      </c>
      <c r="C146" s="44"/>
      <c r="D146" s="41" t="s">
        <v>469</v>
      </c>
      <c r="E146" s="48"/>
    </row>
    <row r="147" spans="1:5" ht="16" x14ac:dyDescent="0.2">
      <c r="A147" s="44"/>
      <c r="B147" s="41" t="s">
        <v>465</v>
      </c>
      <c r="C147" s="44"/>
      <c r="D147" s="41" t="s">
        <v>494</v>
      </c>
      <c r="E147" s="46" t="s">
        <v>15</v>
      </c>
    </row>
    <row r="148" spans="1:5" ht="16" x14ac:dyDescent="0.2">
      <c r="A148" s="44"/>
      <c r="B148" s="41" t="s">
        <v>456</v>
      </c>
      <c r="C148" s="44"/>
      <c r="D148" s="41" t="s">
        <v>454</v>
      </c>
      <c r="E148" s="46" t="s">
        <v>455</v>
      </c>
    </row>
    <row r="149" spans="1:5" ht="16" x14ac:dyDescent="0.2">
      <c r="A149" s="44"/>
      <c r="B149" s="41" t="s">
        <v>523</v>
      </c>
      <c r="C149" s="44"/>
      <c r="D149" s="41" t="s">
        <v>456</v>
      </c>
      <c r="E149" s="46"/>
    </row>
    <row r="150" spans="1:5" ht="16" x14ac:dyDescent="0.2">
      <c r="A150" s="44"/>
      <c r="B150" s="41" t="s">
        <v>467</v>
      </c>
      <c r="C150" s="44"/>
      <c r="D150" s="41" t="s">
        <v>473</v>
      </c>
      <c r="E150" s="48"/>
    </row>
    <row r="151" spans="1:5" ht="16" x14ac:dyDescent="0.2">
      <c r="A151" s="44"/>
      <c r="B151" s="41" t="s">
        <v>24</v>
      </c>
      <c r="C151" s="44"/>
      <c r="D151" s="41"/>
      <c r="E151" s="46" t="s">
        <v>453</v>
      </c>
    </row>
    <row r="152" spans="1:5" ht="16" x14ac:dyDescent="0.2">
      <c r="A152" s="44"/>
      <c r="B152" s="41" t="s">
        <v>22</v>
      </c>
      <c r="C152" s="44"/>
      <c r="D152" s="47"/>
      <c r="E152" s="46" t="s">
        <v>473</v>
      </c>
    </row>
    <row r="153" spans="1:5" ht="16" x14ac:dyDescent="0.2">
      <c r="A153" s="44"/>
      <c r="B153" s="41" t="s">
        <v>453</v>
      </c>
      <c r="C153" s="44"/>
      <c r="D153" s="47"/>
      <c r="E153" s="46"/>
    </row>
    <row r="154" spans="1:5" ht="16" x14ac:dyDescent="0.2">
      <c r="A154" s="44"/>
      <c r="B154" s="41" t="s">
        <v>473</v>
      </c>
      <c r="C154" s="44"/>
      <c r="D154" s="47"/>
      <c r="E154" s="46" t="s">
        <v>23</v>
      </c>
    </row>
    <row r="155" spans="1:5" ht="16" x14ac:dyDescent="0.2">
      <c r="A155" s="44"/>
      <c r="B155" s="41" t="s">
        <v>523</v>
      </c>
      <c r="C155" s="44"/>
      <c r="D155" s="47"/>
      <c r="E155" s="46"/>
    </row>
    <row r="156" spans="1:5" ht="16" x14ac:dyDescent="0.2">
      <c r="A156" s="44"/>
      <c r="B156" s="41" t="s">
        <v>457</v>
      </c>
      <c r="C156" s="44"/>
      <c r="D156" s="47"/>
      <c r="E156" s="46" t="s">
        <v>473</v>
      </c>
    </row>
    <row r="157" spans="1:5" ht="16" x14ac:dyDescent="0.2">
      <c r="A157" s="44"/>
      <c r="B157" s="41" t="s">
        <v>457</v>
      </c>
      <c r="C157" s="44"/>
      <c r="D157" s="41" t="s">
        <v>483</v>
      </c>
      <c r="E157" s="46"/>
    </row>
    <row r="158" spans="1:5" ht="16" x14ac:dyDescent="0.2">
      <c r="A158" s="44"/>
      <c r="B158" s="41" t="s">
        <v>454</v>
      </c>
      <c r="C158" s="44"/>
      <c r="D158" s="41" t="s">
        <v>453</v>
      </c>
      <c r="E158" s="46" t="s">
        <v>494</v>
      </c>
    </row>
    <row r="159" spans="1:5" ht="16" x14ac:dyDescent="0.2">
      <c r="A159" s="44"/>
      <c r="B159" s="41" t="s">
        <v>488</v>
      </c>
      <c r="C159" s="44"/>
      <c r="D159" s="41" t="s">
        <v>454</v>
      </c>
      <c r="E159" s="46" t="s">
        <v>454</v>
      </c>
    </row>
    <row r="160" spans="1:5" ht="16" x14ac:dyDescent="0.2">
      <c r="A160" s="44"/>
      <c r="B160" s="41" t="s">
        <v>461</v>
      </c>
      <c r="C160" s="44"/>
      <c r="D160" s="41" t="s">
        <v>455</v>
      </c>
      <c r="E160" s="46"/>
    </row>
    <row r="161" spans="1:5" ht="16" x14ac:dyDescent="0.2">
      <c r="A161" s="44"/>
      <c r="B161" s="41" t="s">
        <v>465</v>
      </c>
      <c r="C161" s="44"/>
      <c r="D161" s="41" t="s">
        <v>22</v>
      </c>
      <c r="E161" s="48"/>
    </row>
    <row r="162" spans="1:5" ht="16" x14ac:dyDescent="0.2">
      <c r="A162" s="44"/>
      <c r="B162" s="41" t="s">
        <v>456</v>
      </c>
      <c r="C162" s="44"/>
      <c r="D162" s="41" t="s">
        <v>494</v>
      </c>
      <c r="E162" s="46" t="s">
        <v>457</v>
      </c>
    </row>
    <row r="163" spans="1:5" ht="16" x14ac:dyDescent="0.2">
      <c r="A163" s="44"/>
      <c r="B163" s="41"/>
      <c r="C163" s="44"/>
      <c r="D163" s="41" t="s">
        <v>523</v>
      </c>
      <c r="E163" s="46" t="s">
        <v>456</v>
      </c>
    </row>
    <row r="164" spans="1:5" ht="16" x14ac:dyDescent="0.2">
      <c r="A164" s="44"/>
      <c r="B164" s="41"/>
      <c r="C164" s="44"/>
      <c r="D164" s="41" t="s">
        <v>457</v>
      </c>
      <c r="E164" s="46"/>
    </row>
    <row r="165" spans="1:5" ht="16" x14ac:dyDescent="0.2">
      <c r="A165" s="44"/>
      <c r="B165" s="41"/>
      <c r="C165" s="44"/>
      <c r="D165" s="41" t="s">
        <v>465</v>
      </c>
      <c r="E165" s="46" t="s">
        <v>456</v>
      </c>
    </row>
    <row r="166" spans="1:5" ht="16" x14ac:dyDescent="0.2">
      <c r="A166" s="44"/>
      <c r="B166" s="41"/>
      <c r="C166" s="44"/>
      <c r="D166" s="41" t="s">
        <v>8</v>
      </c>
      <c r="E166" s="46" t="s">
        <v>456</v>
      </c>
    </row>
    <row r="167" spans="1:5" ht="16" x14ac:dyDescent="0.2">
      <c r="A167" s="44"/>
      <c r="B167" s="41"/>
      <c r="C167" s="44"/>
      <c r="D167" s="41" t="s">
        <v>473</v>
      </c>
      <c r="E167" s="46"/>
    </row>
    <row r="168" spans="1:5" ht="16" x14ac:dyDescent="0.2">
      <c r="A168" s="44"/>
      <c r="B168" s="41"/>
      <c r="C168" s="44"/>
      <c r="D168" s="41" t="s">
        <v>456</v>
      </c>
      <c r="E168" s="46" t="s">
        <v>488</v>
      </c>
    </row>
    <row r="169" spans="1:5" ht="16" x14ac:dyDescent="0.2">
      <c r="A169" s="44"/>
      <c r="B169" s="41"/>
      <c r="C169" s="44"/>
      <c r="D169" s="41"/>
      <c r="E169" s="46" t="s">
        <v>497</v>
      </c>
    </row>
    <row r="170" spans="1:5" ht="16" x14ac:dyDescent="0.2">
      <c r="A170" s="44"/>
      <c r="B170" s="41"/>
      <c r="C170" s="44"/>
      <c r="D170" s="41" t="s">
        <v>24</v>
      </c>
      <c r="E170" s="45" t="s">
        <v>454</v>
      </c>
    </row>
    <row r="171" spans="1:5" ht="16" x14ac:dyDescent="0.2">
      <c r="A171" s="44"/>
      <c r="B171" s="41"/>
      <c r="C171" s="44"/>
      <c r="D171" s="41" t="s">
        <v>15</v>
      </c>
      <c r="E171" s="46" t="s">
        <v>488</v>
      </c>
    </row>
    <row r="172" spans="1:5" ht="16" x14ac:dyDescent="0.2">
      <c r="A172" s="44"/>
      <c r="B172" s="41"/>
      <c r="C172" s="44"/>
      <c r="D172" s="41" t="s">
        <v>473</v>
      </c>
      <c r="E172" s="46" t="s">
        <v>15</v>
      </c>
    </row>
    <row r="173" spans="1:5" ht="16" x14ac:dyDescent="0.2">
      <c r="A173" s="44"/>
      <c r="B173" s="47"/>
      <c r="C173" s="44"/>
      <c r="D173" s="41" t="s">
        <v>455</v>
      </c>
      <c r="E173" s="45" t="s">
        <v>22</v>
      </c>
    </row>
    <row r="174" spans="1:5" ht="16" x14ac:dyDescent="0.2">
      <c r="A174" s="44"/>
      <c r="B174" s="41"/>
      <c r="C174" s="44"/>
      <c r="D174" s="41" t="s">
        <v>454</v>
      </c>
      <c r="E174" s="46" t="s">
        <v>483</v>
      </c>
    </row>
    <row r="175" spans="1:5" ht="16" x14ac:dyDescent="0.2">
      <c r="A175" s="44"/>
      <c r="B175" s="41"/>
      <c r="C175" s="44"/>
      <c r="D175" s="41" t="s">
        <v>456</v>
      </c>
      <c r="E175" s="46" t="s">
        <v>654</v>
      </c>
    </row>
    <row r="176" spans="1:5" ht="16" x14ac:dyDescent="0.2">
      <c r="A176" s="44"/>
      <c r="B176" s="41"/>
      <c r="C176" s="44"/>
      <c r="D176" s="41" t="s">
        <v>8</v>
      </c>
      <c r="E176" s="45" t="s">
        <v>465</v>
      </c>
    </row>
    <row r="177" spans="1:5" ht="16" x14ac:dyDescent="0.2">
      <c r="A177" s="44"/>
      <c r="B177" s="41"/>
      <c r="C177" s="44"/>
      <c r="D177" s="41" t="s">
        <v>465</v>
      </c>
      <c r="E177" s="45"/>
    </row>
    <row r="178" spans="1:5" ht="16" x14ac:dyDescent="0.2">
      <c r="A178" s="44"/>
      <c r="B178" s="41"/>
      <c r="C178" s="44"/>
      <c r="D178" s="41" t="s">
        <v>457</v>
      </c>
      <c r="E178" s="46" t="s">
        <v>465</v>
      </c>
    </row>
    <row r="179" spans="1:5" ht="16" x14ac:dyDescent="0.2">
      <c r="A179" s="44"/>
      <c r="B179" s="41"/>
      <c r="C179" s="44"/>
      <c r="D179" s="41" t="s">
        <v>497</v>
      </c>
      <c r="E179" s="45" t="s">
        <v>455</v>
      </c>
    </row>
    <row r="180" spans="1:5" ht="16" x14ac:dyDescent="0.2">
      <c r="A180" s="44"/>
      <c r="B180" s="41"/>
      <c r="C180" s="44"/>
      <c r="D180" s="41" t="s">
        <v>523</v>
      </c>
      <c r="E180" s="45"/>
    </row>
    <row r="181" spans="1:5" ht="16" x14ac:dyDescent="0.2">
      <c r="A181" s="44"/>
      <c r="B181" s="41"/>
      <c r="C181" s="44"/>
      <c r="D181" s="41" t="s">
        <v>488</v>
      </c>
      <c r="E181" s="46" t="s">
        <v>488</v>
      </c>
    </row>
    <row r="182" spans="1:5" ht="16" x14ac:dyDescent="0.2">
      <c r="A182" s="44"/>
      <c r="B182" s="41"/>
      <c r="C182" s="44"/>
      <c r="D182" s="41" t="s">
        <v>461</v>
      </c>
      <c r="E182" s="45" t="s">
        <v>24</v>
      </c>
    </row>
    <row r="183" spans="1:5" ht="16" x14ac:dyDescent="0.2">
      <c r="A183" s="44"/>
      <c r="B183" s="47"/>
      <c r="C183" s="44"/>
      <c r="D183" s="41" t="s">
        <v>658</v>
      </c>
      <c r="E183" s="45"/>
    </row>
    <row r="184" spans="1:5" ht="16" x14ac:dyDescent="0.2">
      <c r="A184" s="44"/>
      <c r="B184" s="47"/>
      <c r="C184" s="44"/>
      <c r="D184" s="41" t="s">
        <v>658</v>
      </c>
      <c r="E184" s="46" t="s">
        <v>15</v>
      </c>
    </row>
    <row r="185" spans="1:5" ht="16" x14ac:dyDescent="0.2">
      <c r="A185" s="44"/>
      <c r="B185" s="41"/>
      <c r="C185" s="44"/>
      <c r="D185" s="41" t="s">
        <v>533</v>
      </c>
      <c r="E185" s="45" t="s">
        <v>456</v>
      </c>
    </row>
    <row r="186" spans="1:5" ht="16" x14ac:dyDescent="0.2">
      <c r="A186" s="44"/>
      <c r="B186" s="41"/>
      <c r="C186" s="44"/>
      <c r="D186" s="41" t="s">
        <v>453</v>
      </c>
      <c r="E186" s="45"/>
    </row>
    <row r="187" spans="1:5" ht="16" x14ac:dyDescent="0.2">
      <c r="A187" s="44"/>
      <c r="B187" s="41"/>
      <c r="C187" s="44"/>
      <c r="D187" s="41" t="s">
        <v>22</v>
      </c>
      <c r="E187" s="46" t="s">
        <v>8</v>
      </c>
    </row>
    <row r="188" spans="1:5" ht="16" x14ac:dyDescent="0.2">
      <c r="A188" s="44"/>
      <c r="B188" s="41"/>
      <c r="C188" s="44"/>
      <c r="D188" s="41" t="s">
        <v>24</v>
      </c>
      <c r="E188" s="46"/>
    </row>
    <row r="189" spans="1:5" ht="16" x14ac:dyDescent="0.2">
      <c r="A189" s="44"/>
      <c r="B189" s="41"/>
      <c r="C189" s="44"/>
      <c r="D189" s="41" t="s">
        <v>454</v>
      </c>
      <c r="E189" s="45" t="s">
        <v>453</v>
      </c>
    </row>
    <row r="190" spans="1:5" ht="16" x14ac:dyDescent="0.2">
      <c r="A190" s="44"/>
      <c r="B190" s="41"/>
      <c r="C190" s="44"/>
      <c r="D190" s="41" t="s">
        <v>461</v>
      </c>
      <c r="E190" s="45"/>
    </row>
    <row r="191" spans="1:5" ht="16" x14ac:dyDescent="0.2">
      <c r="A191" s="44"/>
      <c r="B191" s="41"/>
      <c r="C191" s="44"/>
      <c r="D191" s="41" t="s">
        <v>658</v>
      </c>
      <c r="E191" s="46" t="s">
        <v>473</v>
      </c>
    </row>
    <row r="192" spans="1:5" ht="16" x14ac:dyDescent="0.2">
      <c r="A192" s="44"/>
      <c r="B192" s="41"/>
      <c r="C192" s="44"/>
      <c r="D192" s="41" t="s">
        <v>456</v>
      </c>
      <c r="E192" s="45" t="s">
        <v>497</v>
      </c>
    </row>
    <row r="193" spans="1:5" ht="16" x14ac:dyDescent="0.2">
      <c r="A193" s="44"/>
      <c r="B193" s="41"/>
      <c r="C193" s="44"/>
      <c r="D193" s="41" t="s">
        <v>465</v>
      </c>
      <c r="E193" s="46" t="s">
        <v>523</v>
      </c>
    </row>
    <row r="194" spans="1:5" ht="16" x14ac:dyDescent="0.2">
      <c r="A194" s="44"/>
      <c r="B194" s="41"/>
      <c r="C194" s="44"/>
      <c r="D194" s="41" t="s">
        <v>455</v>
      </c>
      <c r="E194" s="46" t="s">
        <v>24</v>
      </c>
    </row>
    <row r="195" spans="1:5" ht="16" x14ac:dyDescent="0.2">
      <c r="A195" s="44"/>
      <c r="B195" s="41"/>
      <c r="C195" s="44"/>
      <c r="D195" s="41" t="s">
        <v>457</v>
      </c>
      <c r="E195" s="46"/>
    </row>
    <row r="196" spans="1:5" ht="16" x14ac:dyDescent="0.2">
      <c r="A196" s="44"/>
      <c r="B196" s="41"/>
      <c r="C196" s="44"/>
      <c r="D196" s="41" t="s">
        <v>473</v>
      </c>
      <c r="E196" s="48"/>
    </row>
    <row r="197" spans="1:5" ht="16" x14ac:dyDescent="0.2">
      <c r="A197" s="44"/>
      <c r="B197" s="41"/>
      <c r="C197" s="44"/>
      <c r="D197" s="41" t="s">
        <v>24</v>
      </c>
      <c r="E197" s="46" t="s">
        <v>22</v>
      </c>
    </row>
    <row r="198" spans="1:5" ht="16" x14ac:dyDescent="0.2">
      <c r="A198" s="44"/>
      <c r="B198" s="41"/>
      <c r="C198" s="44"/>
      <c r="D198" s="41" t="s">
        <v>517</v>
      </c>
      <c r="E198" s="46" t="s">
        <v>467</v>
      </c>
    </row>
    <row r="199" spans="1:5" ht="16" x14ac:dyDescent="0.2">
      <c r="A199" s="44"/>
      <c r="B199" s="41"/>
      <c r="C199" s="44"/>
      <c r="D199" s="41"/>
      <c r="E199" s="46"/>
    </row>
    <row r="200" spans="1:5" ht="16" x14ac:dyDescent="0.2">
      <c r="A200" s="44"/>
      <c r="B200" s="41"/>
      <c r="C200" s="44"/>
      <c r="D200" s="41" t="s">
        <v>453</v>
      </c>
      <c r="E200" s="48"/>
    </row>
    <row r="201" spans="1:5" ht="16" x14ac:dyDescent="0.2">
      <c r="A201" s="44"/>
      <c r="B201" s="41"/>
      <c r="C201" s="44"/>
      <c r="D201" s="41" t="s">
        <v>454</v>
      </c>
      <c r="E201" s="46" t="s">
        <v>15</v>
      </c>
    </row>
    <row r="202" spans="1:5" ht="16" x14ac:dyDescent="0.2">
      <c r="A202" s="44"/>
      <c r="B202" s="41"/>
      <c r="C202" s="44"/>
      <c r="D202" s="41" t="s">
        <v>473</v>
      </c>
      <c r="E202" s="46" t="s">
        <v>456</v>
      </c>
    </row>
    <row r="203" spans="1:5" ht="16" x14ac:dyDescent="0.2">
      <c r="A203" s="44"/>
      <c r="B203" s="44"/>
      <c r="C203" s="41"/>
      <c r="D203" s="41" t="s">
        <v>523</v>
      </c>
      <c r="E203" s="45" t="s">
        <v>454</v>
      </c>
    </row>
    <row r="204" spans="1:5" ht="16" x14ac:dyDescent="0.2">
      <c r="A204" s="44"/>
      <c r="B204" s="44"/>
      <c r="C204" s="47"/>
      <c r="D204" s="41" t="s">
        <v>497</v>
      </c>
      <c r="E204" s="46" t="s">
        <v>453</v>
      </c>
    </row>
    <row r="205" spans="1:5" ht="16" x14ac:dyDescent="0.2">
      <c r="A205" s="44"/>
      <c r="B205" s="44"/>
      <c r="C205" s="47"/>
      <c r="D205" s="41" t="s">
        <v>457</v>
      </c>
      <c r="E205" s="46" t="s">
        <v>24</v>
      </c>
    </row>
    <row r="206" spans="1:5" ht="16" x14ac:dyDescent="0.2">
      <c r="A206" s="44"/>
      <c r="B206" s="44"/>
      <c r="C206" s="44"/>
      <c r="D206" s="41" t="s">
        <v>456</v>
      </c>
      <c r="E206" s="46" t="s">
        <v>455</v>
      </c>
    </row>
    <row r="207" spans="1:5" ht="16" x14ac:dyDescent="0.2">
      <c r="A207" s="44"/>
      <c r="B207" s="44"/>
      <c r="C207" s="44"/>
      <c r="D207" s="41" t="s">
        <v>455</v>
      </c>
      <c r="E207" s="45" t="s">
        <v>456</v>
      </c>
    </row>
    <row r="208" spans="1:5" ht="16" x14ac:dyDescent="0.2">
      <c r="A208" s="44"/>
      <c r="B208" s="44"/>
      <c r="C208" s="44"/>
      <c r="D208" s="41" t="s">
        <v>15</v>
      </c>
      <c r="E208" s="46" t="s">
        <v>8</v>
      </c>
    </row>
    <row r="209" spans="1:5" ht="16" x14ac:dyDescent="0.2">
      <c r="A209" s="44"/>
      <c r="B209" s="44"/>
      <c r="C209" s="44"/>
      <c r="D209" s="41" t="s">
        <v>22</v>
      </c>
      <c r="E209" s="46" t="s">
        <v>461</v>
      </c>
    </row>
    <row r="210" spans="1:5" ht="16" x14ac:dyDescent="0.2">
      <c r="A210" s="44"/>
      <c r="B210" s="44"/>
      <c r="C210" s="44"/>
      <c r="D210" s="41" t="s">
        <v>465</v>
      </c>
      <c r="E210" s="46" t="s">
        <v>454</v>
      </c>
    </row>
    <row r="211" spans="1:5" ht="16" x14ac:dyDescent="0.2">
      <c r="A211" s="44"/>
      <c r="B211" s="44"/>
      <c r="C211" s="44"/>
      <c r="D211" s="41"/>
      <c r="E211" s="45" t="s">
        <v>455</v>
      </c>
    </row>
    <row r="212" spans="1:5" ht="16" x14ac:dyDescent="0.2">
      <c r="A212" s="44"/>
      <c r="B212" s="44"/>
      <c r="C212" s="44"/>
      <c r="D212" s="47"/>
      <c r="E212" s="46" t="s">
        <v>455</v>
      </c>
    </row>
    <row r="213" spans="1:5" ht="16" x14ac:dyDescent="0.2">
      <c r="A213" s="44"/>
      <c r="B213" s="44"/>
      <c r="C213" s="44"/>
      <c r="D213" s="47"/>
      <c r="E213" s="46" t="s">
        <v>453</v>
      </c>
    </row>
    <row r="214" spans="1:5" ht="16" x14ac:dyDescent="0.2">
      <c r="A214" s="44"/>
      <c r="B214" s="44"/>
      <c r="C214" s="44"/>
      <c r="D214" s="44"/>
      <c r="E214" s="45" t="s">
        <v>473</v>
      </c>
    </row>
    <row r="215" spans="1:5" ht="16" x14ac:dyDescent="0.2">
      <c r="A215" s="44"/>
      <c r="B215" s="44"/>
      <c r="C215" s="44"/>
      <c r="D215" s="44"/>
      <c r="E215" s="46" t="s">
        <v>482</v>
      </c>
    </row>
    <row r="216" spans="1:5" ht="16" x14ac:dyDescent="0.2">
      <c r="A216" s="44"/>
      <c r="B216" s="44"/>
      <c r="C216" s="44"/>
      <c r="D216" s="44"/>
      <c r="E216" s="46" t="s">
        <v>523</v>
      </c>
    </row>
    <row r="217" spans="1:5" ht="16" x14ac:dyDescent="0.2">
      <c r="A217" s="44"/>
      <c r="B217" s="44"/>
      <c r="C217" s="44"/>
      <c r="D217" s="44"/>
      <c r="E217" s="45" t="s">
        <v>22</v>
      </c>
    </row>
    <row r="218" spans="1:5" ht="16" x14ac:dyDescent="0.2">
      <c r="A218" s="44"/>
      <c r="B218" s="44"/>
      <c r="C218" s="44"/>
      <c r="D218" s="44"/>
      <c r="E218" s="46" t="s">
        <v>497</v>
      </c>
    </row>
    <row r="219" spans="1:5" ht="16" x14ac:dyDescent="0.2">
      <c r="A219" s="44"/>
      <c r="B219" s="44"/>
      <c r="C219" s="44"/>
      <c r="D219" s="44"/>
      <c r="E219" s="45" t="s">
        <v>465</v>
      </c>
    </row>
    <row r="220" spans="1:5" ht="16" x14ac:dyDescent="0.2">
      <c r="A220" s="44"/>
      <c r="B220" s="44"/>
      <c r="C220" s="44"/>
      <c r="D220" s="44"/>
      <c r="E220" s="46" t="s">
        <v>523</v>
      </c>
    </row>
    <row r="221" spans="1:5" ht="16" x14ac:dyDescent="0.2">
      <c r="A221" s="44"/>
      <c r="B221" s="44"/>
      <c r="C221" s="44"/>
      <c r="D221" s="44"/>
      <c r="E221" s="45" t="s">
        <v>469</v>
      </c>
    </row>
    <row r="222" spans="1:5" ht="16" x14ac:dyDescent="0.2">
      <c r="A222" s="44"/>
      <c r="B222" s="44"/>
      <c r="C222" s="44"/>
      <c r="D222" s="44"/>
      <c r="E222" s="45"/>
    </row>
    <row r="223" spans="1:5" ht="16" x14ac:dyDescent="0.2">
      <c r="A223" s="44"/>
      <c r="B223" s="44"/>
      <c r="C223" s="44"/>
      <c r="D223" s="44"/>
      <c r="E223" s="48"/>
    </row>
    <row r="224" spans="1:5" ht="16" x14ac:dyDescent="0.2">
      <c r="A224" s="44"/>
      <c r="B224" s="44"/>
      <c r="C224" s="44"/>
      <c r="D224" s="44"/>
      <c r="E224" s="46" t="s">
        <v>453</v>
      </c>
    </row>
    <row r="225" spans="1:5" ht="16" x14ac:dyDescent="0.2">
      <c r="A225" s="44"/>
      <c r="B225" s="44"/>
      <c r="C225" s="44"/>
      <c r="D225" s="44"/>
      <c r="E225" s="45" t="s">
        <v>657</v>
      </c>
    </row>
    <row r="226" spans="1:5" ht="16" x14ac:dyDescent="0.2">
      <c r="A226" s="44"/>
      <c r="B226" s="44"/>
      <c r="C226" s="44"/>
      <c r="D226" s="44"/>
      <c r="E226" s="46" t="s">
        <v>453</v>
      </c>
    </row>
    <row r="227" spans="1:5" ht="16" x14ac:dyDescent="0.2">
      <c r="A227" s="44"/>
      <c r="B227" s="44"/>
      <c r="C227" s="44"/>
      <c r="D227" s="44"/>
      <c r="E227" s="46" t="s">
        <v>473</v>
      </c>
    </row>
    <row r="228" spans="1:5" ht="16" x14ac:dyDescent="0.2">
      <c r="A228" s="44"/>
      <c r="B228" s="44"/>
      <c r="C228" s="44"/>
      <c r="D228" s="44"/>
      <c r="E228" s="46"/>
    </row>
    <row r="229" spans="1:5" ht="16" x14ac:dyDescent="0.2">
      <c r="A229" s="44"/>
      <c r="B229" s="44"/>
      <c r="C229" s="44"/>
      <c r="D229" s="44"/>
      <c r="E229" s="46" t="s">
        <v>8</v>
      </c>
    </row>
    <row r="230" spans="1:5" ht="16" x14ac:dyDescent="0.2">
      <c r="A230" s="44"/>
      <c r="B230" s="44"/>
      <c r="C230" s="44"/>
      <c r="D230" s="44"/>
      <c r="E230" s="46"/>
    </row>
    <row r="231" spans="1:5" ht="16" x14ac:dyDescent="0.2">
      <c r="A231" s="44"/>
      <c r="B231" s="44"/>
      <c r="C231" s="44"/>
      <c r="D231" s="44"/>
      <c r="E231" s="46" t="s">
        <v>8</v>
      </c>
    </row>
    <row r="232" spans="1:5" ht="16" x14ac:dyDescent="0.2">
      <c r="A232" s="44"/>
      <c r="B232" s="44"/>
      <c r="C232" s="44"/>
      <c r="D232" s="44"/>
      <c r="E232" s="45" t="s">
        <v>454</v>
      </c>
    </row>
    <row r="233" spans="1:5" ht="16" x14ac:dyDescent="0.2">
      <c r="A233" s="44"/>
      <c r="B233" s="44"/>
      <c r="C233" s="44"/>
      <c r="D233" s="44"/>
      <c r="E233" s="46" t="s">
        <v>456</v>
      </c>
    </row>
    <row r="234" spans="1:5" ht="16" x14ac:dyDescent="0.2">
      <c r="A234" s="44"/>
      <c r="B234" s="44"/>
      <c r="C234" s="44"/>
      <c r="D234" s="44"/>
      <c r="E234" s="46" t="s">
        <v>454</v>
      </c>
    </row>
    <row r="235" spans="1:5" ht="16" x14ac:dyDescent="0.2">
      <c r="A235" s="44"/>
      <c r="B235" s="44"/>
      <c r="C235" s="44"/>
      <c r="D235" s="44"/>
      <c r="E235" s="45" t="s">
        <v>456</v>
      </c>
    </row>
    <row r="236" spans="1:5" ht="16" x14ac:dyDescent="0.2">
      <c r="A236" s="44"/>
      <c r="B236" s="44"/>
      <c r="C236" s="44"/>
      <c r="D236" s="44"/>
      <c r="E236" s="46" t="s">
        <v>488</v>
      </c>
    </row>
    <row r="237" spans="1:5" ht="16" x14ac:dyDescent="0.2">
      <c r="A237" s="44"/>
      <c r="B237" s="44"/>
      <c r="C237" s="44"/>
      <c r="D237" s="44"/>
      <c r="E237" s="46" t="s">
        <v>456</v>
      </c>
    </row>
    <row r="238" spans="1:5" ht="16" x14ac:dyDescent="0.2">
      <c r="A238" s="44"/>
      <c r="B238" s="44"/>
      <c r="C238" s="44"/>
      <c r="D238" s="44"/>
      <c r="E238" s="45" t="s">
        <v>457</v>
      </c>
    </row>
    <row r="239" spans="1:5" ht="16" x14ac:dyDescent="0.2">
      <c r="A239" s="44"/>
      <c r="B239" s="44"/>
      <c r="C239" s="44"/>
      <c r="D239" s="44"/>
      <c r="E239" s="46" t="s">
        <v>461</v>
      </c>
    </row>
    <row r="240" spans="1:5" ht="16" x14ac:dyDescent="0.2">
      <c r="A240" s="44"/>
      <c r="B240" s="44"/>
      <c r="C240" s="44"/>
      <c r="D240" s="44"/>
      <c r="E240" s="46" t="s">
        <v>455</v>
      </c>
    </row>
    <row r="241" spans="1:5" ht="16" x14ac:dyDescent="0.2">
      <c r="A241" s="44"/>
      <c r="B241" s="44"/>
      <c r="C241" s="44"/>
      <c r="D241" s="44"/>
      <c r="E241" s="45" t="s">
        <v>497</v>
      </c>
    </row>
    <row r="242" spans="1:5" ht="16" x14ac:dyDescent="0.2">
      <c r="A242" s="44"/>
      <c r="B242" s="44"/>
      <c r="C242" s="44"/>
      <c r="D242" s="44"/>
      <c r="E242" s="46" t="s">
        <v>22</v>
      </c>
    </row>
    <row r="243" spans="1:5" ht="16" x14ac:dyDescent="0.2">
      <c r="A243" s="44"/>
      <c r="B243" s="44"/>
      <c r="C243" s="44"/>
      <c r="D243" s="44"/>
      <c r="E243" s="46" t="s">
        <v>454</v>
      </c>
    </row>
    <row r="244" spans="1:5" ht="16" x14ac:dyDescent="0.2">
      <c r="A244" s="44"/>
      <c r="B244" s="44"/>
      <c r="C244" s="44"/>
      <c r="D244" s="44"/>
      <c r="E244" s="41" t="s">
        <v>523</v>
      </c>
    </row>
    <row r="245" spans="1:5" ht="16" x14ac:dyDescent="0.2">
      <c r="A245" s="44"/>
      <c r="B245" s="44"/>
      <c r="C245" s="44"/>
      <c r="D245" s="44"/>
      <c r="E245" s="46" t="s">
        <v>473</v>
      </c>
    </row>
    <row r="246" spans="1:5" ht="16" x14ac:dyDescent="0.2">
      <c r="A246" s="44"/>
      <c r="B246" s="44"/>
      <c r="C246" s="44"/>
      <c r="D246" s="44"/>
      <c r="E246" s="46" t="s">
        <v>456</v>
      </c>
    </row>
    <row r="247" spans="1:5" ht="16" x14ac:dyDescent="0.2">
      <c r="A247" s="44"/>
      <c r="B247" s="44"/>
      <c r="C247" s="44"/>
      <c r="D247" s="44"/>
      <c r="E247" s="45" t="s">
        <v>23</v>
      </c>
    </row>
    <row r="248" spans="1:5" ht="16" x14ac:dyDescent="0.2">
      <c r="A248" s="44"/>
      <c r="B248" s="44"/>
      <c r="C248" s="44"/>
      <c r="D248" s="44"/>
      <c r="E248" s="46" t="s">
        <v>473</v>
      </c>
    </row>
    <row r="249" spans="1:5" ht="16" x14ac:dyDescent="0.2">
      <c r="A249" s="44"/>
      <c r="B249" s="44"/>
      <c r="C249" s="44"/>
      <c r="D249" s="44"/>
      <c r="E249" s="46" t="s">
        <v>497</v>
      </c>
    </row>
    <row r="250" spans="1:5" ht="16" x14ac:dyDescent="0.2">
      <c r="A250" s="44"/>
      <c r="B250" s="44"/>
      <c r="C250" s="44"/>
      <c r="D250" s="44"/>
      <c r="E250" s="45" t="s">
        <v>24</v>
      </c>
    </row>
    <row r="251" spans="1:5" ht="16" x14ac:dyDescent="0.2">
      <c r="A251" s="44"/>
      <c r="B251" s="44"/>
      <c r="C251" s="44"/>
      <c r="D251" s="44"/>
      <c r="E251" s="46" t="s">
        <v>523</v>
      </c>
    </row>
    <row r="252" spans="1:5" ht="16" x14ac:dyDescent="0.2">
      <c r="A252" s="44"/>
      <c r="B252" s="44"/>
      <c r="C252" s="44"/>
      <c r="D252" s="44"/>
      <c r="E252" s="46" t="s">
        <v>8</v>
      </c>
    </row>
    <row r="253" spans="1:5" ht="16" x14ac:dyDescent="0.2">
      <c r="A253" s="44"/>
      <c r="B253" s="44"/>
      <c r="C253" s="44"/>
      <c r="D253" s="44"/>
      <c r="E253" s="46"/>
    </row>
    <row r="254" spans="1:5" ht="16" x14ac:dyDescent="0.2">
      <c r="A254" s="44"/>
      <c r="B254" s="44"/>
      <c r="C254" s="44"/>
      <c r="D254" s="44"/>
      <c r="E254" s="46" t="s">
        <v>457</v>
      </c>
    </row>
    <row r="255" spans="1:5" ht="16" x14ac:dyDescent="0.2">
      <c r="A255" s="44"/>
      <c r="B255" s="44"/>
      <c r="C255" s="44"/>
      <c r="D255" s="44"/>
      <c r="E255" s="46" t="s">
        <v>473</v>
      </c>
    </row>
    <row r="256" spans="1:5" ht="16" x14ac:dyDescent="0.2">
      <c r="A256" s="44"/>
      <c r="B256" s="44"/>
      <c r="C256" s="44"/>
      <c r="D256" s="44"/>
      <c r="E256" s="46"/>
    </row>
    <row r="257" spans="1:5" ht="16" x14ac:dyDescent="0.2">
      <c r="A257" s="44"/>
      <c r="B257" s="44"/>
      <c r="C257" s="44"/>
      <c r="D257" s="44"/>
      <c r="E257" s="46" t="s">
        <v>483</v>
      </c>
    </row>
    <row r="258" spans="1:5" ht="16" x14ac:dyDescent="0.2">
      <c r="A258" s="44"/>
      <c r="B258" s="44"/>
      <c r="C258" s="44"/>
      <c r="D258" s="44"/>
      <c r="E258" s="46" t="s">
        <v>24</v>
      </c>
    </row>
    <row r="259" spans="1:5" ht="16" x14ac:dyDescent="0.2">
      <c r="A259" s="44"/>
      <c r="B259" s="44"/>
      <c r="C259" s="44"/>
      <c r="D259" s="44"/>
      <c r="E259" s="46"/>
    </row>
    <row r="260" spans="1:5" ht="16" x14ac:dyDescent="0.2">
      <c r="A260" s="44"/>
      <c r="B260" s="44"/>
      <c r="C260" s="44"/>
      <c r="D260" s="44"/>
      <c r="E260" s="46" t="s">
        <v>456</v>
      </c>
    </row>
    <row r="261" spans="1:5" ht="16" x14ac:dyDescent="0.2">
      <c r="A261" s="44"/>
      <c r="B261" s="44"/>
      <c r="C261" s="44"/>
      <c r="D261" s="44"/>
      <c r="E261" s="46" t="s">
        <v>23</v>
      </c>
    </row>
    <row r="262" spans="1:5" ht="16" x14ac:dyDescent="0.2">
      <c r="A262" s="44"/>
      <c r="B262" s="44"/>
      <c r="C262" s="44"/>
      <c r="D262" s="44"/>
      <c r="E262" s="46"/>
    </row>
    <row r="263" spans="1:5" ht="16" x14ac:dyDescent="0.2">
      <c r="A263" s="44"/>
      <c r="B263" s="44"/>
      <c r="C263" s="44"/>
      <c r="D263" s="44"/>
      <c r="E263" s="46" t="s">
        <v>465</v>
      </c>
    </row>
    <row r="264" spans="1:5" ht="16" x14ac:dyDescent="0.2">
      <c r="A264" s="44"/>
      <c r="B264" s="44"/>
      <c r="C264" s="44"/>
      <c r="D264" s="44"/>
      <c r="E264" s="46" t="s">
        <v>15</v>
      </c>
    </row>
    <row r="265" spans="1:5" ht="16" x14ac:dyDescent="0.2">
      <c r="A265" s="44"/>
      <c r="B265" s="44"/>
      <c r="C265" s="44"/>
      <c r="D265" s="44"/>
      <c r="E265" s="46"/>
    </row>
    <row r="266" spans="1:5" ht="16" x14ac:dyDescent="0.2">
      <c r="A266" s="44"/>
      <c r="B266" s="44"/>
      <c r="C266" s="44"/>
      <c r="D266" s="44"/>
      <c r="E266" s="46" t="s">
        <v>473</v>
      </c>
    </row>
    <row r="267" spans="1:5" ht="16" x14ac:dyDescent="0.2">
      <c r="A267" s="44"/>
      <c r="B267" s="44"/>
      <c r="C267" s="44"/>
      <c r="D267" s="44"/>
      <c r="E267" s="46" t="s">
        <v>523</v>
      </c>
    </row>
    <row r="268" spans="1:5" ht="16" x14ac:dyDescent="0.2">
      <c r="A268" s="44"/>
      <c r="B268" s="44"/>
      <c r="C268" s="44"/>
      <c r="D268" s="44"/>
      <c r="E268" s="46"/>
    </row>
    <row r="269" spans="1:5" ht="16" x14ac:dyDescent="0.2">
      <c r="A269" s="44"/>
      <c r="B269" s="44"/>
      <c r="C269" s="44"/>
      <c r="D269" s="44"/>
      <c r="E269" s="46" t="s">
        <v>454</v>
      </c>
    </row>
    <row r="270" spans="1:5" ht="16" x14ac:dyDescent="0.2">
      <c r="A270" s="44"/>
      <c r="B270" s="44"/>
      <c r="C270" s="44"/>
      <c r="D270" s="44"/>
      <c r="E270" s="46" t="s">
        <v>488</v>
      </c>
    </row>
    <row r="271" spans="1:5" ht="16" x14ac:dyDescent="0.2">
      <c r="A271" s="44"/>
      <c r="B271" s="44"/>
      <c r="C271" s="44"/>
      <c r="D271" s="44"/>
      <c r="E271" s="46"/>
    </row>
    <row r="272" spans="1:5" ht="16" x14ac:dyDescent="0.2">
      <c r="A272" s="44"/>
      <c r="B272" s="44"/>
      <c r="C272" s="44"/>
      <c r="D272" s="44"/>
      <c r="E272" s="46" t="s">
        <v>22</v>
      </c>
    </row>
    <row r="273" spans="1:5" ht="16" x14ac:dyDescent="0.2">
      <c r="A273" s="44"/>
      <c r="B273" s="44"/>
      <c r="C273" s="44"/>
      <c r="D273" s="44"/>
      <c r="E273" s="46"/>
    </row>
    <row r="274" spans="1:5" ht="16" x14ac:dyDescent="0.2">
      <c r="A274" s="44"/>
      <c r="B274" s="44"/>
      <c r="C274" s="44"/>
      <c r="D274" s="44"/>
      <c r="E274" s="48"/>
    </row>
    <row r="275" spans="1:5" ht="16" x14ac:dyDescent="0.2">
      <c r="A275" s="44"/>
      <c r="B275" s="44"/>
      <c r="C275" s="44"/>
      <c r="D275" s="44"/>
      <c r="E275" s="46" t="s">
        <v>455</v>
      </c>
    </row>
    <row r="276" spans="1:5" ht="16" x14ac:dyDescent="0.2">
      <c r="A276" s="44"/>
      <c r="B276" s="44"/>
      <c r="C276" s="44"/>
      <c r="D276" s="44"/>
      <c r="E276" s="46"/>
    </row>
    <row r="277" spans="1:5" ht="16" x14ac:dyDescent="0.2">
      <c r="A277" s="44"/>
      <c r="B277" s="44"/>
      <c r="C277" s="44"/>
      <c r="D277" s="44"/>
      <c r="E277" s="46" t="s">
        <v>453</v>
      </c>
    </row>
    <row r="278" spans="1:5" ht="16" x14ac:dyDescent="0.2">
      <c r="A278" s="44"/>
      <c r="B278" s="44"/>
      <c r="C278" s="44"/>
      <c r="D278" s="44"/>
      <c r="E278" s="46"/>
    </row>
    <row r="279" spans="1:5" ht="16" x14ac:dyDescent="0.2">
      <c r="A279" s="44"/>
      <c r="B279" s="44"/>
      <c r="C279" s="44"/>
      <c r="D279" s="44"/>
      <c r="E279" s="46" t="s">
        <v>488</v>
      </c>
    </row>
    <row r="280" spans="1:5" ht="16" x14ac:dyDescent="0.2">
      <c r="A280" s="44"/>
      <c r="B280" s="44"/>
      <c r="C280" s="44"/>
      <c r="D280" s="44"/>
      <c r="E280" s="46" t="s">
        <v>658</v>
      </c>
    </row>
    <row r="281" spans="1:5" ht="16" x14ac:dyDescent="0.2">
      <c r="A281" s="44"/>
      <c r="B281" s="44"/>
      <c r="C281" s="44"/>
      <c r="D281" s="44"/>
      <c r="E281" s="46"/>
    </row>
    <row r="282" spans="1:5" ht="16" x14ac:dyDescent="0.2">
      <c r="A282" s="44"/>
      <c r="B282" s="44"/>
      <c r="C282" s="44"/>
      <c r="D282" s="44"/>
      <c r="E282" s="46" t="s">
        <v>461</v>
      </c>
    </row>
    <row r="283" spans="1:5" ht="16" x14ac:dyDescent="0.2">
      <c r="A283" s="44"/>
      <c r="B283" s="44"/>
      <c r="C283" s="44"/>
      <c r="D283" s="44"/>
      <c r="E283" s="46" t="s">
        <v>461</v>
      </c>
    </row>
    <row r="284" spans="1:5" ht="16" x14ac:dyDescent="0.2">
      <c r="A284" s="44"/>
      <c r="B284" s="44"/>
      <c r="C284" s="44"/>
      <c r="D284" s="44"/>
      <c r="E284" s="46"/>
    </row>
    <row r="285" spans="1:5" ht="16" x14ac:dyDescent="0.2">
      <c r="A285" s="44"/>
      <c r="B285" s="44"/>
      <c r="C285" s="44"/>
      <c r="D285" s="44"/>
      <c r="E285" s="46" t="s">
        <v>8</v>
      </c>
    </row>
    <row r="286" spans="1:5" ht="16" x14ac:dyDescent="0.2">
      <c r="A286" s="44"/>
      <c r="B286" s="44"/>
      <c r="C286" s="44"/>
      <c r="D286" s="44"/>
      <c r="E286" s="46"/>
    </row>
    <row r="287" spans="1:5" ht="16" x14ac:dyDescent="0.2">
      <c r="A287" s="44"/>
      <c r="B287" s="44"/>
      <c r="C287" s="44"/>
      <c r="D287" s="44"/>
      <c r="E287" s="46" t="s">
        <v>488</v>
      </c>
    </row>
    <row r="288" spans="1:5" ht="16" x14ac:dyDescent="0.2">
      <c r="A288" s="44"/>
      <c r="B288" s="44"/>
      <c r="C288" s="44"/>
      <c r="D288" s="44"/>
      <c r="E288" s="46"/>
    </row>
    <row r="289" spans="1:5" ht="16" x14ac:dyDescent="0.2">
      <c r="A289" s="44"/>
      <c r="B289" s="44"/>
      <c r="C289" s="44"/>
      <c r="D289" s="44"/>
      <c r="E289" s="48"/>
    </row>
    <row r="290" spans="1:5" ht="16" x14ac:dyDescent="0.2">
      <c r="A290" s="44"/>
      <c r="B290" s="44"/>
      <c r="C290" s="44"/>
      <c r="D290" s="44"/>
      <c r="E290" s="48"/>
    </row>
    <row r="291" spans="1:5" ht="16" x14ac:dyDescent="0.2">
      <c r="A291" s="44"/>
      <c r="B291" s="44"/>
      <c r="C291" s="44"/>
      <c r="D291" s="44"/>
      <c r="E291" s="46" t="s">
        <v>457</v>
      </c>
    </row>
    <row r="292" spans="1:5" ht="16" x14ac:dyDescent="0.2">
      <c r="A292" s="44"/>
      <c r="B292" s="44"/>
      <c r="C292" s="44"/>
      <c r="D292" s="44"/>
      <c r="E292" s="46"/>
    </row>
    <row r="293" spans="1:5" ht="16" x14ac:dyDescent="0.2">
      <c r="A293" s="44"/>
      <c r="B293" s="44"/>
      <c r="C293" s="44"/>
      <c r="D293" s="44"/>
      <c r="E293" s="48"/>
    </row>
    <row r="294" spans="1:5" ht="16" x14ac:dyDescent="0.2">
      <c r="A294" s="44"/>
      <c r="B294" s="44"/>
      <c r="C294" s="44"/>
      <c r="D294" s="44"/>
      <c r="E294" s="48"/>
    </row>
    <row r="295" spans="1:5" ht="16" x14ac:dyDescent="0.2">
      <c r="A295" s="44"/>
      <c r="B295" s="44"/>
      <c r="C295" s="44"/>
      <c r="D295" s="44"/>
      <c r="E295" s="46" t="s">
        <v>465</v>
      </c>
    </row>
    <row r="296" spans="1:5" ht="16" x14ac:dyDescent="0.2">
      <c r="A296" s="44"/>
      <c r="B296" s="44"/>
      <c r="C296" s="44"/>
      <c r="D296" s="44"/>
      <c r="E296" s="46"/>
    </row>
    <row r="297" spans="1:5" ht="16" x14ac:dyDescent="0.2">
      <c r="A297" s="44"/>
      <c r="B297" s="44"/>
      <c r="C297" s="44"/>
      <c r="D297" s="44"/>
      <c r="E297" s="48"/>
    </row>
    <row r="298" spans="1:5" ht="16" x14ac:dyDescent="0.2">
      <c r="A298" s="44"/>
      <c r="B298" s="44"/>
      <c r="C298" s="44"/>
      <c r="D298" s="44"/>
      <c r="E298" s="48"/>
    </row>
    <row r="299" spans="1:5" ht="16" x14ac:dyDescent="0.2">
      <c r="A299" s="44"/>
      <c r="B299" s="44"/>
      <c r="C299" s="44"/>
      <c r="D299" s="44"/>
      <c r="E299" s="46" t="s">
        <v>453</v>
      </c>
    </row>
    <row r="300" spans="1:5" ht="16" x14ac:dyDescent="0.2">
      <c r="A300" s="44"/>
      <c r="B300" s="44"/>
      <c r="C300" s="44"/>
      <c r="D300" s="44"/>
      <c r="E300" s="46"/>
    </row>
    <row r="301" spans="1:5" ht="16" x14ac:dyDescent="0.2">
      <c r="A301" s="44"/>
      <c r="B301" s="44"/>
      <c r="C301" s="44"/>
      <c r="D301" s="44"/>
      <c r="E301" s="46" t="s">
        <v>454</v>
      </c>
    </row>
    <row r="302" spans="1:5" ht="16" x14ac:dyDescent="0.2">
      <c r="A302" s="44"/>
      <c r="B302" s="44"/>
      <c r="C302" s="44"/>
      <c r="D302" s="44"/>
      <c r="E302" s="46" t="s">
        <v>454</v>
      </c>
    </row>
    <row r="303" spans="1:5" ht="16" x14ac:dyDescent="0.2">
      <c r="A303" s="44"/>
      <c r="B303" s="44"/>
      <c r="C303" s="44"/>
      <c r="D303" s="44"/>
      <c r="E303" s="46"/>
    </row>
    <row r="304" spans="1:5" ht="16" x14ac:dyDescent="0.2">
      <c r="A304" s="44"/>
      <c r="B304" s="44"/>
      <c r="C304" s="44"/>
      <c r="D304" s="44"/>
      <c r="E304" s="46" t="s">
        <v>453</v>
      </c>
    </row>
    <row r="305" spans="1:5" ht="16" x14ac:dyDescent="0.2">
      <c r="A305" s="44"/>
      <c r="B305" s="44"/>
      <c r="C305" s="44"/>
      <c r="D305" s="44"/>
      <c r="E305" s="46" t="s">
        <v>456</v>
      </c>
    </row>
    <row r="306" spans="1:5" ht="16" x14ac:dyDescent="0.2">
      <c r="A306" s="44"/>
      <c r="B306" s="44"/>
      <c r="C306" s="44"/>
      <c r="D306" s="44"/>
      <c r="E306" s="46"/>
    </row>
    <row r="307" spans="1:5" ht="16" x14ac:dyDescent="0.2">
      <c r="A307" s="44"/>
      <c r="B307" s="44"/>
      <c r="C307" s="44"/>
      <c r="D307" s="44"/>
      <c r="E307" s="46" t="s">
        <v>465</v>
      </c>
    </row>
    <row r="308" spans="1:5" ht="16" x14ac:dyDescent="0.2">
      <c r="A308" s="44"/>
      <c r="B308" s="44"/>
      <c r="C308" s="44"/>
      <c r="D308" s="44"/>
      <c r="E308" s="46" t="s">
        <v>455</v>
      </c>
    </row>
    <row r="309" spans="1:5" ht="16" x14ac:dyDescent="0.2">
      <c r="A309" s="44"/>
      <c r="B309" s="44"/>
      <c r="C309" s="44"/>
      <c r="D309" s="44"/>
      <c r="E309" s="46"/>
    </row>
    <row r="310" spans="1:5" ht="16" x14ac:dyDescent="0.2">
      <c r="A310" s="44"/>
      <c r="B310" s="44"/>
      <c r="C310" s="44"/>
      <c r="D310" s="44"/>
      <c r="E310" s="46" t="s">
        <v>456</v>
      </c>
    </row>
    <row r="311" spans="1:5" ht="16" x14ac:dyDescent="0.2">
      <c r="A311" s="44"/>
      <c r="B311" s="44"/>
      <c r="C311" s="44"/>
      <c r="D311" s="44"/>
      <c r="E311" s="46" t="s">
        <v>517</v>
      </c>
    </row>
    <row r="312" spans="1:5" ht="16" x14ac:dyDescent="0.2">
      <c r="A312" s="44"/>
      <c r="B312" s="44"/>
      <c r="C312" s="44"/>
      <c r="D312" s="44"/>
      <c r="E312" s="46"/>
    </row>
    <row r="313" spans="1:5" ht="16" x14ac:dyDescent="0.2">
      <c r="A313" s="44"/>
      <c r="B313" s="44"/>
      <c r="C313" s="44"/>
      <c r="D313" s="44"/>
      <c r="E313" s="46" t="s">
        <v>8</v>
      </c>
    </row>
    <row r="314" spans="1:5" ht="16" x14ac:dyDescent="0.2">
      <c r="A314" s="44"/>
      <c r="B314" s="44"/>
      <c r="C314" s="44"/>
      <c r="D314" s="44"/>
      <c r="E314" s="46"/>
    </row>
    <row r="315" spans="1:5" ht="16" x14ac:dyDescent="0.2">
      <c r="A315" s="44"/>
      <c r="B315" s="44"/>
      <c r="C315" s="44"/>
      <c r="D315" s="44"/>
      <c r="E315" s="49"/>
    </row>
    <row r="316" spans="1:5" ht="16" x14ac:dyDescent="0.2">
      <c r="A316" s="44"/>
      <c r="B316" s="44"/>
      <c r="C316" s="44"/>
      <c r="D316" s="44"/>
      <c r="E316" s="48"/>
    </row>
    <row r="317" spans="1:5" ht="16" x14ac:dyDescent="0.2">
      <c r="A317" s="44"/>
      <c r="B317" s="44"/>
      <c r="C317" s="44"/>
      <c r="D317" s="44"/>
      <c r="E317" s="46" t="s">
        <v>461</v>
      </c>
    </row>
    <row r="318" spans="1:5" ht="16" x14ac:dyDescent="0.2">
      <c r="A318" s="44"/>
      <c r="B318" s="44"/>
      <c r="C318" s="44"/>
      <c r="D318" s="44"/>
      <c r="E318" s="46"/>
    </row>
    <row r="319" spans="1:5" ht="16" x14ac:dyDescent="0.2">
      <c r="A319" s="44"/>
      <c r="B319" s="44"/>
      <c r="C319" s="44"/>
      <c r="D319" s="44"/>
      <c r="E319" s="48"/>
    </row>
    <row r="320" spans="1:5" ht="16" x14ac:dyDescent="0.2">
      <c r="A320" s="44"/>
      <c r="B320" s="44"/>
      <c r="C320" s="44"/>
      <c r="D320" s="44"/>
      <c r="E320" s="46" t="s">
        <v>488</v>
      </c>
    </row>
    <row r="321" spans="1:5" ht="16" x14ac:dyDescent="0.2">
      <c r="A321" s="44"/>
      <c r="B321" s="44"/>
      <c r="C321" s="44"/>
      <c r="D321" s="44"/>
      <c r="E321" s="46"/>
    </row>
    <row r="322" spans="1:5" ht="16" x14ac:dyDescent="0.2">
      <c r="A322" s="44"/>
      <c r="B322" s="44"/>
      <c r="C322" s="44"/>
      <c r="D322" s="44"/>
      <c r="E322" s="48"/>
    </row>
    <row r="323" spans="1:5" ht="16" x14ac:dyDescent="0.2">
      <c r="A323" s="44"/>
      <c r="B323" s="44"/>
      <c r="C323" s="44"/>
      <c r="D323" s="44"/>
      <c r="E323" s="46" t="s">
        <v>22</v>
      </c>
    </row>
    <row r="324" spans="1:5" ht="16" x14ac:dyDescent="0.2">
      <c r="A324" s="44"/>
      <c r="B324" s="44"/>
      <c r="C324" s="44"/>
      <c r="D324" s="44"/>
      <c r="E324" s="46"/>
    </row>
    <row r="325" spans="1:5" ht="16" x14ac:dyDescent="0.2">
      <c r="A325" s="44"/>
      <c r="B325" s="44"/>
      <c r="C325" s="44"/>
      <c r="D325" s="44"/>
      <c r="E325" s="48"/>
    </row>
    <row r="326" spans="1:5" ht="16" x14ac:dyDescent="0.2">
      <c r="A326" s="44"/>
      <c r="B326" s="44"/>
      <c r="C326" s="44"/>
      <c r="D326" s="44"/>
      <c r="E326" s="46" t="s">
        <v>24</v>
      </c>
    </row>
    <row r="327" spans="1:5" ht="16" x14ac:dyDescent="0.2">
      <c r="A327" s="44"/>
      <c r="B327" s="44"/>
      <c r="C327" s="44"/>
      <c r="D327" s="44"/>
      <c r="E327" s="46" t="s">
        <v>453</v>
      </c>
    </row>
    <row r="328" spans="1:5" ht="16" x14ac:dyDescent="0.2">
      <c r="A328" s="44"/>
      <c r="B328" s="44"/>
      <c r="C328" s="44"/>
      <c r="D328" s="44"/>
      <c r="E328" s="46"/>
    </row>
    <row r="329" spans="1:5" ht="16" x14ac:dyDescent="0.2">
      <c r="A329" s="44"/>
      <c r="B329" s="44"/>
      <c r="C329" s="44"/>
      <c r="D329" s="44"/>
      <c r="E329" s="49"/>
    </row>
    <row r="330" spans="1:5" ht="16" x14ac:dyDescent="0.2">
      <c r="A330" s="44"/>
      <c r="B330" s="44"/>
      <c r="C330" s="44"/>
      <c r="D330" s="44"/>
      <c r="E330" s="48"/>
    </row>
    <row r="331" spans="1:5" ht="16" x14ac:dyDescent="0.2">
      <c r="A331" s="44"/>
      <c r="B331" s="44"/>
      <c r="C331" s="44"/>
      <c r="D331" s="44"/>
      <c r="E331" s="46" t="s">
        <v>454</v>
      </c>
    </row>
    <row r="332" spans="1:5" ht="16" x14ac:dyDescent="0.2">
      <c r="A332" s="44"/>
      <c r="B332" s="44"/>
      <c r="C332" s="44"/>
      <c r="D332" s="44"/>
      <c r="E332" s="46"/>
    </row>
    <row r="333" spans="1:5" ht="16" x14ac:dyDescent="0.2">
      <c r="A333" s="44"/>
      <c r="B333" s="44"/>
      <c r="C333" s="44"/>
      <c r="D333" s="44"/>
      <c r="E333" s="49"/>
    </row>
    <row r="334" spans="1:5" ht="16" x14ac:dyDescent="0.2">
      <c r="A334" s="44"/>
      <c r="B334" s="44"/>
      <c r="C334" s="44"/>
      <c r="D334" s="44"/>
      <c r="E334" s="48"/>
    </row>
    <row r="335" spans="1:5" ht="16" x14ac:dyDescent="0.2">
      <c r="A335" s="44"/>
      <c r="B335" s="44"/>
      <c r="C335" s="44"/>
      <c r="D335" s="44"/>
      <c r="E335" s="46" t="s">
        <v>22</v>
      </c>
    </row>
    <row r="336" spans="1:5" ht="16" x14ac:dyDescent="0.2">
      <c r="A336" s="44"/>
      <c r="B336" s="44"/>
      <c r="C336" s="44"/>
      <c r="D336" s="44"/>
      <c r="E336" s="46"/>
    </row>
    <row r="337" spans="1:5" ht="16" x14ac:dyDescent="0.2">
      <c r="A337" s="44"/>
      <c r="B337" s="44"/>
      <c r="C337" s="44"/>
      <c r="D337" s="44"/>
      <c r="E337" s="46" t="s">
        <v>456</v>
      </c>
    </row>
    <row r="338" spans="1:5" ht="16" x14ac:dyDescent="0.2">
      <c r="A338" s="44"/>
      <c r="B338" s="44"/>
      <c r="C338" s="44"/>
      <c r="D338" s="44"/>
      <c r="E338" s="46" t="s">
        <v>465</v>
      </c>
    </row>
    <row r="339" spans="1:5" ht="16" x14ac:dyDescent="0.2">
      <c r="A339" s="44"/>
      <c r="B339" s="44"/>
      <c r="C339" s="44"/>
      <c r="D339" s="44"/>
      <c r="E339" s="46"/>
    </row>
    <row r="340" spans="1:5" ht="16" x14ac:dyDescent="0.2">
      <c r="A340" s="44"/>
      <c r="B340" s="44"/>
      <c r="C340" s="44"/>
      <c r="D340" s="44"/>
      <c r="E340" s="46" t="s">
        <v>454</v>
      </c>
    </row>
    <row r="341" spans="1:5" ht="16" x14ac:dyDescent="0.2">
      <c r="A341" s="44"/>
      <c r="B341" s="44"/>
      <c r="C341" s="44"/>
      <c r="D341" s="44"/>
      <c r="E341" s="46" t="s">
        <v>456</v>
      </c>
    </row>
    <row r="342" spans="1:5" ht="16" x14ac:dyDescent="0.2">
      <c r="A342" s="44"/>
      <c r="B342" s="44"/>
      <c r="C342" s="44"/>
      <c r="D342" s="44"/>
      <c r="E342" s="46"/>
    </row>
    <row r="343" spans="1:5" ht="16" x14ac:dyDescent="0.2">
      <c r="A343" s="44"/>
      <c r="B343" s="44"/>
      <c r="C343" s="44"/>
      <c r="D343" s="44"/>
      <c r="E343" s="46" t="s">
        <v>8</v>
      </c>
    </row>
    <row r="344" spans="1:5" ht="16" x14ac:dyDescent="0.2">
      <c r="A344" s="44"/>
      <c r="B344" s="44"/>
      <c r="C344" s="44"/>
      <c r="D344" s="44"/>
      <c r="E344" s="46"/>
    </row>
    <row r="345" spans="1:5" ht="16" x14ac:dyDescent="0.2">
      <c r="A345" s="44"/>
      <c r="B345" s="44"/>
      <c r="C345" s="44"/>
      <c r="D345" s="44"/>
      <c r="E345" s="49"/>
    </row>
    <row r="346" spans="1:5" ht="16" x14ac:dyDescent="0.2">
      <c r="A346" s="44"/>
      <c r="B346" s="44"/>
      <c r="C346" s="44"/>
      <c r="D346" s="44"/>
      <c r="E346" s="48"/>
    </row>
    <row r="347" spans="1:5" ht="16" x14ac:dyDescent="0.2">
      <c r="A347" s="44"/>
      <c r="B347" s="44"/>
      <c r="C347" s="44"/>
      <c r="D347" s="44"/>
      <c r="E347" s="46" t="s">
        <v>453</v>
      </c>
    </row>
    <row r="348" spans="1:5" ht="16" x14ac:dyDescent="0.2">
      <c r="A348" s="44"/>
      <c r="B348" s="44"/>
      <c r="C348" s="44"/>
      <c r="D348" s="44"/>
      <c r="E348" s="46"/>
    </row>
    <row r="349" spans="1:5" ht="16" x14ac:dyDescent="0.2">
      <c r="A349" s="44"/>
      <c r="B349" s="44"/>
      <c r="C349" s="44"/>
      <c r="D349" s="44"/>
      <c r="E349" s="46" t="s">
        <v>22</v>
      </c>
    </row>
    <row r="350" spans="1:5" ht="16" x14ac:dyDescent="0.2">
      <c r="A350" s="44"/>
      <c r="B350" s="44"/>
      <c r="C350" s="44"/>
      <c r="D350" s="44"/>
      <c r="E350" s="46"/>
    </row>
    <row r="351" spans="1:5" ht="16" x14ac:dyDescent="0.2">
      <c r="A351" s="44"/>
      <c r="B351" s="44"/>
      <c r="C351" s="44"/>
      <c r="D351" s="44"/>
      <c r="E351" s="48"/>
    </row>
    <row r="352" spans="1:5" ht="16" x14ac:dyDescent="0.2">
      <c r="A352" s="44"/>
      <c r="B352" s="44"/>
      <c r="C352" s="44"/>
      <c r="D352" s="44"/>
      <c r="E352" s="46" t="s">
        <v>23</v>
      </c>
    </row>
    <row r="353" spans="1:5" ht="16" x14ac:dyDescent="0.2">
      <c r="A353" s="44"/>
      <c r="B353" s="44"/>
      <c r="C353" s="44"/>
      <c r="D353" s="44"/>
      <c r="E353" s="46"/>
    </row>
    <row r="354" spans="1:5" ht="16" x14ac:dyDescent="0.2">
      <c r="A354" s="44"/>
      <c r="B354" s="44"/>
      <c r="C354" s="44"/>
      <c r="D354" s="44"/>
      <c r="E354" s="49"/>
    </row>
    <row r="355" spans="1:5" ht="16" x14ac:dyDescent="0.2">
      <c r="A355" s="44"/>
      <c r="B355" s="44"/>
      <c r="C355" s="44"/>
      <c r="D355" s="44"/>
      <c r="E355" s="48"/>
    </row>
    <row r="356" spans="1:5" ht="16" x14ac:dyDescent="0.2">
      <c r="A356" s="44"/>
      <c r="B356" s="44"/>
      <c r="C356" s="44"/>
      <c r="D356" s="44"/>
      <c r="E356" s="46" t="s">
        <v>494</v>
      </c>
    </row>
    <row r="357" spans="1:5" ht="16" x14ac:dyDescent="0.2">
      <c r="A357" s="44"/>
      <c r="B357" s="44"/>
      <c r="C357" s="44"/>
      <c r="D357" s="44"/>
      <c r="E357" s="46"/>
    </row>
    <row r="358" spans="1:5" ht="16" x14ac:dyDescent="0.2">
      <c r="A358" s="44"/>
      <c r="B358" s="44"/>
      <c r="C358" s="44"/>
      <c r="D358" s="44"/>
      <c r="E358" s="48"/>
    </row>
    <row r="359" spans="1:5" ht="16" x14ac:dyDescent="0.2">
      <c r="A359" s="44"/>
      <c r="B359" s="44"/>
      <c r="C359" s="44"/>
      <c r="D359" s="44"/>
      <c r="E359" s="46" t="s">
        <v>657</v>
      </c>
    </row>
    <row r="360" spans="1:5" ht="16" x14ac:dyDescent="0.2">
      <c r="A360" s="44"/>
      <c r="B360" s="44"/>
      <c r="C360" s="44"/>
      <c r="D360" s="44"/>
      <c r="E360" s="46"/>
    </row>
    <row r="361" spans="1:5" ht="16" x14ac:dyDescent="0.2">
      <c r="A361" s="44"/>
      <c r="B361" s="44"/>
      <c r="C361" s="44"/>
      <c r="D361" s="44"/>
      <c r="E361" s="46" t="s">
        <v>461</v>
      </c>
    </row>
    <row r="362" spans="1:5" ht="16" x14ac:dyDescent="0.2">
      <c r="A362" s="44"/>
      <c r="B362" s="44"/>
      <c r="C362" s="44"/>
      <c r="D362" s="44"/>
      <c r="E362" s="46"/>
    </row>
    <row r="363" spans="1:5" ht="16" x14ac:dyDescent="0.2">
      <c r="A363" s="44"/>
      <c r="B363" s="44"/>
      <c r="C363" s="44"/>
      <c r="D363" s="44"/>
      <c r="E363" s="48"/>
    </row>
    <row r="364" spans="1:5" ht="16" x14ac:dyDescent="0.2">
      <c r="A364" s="44"/>
      <c r="B364" s="44"/>
      <c r="C364" s="44"/>
      <c r="D364" s="44"/>
      <c r="E364" s="49"/>
    </row>
    <row r="365" spans="1:5" ht="16" x14ac:dyDescent="0.2">
      <c r="A365" s="44"/>
      <c r="B365" s="44"/>
      <c r="C365" s="44"/>
      <c r="D365" s="44"/>
      <c r="E365" s="48"/>
    </row>
    <row r="366" spans="1:5" ht="16" x14ac:dyDescent="0.2">
      <c r="A366" s="44"/>
      <c r="B366" s="44"/>
      <c r="C366" s="44"/>
      <c r="D366" s="44"/>
      <c r="E366" s="49"/>
    </row>
    <row r="367" spans="1:5" ht="16" x14ac:dyDescent="0.2">
      <c r="A367" s="44"/>
      <c r="B367" s="44"/>
      <c r="C367" s="44"/>
      <c r="D367" s="44"/>
      <c r="E367" s="48"/>
    </row>
    <row r="368" spans="1:5" ht="16" x14ac:dyDescent="0.2">
      <c r="A368" s="44"/>
      <c r="B368" s="44"/>
      <c r="C368" s="44"/>
      <c r="D368" s="44"/>
      <c r="E368" s="49"/>
    </row>
    <row r="369" spans="1:5" ht="16" x14ac:dyDescent="0.2">
      <c r="A369" s="44"/>
      <c r="B369" s="44"/>
      <c r="C369" s="44"/>
      <c r="D369" s="44"/>
      <c r="E369" s="48"/>
    </row>
    <row r="370" spans="1:5" ht="16" x14ac:dyDescent="0.2">
      <c r="A370" s="44"/>
      <c r="B370" s="44"/>
      <c r="C370" s="44"/>
      <c r="D370" s="44"/>
      <c r="E370" s="46" t="s">
        <v>461</v>
      </c>
    </row>
    <row r="371" spans="1:5" ht="16" x14ac:dyDescent="0.2">
      <c r="A371" s="44"/>
      <c r="B371" s="44"/>
      <c r="C371" s="44"/>
      <c r="D371" s="44"/>
      <c r="E371" s="46"/>
    </row>
    <row r="372" spans="1:5" ht="16" x14ac:dyDescent="0.2">
      <c r="A372" s="44"/>
      <c r="B372" s="44"/>
      <c r="C372" s="44"/>
      <c r="D372" s="44"/>
      <c r="E372" s="46" t="s">
        <v>453</v>
      </c>
    </row>
    <row r="373" spans="1:5" ht="16" x14ac:dyDescent="0.2">
      <c r="A373" s="44"/>
      <c r="B373" s="44"/>
      <c r="C373" s="44"/>
      <c r="D373" s="44"/>
      <c r="E373" s="46" t="s">
        <v>453</v>
      </c>
    </row>
    <row r="374" spans="1:5" ht="16" x14ac:dyDescent="0.2">
      <c r="A374" s="44"/>
      <c r="B374" s="44"/>
      <c r="C374" s="44"/>
      <c r="D374" s="44"/>
      <c r="E374" s="46"/>
    </row>
    <row r="375" spans="1:5" ht="16" x14ac:dyDescent="0.2">
      <c r="A375" s="44"/>
      <c r="B375" s="44"/>
      <c r="C375" s="44"/>
      <c r="D375" s="44"/>
      <c r="E375" s="46" t="s">
        <v>8</v>
      </c>
    </row>
    <row r="376" spans="1:5" ht="16" x14ac:dyDescent="0.2">
      <c r="A376" s="44"/>
      <c r="B376" s="44"/>
      <c r="C376" s="44"/>
      <c r="D376" s="44"/>
      <c r="E376" s="46"/>
    </row>
    <row r="377" spans="1:5" ht="16" x14ac:dyDescent="0.2">
      <c r="A377" s="44"/>
      <c r="B377" s="44"/>
      <c r="C377" s="44"/>
      <c r="D377" s="44"/>
      <c r="E377" s="46" t="s">
        <v>456</v>
      </c>
    </row>
    <row r="378" spans="1:5" ht="16" x14ac:dyDescent="0.2">
      <c r="A378" s="44"/>
      <c r="B378" s="44"/>
      <c r="C378" s="44"/>
      <c r="D378" s="44"/>
      <c r="E378" s="46"/>
    </row>
    <row r="379" spans="1:5" ht="16" x14ac:dyDescent="0.2">
      <c r="A379" s="44"/>
      <c r="B379" s="44"/>
      <c r="C379" s="44"/>
      <c r="D379" s="44"/>
      <c r="E379" s="46" t="s">
        <v>473</v>
      </c>
    </row>
    <row r="380" spans="1:5" ht="16" x14ac:dyDescent="0.2">
      <c r="A380" s="44"/>
      <c r="B380" s="44"/>
      <c r="C380" s="44"/>
      <c r="D380" s="44"/>
      <c r="E380" s="46" t="s">
        <v>465</v>
      </c>
    </row>
    <row r="381" spans="1:5" ht="16" x14ac:dyDescent="0.2">
      <c r="A381" s="44"/>
      <c r="B381" s="44"/>
      <c r="C381" s="44"/>
      <c r="D381" s="44"/>
      <c r="E381" s="46"/>
    </row>
    <row r="382" spans="1:5" ht="16" x14ac:dyDescent="0.2">
      <c r="A382" s="44"/>
      <c r="B382" s="44"/>
      <c r="C382" s="44"/>
      <c r="D382" s="44"/>
      <c r="E382" s="46" t="s">
        <v>455</v>
      </c>
    </row>
    <row r="383" spans="1:5" ht="16" x14ac:dyDescent="0.2">
      <c r="A383" s="44"/>
      <c r="B383" s="44"/>
      <c r="C383" s="44"/>
      <c r="D383" s="44"/>
      <c r="E383" s="46" t="s">
        <v>456</v>
      </c>
    </row>
    <row r="384" spans="1:5" ht="16" x14ac:dyDescent="0.2">
      <c r="A384" s="44"/>
      <c r="B384" s="44"/>
      <c r="C384" s="44"/>
      <c r="D384" s="44"/>
      <c r="E384" s="46"/>
    </row>
    <row r="385" spans="1:5" ht="16" x14ac:dyDescent="0.2">
      <c r="A385" s="44"/>
      <c r="B385" s="44"/>
      <c r="C385" s="44"/>
      <c r="D385" s="44"/>
      <c r="E385" s="46" t="s">
        <v>24</v>
      </c>
    </row>
    <row r="386" spans="1:5" ht="16" x14ac:dyDescent="0.2">
      <c r="A386" s="44"/>
      <c r="B386" s="44"/>
      <c r="C386" s="44"/>
      <c r="D386" s="44"/>
      <c r="E386" s="46" t="s">
        <v>482</v>
      </c>
    </row>
    <row r="387" spans="1:5" ht="16" x14ac:dyDescent="0.2">
      <c r="A387" s="44"/>
      <c r="B387" s="44"/>
      <c r="C387" s="44"/>
      <c r="D387" s="44"/>
      <c r="E387" s="46"/>
    </row>
    <row r="388" spans="1:5" ht="16" x14ac:dyDescent="0.2">
      <c r="A388" s="44"/>
      <c r="B388" s="44"/>
      <c r="C388" s="44"/>
      <c r="D388" s="44"/>
      <c r="E388" s="46" t="s">
        <v>454</v>
      </c>
    </row>
    <row r="389" spans="1:5" ht="16" x14ac:dyDescent="0.2">
      <c r="A389" s="44"/>
      <c r="B389" s="44"/>
      <c r="C389" s="44"/>
      <c r="D389" s="44"/>
      <c r="E389" s="46" t="s">
        <v>473</v>
      </c>
    </row>
    <row r="390" spans="1:5" ht="16" x14ac:dyDescent="0.2">
      <c r="A390" s="44"/>
      <c r="B390" s="44"/>
      <c r="C390" s="44"/>
      <c r="D390" s="44"/>
      <c r="E390" s="46"/>
    </row>
    <row r="391" spans="1:5" ht="16" x14ac:dyDescent="0.2">
      <c r="A391" s="44"/>
      <c r="B391" s="44"/>
      <c r="C391" s="44"/>
      <c r="D391" s="44"/>
      <c r="E391" s="46" t="s">
        <v>456</v>
      </c>
    </row>
    <row r="392" spans="1:5" ht="16" x14ac:dyDescent="0.2">
      <c r="A392" s="44"/>
      <c r="B392" s="44"/>
      <c r="C392" s="44"/>
      <c r="D392" s="44"/>
      <c r="E392" s="46" t="s">
        <v>454</v>
      </c>
    </row>
    <row r="393" spans="1:5" ht="16" x14ac:dyDescent="0.2">
      <c r="A393" s="44"/>
      <c r="B393" s="44"/>
      <c r="C393" s="44"/>
      <c r="D393" s="44"/>
      <c r="E393" s="46"/>
    </row>
    <row r="394" spans="1:5" ht="16" x14ac:dyDescent="0.2">
      <c r="A394" s="44"/>
      <c r="B394" s="44"/>
      <c r="C394" s="44"/>
      <c r="D394" s="44"/>
      <c r="E394" s="46" t="s">
        <v>523</v>
      </c>
    </row>
    <row r="395" spans="1:5" ht="16" x14ac:dyDescent="0.2">
      <c r="A395" s="44"/>
      <c r="B395" s="44"/>
      <c r="C395" s="44"/>
      <c r="D395" s="44"/>
      <c r="E395" s="46" t="s">
        <v>8</v>
      </c>
    </row>
    <row r="396" spans="1:5" ht="16" x14ac:dyDescent="0.2">
      <c r="A396" s="44"/>
      <c r="B396" s="44"/>
      <c r="C396" s="44"/>
      <c r="D396" s="44"/>
      <c r="E396" s="46"/>
    </row>
    <row r="397" spans="1:5" ht="16" x14ac:dyDescent="0.2">
      <c r="A397" s="44"/>
      <c r="B397" s="44"/>
      <c r="C397" s="44"/>
      <c r="D397" s="44"/>
      <c r="E397" s="46" t="s">
        <v>497</v>
      </c>
    </row>
    <row r="398" spans="1:5" ht="16" x14ac:dyDescent="0.2">
      <c r="A398" s="44"/>
      <c r="B398" s="44"/>
      <c r="C398" s="44"/>
      <c r="D398" s="44"/>
      <c r="E398" s="46"/>
    </row>
    <row r="399" spans="1:5" ht="16" x14ac:dyDescent="0.2">
      <c r="A399" s="44"/>
      <c r="B399" s="44"/>
      <c r="C399" s="44"/>
      <c r="D399" s="44"/>
      <c r="E399" s="46" t="s">
        <v>457</v>
      </c>
    </row>
    <row r="400" spans="1:5" ht="16" x14ac:dyDescent="0.2">
      <c r="A400" s="44"/>
      <c r="B400" s="44"/>
      <c r="C400" s="44"/>
      <c r="D400" s="44"/>
      <c r="E400" s="46"/>
    </row>
    <row r="401" spans="1:5" ht="16" x14ac:dyDescent="0.2">
      <c r="A401" s="44"/>
      <c r="B401" s="44"/>
      <c r="C401" s="44"/>
      <c r="D401" s="44"/>
      <c r="E401" s="48"/>
    </row>
    <row r="402" spans="1:5" ht="16" x14ac:dyDescent="0.2">
      <c r="A402" s="44"/>
      <c r="B402" s="44"/>
      <c r="C402" s="44"/>
      <c r="D402" s="44"/>
      <c r="E402" s="46" t="s">
        <v>465</v>
      </c>
    </row>
    <row r="403" spans="1:5" ht="16" x14ac:dyDescent="0.2">
      <c r="A403" s="44"/>
      <c r="B403" s="44"/>
      <c r="C403" s="44"/>
      <c r="D403" s="44"/>
      <c r="E403" s="46"/>
    </row>
    <row r="404" spans="1:5" ht="16" x14ac:dyDescent="0.2">
      <c r="A404" s="44"/>
      <c r="B404" s="44"/>
      <c r="C404" s="44"/>
      <c r="D404" s="44"/>
      <c r="E404" s="48"/>
    </row>
    <row r="405" spans="1:5" ht="16" x14ac:dyDescent="0.2">
      <c r="A405" s="44"/>
      <c r="B405" s="44"/>
      <c r="C405" s="44"/>
      <c r="D405" s="44"/>
      <c r="E405" s="46" t="s">
        <v>494</v>
      </c>
    </row>
    <row r="406" spans="1:5" ht="16" x14ac:dyDescent="0.2">
      <c r="A406" s="44"/>
      <c r="B406" s="44"/>
      <c r="C406" s="44"/>
      <c r="D406" s="44"/>
      <c r="E406" s="46"/>
    </row>
    <row r="407" spans="1:5" ht="16" x14ac:dyDescent="0.2">
      <c r="A407" s="44"/>
      <c r="B407" s="44"/>
      <c r="C407" s="44"/>
      <c r="D407" s="44"/>
      <c r="E407" s="48"/>
    </row>
    <row r="408" spans="1:5" ht="16" x14ac:dyDescent="0.2">
      <c r="A408" s="44"/>
      <c r="B408" s="44"/>
      <c r="C408" s="44"/>
      <c r="D408" s="44"/>
      <c r="E408" s="46" t="s">
        <v>499</v>
      </c>
    </row>
    <row r="409" spans="1:5" ht="16" x14ac:dyDescent="0.2">
      <c r="A409" s="44"/>
      <c r="B409" s="44"/>
      <c r="C409" s="44"/>
      <c r="D409" s="44"/>
      <c r="E409" s="46"/>
    </row>
    <row r="410" spans="1:5" ht="16" x14ac:dyDescent="0.2">
      <c r="A410" s="44"/>
      <c r="B410" s="44"/>
      <c r="C410" s="44"/>
      <c r="D410" s="44"/>
      <c r="E410" s="49"/>
    </row>
    <row r="411" spans="1:5" ht="16" x14ac:dyDescent="0.2">
      <c r="A411" s="44"/>
      <c r="B411" s="44"/>
      <c r="C411" s="44"/>
      <c r="D411" s="44"/>
      <c r="E411" s="48"/>
    </row>
    <row r="412" spans="1:5" ht="16" x14ac:dyDescent="0.2">
      <c r="A412" s="44"/>
      <c r="B412" s="44"/>
      <c r="C412" s="44"/>
      <c r="D412" s="44"/>
      <c r="E412" s="46" t="s">
        <v>454</v>
      </c>
    </row>
    <row r="413" spans="1:5" ht="16" x14ac:dyDescent="0.2">
      <c r="A413" s="44"/>
      <c r="B413" s="44"/>
      <c r="C413" s="44"/>
      <c r="D413" s="44"/>
      <c r="E413" s="46"/>
    </row>
    <row r="414" spans="1:5" ht="16" x14ac:dyDescent="0.2">
      <c r="A414" s="44"/>
      <c r="B414" s="44"/>
      <c r="C414" s="44"/>
      <c r="D414" s="44"/>
      <c r="E414" s="48"/>
    </row>
    <row r="415" spans="1:5" ht="16" x14ac:dyDescent="0.2">
      <c r="A415" s="44"/>
      <c r="B415" s="44"/>
      <c r="C415" s="44"/>
      <c r="D415" s="44"/>
      <c r="E415" s="46" t="s">
        <v>453</v>
      </c>
    </row>
    <row r="416" spans="1:5" ht="16" x14ac:dyDescent="0.2">
      <c r="A416" s="44"/>
      <c r="B416" s="44"/>
      <c r="C416" s="44"/>
      <c r="D416" s="44"/>
      <c r="E416" s="46" t="s">
        <v>454</v>
      </c>
    </row>
    <row r="417" spans="1:5" ht="16" x14ac:dyDescent="0.2">
      <c r="A417" s="44"/>
      <c r="B417" s="44"/>
      <c r="C417" s="44"/>
      <c r="D417" s="44"/>
      <c r="E417" s="46"/>
    </row>
    <row r="418" spans="1:5" ht="16" x14ac:dyDescent="0.2">
      <c r="A418" s="44"/>
      <c r="B418" s="44"/>
      <c r="C418" s="44"/>
      <c r="D418" s="44"/>
      <c r="E418" s="46" t="s">
        <v>461</v>
      </c>
    </row>
    <row r="419" spans="1:5" ht="16" x14ac:dyDescent="0.2">
      <c r="A419" s="44"/>
      <c r="B419" s="44"/>
      <c r="C419" s="44"/>
      <c r="D419" s="44"/>
      <c r="E419" s="46" t="s">
        <v>453</v>
      </c>
    </row>
    <row r="420" spans="1:5" ht="16" x14ac:dyDescent="0.2">
      <c r="A420" s="44"/>
      <c r="B420" s="44"/>
      <c r="C420" s="44"/>
      <c r="D420" s="44"/>
      <c r="E420" s="46"/>
    </row>
    <row r="421" spans="1:5" ht="16" x14ac:dyDescent="0.2">
      <c r="A421" s="44"/>
      <c r="B421" s="44"/>
      <c r="C421" s="44"/>
      <c r="D421" s="44"/>
      <c r="E421" s="46" t="s">
        <v>456</v>
      </c>
    </row>
    <row r="422" spans="1:5" ht="16" x14ac:dyDescent="0.2">
      <c r="A422" s="44"/>
      <c r="B422" s="44"/>
      <c r="C422" s="44"/>
      <c r="D422" s="44"/>
      <c r="E422" s="46" t="s">
        <v>8</v>
      </c>
    </row>
    <row r="423" spans="1:5" ht="16" x14ac:dyDescent="0.2">
      <c r="A423" s="44"/>
      <c r="B423" s="44"/>
      <c r="C423" s="44"/>
      <c r="D423" s="44"/>
      <c r="E423" s="46"/>
    </row>
    <row r="424" spans="1:5" ht="16" x14ac:dyDescent="0.2">
      <c r="A424" s="44"/>
      <c r="B424" s="44"/>
      <c r="C424" s="44"/>
      <c r="D424" s="44"/>
      <c r="E424" s="46" t="s">
        <v>467</v>
      </c>
    </row>
    <row r="425" spans="1:5" ht="16" x14ac:dyDescent="0.2">
      <c r="A425" s="44"/>
      <c r="B425" s="44"/>
      <c r="C425" s="44"/>
      <c r="D425" s="44"/>
      <c r="E425" s="46" t="s">
        <v>658</v>
      </c>
    </row>
    <row r="426" spans="1:5" ht="16" x14ac:dyDescent="0.2">
      <c r="A426" s="44"/>
      <c r="B426" s="44"/>
      <c r="C426" s="44"/>
      <c r="D426" s="44"/>
      <c r="E426" s="46"/>
    </row>
    <row r="427" spans="1:5" ht="16" x14ac:dyDescent="0.2">
      <c r="A427" s="44"/>
      <c r="B427" s="44"/>
      <c r="C427" s="44"/>
      <c r="D427" s="44"/>
      <c r="E427" s="46" t="s">
        <v>523</v>
      </c>
    </row>
    <row r="428" spans="1:5" ht="16" x14ac:dyDescent="0.2">
      <c r="A428" s="44"/>
      <c r="B428" s="44"/>
      <c r="C428" s="44"/>
      <c r="D428" s="44"/>
      <c r="E428" s="46" t="s">
        <v>473</v>
      </c>
    </row>
    <row r="429" spans="1:5" ht="16" x14ac:dyDescent="0.2">
      <c r="A429" s="44"/>
      <c r="B429" s="44"/>
      <c r="C429" s="44"/>
      <c r="D429" s="44"/>
      <c r="E429" s="46"/>
    </row>
    <row r="430" spans="1:5" ht="16" x14ac:dyDescent="0.2">
      <c r="A430" s="44"/>
      <c r="B430" s="44"/>
      <c r="C430" s="44"/>
      <c r="D430" s="44"/>
      <c r="E430" s="46" t="s">
        <v>497</v>
      </c>
    </row>
    <row r="431" spans="1:5" ht="16" x14ac:dyDescent="0.2">
      <c r="A431" s="44"/>
      <c r="B431" s="44"/>
      <c r="C431" s="44"/>
      <c r="D431" s="44"/>
      <c r="E431" s="46" t="s">
        <v>24</v>
      </c>
    </row>
    <row r="432" spans="1:5" ht="16" x14ac:dyDescent="0.2">
      <c r="A432" s="44"/>
      <c r="B432" s="44"/>
      <c r="C432" s="44"/>
      <c r="D432" s="44"/>
      <c r="E432" s="46"/>
    </row>
    <row r="433" spans="1:5" ht="16" x14ac:dyDescent="0.2">
      <c r="A433" s="44"/>
      <c r="B433" s="44"/>
      <c r="C433" s="44"/>
      <c r="D433" s="44"/>
      <c r="E433" s="46" t="s">
        <v>457</v>
      </c>
    </row>
    <row r="434" spans="1:5" ht="16" x14ac:dyDescent="0.2">
      <c r="A434" s="44"/>
      <c r="B434" s="44"/>
      <c r="C434" s="44"/>
      <c r="D434" s="44"/>
      <c r="E434" s="46"/>
    </row>
    <row r="435" spans="1:5" ht="16" x14ac:dyDescent="0.2">
      <c r="A435" s="44"/>
      <c r="B435" s="44"/>
      <c r="C435" s="44"/>
      <c r="D435" s="44"/>
      <c r="E435" s="48"/>
    </row>
    <row r="436" spans="1:5" ht="16" x14ac:dyDescent="0.2">
      <c r="A436" s="44"/>
      <c r="B436" s="44"/>
      <c r="C436" s="44"/>
      <c r="D436" s="44"/>
      <c r="E436" s="46" t="s">
        <v>465</v>
      </c>
    </row>
    <row r="437" spans="1:5" ht="16" x14ac:dyDescent="0.2">
      <c r="A437" s="44"/>
      <c r="B437" s="44"/>
      <c r="C437" s="44"/>
      <c r="D437" s="44"/>
      <c r="E437" s="46"/>
    </row>
    <row r="438" spans="1:5" ht="16" x14ac:dyDescent="0.2">
      <c r="A438" s="44"/>
      <c r="B438" s="44"/>
      <c r="C438" s="44"/>
      <c r="D438" s="44"/>
      <c r="E438" s="48"/>
    </row>
    <row r="439" spans="1:5" ht="16" x14ac:dyDescent="0.2">
      <c r="A439" s="44"/>
      <c r="B439" s="44"/>
      <c r="C439" s="44"/>
      <c r="D439" s="44"/>
      <c r="E439" s="49"/>
    </row>
    <row r="440" spans="1:5" ht="16" x14ac:dyDescent="0.2">
      <c r="A440" s="44"/>
      <c r="B440" s="44"/>
      <c r="C440" s="44"/>
      <c r="D440" s="44"/>
      <c r="E440" s="48"/>
    </row>
    <row r="441" spans="1:5" ht="16" x14ac:dyDescent="0.2">
      <c r="A441" s="44"/>
      <c r="B441" s="44"/>
      <c r="C441" s="44"/>
      <c r="D441" s="44"/>
      <c r="E441" s="49"/>
    </row>
    <row r="442" spans="1:5" ht="16" x14ac:dyDescent="0.2">
      <c r="A442" s="44"/>
      <c r="B442" s="44"/>
      <c r="C442" s="44"/>
      <c r="D442" s="44"/>
      <c r="E442" s="48"/>
    </row>
    <row r="443" spans="1:5" ht="16" x14ac:dyDescent="0.2">
      <c r="A443" s="44"/>
      <c r="B443" s="44"/>
      <c r="C443" s="44"/>
      <c r="D443" s="44"/>
      <c r="E443" s="49"/>
    </row>
    <row r="444" spans="1:5" ht="16" x14ac:dyDescent="0.2">
      <c r="A444" s="44"/>
      <c r="B444" s="44"/>
      <c r="C444" s="44"/>
      <c r="D444" s="44"/>
      <c r="E444" s="48"/>
    </row>
    <row r="445" spans="1:5" ht="16" x14ac:dyDescent="0.2">
      <c r="A445" s="44"/>
      <c r="B445" s="44"/>
      <c r="C445" s="44"/>
      <c r="D445" s="44"/>
      <c r="E445" s="49"/>
    </row>
    <row r="446" spans="1:5" ht="16" x14ac:dyDescent="0.2">
      <c r="A446" s="44"/>
      <c r="B446" s="44"/>
      <c r="C446" s="44"/>
      <c r="D446" s="44"/>
      <c r="E446" s="48"/>
    </row>
    <row r="447" spans="1:5" ht="16" x14ac:dyDescent="0.2">
      <c r="A447" s="44"/>
      <c r="B447" s="44"/>
      <c r="C447" s="44"/>
      <c r="D447" s="44"/>
      <c r="E447" s="46" t="s">
        <v>454</v>
      </c>
    </row>
    <row r="448" spans="1:5" ht="16" x14ac:dyDescent="0.2">
      <c r="A448" s="44"/>
      <c r="B448" s="44"/>
      <c r="C448" s="44"/>
      <c r="D448" s="44"/>
      <c r="E448" s="46"/>
    </row>
    <row r="449" spans="1:5" ht="16" x14ac:dyDescent="0.2">
      <c r="A449" s="44"/>
      <c r="B449" s="44"/>
      <c r="C449" s="44"/>
      <c r="D449" s="44"/>
      <c r="E449" s="48"/>
    </row>
    <row r="450" spans="1:5" ht="16" x14ac:dyDescent="0.2">
      <c r="A450" s="44"/>
      <c r="B450" s="44"/>
      <c r="C450" s="44"/>
      <c r="D450" s="44"/>
      <c r="E450" s="46" t="s">
        <v>22</v>
      </c>
    </row>
    <row r="451" spans="1:5" ht="16" x14ac:dyDescent="0.2">
      <c r="A451" s="44"/>
      <c r="B451" s="44"/>
      <c r="C451" s="44"/>
      <c r="D451" s="44"/>
      <c r="E451" s="46"/>
    </row>
    <row r="452" spans="1:5" ht="16" x14ac:dyDescent="0.2">
      <c r="A452" s="44"/>
      <c r="B452" s="44"/>
      <c r="C452" s="44"/>
      <c r="D452" s="44"/>
      <c r="E452" s="48"/>
    </row>
    <row r="453" spans="1:5" ht="16" x14ac:dyDescent="0.2">
      <c r="A453" s="44"/>
      <c r="B453" s="44"/>
      <c r="C453" s="44"/>
      <c r="D453" s="44"/>
      <c r="E453" s="46" t="s">
        <v>15</v>
      </c>
    </row>
    <row r="454" spans="1:5" ht="16" x14ac:dyDescent="0.2">
      <c r="A454" s="44"/>
      <c r="B454" s="44"/>
      <c r="C454" s="44"/>
      <c r="D454" s="44"/>
      <c r="E454" s="46"/>
    </row>
    <row r="455" spans="1:5" ht="16" x14ac:dyDescent="0.2">
      <c r="A455" s="44"/>
      <c r="B455" s="44"/>
      <c r="C455" s="44"/>
      <c r="D455" s="44"/>
      <c r="E455" s="48"/>
    </row>
    <row r="456" spans="1:5" ht="16" x14ac:dyDescent="0.2">
      <c r="A456" s="44"/>
      <c r="B456" s="44"/>
      <c r="C456" s="44"/>
      <c r="D456" s="44"/>
      <c r="E456" s="46" t="s">
        <v>15</v>
      </c>
    </row>
    <row r="457" spans="1:5" ht="16" x14ac:dyDescent="0.2">
      <c r="A457" s="44"/>
      <c r="B457" s="44"/>
      <c r="C457" s="44"/>
      <c r="D457" s="44"/>
      <c r="E457" s="46"/>
    </row>
    <row r="458" spans="1:5" ht="16" x14ac:dyDescent="0.2">
      <c r="A458" s="44"/>
      <c r="B458" s="44"/>
      <c r="C458" s="44"/>
      <c r="D458" s="44"/>
      <c r="E458" s="48"/>
    </row>
    <row r="459" spans="1:5" ht="16" x14ac:dyDescent="0.2">
      <c r="A459" s="44"/>
      <c r="B459" s="44"/>
      <c r="C459" s="44"/>
      <c r="D459" s="44"/>
      <c r="E459" s="46" t="s">
        <v>24</v>
      </c>
    </row>
    <row r="460" spans="1:5" ht="16" x14ac:dyDescent="0.2">
      <c r="A460" s="44"/>
      <c r="B460" s="44"/>
      <c r="C460" s="44"/>
      <c r="D460" s="44"/>
      <c r="E460" s="46" t="s">
        <v>453</v>
      </c>
    </row>
    <row r="461" spans="1:5" ht="16" x14ac:dyDescent="0.2">
      <c r="A461" s="44"/>
      <c r="B461" s="44"/>
      <c r="C461" s="44"/>
      <c r="D461" s="44"/>
      <c r="E461" s="46"/>
    </row>
    <row r="462" spans="1:5" ht="16" x14ac:dyDescent="0.2">
      <c r="A462" s="44"/>
      <c r="B462" s="44"/>
      <c r="C462" s="44"/>
      <c r="D462" s="44"/>
      <c r="E462" s="46" t="s">
        <v>473</v>
      </c>
    </row>
    <row r="463" spans="1:5" ht="16" x14ac:dyDescent="0.2">
      <c r="A463" s="44"/>
      <c r="B463" s="44"/>
      <c r="C463" s="44"/>
      <c r="D463" s="44"/>
      <c r="E463" s="46" t="s">
        <v>8</v>
      </c>
    </row>
    <row r="464" spans="1:5" ht="16" x14ac:dyDescent="0.2">
      <c r="A464" s="44"/>
      <c r="B464" s="44"/>
      <c r="C464" s="44"/>
      <c r="D464" s="44"/>
      <c r="E464" s="46"/>
    </row>
    <row r="465" spans="1:5" ht="16" x14ac:dyDescent="0.2">
      <c r="A465" s="44"/>
      <c r="B465" s="44"/>
      <c r="C465" s="44"/>
      <c r="D465" s="44"/>
      <c r="E465" s="46" t="s">
        <v>488</v>
      </c>
    </row>
    <row r="466" spans="1:5" ht="16" x14ac:dyDescent="0.2">
      <c r="A466" s="44"/>
      <c r="B466" s="44"/>
      <c r="C466" s="44"/>
      <c r="D466" s="44"/>
      <c r="E466" s="46" t="s">
        <v>461</v>
      </c>
    </row>
    <row r="467" spans="1:5" ht="16" x14ac:dyDescent="0.2">
      <c r="A467" s="44"/>
      <c r="B467" s="44"/>
      <c r="C467" s="44"/>
      <c r="D467" s="44"/>
      <c r="E467" s="46"/>
    </row>
    <row r="468" spans="1:5" ht="16" x14ac:dyDescent="0.2">
      <c r="A468" s="44"/>
      <c r="B468" s="44"/>
      <c r="C468" s="44"/>
      <c r="D468" s="44"/>
      <c r="E468" s="46" t="s">
        <v>461</v>
      </c>
    </row>
    <row r="469" spans="1:5" ht="16" x14ac:dyDescent="0.2">
      <c r="A469" s="44"/>
      <c r="B469" s="44"/>
      <c r="C469" s="44"/>
      <c r="D469" s="44"/>
      <c r="E469" s="46" t="s">
        <v>469</v>
      </c>
    </row>
    <row r="470" spans="1:5" ht="16" x14ac:dyDescent="0.2">
      <c r="A470" s="44"/>
      <c r="B470" s="44"/>
      <c r="C470" s="44"/>
      <c r="D470" s="44"/>
      <c r="E470" s="46"/>
    </row>
    <row r="471" spans="1:5" ht="16" x14ac:dyDescent="0.2">
      <c r="A471" s="44"/>
      <c r="B471" s="44"/>
      <c r="C471" s="44"/>
      <c r="D471" s="44"/>
      <c r="E471" s="46" t="s">
        <v>465</v>
      </c>
    </row>
    <row r="472" spans="1:5" ht="16" x14ac:dyDescent="0.2">
      <c r="A472" s="44"/>
      <c r="B472" s="44"/>
      <c r="C472" s="44"/>
      <c r="D472" s="44"/>
      <c r="E472" s="46" t="s">
        <v>494</v>
      </c>
    </row>
    <row r="473" spans="1:5" ht="16" x14ac:dyDescent="0.2">
      <c r="A473" s="44"/>
      <c r="B473" s="44"/>
      <c r="C473" s="44"/>
      <c r="D473" s="44"/>
      <c r="E473" s="46"/>
    </row>
    <row r="474" spans="1:5" ht="16" x14ac:dyDescent="0.2">
      <c r="A474" s="44"/>
      <c r="B474" s="44"/>
      <c r="C474" s="44"/>
      <c r="D474" s="44"/>
      <c r="E474" s="46" t="s">
        <v>456</v>
      </c>
    </row>
    <row r="475" spans="1:5" ht="16" x14ac:dyDescent="0.2">
      <c r="A475" s="44"/>
      <c r="B475" s="44"/>
      <c r="C475" s="44"/>
      <c r="D475" s="44"/>
      <c r="E475" s="46" t="s">
        <v>454</v>
      </c>
    </row>
    <row r="476" spans="1:5" ht="16" x14ac:dyDescent="0.2">
      <c r="A476" s="44"/>
      <c r="B476" s="44"/>
      <c r="C476" s="44"/>
      <c r="D476" s="44"/>
      <c r="E476" s="46"/>
    </row>
    <row r="477" spans="1:5" ht="16" x14ac:dyDescent="0.2">
      <c r="A477" s="44"/>
      <c r="B477" s="44"/>
      <c r="C477" s="44"/>
      <c r="D477" s="44"/>
      <c r="E477" s="46" t="s">
        <v>523</v>
      </c>
    </row>
    <row r="478" spans="1:5" ht="16" x14ac:dyDescent="0.2">
      <c r="A478" s="44"/>
      <c r="B478" s="44"/>
      <c r="C478" s="44"/>
      <c r="D478" s="44"/>
      <c r="E478" s="46" t="s">
        <v>456</v>
      </c>
    </row>
    <row r="479" spans="1:5" ht="16" x14ac:dyDescent="0.2">
      <c r="A479" s="44"/>
      <c r="B479" s="44"/>
      <c r="C479" s="44"/>
      <c r="D479" s="44"/>
      <c r="E479" s="46"/>
    </row>
    <row r="480" spans="1:5" ht="16" x14ac:dyDescent="0.2">
      <c r="A480" s="44"/>
      <c r="B480" s="44"/>
      <c r="C480" s="44"/>
      <c r="D480" s="44"/>
      <c r="E480" s="46" t="s">
        <v>467</v>
      </c>
    </row>
    <row r="481" spans="1:5" ht="16" x14ac:dyDescent="0.2">
      <c r="A481" s="44"/>
      <c r="B481" s="44"/>
      <c r="C481" s="44"/>
      <c r="D481" s="44"/>
      <c r="E481" s="46" t="s">
        <v>473</v>
      </c>
    </row>
    <row r="482" spans="1:5" ht="16" x14ac:dyDescent="0.2">
      <c r="A482" s="44"/>
      <c r="B482" s="44"/>
      <c r="C482" s="44"/>
      <c r="D482" s="44"/>
      <c r="E482" s="46"/>
    </row>
    <row r="483" spans="1:5" ht="16" x14ac:dyDescent="0.2">
      <c r="A483" s="44"/>
      <c r="B483" s="44"/>
      <c r="C483" s="44"/>
      <c r="D483" s="44"/>
      <c r="E483" s="46" t="s">
        <v>24</v>
      </c>
    </row>
    <row r="484" spans="1:5" ht="16" x14ac:dyDescent="0.2">
      <c r="A484" s="44"/>
      <c r="B484" s="44"/>
      <c r="C484" s="44"/>
      <c r="D484" s="44"/>
      <c r="E484" s="46"/>
    </row>
    <row r="485" spans="1:5" ht="16" x14ac:dyDescent="0.2">
      <c r="A485" s="44"/>
      <c r="B485" s="44"/>
      <c r="C485" s="44"/>
      <c r="D485" s="44"/>
      <c r="E485" s="48"/>
    </row>
    <row r="486" spans="1:5" ht="16" x14ac:dyDescent="0.2">
      <c r="A486" s="44"/>
      <c r="B486" s="44"/>
      <c r="C486" s="44"/>
      <c r="D486" s="44"/>
      <c r="E486" s="46" t="s">
        <v>22</v>
      </c>
    </row>
    <row r="487" spans="1:5" ht="16" x14ac:dyDescent="0.2">
      <c r="A487" s="44"/>
      <c r="B487" s="44"/>
      <c r="C487" s="44"/>
      <c r="D487" s="44"/>
      <c r="E487" s="46"/>
    </row>
    <row r="488" spans="1:5" ht="16" x14ac:dyDescent="0.2">
      <c r="A488" s="44"/>
      <c r="B488" s="44"/>
      <c r="C488" s="44"/>
      <c r="D488" s="44"/>
      <c r="E488" s="48"/>
    </row>
    <row r="489" spans="1:5" ht="16" x14ac:dyDescent="0.2">
      <c r="A489" s="44"/>
      <c r="B489" s="44"/>
      <c r="C489" s="44"/>
      <c r="D489" s="44"/>
      <c r="E489" s="46" t="s">
        <v>453</v>
      </c>
    </row>
    <row r="490" spans="1:5" ht="16" x14ac:dyDescent="0.2">
      <c r="A490" s="44"/>
      <c r="B490" s="44"/>
      <c r="C490" s="44"/>
      <c r="D490" s="44"/>
      <c r="E490" s="46"/>
    </row>
    <row r="491" spans="1:5" ht="16" x14ac:dyDescent="0.2">
      <c r="A491" s="44"/>
      <c r="B491" s="44"/>
      <c r="C491" s="44"/>
      <c r="D491" s="44"/>
      <c r="E491" s="46" t="s">
        <v>473</v>
      </c>
    </row>
    <row r="492" spans="1:5" ht="16" x14ac:dyDescent="0.2">
      <c r="A492" s="44"/>
      <c r="B492" s="44"/>
      <c r="C492" s="44"/>
      <c r="D492" s="44"/>
      <c r="E492" s="46"/>
    </row>
    <row r="493" spans="1:5" ht="16" x14ac:dyDescent="0.2">
      <c r="A493" s="44"/>
      <c r="B493" s="44"/>
      <c r="C493" s="44"/>
      <c r="D493" s="44"/>
      <c r="E493" s="48"/>
    </row>
    <row r="494" spans="1:5" ht="16" x14ac:dyDescent="0.2">
      <c r="A494" s="44"/>
      <c r="B494" s="44"/>
      <c r="C494" s="44"/>
      <c r="D494" s="44"/>
      <c r="E494" s="46" t="s">
        <v>523</v>
      </c>
    </row>
    <row r="495" spans="1:5" ht="16" x14ac:dyDescent="0.2">
      <c r="A495" s="44"/>
      <c r="B495" s="44"/>
      <c r="C495" s="44"/>
      <c r="D495" s="44"/>
      <c r="E495" s="46"/>
    </row>
    <row r="496" spans="1:5" ht="16" x14ac:dyDescent="0.2">
      <c r="A496" s="44"/>
      <c r="B496" s="44"/>
      <c r="C496" s="44"/>
      <c r="D496" s="44"/>
      <c r="E496" s="46" t="s">
        <v>457</v>
      </c>
    </row>
    <row r="497" spans="1:5" ht="16" x14ac:dyDescent="0.2">
      <c r="A497" s="44"/>
      <c r="B497" s="44"/>
      <c r="C497" s="44"/>
      <c r="D497" s="44"/>
      <c r="E497" s="46"/>
    </row>
    <row r="498" spans="1:5" ht="16" x14ac:dyDescent="0.2">
      <c r="A498" s="44"/>
      <c r="B498" s="44"/>
      <c r="C498" s="44"/>
      <c r="D498" s="44"/>
      <c r="E498" s="48"/>
    </row>
    <row r="499" spans="1:5" ht="16" x14ac:dyDescent="0.2">
      <c r="A499" s="44"/>
      <c r="B499" s="44"/>
      <c r="C499" s="44"/>
      <c r="D499" s="44"/>
      <c r="E499" s="46" t="s">
        <v>457</v>
      </c>
    </row>
    <row r="500" spans="1:5" ht="16" x14ac:dyDescent="0.2">
      <c r="A500" s="44"/>
      <c r="B500" s="44"/>
      <c r="C500" s="44"/>
      <c r="D500" s="44"/>
      <c r="E500" s="46" t="s">
        <v>483</v>
      </c>
    </row>
    <row r="501" spans="1:5" ht="16" x14ac:dyDescent="0.2">
      <c r="A501" s="44"/>
      <c r="B501" s="44"/>
      <c r="C501" s="44"/>
      <c r="D501" s="44"/>
      <c r="E501" s="46"/>
    </row>
    <row r="502" spans="1:5" ht="16" x14ac:dyDescent="0.2">
      <c r="A502" s="44"/>
      <c r="B502" s="44"/>
      <c r="C502" s="44"/>
      <c r="D502" s="44"/>
      <c r="E502" s="46" t="s">
        <v>454</v>
      </c>
    </row>
    <row r="503" spans="1:5" ht="16" x14ac:dyDescent="0.2">
      <c r="A503" s="44"/>
      <c r="B503" s="44"/>
      <c r="C503" s="44"/>
      <c r="D503" s="44"/>
      <c r="E503" s="46" t="s">
        <v>453</v>
      </c>
    </row>
    <row r="504" spans="1:5" ht="16" x14ac:dyDescent="0.2">
      <c r="A504" s="44"/>
      <c r="B504" s="44"/>
      <c r="C504" s="44"/>
      <c r="D504" s="44"/>
      <c r="E504" s="46"/>
    </row>
    <row r="505" spans="1:5" ht="16" x14ac:dyDescent="0.2">
      <c r="A505" s="44"/>
      <c r="B505" s="44"/>
      <c r="C505" s="44"/>
      <c r="D505" s="44"/>
      <c r="E505" s="46" t="s">
        <v>488</v>
      </c>
    </row>
    <row r="506" spans="1:5" ht="16" x14ac:dyDescent="0.2">
      <c r="A506" s="44"/>
      <c r="B506" s="44"/>
      <c r="C506" s="44"/>
      <c r="D506" s="44"/>
      <c r="E506" s="46" t="s">
        <v>454</v>
      </c>
    </row>
    <row r="507" spans="1:5" ht="16" x14ac:dyDescent="0.2">
      <c r="A507" s="44"/>
      <c r="B507" s="44"/>
      <c r="C507" s="44"/>
      <c r="D507" s="44"/>
      <c r="E507" s="46"/>
    </row>
    <row r="508" spans="1:5" ht="16" x14ac:dyDescent="0.2">
      <c r="A508" s="44"/>
      <c r="B508" s="44"/>
      <c r="C508" s="44"/>
      <c r="D508" s="44"/>
      <c r="E508" s="46" t="s">
        <v>461</v>
      </c>
    </row>
    <row r="509" spans="1:5" ht="16" x14ac:dyDescent="0.2">
      <c r="A509" s="44"/>
      <c r="B509" s="44"/>
      <c r="C509" s="44"/>
      <c r="D509" s="44"/>
      <c r="E509" s="46" t="s">
        <v>455</v>
      </c>
    </row>
    <row r="510" spans="1:5" ht="16" x14ac:dyDescent="0.2">
      <c r="A510" s="44"/>
      <c r="B510" s="44"/>
      <c r="C510" s="44"/>
      <c r="D510" s="44"/>
      <c r="E510" s="46"/>
    </row>
    <row r="511" spans="1:5" ht="16" x14ac:dyDescent="0.2">
      <c r="A511" s="44"/>
      <c r="B511" s="44"/>
      <c r="C511" s="44"/>
      <c r="D511" s="44"/>
      <c r="E511" s="46" t="s">
        <v>465</v>
      </c>
    </row>
    <row r="512" spans="1:5" ht="16" x14ac:dyDescent="0.2">
      <c r="A512" s="44"/>
      <c r="B512" s="44"/>
      <c r="C512" s="44"/>
      <c r="D512" s="44"/>
      <c r="E512" s="46" t="s">
        <v>22</v>
      </c>
    </row>
    <row r="513" spans="1:5" ht="16" x14ac:dyDescent="0.2">
      <c r="A513" s="44"/>
      <c r="B513" s="44"/>
      <c r="C513" s="44"/>
      <c r="D513" s="44"/>
      <c r="E513" s="46"/>
    </row>
    <row r="514" spans="1:5" ht="16" x14ac:dyDescent="0.2">
      <c r="A514" s="44"/>
      <c r="B514" s="44"/>
      <c r="C514" s="44"/>
      <c r="D514" s="44"/>
      <c r="E514" s="46" t="s">
        <v>456</v>
      </c>
    </row>
    <row r="515" spans="1:5" ht="16" x14ac:dyDescent="0.2">
      <c r="A515" s="44"/>
      <c r="B515" s="44"/>
      <c r="C515" s="44"/>
      <c r="D515" s="44"/>
      <c r="E515" s="46" t="s">
        <v>494</v>
      </c>
    </row>
    <row r="516" spans="1:5" ht="16" x14ac:dyDescent="0.2">
      <c r="A516" s="44"/>
      <c r="B516" s="44"/>
      <c r="C516" s="44"/>
      <c r="D516" s="44"/>
      <c r="E516" s="46"/>
    </row>
    <row r="517" spans="1:5" ht="16" x14ac:dyDescent="0.2">
      <c r="A517" s="44"/>
      <c r="B517" s="44"/>
      <c r="C517" s="44"/>
      <c r="D517" s="44"/>
      <c r="E517" s="49"/>
    </row>
    <row r="518" spans="1:5" ht="16" x14ac:dyDescent="0.2">
      <c r="A518" s="44"/>
      <c r="B518" s="44"/>
      <c r="C518" s="44"/>
      <c r="D518" s="44"/>
      <c r="E518" s="48"/>
    </row>
    <row r="519" spans="1:5" ht="16" x14ac:dyDescent="0.2">
      <c r="A519" s="44"/>
      <c r="B519" s="44"/>
      <c r="C519" s="44"/>
      <c r="D519" s="44"/>
      <c r="E519" s="46" t="s">
        <v>523</v>
      </c>
    </row>
    <row r="520" spans="1:5" ht="16" x14ac:dyDescent="0.2">
      <c r="A520" s="44"/>
      <c r="B520" s="44"/>
      <c r="C520" s="44"/>
      <c r="D520" s="44"/>
      <c r="E520" s="46"/>
    </row>
    <row r="521" spans="1:5" ht="16" x14ac:dyDescent="0.2">
      <c r="A521" s="44"/>
      <c r="B521" s="44"/>
      <c r="C521" s="44"/>
      <c r="D521" s="44"/>
      <c r="E521" s="49"/>
    </row>
    <row r="522" spans="1:5" ht="16" x14ac:dyDescent="0.2">
      <c r="A522" s="44"/>
      <c r="B522" s="44"/>
      <c r="C522" s="44"/>
      <c r="D522" s="44"/>
      <c r="E522" s="48"/>
    </row>
    <row r="523" spans="1:5" ht="16" x14ac:dyDescent="0.2">
      <c r="A523" s="44"/>
      <c r="B523" s="44"/>
      <c r="C523" s="44"/>
      <c r="D523" s="44"/>
      <c r="E523" s="46" t="s">
        <v>457</v>
      </c>
    </row>
    <row r="524" spans="1:5" ht="16" x14ac:dyDescent="0.2">
      <c r="A524" s="44"/>
      <c r="B524" s="44"/>
      <c r="C524" s="44"/>
      <c r="D524" s="44"/>
      <c r="E524" s="46"/>
    </row>
    <row r="525" spans="1:5" ht="16" x14ac:dyDescent="0.2">
      <c r="A525" s="44"/>
      <c r="B525" s="44"/>
      <c r="C525" s="44"/>
      <c r="D525" s="44"/>
      <c r="E525" s="49"/>
    </row>
    <row r="526" spans="1:5" ht="16" x14ac:dyDescent="0.2">
      <c r="A526" s="44"/>
      <c r="B526" s="44"/>
      <c r="C526" s="44"/>
      <c r="D526" s="44"/>
      <c r="E526" s="48"/>
    </row>
    <row r="527" spans="1:5" ht="16" x14ac:dyDescent="0.2">
      <c r="A527" s="44"/>
      <c r="B527" s="44"/>
      <c r="C527" s="44"/>
      <c r="D527" s="44"/>
      <c r="E527" s="46" t="s">
        <v>465</v>
      </c>
    </row>
    <row r="528" spans="1:5" ht="16" x14ac:dyDescent="0.2">
      <c r="A528" s="44"/>
      <c r="B528" s="44"/>
      <c r="C528" s="44"/>
      <c r="D528" s="44"/>
      <c r="E528" s="46"/>
    </row>
    <row r="529" spans="1:5" ht="16" x14ac:dyDescent="0.2">
      <c r="A529" s="44"/>
      <c r="B529" s="44"/>
      <c r="C529" s="44"/>
      <c r="D529" s="44"/>
      <c r="E529" s="49"/>
    </row>
    <row r="530" spans="1:5" ht="16" x14ac:dyDescent="0.2">
      <c r="A530" s="44"/>
      <c r="B530" s="44"/>
      <c r="C530" s="44"/>
      <c r="D530" s="44"/>
      <c r="E530" s="48"/>
    </row>
    <row r="531" spans="1:5" ht="16" x14ac:dyDescent="0.2">
      <c r="A531" s="44"/>
      <c r="B531" s="44"/>
      <c r="C531" s="44"/>
      <c r="D531" s="44"/>
      <c r="E531" s="46" t="s">
        <v>8</v>
      </c>
    </row>
    <row r="532" spans="1:5" ht="16" x14ac:dyDescent="0.2">
      <c r="A532" s="44"/>
      <c r="B532" s="44"/>
      <c r="C532" s="44"/>
      <c r="D532" s="44"/>
      <c r="E532" s="46"/>
    </row>
    <row r="533" spans="1:5" ht="16" x14ac:dyDescent="0.2">
      <c r="A533" s="44"/>
      <c r="B533" s="44"/>
      <c r="C533" s="44"/>
      <c r="D533" s="44"/>
      <c r="E533" s="49"/>
    </row>
    <row r="534" spans="1:5" ht="16" x14ac:dyDescent="0.2">
      <c r="A534" s="44"/>
      <c r="B534" s="44"/>
      <c r="C534" s="44"/>
      <c r="D534" s="44"/>
      <c r="E534" s="48"/>
    </row>
    <row r="535" spans="1:5" ht="16" x14ac:dyDescent="0.2">
      <c r="A535" s="44"/>
      <c r="B535" s="44"/>
      <c r="C535" s="44"/>
      <c r="D535" s="44"/>
      <c r="E535" s="46" t="s">
        <v>473</v>
      </c>
    </row>
    <row r="536" spans="1:5" ht="16" x14ac:dyDescent="0.2">
      <c r="A536" s="44"/>
      <c r="B536" s="44"/>
      <c r="C536" s="44"/>
      <c r="D536" s="44"/>
      <c r="E536" s="46"/>
    </row>
    <row r="537" spans="1:5" ht="16" x14ac:dyDescent="0.2">
      <c r="A537" s="44"/>
      <c r="B537" s="44"/>
      <c r="C537" s="44"/>
      <c r="D537" s="44"/>
      <c r="E537" s="49"/>
    </row>
    <row r="538" spans="1:5" ht="16" x14ac:dyDescent="0.2">
      <c r="A538" s="44"/>
      <c r="B538" s="44"/>
      <c r="C538" s="44"/>
      <c r="D538" s="44"/>
      <c r="E538" s="48"/>
    </row>
    <row r="539" spans="1:5" ht="16" x14ac:dyDescent="0.2">
      <c r="A539" s="44"/>
      <c r="B539" s="44"/>
      <c r="C539" s="44"/>
      <c r="D539" s="44"/>
      <c r="E539" s="46" t="s">
        <v>456</v>
      </c>
    </row>
    <row r="540" spans="1:5" ht="16" x14ac:dyDescent="0.2">
      <c r="A540" s="44"/>
      <c r="B540" s="44"/>
      <c r="C540" s="44"/>
      <c r="D540" s="44"/>
      <c r="E540" s="46"/>
    </row>
    <row r="541" spans="1:5" ht="16" x14ac:dyDescent="0.2">
      <c r="A541" s="44"/>
      <c r="B541" s="44"/>
      <c r="C541" s="44"/>
      <c r="D541" s="44"/>
      <c r="E541" s="49"/>
    </row>
    <row r="542" spans="1:5" ht="16" x14ac:dyDescent="0.2">
      <c r="A542" s="44"/>
      <c r="B542" s="44"/>
      <c r="C542" s="44"/>
      <c r="D542" s="44"/>
      <c r="E542" s="48"/>
    </row>
    <row r="543" spans="1:5" ht="16" x14ac:dyDescent="0.2">
      <c r="A543" s="44"/>
      <c r="B543" s="44"/>
      <c r="C543" s="44"/>
      <c r="D543" s="44"/>
      <c r="E543" s="49"/>
    </row>
    <row r="544" spans="1:5" ht="16" x14ac:dyDescent="0.2">
      <c r="A544" s="44"/>
      <c r="B544" s="44"/>
      <c r="C544" s="44"/>
      <c r="D544" s="44"/>
      <c r="E544" s="48"/>
    </row>
    <row r="545" spans="1:5" ht="16" x14ac:dyDescent="0.2">
      <c r="A545" s="44"/>
      <c r="B545" s="44"/>
      <c r="C545" s="44"/>
      <c r="D545" s="44"/>
      <c r="E545" s="49"/>
    </row>
    <row r="546" spans="1:5" ht="16" x14ac:dyDescent="0.2">
      <c r="A546" s="44"/>
      <c r="B546" s="44"/>
      <c r="C546" s="44"/>
      <c r="D546" s="44"/>
      <c r="E546" s="48"/>
    </row>
    <row r="547" spans="1:5" ht="16" x14ac:dyDescent="0.2">
      <c r="A547" s="44"/>
      <c r="B547" s="44"/>
      <c r="C547" s="44"/>
      <c r="D547" s="44"/>
      <c r="E547" s="46" t="s">
        <v>24</v>
      </c>
    </row>
    <row r="548" spans="1:5" ht="16" x14ac:dyDescent="0.2">
      <c r="A548" s="44"/>
      <c r="B548" s="44"/>
      <c r="C548" s="44"/>
      <c r="D548" s="44"/>
      <c r="E548" s="46"/>
    </row>
    <row r="549" spans="1:5" ht="16" x14ac:dyDescent="0.2">
      <c r="A549" s="44"/>
      <c r="B549" s="44"/>
      <c r="C549" s="44"/>
      <c r="D549" s="44"/>
      <c r="E549" s="49"/>
    </row>
    <row r="550" spans="1:5" ht="16" x14ac:dyDescent="0.2">
      <c r="A550" s="44"/>
      <c r="B550" s="44"/>
      <c r="C550" s="44"/>
      <c r="D550" s="44"/>
      <c r="E550" s="48"/>
    </row>
    <row r="551" spans="1:5" ht="16" x14ac:dyDescent="0.2">
      <c r="A551" s="44"/>
      <c r="B551" s="44"/>
      <c r="C551" s="44"/>
      <c r="D551" s="44"/>
      <c r="E551" s="46" t="s">
        <v>15</v>
      </c>
    </row>
    <row r="552" spans="1:5" ht="16" x14ac:dyDescent="0.2">
      <c r="A552" s="44"/>
      <c r="B552" s="44"/>
      <c r="C552" s="44"/>
      <c r="D552" s="44"/>
      <c r="E552" s="46"/>
    </row>
    <row r="553" spans="1:5" ht="16" x14ac:dyDescent="0.2">
      <c r="A553" s="44"/>
      <c r="B553" s="44"/>
      <c r="C553" s="44"/>
      <c r="D553" s="44"/>
      <c r="E553" s="49"/>
    </row>
    <row r="554" spans="1:5" ht="16" x14ac:dyDescent="0.2">
      <c r="A554" s="44"/>
      <c r="B554" s="44"/>
      <c r="C554" s="44"/>
      <c r="D554" s="44"/>
      <c r="E554" s="48"/>
    </row>
    <row r="555" spans="1:5" ht="16" x14ac:dyDescent="0.2">
      <c r="A555" s="44"/>
      <c r="B555" s="44"/>
      <c r="C555" s="44"/>
      <c r="D555" s="44"/>
      <c r="E555" s="46" t="s">
        <v>473</v>
      </c>
    </row>
    <row r="556" spans="1:5" ht="16" x14ac:dyDescent="0.2">
      <c r="A556" s="44"/>
      <c r="B556" s="44"/>
      <c r="C556" s="44"/>
      <c r="D556" s="44"/>
      <c r="E556" s="46"/>
    </row>
    <row r="557" spans="1:5" ht="16" x14ac:dyDescent="0.2">
      <c r="A557" s="44"/>
      <c r="B557" s="44"/>
      <c r="C557" s="44"/>
      <c r="D557" s="44"/>
      <c r="E557" s="49"/>
    </row>
    <row r="558" spans="1:5" ht="16" x14ac:dyDescent="0.2">
      <c r="A558" s="44"/>
      <c r="B558" s="44"/>
      <c r="C558" s="44"/>
      <c r="D558" s="44"/>
      <c r="E558" s="48"/>
    </row>
    <row r="559" spans="1:5" ht="16" x14ac:dyDescent="0.2">
      <c r="A559" s="44"/>
      <c r="B559" s="44"/>
      <c r="C559" s="44"/>
      <c r="D559" s="44"/>
      <c r="E559" s="46" t="s">
        <v>455</v>
      </c>
    </row>
    <row r="560" spans="1:5" ht="16" x14ac:dyDescent="0.2">
      <c r="A560" s="44"/>
      <c r="B560" s="44"/>
      <c r="C560" s="44"/>
      <c r="D560" s="44"/>
      <c r="E560" s="46"/>
    </row>
    <row r="561" spans="1:5" ht="16" x14ac:dyDescent="0.2">
      <c r="A561" s="44"/>
      <c r="B561" s="44"/>
      <c r="C561" s="44"/>
      <c r="D561" s="44"/>
      <c r="E561" s="49"/>
    </row>
    <row r="562" spans="1:5" ht="16" x14ac:dyDescent="0.2">
      <c r="A562" s="44"/>
      <c r="B562" s="44"/>
      <c r="C562" s="44"/>
      <c r="D562" s="44"/>
      <c r="E562" s="48"/>
    </row>
    <row r="563" spans="1:5" ht="16" x14ac:dyDescent="0.2">
      <c r="A563" s="44"/>
      <c r="B563" s="44"/>
      <c r="C563" s="44"/>
      <c r="D563" s="44"/>
      <c r="E563" s="46" t="s">
        <v>454</v>
      </c>
    </row>
    <row r="564" spans="1:5" ht="16" x14ac:dyDescent="0.2">
      <c r="A564" s="44"/>
      <c r="B564" s="44"/>
      <c r="C564" s="44"/>
      <c r="D564" s="44"/>
      <c r="E564" s="46"/>
    </row>
    <row r="565" spans="1:5" ht="16" x14ac:dyDescent="0.2">
      <c r="A565" s="44"/>
      <c r="B565" s="44"/>
      <c r="C565" s="44"/>
      <c r="D565" s="44"/>
      <c r="E565" s="49"/>
    </row>
    <row r="566" spans="1:5" ht="16" x14ac:dyDescent="0.2">
      <c r="A566" s="44"/>
      <c r="B566" s="44"/>
      <c r="C566" s="44"/>
      <c r="D566" s="44"/>
      <c r="E566" s="48"/>
    </row>
    <row r="567" spans="1:5" ht="16" x14ac:dyDescent="0.2">
      <c r="A567" s="44"/>
      <c r="B567" s="44"/>
      <c r="C567" s="44"/>
      <c r="D567" s="44"/>
      <c r="E567" s="46" t="s">
        <v>456</v>
      </c>
    </row>
    <row r="568" spans="1:5" ht="16" x14ac:dyDescent="0.2">
      <c r="A568" s="44"/>
      <c r="B568" s="44"/>
      <c r="C568" s="44"/>
      <c r="D568" s="44"/>
      <c r="E568" s="46"/>
    </row>
    <row r="569" spans="1:5" ht="16" x14ac:dyDescent="0.2">
      <c r="A569" s="44"/>
      <c r="B569" s="44"/>
      <c r="C569" s="44"/>
      <c r="D569" s="44"/>
      <c r="E569" s="49"/>
    </row>
    <row r="570" spans="1:5" ht="16" x14ac:dyDescent="0.2">
      <c r="A570" s="44"/>
      <c r="B570" s="44"/>
      <c r="C570" s="44"/>
      <c r="D570" s="44"/>
      <c r="E570" s="48"/>
    </row>
    <row r="571" spans="1:5" ht="16" x14ac:dyDescent="0.2">
      <c r="A571" s="44"/>
      <c r="B571" s="44"/>
      <c r="C571" s="44"/>
      <c r="D571" s="44"/>
      <c r="E571" s="46" t="s">
        <v>8</v>
      </c>
    </row>
    <row r="572" spans="1:5" ht="16" x14ac:dyDescent="0.2">
      <c r="A572" s="44"/>
      <c r="B572" s="44"/>
      <c r="C572" s="44"/>
      <c r="D572" s="44"/>
      <c r="E572" s="46"/>
    </row>
    <row r="573" spans="1:5" ht="16" x14ac:dyDescent="0.2">
      <c r="A573" s="44"/>
      <c r="B573" s="44"/>
      <c r="C573" s="44"/>
      <c r="D573" s="44"/>
      <c r="E573" s="49"/>
    </row>
    <row r="574" spans="1:5" ht="16" x14ac:dyDescent="0.2">
      <c r="A574" s="44"/>
      <c r="B574" s="44"/>
      <c r="C574" s="44"/>
      <c r="D574" s="44"/>
      <c r="E574" s="48"/>
    </row>
    <row r="575" spans="1:5" ht="16" x14ac:dyDescent="0.2">
      <c r="A575" s="44"/>
      <c r="B575" s="44"/>
      <c r="C575" s="44"/>
      <c r="D575" s="44"/>
      <c r="E575" s="46" t="s">
        <v>465</v>
      </c>
    </row>
    <row r="576" spans="1:5" ht="16" x14ac:dyDescent="0.2">
      <c r="A576" s="44"/>
      <c r="B576" s="44"/>
      <c r="C576" s="44"/>
      <c r="D576" s="44"/>
      <c r="E576" s="46"/>
    </row>
    <row r="577" spans="1:5" ht="16" x14ac:dyDescent="0.2">
      <c r="A577" s="44"/>
      <c r="B577" s="44"/>
      <c r="C577" s="44"/>
      <c r="D577" s="44"/>
      <c r="E577" s="49"/>
    </row>
    <row r="578" spans="1:5" ht="16" x14ac:dyDescent="0.2">
      <c r="A578" s="44"/>
      <c r="B578" s="44"/>
      <c r="C578" s="44"/>
      <c r="D578" s="44"/>
      <c r="E578" s="48"/>
    </row>
    <row r="579" spans="1:5" ht="16" x14ac:dyDescent="0.2">
      <c r="A579" s="44"/>
      <c r="B579" s="44"/>
      <c r="C579" s="44"/>
      <c r="D579" s="44"/>
      <c r="E579" s="46" t="s">
        <v>457</v>
      </c>
    </row>
    <row r="580" spans="1:5" ht="16" x14ac:dyDescent="0.2">
      <c r="A580" s="44"/>
      <c r="B580" s="44"/>
      <c r="C580" s="44"/>
      <c r="D580" s="44"/>
      <c r="E580" s="46"/>
    </row>
    <row r="581" spans="1:5" ht="16" x14ac:dyDescent="0.2">
      <c r="A581" s="44"/>
      <c r="B581" s="44"/>
      <c r="C581" s="44"/>
      <c r="D581" s="44"/>
      <c r="E581" s="49"/>
    </row>
    <row r="582" spans="1:5" ht="16" x14ac:dyDescent="0.2">
      <c r="A582" s="44"/>
      <c r="B582" s="44"/>
      <c r="C582" s="44"/>
      <c r="D582" s="44"/>
      <c r="E582" s="48"/>
    </row>
    <row r="583" spans="1:5" ht="16" x14ac:dyDescent="0.2">
      <c r="A583" s="44"/>
      <c r="B583" s="44"/>
      <c r="C583" s="44"/>
      <c r="D583" s="44"/>
      <c r="E583" s="46" t="s">
        <v>497</v>
      </c>
    </row>
    <row r="584" spans="1:5" ht="16" x14ac:dyDescent="0.2">
      <c r="A584" s="44"/>
      <c r="B584" s="44"/>
      <c r="C584" s="44"/>
      <c r="D584" s="44"/>
      <c r="E584" s="46"/>
    </row>
    <row r="585" spans="1:5" ht="16" x14ac:dyDescent="0.2">
      <c r="A585" s="44"/>
      <c r="B585" s="44"/>
      <c r="C585" s="44"/>
      <c r="D585" s="44"/>
      <c r="E585" s="49"/>
    </row>
    <row r="586" spans="1:5" ht="16" x14ac:dyDescent="0.2">
      <c r="A586" s="44"/>
      <c r="B586" s="44"/>
      <c r="C586" s="44"/>
      <c r="D586" s="44"/>
      <c r="E586" s="48"/>
    </row>
    <row r="587" spans="1:5" ht="16" x14ac:dyDescent="0.2">
      <c r="A587" s="44"/>
      <c r="B587" s="44"/>
      <c r="C587" s="44"/>
      <c r="D587" s="44"/>
      <c r="E587" s="46" t="s">
        <v>523</v>
      </c>
    </row>
    <row r="588" spans="1:5" ht="16" x14ac:dyDescent="0.2">
      <c r="A588" s="44"/>
      <c r="B588" s="44"/>
      <c r="C588" s="44"/>
      <c r="D588" s="44"/>
      <c r="E588" s="46"/>
    </row>
    <row r="589" spans="1:5" ht="16" x14ac:dyDescent="0.2">
      <c r="A589" s="44"/>
      <c r="B589" s="44"/>
      <c r="C589" s="44"/>
      <c r="D589" s="44"/>
      <c r="E589" s="49"/>
    </row>
    <row r="590" spans="1:5" ht="16" x14ac:dyDescent="0.2">
      <c r="A590" s="44"/>
      <c r="B590" s="44"/>
      <c r="C590" s="44"/>
      <c r="D590" s="44"/>
      <c r="E590" s="48"/>
    </row>
    <row r="591" spans="1:5" ht="16" x14ac:dyDescent="0.2">
      <c r="A591" s="44"/>
      <c r="B591" s="44"/>
      <c r="C591" s="44"/>
      <c r="D591" s="44"/>
      <c r="E591" s="46" t="s">
        <v>488</v>
      </c>
    </row>
    <row r="592" spans="1:5" ht="16" x14ac:dyDescent="0.2">
      <c r="A592" s="44"/>
      <c r="B592" s="44"/>
      <c r="C592" s="44"/>
      <c r="D592" s="44"/>
      <c r="E592" s="46"/>
    </row>
    <row r="593" spans="1:5" ht="16" x14ac:dyDescent="0.2">
      <c r="A593" s="44"/>
      <c r="B593" s="44"/>
      <c r="C593" s="44"/>
      <c r="D593" s="44"/>
      <c r="E593" s="49"/>
    </row>
    <row r="594" spans="1:5" ht="16" x14ac:dyDescent="0.2">
      <c r="A594" s="44"/>
      <c r="B594" s="44"/>
      <c r="C594" s="44"/>
      <c r="D594" s="44"/>
      <c r="E594" s="48"/>
    </row>
    <row r="595" spans="1:5" ht="16" x14ac:dyDescent="0.2">
      <c r="A595" s="44"/>
      <c r="B595" s="44"/>
      <c r="C595" s="44"/>
      <c r="D595" s="44"/>
      <c r="E595" s="46" t="s">
        <v>461</v>
      </c>
    </row>
    <row r="596" spans="1:5" ht="16" x14ac:dyDescent="0.2">
      <c r="A596" s="44"/>
      <c r="B596" s="44"/>
      <c r="C596" s="44"/>
      <c r="D596" s="44"/>
      <c r="E596" s="46"/>
    </row>
    <row r="597" spans="1:5" ht="16" x14ac:dyDescent="0.2">
      <c r="A597" s="44"/>
      <c r="B597" s="44"/>
      <c r="C597" s="44"/>
      <c r="D597" s="44"/>
      <c r="E597" s="49"/>
    </row>
    <row r="598" spans="1:5" ht="16" x14ac:dyDescent="0.2">
      <c r="A598" s="44"/>
      <c r="B598" s="44"/>
      <c r="C598" s="44"/>
      <c r="D598" s="44"/>
      <c r="E598" s="48"/>
    </row>
    <row r="599" spans="1:5" ht="16" x14ac:dyDescent="0.2">
      <c r="A599" s="44"/>
      <c r="B599" s="44"/>
      <c r="C599" s="44"/>
      <c r="D599" s="44"/>
      <c r="E599" s="46" t="s">
        <v>658</v>
      </c>
    </row>
    <row r="600" spans="1:5" ht="16" x14ac:dyDescent="0.2">
      <c r="A600" s="44"/>
      <c r="B600" s="44"/>
      <c r="C600" s="44"/>
      <c r="D600" s="44"/>
      <c r="E600" s="46"/>
    </row>
    <row r="601" spans="1:5" ht="16" x14ac:dyDescent="0.2">
      <c r="A601" s="44"/>
      <c r="B601" s="44"/>
      <c r="C601" s="44"/>
      <c r="D601" s="44"/>
      <c r="E601" s="49"/>
    </row>
    <row r="602" spans="1:5" ht="16" x14ac:dyDescent="0.2">
      <c r="A602" s="44"/>
      <c r="B602" s="44"/>
      <c r="C602" s="44"/>
      <c r="D602" s="44"/>
      <c r="E602" s="48"/>
    </row>
    <row r="603" spans="1:5" ht="16" x14ac:dyDescent="0.2">
      <c r="A603" s="44"/>
      <c r="B603" s="44"/>
      <c r="C603" s="44"/>
      <c r="D603" s="44"/>
      <c r="E603" s="46" t="s">
        <v>658</v>
      </c>
    </row>
    <row r="604" spans="1:5" ht="16" x14ac:dyDescent="0.2">
      <c r="A604" s="44"/>
      <c r="B604" s="44"/>
      <c r="C604" s="44"/>
      <c r="D604" s="44"/>
      <c r="E604" s="46"/>
    </row>
    <row r="605" spans="1:5" ht="16" x14ac:dyDescent="0.2">
      <c r="A605" s="44"/>
      <c r="B605" s="44"/>
      <c r="C605" s="44"/>
      <c r="D605" s="44"/>
      <c r="E605" s="49"/>
    </row>
    <row r="606" spans="1:5" ht="16" x14ac:dyDescent="0.2">
      <c r="A606" s="44"/>
      <c r="B606" s="44"/>
      <c r="C606" s="44"/>
      <c r="D606" s="44"/>
      <c r="E606" s="48"/>
    </row>
    <row r="607" spans="1:5" ht="16" x14ac:dyDescent="0.2">
      <c r="A607" s="44"/>
      <c r="B607" s="44"/>
      <c r="C607" s="44"/>
      <c r="D607" s="44"/>
      <c r="E607" s="46" t="s">
        <v>533</v>
      </c>
    </row>
    <row r="608" spans="1:5" ht="16" x14ac:dyDescent="0.2">
      <c r="A608" s="44"/>
      <c r="B608" s="44"/>
      <c r="C608" s="44"/>
      <c r="D608" s="44"/>
      <c r="E608" s="46"/>
    </row>
    <row r="609" spans="1:5" ht="16" x14ac:dyDescent="0.2">
      <c r="A609" s="44"/>
      <c r="B609" s="44"/>
      <c r="C609" s="44"/>
      <c r="D609" s="44"/>
      <c r="E609" s="49"/>
    </row>
    <row r="610" spans="1:5" ht="16" x14ac:dyDescent="0.2">
      <c r="A610" s="44"/>
      <c r="B610" s="44"/>
      <c r="C610" s="44"/>
      <c r="D610" s="44"/>
      <c r="E610" s="48"/>
    </row>
    <row r="611" spans="1:5" ht="16" x14ac:dyDescent="0.2">
      <c r="A611" s="44"/>
      <c r="B611" s="44"/>
      <c r="C611" s="44"/>
      <c r="D611" s="44"/>
      <c r="E611" s="46" t="s">
        <v>453</v>
      </c>
    </row>
    <row r="612" spans="1:5" ht="16" x14ac:dyDescent="0.2">
      <c r="A612" s="44"/>
      <c r="B612" s="44"/>
      <c r="C612" s="44"/>
      <c r="D612" s="44"/>
      <c r="E612" s="46"/>
    </row>
    <row r="613" spans="1:5" ht="16" x14ac:dyDescent="0.2">
      <c r="A613" s="44"/>
      <c r="B613" s="44"/>
      <c r="C613" s="44"/>
      <c r="D613" s="44"/>
      <c r="E613" s="49"/>
    </row>
    <row r="614" spans="1:5" ht="16" x14ac:dyDescent="0.2">
      <c r="A614" s="44"/>
      <c r="B614" s="44"/>
      <c r="C614" s="44"/>
      <c r="D614" s="44"/>
      <c r="E614" s="48"/>
    </row>
    <row r="615" spans="1:5" ht="16" x14ac:dyDescent="0.2">
      <c r="A615" s="44"/>
      <c r="B615" s="44"/>
      <c r="C615" s="44"/>
      <c r="D615" s="44"/>
      <c r="E615" s="46" t="s">
        <v>22</v>
      </c>
    </row>
    <row r="616" spans="1:5" ht="16" x14ac:dyDescent="0.2">
      <c r="A616" s="44"/>
      <c r="B616" s="44"/>
      <c r="C616" s="44"/>
      <c r="D616" s="44"/>
      <c r="E616" s="46"/>
    </row>
    <row r="617" spans="1:5" ht="16" x14ac:dyDescent="0.2">
      <c r="A617" s="44"/>
      <c r="B617" s="44"/>
      <c r="C617" s="44"/>
      <c r="D617" s="44"/>
      <c r="E617" s="49"/>
    </row>
    <row r="618" spans="1:5" ht="16" x14ac:dyDescent="0.2">
      <c r="A618" s="44"/>
      <c r="B618" s="44"/>
      <c r="C618" s="44"/>
      <c r="D618" s="44"/>
      <c r="E618" s="48"/>
    </row>
    <row r="619" spans="1:5" ht="16" x14ac:dyDescent="0.2">
      <c r="A619" s="44"/>
      <c r="B619" s="44"/>
      <c r="C619" s="44"/>
      <c r="D619" s="44"/>
      <c r="E619" s="46" t="s">
        <v>24</v>
      </c>
    </row>
    <row r="620" spans="1:5" ht="16" x14ac:dyDescent="0.2">
      <c r="A620" s="44"/>
      <c r="B620" s="44"/>
      <c r="C620" s="44"/>
      <c r="D620" s="44"/>
      <c r="E620" s="46"/>
    </row>
    <row r="621" spans="1:5" ht="16" x14ac:dyDescent="0.2">
      <c r="A621" s="44"/>
      <c r="B621" s="44"/>
      <c r="C621" s="44"/>
      <c r="D621" s="44"/>
      <c r="E621" s="49"/>
    </row>
    <row r="622" spans="1:5" ht="16" x14ac:dyDescent="0.2">
      <c r="A622" s="44"/>
      <c r="B622" s="44"/>
      <c r="C622" s="44"/>
      <c r="D622" s="44"/>
      <c r="E622" s="48"/>
    </row>
    <row r="623" spans="1:5" ht="16" x14ac:dyDescent="0.2">
      <c r="A623" s="44"/>
      <c r="B623" s="44"/>
      <c r="C623" s="44"/>
      <c r="D623" s="44"/>
      <c r="E623" s="46" t="s">
        <v>454</v>
      </c>
    </row>
    <row r="624" spans="1:5" ht="16" x14ac:dyDescent="0.2">
      <c r="A624" s="44"/>
      <c r="B624" s="44"/>
      <c r="C624" s="44"/>
      <c r="D624" s="44"/>
      <c r="E624" s="46"/>
    </row>
    <row r="625" spans="1:5" ht="16" x14ac:dyDescent="0.2">
      <c r="A625" s="44"/>
      <c r="B625" s="44"/>
      <c r="C625" s="44"/>
      <c r="D625" s="44"/>
      <c r="E625" s="49"/>
    </row>
    <row r="626" spans="1:5" ht="16" x14ac:dyDescent="0.2">
      <c r="A626" s="44"/>
      <c r="B626" s="44"/>
      <c r="C626" s="44"/>
      <c r="D626" s="44"/>
      <c r="E626" s="48"/>
    </row>
    <row r="627" spans="1:5" ht="16" x14ac:dyDescent="0.2">
      <c r="A627" s="44"/>
      <c r="B627" s="44"/>
      <c r="C627" s="44"/>
      <c r="D627" s="44"/>
      <c r="E627" s="46" t="s">
        <v>461</v>
      </c>
    </row>
    <row r="628" spans="1:5" ht="16" x14ac:dyDescent="0.2">
      <c r="A628" s="44"/>
      <c r="B628" s="44"/>
      <c r="C628" s="44"/>
      <c r="D628" s="44"/>
      <c r="E628" s="46"/>
    </row>
    <row r="629" spans="1:5" ht="16" x14ac:dyDescent="0.2">
      <c r="A629" s="44"/>
      <c r="B629" s="44"/>
      <c r="C629" s="44"/>
      <c r="D629" s="44"/>
      <c r="E629" s="49"/>
    </row>
    <row r="630" spans="1:5" ht="16" x14ac:dyDescent="0.2">
      <c r="A630" s="44"/>
      <c r="B630" s="44"/>
      <c r="C630" s="44"/>
      <c r="D630" s="44"/>
      <c r="E630" s="48"/>
    </row>
    <row r="631" spans="1:5" ht="16" x14ac:dyDescent="0.2">
      <c r="A631" s="44"/>
      <c r="B631" s="44"/>
      <c r="C631" s="44"/>
      <c r="D631" s="44"/>
      <c r="E631" s="46" t="s">
        <v>658</v>
      </c>
    </row>
    <row r="632" spans="1:5" ht="16" x14ac:dyDescent="0.2">
      <c r="A632" s="44"/>
      <c r="B632" s="44"/>
      <c r="C632" s="44"/>
      <c r="D632" s="44"/>
      <c r="E632" s="46"/>
    </row>
    <row r="633" spans="1:5" ht="16" x14ac:dyDescent="0.2">
      <c r="A633" s="44"/>
      <c r="B633" s="44"/>
      <c r="C633" s="44"/>
      <c r="D633" s="44"/>
      <c r="E633" s="49"/>
    </row>
    <row r="634" spans="1:5" ht="16" x14ac:dyDescent="0.2">
      <c r="A634" s="44"/>
      <c r="B634" s="44"/>
      <c r="C634" s="44"/>
      <c r="D634" s="44"/>
      <c r="E634" s="48"/>
    </row>
    <row r="635" spans="1:5" ht="16" x14ac:dyDescent="0.2">
      <c r="A635" s="44"/>
      <c r="B635" s="44"/>
      <c r="C635" s="44"/>
      <c r="D635" s="44"/>
      <c r="E635" s="46" t="s">
        <v>456</v>
      </c>
    </row>
    <row r="636" spans="1:5" ht="16" x14ac:dyDescent="0.2">
      <c r="A636" s="44"/>
      <c r="B636" s="44"/>
      <c r="C636" s="44"/>
      <c r="D636" s="44"/>
      <c r="E636" s="46"/>
    </row>
    <row r="637" spans="1:5" ht="16" x14ac:dyDescent="0.2">
      <c r="A637" s="44"/>
      <c r="B637" s="44"/>
      <c r="C637" s="44"/>
      <c r="D637" s="44"/>
      <c r="E637" s="49"/>
    </row>
    <row r="638" spans="1:5" ht="16" x14ac:dyDescent="0.2">
      <c r="A638" s="44"/>
      <c r="B638" s="44"/>
      <c r="C638" s="44"/>
      <c r="D638" s="44"/>
      <c r="E638" s="48"/>
    </row>
    <row r="639" spans="1:5" ht="16" x14ac:dyDescent="0.2">
      <c r="A639" s="44"/>
      <c r="B639" s="44"/>
      <c r="C639" s="44"/>
      <c r="D639" s="44"/>
      <c r="E639" s="46" t="s">
        <v>465</v>
      </c>
    </row>
    <row r="640" spans="1:5" ht="16" x14ac:dyDescent="0.2">
      <c r="A640" s="44"/>
      <c r="B640" s="44"/>
      <c r="C640" s="44"/>
      <c r="D640" s="44"/>
      <c r="E640" s="46"/>
    </row>
    <row r="641" spans="1:5" ht="16" x14ac:dyDescent="0.2">
      <c r="A641" s="44"/>
      <c r="B641" s="44"/>
      <c r="C641" s="44"/>
      <c r="D641" s="44"/>
      <c r="E641" s="49"/>
    </row>
    <row r="642" spans="1:5" ht="16" x14ac:dyDescent="0.2">
      <c r="A642" s="44"/>
      <c r="B642" s="44"/>
      <c r="C642" s="44"/>
      <c r="D642" s="44"/>
      <c r="E642" s="48"/>
    </row>
    <row r="643" spans="1:5" ht="16" x14ac:dyDescent="0.2">
      <c r="A643" s="44"/>
      <c r="B643" s="44"/>
      <c r="C643" s="44"/>
      <c r="D643" s="44"/>
      <c r="E643" s="46" t="s">
        <v>455</v>
      </c>
    </row>
    <row r="644" spans="1:5" ht="16" x14ac:dyDescent="0.2">
      <c r="A644" s="44"/>
      <c r="B644" s="44"/>
      <c r="C644" s="44"/>
      <c r="D644" s="44"/>
      <c r="E644" s="46"/>
    </row>
    <row r="645" spans="1:5" ht="16" x14ac:dyDescent="0.2">
      <c r="A645" s="44"/>
      <c r="B645" s="44"/>
      <c r="C645" s="44"/>
      <c r="D645" s="44"/>
      <c r="E645" s="49"/>
    </row>
    <row r="646" spans="1:5" ht="16" x14ac:dyDescent="0.2">
      <c r="A646" s="44"/>
      <c r="B646" s="44"/>
      <c r="C646" s="44"/>
      <c r="D646" s="44"/>
      <c r="E646" s="48"/>
    </row>
    <row r="647" spans="1:5" ht="16" x14ac:dyDescent="0.2">
      <c r="A647" s="44"/>
      <c r="B647" s="44"/>
      <c r="C647" s="44"/>
      <c r="D647" s="44"/>
      <c r="E647" s="46" t="s">
        <v>457</v>
      </c>
    </row>
    <row r="648" spans="1:5" ht="16" x14ac:dyDescent="0.2">
      <c r="A648" s="44"/>
      <c r="B648" s="44"/>
      <c r="C648" s="44"/>
      <c r="D648" s="44"/>
      <c r="E648" s="46"/>
    </row>
    <row r="649" spans="1:5" ht="16" x14ac:dyDescent="0.2">
      <c r="A649" s="44"/>
      <c r="B649" s="44"/>
      <c r="C649" s="44"/>
      <c r="D649" s="44"/>
      <c r="E649" s="49"/>
    </row>
    <row r="650" spans="1:5" ht="16" x14ac:dyDescent="0.2">
      <c r="A650" s="44"/>
      <c r="B650" s="44"/>
      <c r="C650" s="44"/>
      <c r="D650" s="44"/>
      <c r="E650" s="48"/>
    </row>
    <row r="651" spans="1:5" ht="16" x14ac:dyDescent="0.2">
      <c r="A651" s="44"/>
      <c r="B651" s="44"/>
      <c r="C651" s="44"/>
      <c r="D651" s="44"/>
      <c r="E651" s="46" t="s">
        <v>473</v>
      </c>
    </row>
    <row r="652" spans="1:5" ht="16" x14ac:dyDescent="0.2">
      <c r="A652" s="44"/>
      <c r="B652" s="44"/>
      <c r="C652" s="44"/>
      <c r="D652" s="44"/>
      <c r="E652" s="46"/>
    </row>
    <row r="653" spans="1:5" ht="16" x14ac:dyDescent="0.2">
      <c r="A653" s="44"/>
      <c r="B653" s="44"/>
      <c r="C653" s="44"/>
      <c r="D653" s="44"/>
      <c r="E653" s="49"/>
    </row>
    <row r="654" spans="1:5" ht="16" x14ac:dyDescent="0.2">
      <c r="A654" s="44"/>
      <c r="B654" s="44"/>
      <c r="C654" s="44"/>
      <c r="D654" s="44"/>
      <c r="E654" s="48"/>
    </row>
    <row r="655" spans="1:5" ht="16" x14ac:dyDescent="0.2">
      <c r="A655" s="44"/>
      <c r="B655" s="44"/>
      <c r="C655" s="44"/>
      <c r="D655" s="44"/>
      <c r="E655" s="46" t="s">
        <v>24</v>
      </c>
    </row>
    <row r="656" spans="1:5" ht="16" x14ac:dyDescent="0.2">
      <c r="A656" s="44"/>
      <c r="B656" s="44"/>
      <c r="C656" s="44"/>
      <c r="D656" s="44"/>
      <c r="E656" s="46"/>
    </row>
    <row r="657" spans="1:5" ht="16" x14ac:dyDescent="0.2">
      <c r="A657" s="44"/>
      <c r="B657" s="44"/>
      <c r="C657" s="44"/>
      <c r="D657" s="44"/>
      <c r="E657" s="49"/>
    </row>
    <row r="658" spans="1:5" ht="16" x14ac:dyDescent="0.2">
      <c r="A658" s="44"/>
      <c r="B658" s="44"/>
      <c r="C658" s="44"/>
      <c r="D658" s="44"/>
      <c r="E658" s="48"/>
    </row>
    <row r="659" spans="1:5" ht="16" x14ac:dyDescent="0.2">
      <c r="A659" s="44"/>
      <c r="B659" s="44"/>
      <c r="C659" s="44"/>
      <c r="D659" s="44"/>
      <c r="E659" s="46" t="s">
        <v>517</v>
      </c>
    </row>
    <row r="660" spans="1:5" ht="16" x14ac:dyDescent="0.2">
      <c r="A660" s="44"/>
      <c r="B660" s="44"/>
      <c r="C660" s="44"/>
      <c r="D660" s="44"/>
      <c r="E660" s="46"/>
    </row>
    <row r="661" spans="1:5" ht="16" x14ac:dyDescent="0.2">
      <c r="A661" s="44"/>
      <c r="B661" s="44"/>
      <c r="C661" s="44"/>
      <c r="D661" s="44"/>
      <c r="E661" s="49"/>
    </row>
    <row r="662" spans="1:5" ht="16" x14ac:dyDescent="0.2">
      <c r="A662" s="44"/>
      <c r="B662" s="44"/>
      <c r="C662" s="44"/>
      <c r="D662" s="44"/>
      <c r="E662" s="48"/>
    </row>
    <row r="663" spans="1:5" ht="16" x14ac:dyDescent="0.2">
      <c r="A663" s="44"/>
      <c r="B663" s="44"/>
      <c r="C663" s="44"/>
      <c r="D663" s="44"/>
      <c r="E663" s="49"/>
    </row>
    <row r="664" spans="1:5" ht="16" x14ac:dyDescent="0.2">
      <c r="A664" s="44"/>
      <c r="B664" s="44"/>
      <c r="C664" s="44"/>
      <c r="D664" s="44"/>
      <c r="E664" s="48"/>
    </row>
    <row r="665" spans="1:5" ht="16" x14ac:dyDescent="0.2">
      <c r="A665" s="44"/>
      <c r="B665" s="44"/>
      <c r="C665" s="44"/>
      <c r="D665" s="44"/>
      <c r="E665" s="49"/>
    </row>
    <row r="666" spans="1:5" ht="16" x14ac:dyDescent="0.2">
      <c r="A666" s="44"/>
      <c r="B666" s="44"/>
      <c r="C666" s="44"/>
      <c r="D666" s="44"/>
      <c r="E666" s="48"/>
    </row>
    <row r="667" spans="1:5" ht="16" x14ac:dyDescent="0.2">
      <c r="A667" s="44"/>
      <c r="B667" s="44"/>
      <c r="C667" s="44"/>
      <c r="D667" s="44"/>
      <c r="E667" s="46" t="s">
        <v>453</v>
      </c>
    </row>
    <row r="668" spans="1:5" ht="16" x14ac:dyDescent="0.2">
      <c r="A668" s="44"/>
      <c r="B668" s="44"/>
      <c r="C668" s="44"/>
      <c r="D668" s="44"/>
      <c r="E668" s="46"/>
    </row>
    <row r="669" spans="1:5" ht="16" x14ac:dyDescent="0.2">
      <c r="A669" s="44"/>
      <c r="B669" s="44"/>
      <c r="C669" s="44"/>
      <c r="D669" s="44"/>
      <c r="E669" s="49"/>
    </row>
    <row r="670" spans="1:5" ht="16" x14ac:dyDescent="0.2">
      <c r="A670" s="44"/>
      <c r="B670" s="44"/>
      <c r="C670" s="44"/>
      <c r="D670" s="44"/>
      <c r="E670" s="48"/>
    </row>
    <row r="671" spans="1:5" ht="16" x14ac:dyDescent="0.2">
      <c r="A671" s="44"/>
      <c r="B671" s="44"/>
      <c r="C671" s="44"/>
      <c r="D671" s="44"/>
      <c r="E671" s="46" t="s">
        <v>454</v>
      </c>
    </row>
    <row r="672" spans="1:5" ht="16" x14ac:dyDescent="0.2">
      <c r="A672" s="44"/>
      <c r="B672" s="44"/>
      <c r="C672" s="44"/>
      <c r="D672" s="44"/>
      <c r="E672" s="46"/>
    </row>
    <row r="673" spans="1:5" ht="16" x14ac:dyDescent="0.2">
      <c r="A673" s="44"/>
      <c r="B673" s="44"/>
      <c r="C673" s="44"/>
      <c r="D673" s="44"/>
      <c r="E673" s="49"/>
    </row>
    <row r="674" spans="1:5" ht="16" x14ac:dyDescent="0.2">
      <c r="A674" s="44"/>
      <c r="B674" s="44"/>
      <c r="C674" s="44"/>
      <c r="D674" s="44"/>
      <c r="E674" s="48"/>
    </row>
    <row r="675" spans="1:5" ht="16" x14ac:dyDescent="0.2">
      <c r="A675" s="44"/>
      <c r="B675" s="44"/>
      <c r="C675" s="44"/>
      <c r="D675" s="44"/>
      <c r="E675" s="46" t="s">
        <v>473</v>
      </c>
    </row>
    <row r="676" spans="1:5" ht="16" x14ac:dyDescent="0.2">
      <c r="A676" s="44"/>
      <c r="B676" s="44"/>
      <c r="C676" s="44"/>
      <c r="D676" s="44"/>
      <c r="E676" s="46"/>
    </row>
    <row r="677" spans="1:5" ht="16" x14ac:dyDescent="0.2">
      <c r="A677" s="44"/>
      <c r="B677" s="44"/>
      <c r="C677" s="44"/>
      <c r="D677" s="44"/>
      <c r="E677" s="49"/>
    </row>
    <row r="678" spans="1:5" ht="16" x14ac:dyDescent="0.2">
      <c r="A678" s="44"/>
      <c r="B678" s="44"/>
      <c r="C678" s="44"/>
      <c r="D678" s="44"/>
      <c r="E678" s="49"/>
    </row>
    <row r="679" spans="1:5" ht="16" x14ac:dyDescent="0.2">
      <c r="A679" s="44"/>
      <c r="B679" s="44"/>
      <c r="C679" s="44"/>
      <c r="D679" s="44"/>
      <c r="E679" s="46" t="s">
        <v>523</v>
      </c>
    </row>
    <row r="680" spans="1:5" ht="16" x14ac:dyDescent="0.2">
      <c r="A680" s="44"/>
      <c r="B680" s="44"/>
      <c r="C680" s="44"/>
      <c r="D680" s="44"/>
      <c r="E680" s="46"/>
    </row>
    <row r="681" spans="1:5" ht="16" x14ac:dyDescent="0.2">
      <c r="A681" s="44"/>
      <c r="B681" s="44"/>
      <c r="C681" s="44"/>
      <c r="D681" s="44"/>
      <c r="E681" s="49"/>
    </row>
    <row r="682" spans="1:5" ht="16" x14ac:dyDescent="0.2">
      <c r="A682" s="44"/>
      <c r="B682" s="44"/>
      <c r="C682" s="44"/>
      <c r="D682" s="44"/>
      <c r="E682" s="49"/>
    </row>
    <row r="683" spans="1:5" ht="16" x14ac:dyDescent="0.2">
      <c r="A683" s="44"/>
      <c r="B683" s="44"/>
      <c r="C683" s="44"/>
      <c r="D683" s="44"/>
      <c r="E683" s="46" t="s">
        <v>497</v>
      </c>
    </row>
    <row r="684" spans="1:5" ht="16" x14ac:dyDescent="0.2">
      <c r="A684" s="44"/>
      <c r="B684" s="44"/>
      <c r="C684" s="44"/>
      <c r="D684" s="44"/>
      <c r="E684" s="46"/>
    </row>
    <row r="685" spans="1:5" ht="16" x14ac:dyDescent="0.2">
      <c r="A685" s="44"/>
      <c r="B685" s="44"/>
      <c r="C685" s="44"/>
      <c r="D685" s="44"/>
      <c r="E685" s="49"/>
    </row>
    <row r="686" spans="1:5" ht="16" x14ac:dyDescent="0.2">
      <c r="A686" s="44"/>
      <c r="B686" s="44"/>
      <c r="C686" s="44"/>
      <c r="D686" s="44"/>
      <c r="E686" s="49"/>
    </row>
    <row r="687" spans="1:5" ht="16" x14ac:dyDescent="0.2">
      <c r="A687" s="44"/>
      <c r="B687" s="44"/>
      <c r="C687" s="44"/>
      <c r="D687" s="44"/>
      <c r="E687" s="46" t="s">
        <v>457</v>
      </c>
    </row>
    <row r="688" spans="1:5" ht="16" x14ac:dyDescent="0.2">
      <c r="A688" s="44"/>
      <c r="B688" s="44"/>
      <c r="C688" s="44"/>
      <c r="D688" s="44"/>
      <c r="E688" s="46"/>
    </row>
    <row r="689" spans="1:5" ht="16" x14ac:dyDescent="0.2">
      <c r="A689" s="44"/>
      <c r="B689" s="44"/>
      <c r="C689" s="44"/>
      <c r="D689" s="44"/>
      <c r="E689" s="49"/>
    </row>
    <row r="690" spans="1:5" ht="16" x14ac:dyDescent="0.2">
      <c r="A690" s="44"/>
      <c r="B690" s="44"/>
      <c r="C690" s="44"/>
      <c r="D690" s="44"/>
      <c r="E690" s="49"/>
    </row>
    <row r="691" spans="1:5" ht="16" x14ac:dyDescent="0.2">
      <c r="A691" s="44"/>
      <c r="B691" s="44"/>
      <c r="C691" s="44"/>
      <c r="D691" s="44"/>
      <c r="E691" s="46" t="s">
        <v>456</v>
      </c>
    </row>
    <row r="692" spans="1:5" ht="16" x14ac:dyDescent="0.2">
      <c r="A692" s="44"/>
      <c r="B692" s="44"/>
      <c r="C692" s="44"/>
      <c r="D692" s="44"/>
      <c r="E692" s="46"/>
    </row>
    <row r="693" spans="1:5" ht="16" x14ac:dyDescent="0.2">
      <c r="A693" s="44"/>
      <c r="B693" s="44"/>
      <c r="C693" s="44"/>
      <c r="D693" s="44"/>
      <c r="E693" s="49"/>
    </row>
    <row r="694" spans="1:5" ht="16" x14ac:dyDescent="0.2">
      <c r="A694" s="44"/>
      <c r="B694" s="44"/>
      <c r="C694" s="44"/>
      <c r="D694" s="44"/>
      <c r="E694" s="49"/>
    </row>
    <row r="695" spans="1:5" ht="16" x14ac:dyDescent="0.2">
      <c r="A695" s="44"/>
      <c r="B695" s="44"/>
      <c r="C695" s="44"/>
      <c r="D695" s="44"/>
      <c r="E695" s="46" t="s">
        <v>455</v>
      </c>
    </row>
    <row r="696" spans="1:5" ht="16" x14ac:dyDescent="0.2">
      <c r="A696" s="44"/>
      <c r="B696" s="44"/>
      <c r="C696" s="44"/>
      <c r="D696" s="44"/>
      <c r="E696" s="46"/>
    </row>
    <row r="697" spans="1:5" ht="16" x14ac:dyDescent="0.2">
      <c r="A697" s="44"/>
      <c r="B697" s="44"/>
      <c r="C697" s="44"/>
      <c r="D697" s="44"/>
      <c r="E697" s="49"/>
    </row>
    <row r="698" spans="1:5" ht="16" x14ac:dyDescent="0.2">
      <c r="A698" s="44"/>
      <c r="B698" s="44"/>
      <c r="C698" s="44"/>
      <c r="D698" s="44"/>
      <c r="E698" s="49"/>
    </row>
    <row r="699" spans="1:5" ht="16" x14ac:dyDescent="0.2">
      <c r="A699" s="44"/>
      <c r="B699" s="44"/>
      <c r="C699" s="44"/>
      <c r="D699" s="44"/>
      <c r="E699" s="46" t="s">
        <v>15</v>
      </c>
    </row>
    <row r="700" spans="1:5" ht="16" x14ac:dyDescent="0.2">
      <c r="A700" s="44"/>
      <c r="B700" s="44"/>
      <c r="C700" s="44"/>
      <c r="D700" s="44"/>
      <c r="E700" s="46"/>
    </row>
    <row r="701" spans="1:5" ht="16" x14ac:dyDescent="0.2">
      <c r="A701" s="44"/>
      <c r="B701" s="44"/>
      <c r="C701" s="44"/>
      <c r="D701" s="44"/>
      <c r="E701" s="49"/>
    </row>
    <row r="702" spans="1:5" ht="16" x14ac:dyDescent="0.2">
      <c r="A702" s="44"/>
      <c r="B702" s="44"/>
      <c r="C702" s="44"/>
      <c r="D702" s="44"/>
      <c r="E702" s="49"/>
    </row>
    <row r="703" spans="1:5" ht="16" x14ac:dyDescent="0.2">
      <c r="A703" s="44"/>
      <c r="B703" s="44"/>
      <c r="C703" s="44"/>
      <c r="D703" s="44"/>
      <c r="E703" s="46" t="s">
        <v>22</v>
      </c>
    </row>
    <row r="704" spans="1:5" ht="16" x14ac:dyDescent="0.2">
      <c r="A704" s="44"/>
      <c r="B704" s="44"/>
      <c r="C704" s="44"/>
      <c r="D704" s="44"/>
      <c r="E704" s="46"/>
    </row>
    <row r="705" spans="1:5" ht="16" x14ac:dyDescent="0.2">
      <c r="A705" s="44"/>
      <c r="B705" s="44"/>
      <c r="C705" s="44"/>
      <c r="D705" s="44"/>
      <c r="E705" s="49"/>
    </row>
    <row r="706" spans="1:5" ht="16" x14ac:dyDescent="0.2">
      <c r="A706" s="44"/>
      <c r="B706" s="44"/>
      <c r="C706" s="44"/>
      <c r="D706" s="44"/>
      <c r="E706" s="49"/>
    </row>
    <row r="707" spans="1:5" ht="16" x14ac:dyDescent="0.2">
      <c r="A707" s="44"/>
      <c r="B707" s="44"/>
      <c r="C707" s="44"/>
      <c r="D707" s="44"/>
      <c r="E707" s="46" t="s">
        <v>465</v>
      </c>
    </row>
  </sheetData>
  <autoFilter ref="A2:E112" xr:uid="{952386B0-8F07-A540-B502-B0BBB10E18C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A4EE-67E3-2F4C-B075-831C6103AA23}">
  <dimension ref="A1:R50"/>
  <sheetViews>
    <sheetView topLeftCell="I1" workbookViewId="0">
      <selection activeCell="K3" sqref="K3"/>
    </sheetView>
  </sheetViews>
  <sheetFormatPr baseColWidth="10" defaultRowHeight="15" x14ac:dyDescent="0.2"/>
  <cols>
    <col min="1" max="1" width="3.1640625" bestFit="1" customWidth="1"/>
    <col min="2" max="2" width="28" customWidth="1"/>
    <col min="3" max="3" width="10.1640625" customWidth="1"/>
    <col min="4" max="4" width="22.5" customWidth="1"/>
    <col min="5" max="5" width="5.83203125" customWidth="1"/>
    <col min="6" max="6" width="23.5" customWidth="1"/>
    <col min="9" max="9" width="22.33203125" customWidth="1"/>
    <col min="10" max="10" width="6.6640625" customWidth="1"/>
    <col min="11" max="11" width="31.33203125" customWidth="1"/>
    <col min="12" max="13" width="8.83203125" customWidth="1"/>
    <col min="14" max="14" width="25.1640625" customWidth="1"/>
    <col min="15" max="15" width="9.1640625" customWidth="1"/>
    <col min="17" max="17" width="11" customWidth="1"/>
  </cols>
  <sheetData>
    <row r="1" spans="1:18" ht="17" thickBot="1" x14ac:dyDescent="0.25">
      <c r="B1" s="24" t="s">
        <v>553</v>
      </c>
      <c r="E1" s="24" t="s">
        <v>554</v>
      </c>
      <c r="J1" s="24"/>
      <c r="K1" s="24" t="s">
        <v>555</v>
      </c>
      <c r="L1" s="24"/>
      <c r="M1" s="24"/>
      <c r="N1" s="24" t="s">
        <v>681</v>
      </c>
    </row>
    <row r="2" spans="1:18" x14ac:dyDescent="0.2">
      <c r="A2" t="s">
        <v>556</v>
      </c>
      <c r="C2" t="s">
        <v>557</v>
      </c>
      <c r="E2" t="s">
        <v>556</v>
      </c>
      <c r="G2" s="42" t="s">
        <v>335</v>
      </c>
      <c r="H2" t="s">
        <v>540</v>
      </c>
      <c r="J2" t="s">
        <v>556</v>
      </c>
      <c r="L2" s="42" t="s">
        <v>690</v>
      </c>
      <c r="M2" s="42"/>
      <c r="N2" s="65" t="s">
        <v>558</v>
      </c>
      <c r="O2" s="66" t="s">
        <v>559</v>
      </c>
      <c r="P2" s="66" t="s">
        <v>560</v>
      </c>
      <c r="Q2" s="66" t="s">
        <v>561</v>
      </c>
      <c r="R2" s="67" t="s">
        <v>333</v>
      </c>
    </row>
    <row r="3" spans="1:18" x14ac:dyDescent="0.2">
      <c r="A3">
        <f>RANK(C3,C$3:C$20,0)</f>
        <v>1</v>
      </c>
      <c r="B3" s="15" t="s">
        <v>7</v>
      </c>
      <c r="C3" s="6">
        <v>0.86764705882352944</v>
      </c>
      <c r="E3">
        <v>1</v>
      </c>
      <c r="F3" s="23" t="s">
        <v>456</v>
      </c>
      <c r="G3" s="2">
        <v>34</v>
      </c>
      <c r="H3" s="6">
        <f>G3/'NBSAP data'!$C$45</f>
        <v>0.85</v>
      </c>
      <c r="I3" s="6"/>
      <c r="J3">
        <v>17</v>
      </c>
      <c r="K3" t="s">
        <v>575</v>
      </c>
      <c r="L3">
        <v>204</v>
      </c>
      <c r="N3" s="51" t="s">
        <v>7</v>
      </c>
      <c r="O3" s="52">
        <v>1</v>
      </c>
      <c r="P3" s="52">
        <v>3</v>
      </c>
      <c r="Q3" s="52">
        <v>1</v>
      </c>
      <c r="R3" s="96">
        <f>AVERAGE(O3:Q3)</f>
        <v>1.6666666666666667</v>
      </c>
    </row>
    <row r="4" spans="1:18" x14ac:dyDescent="0.2">
      <c r="A4">
        <f t="shared" ref="A4:A20" si="0">RANK(C4,C$3:C$20,0)</f>
        <v>2</v>
      </c>
      <c r="B4" s="15" t="s">
        <v>12</v>
      </c>
      <c r="C4" s="6">
        <v>0.8571428571428571</v>
      </c>
      <c r="E4">
        <v>2</v>
      </c>
      <c r="F4" s="15" t="s">
        <v>11</v>
      </c>
      <c r="G4" s="2">
        <v>33</v>
      </c>
      <c r="H4" s="6">
        <f>G4/'NBSAP data'!$C$45</f>
        <v>0.82499999999999996</v>
      </c>
      <c r="I4" s="6"/>
      <c r="J4">
        <v>39</v>
      </c>
      <c r="K4" t="s">
        <v>588</v>
      </c>
      <c r="L4">
        <v>1</v>
      </c>
      <c r="N4" s="51" t="s">
        <v>11</v>
      </c>
      <c r="O4" s="52">
        <v>4</v>
      </c>
      <c r="P4" s="52">
        <v>2</v>
      </c>
      <c r="Q4">
        <v>4</v>
      </c>
      <c r="R4" s="96">
        <f>AVERAGE(O4:Q4)</f>
        <v>3.3333333333333335</v>
      </c>
    </row>
    <row r="5" spans="1:18" x14ac:dyDescent="0.2">
      <c r="A5">
        <f t="shared" si="0"/>
        <v>3</v>
      </c>
      <c r="B5" s="15" t="s">
        <v>10</v>
      </c>
      <c r="C5" s="6">
        <v>0.84057971014492749</v>
      </c>
      <c r="E5">
        <v>3</v>
      </c>
      <c r="F5" s="15" t="s">
        <v>7</v>
      </c>
      <c r="G5" s="2">
        <v>32</v>
      </c>
      <c r="H5" s="6">
        <f>G5/'NBSAP data'!$C$45</f>
        <v>0.8</v>
      </c>
      <c r="I5" s="6"/>
      <c r="J5">
        <v>12</v>
      </c>
      <c r="K5" t="s">
        <v>573</v>
      </c>
      <c r="L5">
        <v>236</v>
      </c>
      <c r="N5" s="51" t="s">
        <v>12</v>
      </c>
      <c r="O5" s="52">
        <v>2</v>
      </c>
      <c r="P5" s="52">
        <v>6</v>
      </c>
      <c r="Q5">
        <v>2</v>
      </c>
      <c r="R5" s="96">
        <f>AVERAGE(O5:Q5)</f>
        <v>3.3333333333333335</v>
      </c>
    </row>
    <row r="6" spans="1:18" x14ac:dyDescent="0.2">
      <c r="A6">
        <f t="shared" si="0"/>
        <v>4</v>
      </c>
      <c r="B6" s="15" t="s">
        <v>11</v>
      </c>
      <c r="C6" s="6">
        <v>0.82857142857142863</v>
      </c>
      <c r="E6">
        <v>4</v>
      </c>
      <c r="F6" s="23" t="s">
        <v>465</v>
      </c>
      <c r="G6" s="2">
        <v>31</v>
      </c>
      <c r="H6" s="6">
        <f>G6/'NBSAP data'!$C$45</f>
        <v>0.77500000000000002</v>
      </c>
      <c r="I6" s="6"/>
      <c r="J6">
        <v>1</v>
      </c>
      <c r="K6" t="s">
        <v>7</v>
      </c>
      <c r="L6">
        <v>579</v>
      </c>
      <c r="N6" s="54" t="s">
        <v>456</v>
      </c>
      <c r="O6" s="52">
        <v>3</v>
      </c>
      <c r="P6" s="52">
        <v>1</v>
      </c>
      <c r="Q6">
        <v>10</v>
      </c>
      <c r="R6" s="96">
        <f>AVERAGE(O6:Q6)</f>
        <v>4.666666666666667</v>
      </c>
    </row>
    <row r="7" spans="1:18" x14ac:dyDescent="0.2">
      <c r="A7">
        <f t="shared" si="0"/>
        <v>5</v>
      </c>
      <c r="B7" s="15" t="s">
        <v>8</v>
      </c>
      <c r="C7" s="6">
        <v>0.71014492753623193</v>
      </c>
      <c r="E7">
        <v>5</v>
      </c>
      <c r="F7" t="s">
        <v>567</v>
      </c>
      <c r="G7" s="2">
        <v>22</v>
      </c>
      <c r="H7" s="6">
        <f>G7/'NBSAP data'!$C$45</f>
        <v>0.55000000000000004</v>
      </c>
      <c r="I7" s="6"/>
      <c r="J7">
        <v>23</v>
      </c>
      <c r="K7" t="s">
        <v>562</v>
      </c>
      <c r="L7">
        <v>63</v>
      </c>
      <c r="N7" s="54" t="s">
        <v>18</v>
      </c>
      <c r="O7" s="52">
        <v>6</v>
      </c>
      <c r="P7" s="52">
        <v>8</v>
      </c>
      <c r="Q7" s="52"/>
      <c r="R7" s="96">
        <f>AVERAGE(O7:Q7)</f>
        <v>7</v>
      </c>
    </row>
    <row r="8" spans="1:18" x14ac:dyDescent="0.2">
      <c r="A8">
        <f t="shared" si="0"/>
        <v>6</v>
      </c>
      <c r="B8" t="s">
        <v>18</v>
      </c>
      <c r="C8" s="6">
        <v>0.68181818181818177</v>
      </c>
      <c r="E8">
        <v>5</v>
      </c>
      <c r="F8" s="15" t="s">
        <v>12</v>
      </c>
      <c r="G8" s="2">
        <v>22</v>
      </c>
      <c r="H8" s="6">
        <f>G8/'NBSAP data'!$C$45</f>
        <v>0.55000000000000004</v>
      </c>
      <c r="I8" s="6"/>
      <c r="J8">
        <v>27</v>
      </c>
      <c r="K8" t="s">
        <v>580</v>
      </c>
      <c r="L8">
        <v>41</v>
      </c>
      <c r="N8" s="54" t="s">
        <v>465</v>
      </c>
      <c r="O8" s="52">
        <v>15</v>
      </c>
      <c r="P8" s="52">
        <v>3</v>
      </c>
      <c r="Q8">
        <v>5</v>
      </c>
      <c r="R8" s="96">
        <f>AVERAGE(O8:Q8)</f>
        <v>7.666666666666667</v>
      </c>
    </row>
    <row r="9" spans="1:18" x14ac:dyDescent="0.2">
      <c r="A9">
        <f t="shared" si="0"/>
        <v>7</v>
      </c>
      <c r="B9" s="15" t="s">
        <v>15</v>
      </c>
      <c r="C9" s="6">
        <v>0.52941176470588236</v>
      </c>
      <c r="E9">
        <v>7</v>
      </c>
      <c r="F9" s="23" t="s">
        <v>8</v>
      </c>
      <c r="G9" s="2">
        <v>21</v>
      </c>
      <c r="H9" s="6">
        <f>G9/'NBSAP data'!$C$45</f>
        <v>0.52500000000000002</v>
      </c>
      <c r="I9" s="6"/>
      <c r="J9">
        <v>37</v>
      </c>
      <c r="K9" t="s">
        <v>587</v>
      </c>
      <c r="L9">
        <v>4</v>
      </c>
      <c r="N9" s="54" t="s">
        <v>610</v>
      </c>
      <c r="O9" s="52">
        <v>5</v>
      </c>
      <c r="P9" s="52">
        <v>7</v>
      </c>
      <c r="Q9">
        <v>13</v>
      </c>
      <c r="R9" s="96">
        <f>AVERAGE(O9:Q9)</f>
        <v>8.3333333333333339</v>
      </c>
    </row>
    <row r="10" spans="1:18" x14ac:dyDescent="0.2">
      <c r="A10">
        <f t="shared" si="0"/>
        <v>8</v>
      </c>
      <c r="B10" t="s">
        <v>22</v>
      </c>
      <c r="C10" s="6">
        <v>0.52238805970149249</v>
      </c>
      <c r="E10">
        <v>8</v>
      </c>
      <c r="F10" t="s">
        <v>18</v>
      </c>
      <c r="G10" s="2">
        <v>20</v>
      </c>
      <c r="H10" s="6">
        <f>G10/'NBSAP data'!$C$45</f>
        <v>0.5</v>
      </c>
      <c r="I10" s="6"/>
      <c r="J10">
        <v>18</v>
      </c>
      <c r="K10" t="s">
        <v>567</v>
      </c>
      <c r="L10">
        <v>118</v>
      </c>
      <c r="N10" s="54" t="s">
        <v>477</v>
      </c>
      <c r="O10" s="52"/>
      <c r="P10" s="52">
        <v>11</v>
      </c>
      <c r="Q10" s="52">
        <v>7</v>
      </c>
      <c r="R10" s="96">
        <f>AVERAGE(O10:Q10)</f>
        <v>9</v>
      </c>
    </row>
    <row r="11" spans="1:18" x14ac:dyDescent="0.2">
      <c r="A11">
        <f t="shared" si="0"/>
        <v>9</v>
      </c>
      <c r="B11" t="s">
        <v>17</v>
      </c>
      <c r="C11" s="6">
        <v>0.49230769230769234</v>
      </c>
      <c r="E11">
        <v>8</v>
      </c>
      <c r="F11" s="23" t="s">
        <v>24</v>
      </c>
      <c r="G11" s="2">
        <v>20</v>
      </c>
      <c r="H11" s="6">
        <f>G11/'NBSAP data'!$C$45</f>
        <v>0.5</v>
      </c>
      <c r="I11" s="6"/>
      <c r="J11">
        <v>2</v>
      </c>
      <c r="K11" t="s">
        <v>682</v>
      </c>
      <c r="L11">
        <v>490</v>
      </c>
      <c r="N11" s="54" t="s">
        <v>24</v>
      </c>
      <c r="O11" s="52">
        <v>16</v>
      </c>
      <c r="P11" s="52">
        <v>8</v>
      </c>
      <c r="Q11">
        <v>3</v>
      </c>
      <c r="R11" s="96">
        <f>AVERAGE(O11:Q11)</f>
        <v>9</v>
      </c>
    </row>
    <row r="12" spans="1:18" ht="16" thickBot="1" x14ac:dyDescent="0.25">
      <c r="A12">
        <f t="shared" si="0"/>
        <v>10</v>
      </c>
      <c r="B12" t="s">
        <v>23</v>
      </c>
      <c r="C12" s="6">
        <v>0.45714285714285713</v>
      </c>
      <c r="E12">
        <v>8</v>
      </c>
      <c r="F12" t="s">
        <v>563</v>
      </c>
      <c r="G12" s="2">
        <v>20</v>
      </c>
      <c r="H12" s="6">
        <f>G12/'NBSAP data'!$C$45</f>
        <v>0.5</v>
      </c>
      <c r="I12" s="6"/>
      <c r="J12">
        <v>38</v>
      </c>
      <c r="K12" t="s">
        <v>589</v>
      </c>
      <c r="L12">
        <v>1</v>
      </c>
      <c r="N12" s="55" t="s">
        <v>457</v>
      </c>
      <c r="O12" s="1"/>
      <c r="P12" s="1">
        <v>11</v>
      </c>
      <c r="Q12" s="1">
        <v>8</v>
      </c>
      <c r="R12" s="97">
        <f>AVERAGE(O12:Q12)</f>
        <v>9.5</v>
      </c>
    </row>
    <row r="13" spans="1:18" x14ac:dyDescent="0.2">
      <c r="A13">
        <f t="shared" si="0"/>
        <v>11</v>
      </c>
      <c r="B13" s="15" t="s">
        <v>16</v>
      </c>
      <c r="C13" s="6">
        <v>0.43939393939393939</v>
      </c>
      <c r="E13">
        <v>11</v>
      </c>
      <c r="F13" s="23" t="s">
        <v>457</v>
      </c>
      <c r="G13" s="2">
        <v>19</v>
      </c>
      <c r="H13" s="6">
        <f>G13/'NBSAP data'!$C$45</f>
        <v>0.47499999999999998</v>
      </c>
      <c r="I13" s="6"/>
      <c r="J13">
        <v>33</v>
      </c>
      <c r="K13" t="s">
        <v>583</v>
      </c>
      <c r="L13">
        <v>14</v>
      </c>
      <c r="N13" s="52" t="s">
        <v>491</v>
      </c>
      <c r="O13" s="52"/>
      <c r="P13" s="52">
        <v>13</v>
      </c>
      <c r="Q13" s="52">
        <v>6</v>
      </c>
      <c r="R13" s="53">
        <f>AVERAGE(O13:Q13)</f>
        <v>9.5</v>
      </c>
    </row>
    <row r="14" spans="1:18" x14ac:dyDescent="0.2">
      <c r="A14">
        <f t="shared" si="0"/>
        <v>12</v>
      </c>
      <c r="B14" s="15" t="s">
        <v>13</v>
      </c>
      <c r="C14" s="6">
        <v>0.34328358208955223</v>
      </c>
      <c r="E14">
        <v>11</v>
      </c>
      <c r="F14" s="23" t="s">
        <v>523</v>
      </c>
      <c r="G14" s="2">
        <v>19</v>
      </c>
      <c r="H14" s="6">
        <f>G14/'NBSAP data'!$C$45</f>
        <v>0.47499999999999998</v>
      </c>
      <c r="I14" s="6"/>
      <c r="J14">
        <v>22</v>
      </c>
      <c r="K14" t="s">
        <v>578</v>
      </c>
      <c r="L14">
        <v>75</v>
      </c>
      <c r="N14" t="s">
        <v>567</v>
      </c>
      <c r="P14">
        <v>5</v>
      </c>
      <c r="Q14">
        <v>18</v>
      </c>
      <c r="R14" s="15">
        <f>AVERAGE(O14:Q14)</f>
        <v>11.5</v>
      </c>
    </row>
    <row r="15" spans="1:18" x14ac:dyDescent="0.2">
      <c r="A15">
        <f t="shared" si="0"/>
        <v>13</v>
      </c>
      <c r="B15" t="s">
        <v>21</v>
      </c>
      <c r="C15" s="6">
        <v>0.33823529411764708</v>
      </c>
      <c r="E15">
        <v>13</v>
      </c>
      <c r="F15" t="s">
        <v>491</v>
      </c>
      <c r="G15" s="2">
        <v>14</v>
      </c>
      <c r="H15" s="6">
        <f>G15/'NBSAP data'!$C$45</f>
        <v>0.35</v>
      </c>
      <c r="I15" s="6"/>
      <c r="J15">
        <v>19</v>
      </c>
      <c r="K15" t="s">
        <v>576</v>
      </c>
      <c r="L15">
        <v>100</v>
      </c>
      <c r="N15" s="52" t="s">
        <v>17</v>
      </c>
      <c r="O15" s="52">
        <v>9</v>
      </c>
      <c r="P15" s="52">
        <v>14</v>
      </c>
      <c r="Q15" s="52"/>
      <c r="R15" s="53">
        <f>AVERAGE(O15:Q15)</f>
        <v>11.5</v>
      </c>
    </row>
    <row r="16" spans="1:18" x14ac:dyDescent="0.2">
      <c r="A16">
        <f t="shared" si="0"/>
        <v>14</v>
      </c>
      <c r="B16" t="s">
        <v>19</v>
      </c>
      <c r="C16" s="6">
        <v>0.33333333333333331</v>
      </c>
      <c r="D16" t="s">
        <v>568</v>
      </c>
      <c r="E16">
        <v>14</v>
      </c>
      <c r="F16" t="s">
        <v>17</v>
      </c>
      <c r="G16" s="2">
        <v>13</v>
      </c>
      <c r="H16" s="6">
        <f>G16/'NBSAP data'!$C$45</f>
        <v>0.32500000000000001</v>
      </c>
      <c r="I16" s="6"/>
      <c r="J16">
        <v>3</v>
      </c>
      <c r="K16" t="s">
        <v>683</v>
      </c>
      <c r="L16">
        <v>486</v>
      </c>
      <c r="N16" t="s">
        <v>563</v>
      </c>
      <c r="O16">
        <v>8</v>
      </c>
      <c r="P16">
        <v>8</v>
      </c>
      <c r="Q16">
        <v>21</v>
      </c>
      <c r="R16" s="15">
        <f>AVERAGE(O16:Q16)</f>
        <v>12.333333333333334</v>
      </c>
    </row>
    <row r="17" spans="1:18" x14ac:dyDescent="0.2">
      <c r="A17">
        <f t="shared" si="0"/>
        <v>15</v>
      </c>
      <c r="B17" t="s">
        <v>20</v>
      </c>
      <c r="C17" s="6">
        <v>0.23529411764705882</v>
      </c>
      <c r="E17">
        <v>15</v>
      </c>
      <c r="F17" s="15" t="s">
        <v>16</v>
      </c>
      <c r="G17" s="2">
        <v>10</v>
      </c>
      <c r="H17" s="6">
        <f>G17/'NBSAP data'!$C$45</f>
        <v>0.25</v>
      </c>
      <c r="I17" s="6"/>
      <c r="J17">
        <v>10</v>
      </c>
      <c r="K17" t="s">
        <v>685</v>
      </c>
      <c r="L17">
        <v>250</v>
      </c>
      <c r="N17" s="53" t="s">
        <v>16</v>
      </c>
      <c r="O17" s="52">
        <v>11</v>
      </c>
      <c r="P17" s="52">
        <v>15</v>
      </c>
      <c r="Q17" s="52"/>
      <c r="R17" s="53">
        <f>AVERAGE(O17:Q17)</f>
        <v>13</v>
      </c>
    </row>
    <row r="18" spans="1:18" x14ac:dyDescent="0.2">
      <c r="A18">
        <f t="shared" si="0"/>
        <v>16</v>
      </c>
      <c r="B18" t="s">
        <v>24</v>
      </c>
      <c r="C18" s="6">
        <v>0.14705882352941177</v>
      </c>
      <c r="E18">
        <v>16</v>
      </c>
      <c r="F18" t="s">
        <v>562</v>
      </c>
      <c r="G18" s="2">
        <v>9</v>
      </c>
      <c r="H18" s="6">
        <f>G18/'NBSAP data'!$C$45</f>
        <v>0.22500000000000001</v>
      </c>
      <c r="I18" s="6"/>
      <c r="J18">
        <v>5</v>
      </c>
      <c r="K18" t="s">
        <v>465</v>
      </c>
      <c r="L18">
        <v>343</v>
      </c>
      <c r="N18" s="52" t="s">
        <v>562</v>
      </c>
      <c r="O18" s="52">
        <v>7</v>
      </c>
      <c r="P18" s="52">
        <v>16</v>
      </c>
      <c r="Q18" s="52">
        <v>23</v>
      </c>
      <c r="R18" s="53">
        <f>AVERAGE(O18:Q18)</f>
        <v>15.333333333333334</v>
      </c>
    </row>
    <row r="19" spans="1:18" x14ac:dyDescent="0.2">
      <c r="A19">
        <f t="shared" si="0"/>
        <v>17</v>
      </c>
      <c r="B19" s="15" t="s">
        <v>9</v>
      </c>
      <c r="C19" s="6">
        <v>0.14492753623188406</v>
      </c>
      <c r="D19" t="s">
        <v>568</v>
      </c>
      <c r="E19">
        <v>17</v>
      </c>
      <c r="F19" t="s">
        <v>566</v>
      </c>
      <c r="G19" s="2">
        <v>5</v>
      </c>
      <c r="H19" s="6">
        <f>G19/'NBSAP data'!$C$45</f>
        <v>0.125</v>
      </c>
      <c r="J19">
        <v>13</v>
      </c>
      <c r="K19" t="s">
        <v>686</v>
      </c>
      <c r="L19">
        <v>228</v>
      </c>
      <c r="N19" s="52" t="s">
        <v>570</v>
      </c>
      <c r="P19">
        <v>23</v>
      </c>
      <c r="Q19">
        <v>11</v>
      </c>
      <c r="R19" s="53">
        <f>AVERAGE(O19:Q19)</f>
        <v>17</v>
      </c>
    </row>
    <row r="20" spans="1:18" x14ac:dyDescent="0.2">
      <c r="A20">
        <f t="shared" si="0"/>
        <v>18</v>
      </c>
      <c r="B20" s="15" t="s">
        <v>571</v>
      </c>
      <c r="C20" s="6">
        <v>1.6949152542372881E-2</v>
      </c>
      <c r="E20">
        <v>18</v>
      </c>
      <c r="F20" s="23" t="s">
        <v>483</v>
      </c>
      <c r="G20" s="2">
        <v>4</v>
      </c>
      <c r="H20" s="6">
        <f>G20/'NBSAP data'!$C$45</f>
        <v>0.1</v>
      </c>
      <c r="I20" t="s">
        <v>568</v>
      </c>
      <c r="J20">
        <v>4</v>
      </c>
      <c r="K20" t="s">
        <v>684</v>
      </c>
      <c r="L20">
        <v>448</v>
      </c>
      <c r="N20" s="52" t="s">
        <v>564</v>
      </c>
      <c r="O20">
        <v>10</v>
      </c>
      <c r="P20">
        <v>18</v>
      </c>
      <c r="Q20">
        <v>28</v>
      </c>
      <c r="R20" s="53">
        <f>AVERAGE(O20:Q20)</f>
        <v>18.666666666666668</v>
      </c>
    </row>
    <row r="21" spans="1:18" x14ac:dyDescent="0.2">
      <c r="E21">
        <v>18</v>
      </c>
      <c r="F21" s="23" t="s">
        <v>482</v>
      </c>
      <c r="G21" s="2">
        <v>4</v>
      </c>
      <c r="H21" s="6">
        <f>G21/'NBSAP data'!$C$45</f>
        <v>0.1</v>
      </c>
      <c r="I21" t="s">
        <v>568</v>
      </c>
      <c r="J21">
        <v>34</v>
      </c>
      <c r="K21" t="s">
        <v>584</v>
      </c>
      <c r="L21">
        <v>10</v>
      </c>
      <c r="N21" s="52" t="s">
        <v>565</v>
      </c>
      <c r="O21">
        <v>12</v>
      </c>
      <c r="P21">
        <v>22</v>
      </c>
      <c r="Q21">
        <v>26</v>
      </c>
      <c r="R21" s="53">
        <f>AVERAGE(O21:Q21)</f>
        <v>20</v>
      </c>
    </row>
    <row r="22" spans="1:18" x14ac:dyDescent="0.2">
      <c r="E22">
        <v>18</v>
      </c>
      <c r="F22" s="23" t="s">
        <v>467</v>
      </c>
      <c r="G22" s="2">
        <v>4</v>
      </c>
      <c r="H22" s="6">
        <f>G22/'NBSAP data'!$C$45</f>
        <v>0.1</v>
      </c>
      <c r="I22" t="s">
        <v>568</v>
      </c>
      <c r="J22">
        <v>21</v>
      </c>
      <c r="K22" t="s">
        <v>563</v>
      </c>
      <c r="L22">
        <v>85</v>
      </c>
      <c r="N22" t="s">
        <v>566</v>
      </c>
      <c r="O22">
        <v>13</v>
      </c>
      <c r="P22">
        <v>17</v>
      </c>
      <c r="Q22">
        <v>31</v>
      </c>
      <c r="R22" s="15">
        <f>AVERAGE(O22:Q22)</f>
        <v>20.333333333333332</v>
      </c>
    </row>
    <row r="23" spans="1:18" x14ac:dyDescent="0.2">
      <c r="E23">
        <v>18</v>
      </c>
      <c r="F23" s="23" t="s">
        <v>23</v>
      </c>
      <c r="G23" s="2">
        <v>4</v>
      </c>
      <c r="H23" s="6">
        <f>G23/'NBSAP data'!$C$45</f>
        <v>0.1</v>
      </c>
      <c r="I23" s="6"/>
      <c r="J23">
        <v>31</v>
      </c>
      <c r="K23" t="s">
        <v>566</v>
      </c>
      <c r="L23">
        <v>18</v>
      </c>
      <c r="N23" s="52" t="s">
        <v>569</v>
      </c>
      <c r="O23">
        <v>18</v>
      </c>
      <c r="Q23">
        <v>25</v>
      </c>
      <c r="R23" s="53">
        <f>AVERAGE(O23:Q23)</f>
        <v>21.5</v>
      </c>
    </row>
    <row r="24" spans="1:18" x14ac:dyDescent="0.2">
      <c r="E24">
        <v>22</v>
      </c>
      <c r="F24" s="23" t="s">
        <v>469</v>
      </c>
      <c r="G24" s="2">
        <v>3</v>
      </c>
      <c r="H24" s="6">
        <f>G24/'NBSAP data'!$C$45</f>
        <v>7.4999999999999997E-2</v>
      </c>
      <c r="I24" s="6"/>
      <c r="J24">
        <v>29</v>
      </c>
      <c r="K24" t="s">
        <v>612</v>
      </c>
      <c r="L24">
        <v>30</v>
      </c>
      <c r="N24" s="52" t="s">
        <v>577</v>
      </c>
      <c r="Q24">
        <v>20</v>
      </c>
      <c r="R24" s="52"/>
    </row>
    <row r="25" spans="1:18" x14ac:dyDescent="0.2">
      <c r="E25">
        <v>23</v>
      </c>
      <c r="F25" s="23" t="s">
        <v>517</v>
      </c>
      <c r="G25" s="2">
        <v>2</v>
      </c>
      <c r="H25" s="6">
        <f>G25/'NBSAP data'!$C$45</f>
        <v>0.05</v>
      </c>
      <c r="I25" s="6"/>
      <c r="J25">
        <v>35</v>
      </c>
      <c r="K25" t="s">
        <v>585</v>
      </c>
      <c r="L25">
        <v>6</v>
      </c>
      <c r="N25" s="52" t="s">
        <v>586</v>
      </c>
      <c r="Q25">
        <v>36</v>
      </c>
      <c r="R25" s="52"/>
    </row>
    <row r="26" spans="1:18" x14ac:dyDescent="0.2">
      <c r="J26">
        <v>40</v>
      </c>
      <c r="K26" t="s">
        <v>590</v>
      </c>
      <c r="L26">
        <v>1</v>
      </c>
      <c r="N26" s="52" t="s">
        <v>581</v>
      </c>
      <c r="Q26">
        <v>30</v>
      </c>
      <c r="R26" s="52"/>
    </row>
    <row r="27" spans="1:18" x14ac:dyDescent="0.2">
      <c r="E27" s="42" t="s">
        <v>659</v>
      </c>
      <c r="F27" s="23"/>
      <c r="G27" s="2"/>
      <c r="J27" s="52">
        <v>6</v>
      </c>
      <c r="K27" s="52" t="s">
        <v>491</v>
      </c>
      <c r="L27">
        <v>305</v>
      </c>
      <c r="N27" s="52" t="s">
        <v>574</v>
      </c>
      <c r="Q27">
        <v>16</v>
      </c>
      <c r="R27" s="52"/>
    </row>
    <row r="28" spans="1:18" x14ac:dyDescent="0.2">
      <c r="E28">
        <v>24</v>
      </c>
      <c r="F28" s="23" t="s">
        <v>504</v>
      </c>
      <c r="G28" s="2">
        <v>1</v>
      </c>
      <c r="J28" s="52">
        <v>8</v>
      </c>
      <c r="K28" s="52" t="s">
        <v>457</v>
      </c>
      <c r="L28">
        <v>256</v>
      </c>
      <c r="N28" s="52" t="s">
        <v>582</v>
      </c>
      <c r="Q28">
        <v>32</v>
      </c>
      <c r="R28" s="52"/>
    </row>
    <row r="29" spans="1:18" x14ac:dyDescent="0.2">
      <c r="E29">
        <v>24</v>
      </c>
      <c r="F29" s="23" t="s">
        <v>499</v>
      </c>
      <c r="G29" s="2">
        <v>1</v>
      </c>
      <c r="J29" s="52">
        <v>7</v>
      </c>
      <c r="K29" s="52" t="s">
        <v>477</v>
      </c>
      <c r="L29">
        <v>257</v>
      </c>
      <c r="N29" s="52" t="s">
        <v>572</v>
      </c>
      <c r="O29" s="52"/>
      <c r="P29" s="52"/>
      <c r="Q29" s="52">
        <v>9</v>
      </c>
      <c r="R29" s="52"/>
    </row>
    <row r="30" spans="1:18" x14ac:dyDescent="0.2">
      <c r="E30">
        <v>24</v>
      </c>
      <c r="F30" s="23" t="s">
        <v>505</v>
      </c>
      <c r="G30" s="2">
        <v>1</v>
      </c>
      <c r="J30">
        <v>24</v>
      </c>
      <c r="K30" t="s">
        <v>579</v>
      </c>
      <c r="L30">
        <v>50</v>
      </c>
      <c r="N30" t="s">
        <v>579</v>
      </c>
      <c r="Q30">
        <v>24</v>
      </c>
    </row>
    <row r="31" spans="1:18" x14ac:dyDescent="0.2">
      <c r="E31">
        <v>24</v>
      </c>
      <c r="F31" s="23" t="s">
        <v>463</v>
      </c>
      <c r="G31" s="2">
        <v>1</v>
      </c>
      <c r="J31" s="52">
        <v>9</v>
      </c>
      <c r="K31" s="52" t="s">
        <v>572</v>
      </c>
      <c r="L31">
        <v>251</v>
      </c>
      <c r="N31" t="s">
        <v>590</v>
      </c>
      <c r="Q31">
        <v>40</v>
      </c>
    </row>
    <row r="32" spans="1:18" x14ac:dyDescent="0.2">
      <c r="E32">
        <v>24</v>
      </c>
      <c r="F32" s="23" t="s">
        <v>508</v>
      </c>
      <c r="G32" s="2">
        <v>1</v>
      </c>
      <c r="J32">
        <v>32</v>
      </c>
      <c r="K32" t="s">
        <v>582</v>
      </c>
      <c r="L32">
        <v>15</v>
      </c>
      <c r="N32" t="s">
        <v>585</v>
      </c>
      <c r="Q32">
        <v>35</v>
      </c>
    </row>
    <row r="33" spans="5:18" x14ac:dyDescent="0.2">
      <c r="E33">
        <v>24</v>
      </c>
      <c r="F33" s="23" t="s">
        <v>459</v>
      </c>
      <c r="G33" s="2">
        <v>1</v>
      </c>
      <c r="J33">
        <v>28</v>
      </c>
      <c r="K33" t="s">
        <v>564</v>
      </c>
      <c r="L33">
        <v>38</v>
      </c>
      <c r="N33" t="s">
        <v>584</v>
      </c>
      <c r="Q33">
        <v>34</v>
      </c>
    </row>
    <row r="34" spans="5:18" x14ac:dyDescent="0.2">
      <c r="E34">
        <v>24</v>
      </c>
      <c r="F34" s="23" t="s">
        <v>533</v>
      </c>
      <c r="G34" s="2">
        <v>1</v>
      </c>
      <c r="J34">
        <v>16</v>
      </c>
      <c r="K34" t="s">
        <v>574</v>
      </c>
      <c r="L34">
        <v>213</v>
      </c>
      <c r="N34" t="s">
        <v>576</v>
      </c>
      <c r="Q34">
        <v>19</v>
      </c>
    </row>
    <row r="35" spans="5:18" x14ac:dyDescent="0.2">
      <c r="E35">
        <v>24</v>
      </c>
      <c r="F35" s="23" t="s">
        <v>654</v>
      </c>
      <c r="G35" s="2">
        <v>1</v>
      </c>
      <c r="J35">
        <v>15</v>
      </c>
      <c r="K35" t="s">
        <v>688</v>
      </c>
      <c r="L35">
        <v>216</v>
      </c>
      <c r="N35" t="s">
        <v>578</v>
      </c>
      <c r="Q35">
        <v>22</v>
      </c>
    </row>
    <row r="36" spans="5:18" x14ac:dyDescent="0.2">
      <c r="F36" s="23"/>
      <c r="G36" s="2"/>
      <c r="J36">
        <v>14</v>
      </c>
      <c r="K36" t="s">
        <v>687</v>
      </c>
      <c r="L36">
        <v>220</v>
      </c>
      <c r="N36" t="s">
        <v>583</v>
      </c>
      <c r="Q36">
        <v>33</v>
      </c>
    </row>
    <row r="37" spans="5:18" x14ac:dyDescent="0.2">
      <c r="F37" s="23"/>
      <c r="G37" s="2"/>
      <c r="J37">
        <v>11</v>
      </c>
      <c r="K37" t="s">
        <v>570</v>
      </c>
      <c r="L37">
        <v>248</v>
      </c>
      <c r="N37" t="s">
        <v>589</v>
      </c>
      <c r="Q37">
        <v>38</v>
      </c>
    </row>
    <row r="38" spans="5:18" x14ac:dyDescent="0.2">
      <c r="F38" s="23"/>
      <c r="G38" s="2"/>
      <c r="J38">
        <v>30</v>
      </c>
      <c r="K38" t="s">
        <v>581</v>
      </c>
      <c r="L38">
        <v>24</v>
      </c>
      <c r="N38" s="52" t="s">
        <v>587</v>
      </c>
      <c r="O38" s="52"/>
      <c r="P38" s="52"/>
      <c r="Q38" s="52">
        <v>37</v>
      </c>
      <c r="R38" s="52"/>
    </row>
    <row r="39" spans="5:18" x14ac:dyDescent="0.2">
      <c r="F39" s="23"/>
      <c r="G39" s="2"/>
      <c r="J39">
        <v>36</v>
      </c>
      <c r="K39" t="s">
        <v>586</v>
      </c>
      <c r="L39">
        <v>4</v>
      </c>
      <c r="N39" s="52" t="s">
        <v>580</v>
      </c>
      <c r="O39" s="52"/>
      <c r="P39" s="52"/>
      <c r="Q39" s="52">
        <v>27</v>
      </c>
      <c r="R39" s="52"/>
    </row>
    <row r="40" spans="5:18" x14ac:dyDescent="0.2">
      <c r="F40" s="23"/>
      <c r="G40" s="2"/>
      <c r="J40">
        <v>26</v>
      </c>
      <c r="K40" t="s">
        <v>565</v>
      </c>
      <c r="L40">
        <v>43</v>
      </c>
      <c r="N40" s="52" t="s">
        <v>573</v>
      </c>
      <c r="O40" s="52"/>
      <c r="P40" s="52"/>
      <c r="Q40" s="52">
        <v>12</v>
      </c>
      <c r="R40" s="52"/>
    </row>
    <row r="41" spans="5:18" x14ac:dyDescent="0.2">
      <c r="F41" s="23"/>
      <c r="G41" s="2"/>
      <c r="J41">
        <v>20</v>
      </c>
      <c r="K41" t="s">
        <v>577</v>
      </c>
      <c r="L41">
        <v>88</v>
      </c>
      <c r="N41" s="52" t="s">
        <v>588</v>
      </c>
      <c r="O41" s="52"/>
      <c r="P41" s="52"/>
      <c r="Q41" s="52">
        <v>39</v>
      </c>
      <c r="R41" s="52"/>
    </row>
    <row r="42" spans="5:18" x14ac:dyDescent="0.2">
      <c r="F42" s="23"/>
      <c r="G42" s="2"/>
      <c r="J42">
        <v>25</v>
      </c>
      <c r="K42" t="s">
        <v>569</v>
      </c>
      <c r="L42">
        <v>43</v>
      </c>
      <c r="N42" s="52" t="s">
        <v>575</v>
      </c>
      <c r="O42" s="52"/>
      <c r="P42" s="52"/>
      <c r="Q42" s="52">
        <v>17</v>
      </c>
      <c r="R42" s="52"/>
    </row>
    <row r="43" spans="5:18" x14ac:dyDescent="0.2">
      <c r="F43" s="23"/>
      <c r="G43" s="2"/>
      <c r="K43" s="42"/>
      <c r="Q43">
        <v>29</v>
      </c>
      <c r="R43" s="15"/>
    </row>
    <row r="44" spans="5:18" x14ac:dyDescent="0.2">
      <c r="F44" s="23"/>
      <c r="G44" s="2"/>
      <c r="N44" s="52"/>
      <c r="Q44">
        <v>15</v>
      </c>
      <c r="R44" s="52"/>
    </row>
    <row r="45" spans="5:18" x14ac:dyDescent="0.2">
      <c r="F45" s="23"/>
      <c r="G45" s="2"/>
      <c r="N45" s="52"/>
      <c r="Q45">
        <v>14</v>
      </c>
      <c r="R45" s="52"/>
    </row>
    <row r="46" spans="5:18" x14ac:dyDescent="0.2">
      <c r="F46" s="23"/>
      <c r="G46" s="2"/>
    </row>
    <row r="47" spans="5:18" x14ac:dyDescent="0.2">
      <c r="F47" s="23"/>
      <c r="G47" s="2"/>
    </row>
    <row r="48" spans="5:18" x14ac:dyDescent="0.2">
      <c r="F48" s="23"/>
      <c r="G48" s="2"/>
      <c r="R48" s="15"/>
    </row>
    <row r="49" spans="6:7" x14ac:dyDescent="0.2">
      <c r="F49" s="23"/>
      <c r="G49" s="2"/>
    </row>
    <row r="50" spans="6:7" x14ac:dyDescent="0.2">
      <c r="F50" s="23"/>
      <c r="G50" s="2"/>
    </row>
  </sheetData>
  <autoFilter ref="N2:R2" xr:uid="{A91EA4EE-67E3-2F4C-B075-831C6103AA23}">
    <sortState xmlns:xlrd2="http://schemas.microsoft.com/office/spreadsheetml/2017/richdata2" ref="N3:R45">
      <sortCondition ref="R2:R45"/>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74B3-D79C-0A49-AA48-AACD35D7A351}">
  <dimension ref="A1:AB466"/>
  <sheetViews>
    <sheetView tabSelected="1" topLeftCell="A225" workbookViewId="0">
      <selection activeCell="A236" sqref="A236"/>
    </sheetView>
  </sheetViews>
  <sheetFormatPr baseColWidth="10" defaultRowHeight="15" x14ac:dyDescent="0.2"/>
  <cols>
    <col min="1" max="1" width="34.33203125" customWidth="1"/>
    <col min="2" max="2" width="22.83203125" customWidth="1"/>
    <col min="3" max="3" width="18.33203125" customWidth="1"/>
    <col min="4" max="4" width="13.5" customWidth="1"/>
    <col min="5" max="5" width="17.83203125" customWidth="1"/>
    <col min="6" max="6" width="16.83203125" customWidth="1"/>
    <col min="7" max="7" width="20" customWidth="1"/>
    <col min="8" max="8" width="14.5" customWidth="1"/>
    <col min="9" max="9" width="18.6640625" customWidth="1"/>
    <col min="10" max="10" width="16.5" customWidth="1"/>
    <col min="11" max="11" width="13.5" customWidth="1"/>
    <col min="13" max="13" width="12.5" customWidth="1"/>
    <col min="27" max="27" width="10" customWidth="1"/>
  </cols>
  <sheetData>
    <row r="1" spans="1:11" ht="16" x14ac:dyDescent="0.2">
      <c r="A1" s="24" t="s">
        <v>670</v>
      </c>
      <c r="B1" s="42" t="s">
        <v>707</v>
      </c>
    </row>
    <row r="2" spans="1:11" s="30" customFormat="1" ht="16" x14ac:dyDescent="0.2">
      <c r="A2" s="30" t="s">
        <v>599</v>
      </c>
      <c r="B2" s="24" t="s">
        <v>591</v>
      </c>
      <c r="C2" s="24" t="s">
        <v>592</v>
      </c>
      <c r="D2" s="24" t="s">
        <v>593</v>
      </c>
      <c r="E2" s="24" t="s">
        <v>594</v>
      </c>
      <c r="F2" s="24" t="s">
        <v>595</v>
      </c>
      <c r="G2" s="24" t="s">
        <v>596</v>
      </c>
      <c r="H2" s="24" t="s">
        <v>597</v>
      </c>
      <c r="I2" s="24" t="s">
        <v>598</v>
      </c>
    </row>
    <row r="3" spans="1:11" x14ac:dyDescent="0.2">
      <c r="A3" t="s">
        <v>588</v>
      </c>
      <c r="F3">
        <v>1</v>
      </c>
      <c r="G3">
        <f>RANK(F3,F$3:F$57,0)</f>
        <v>37</v>
      </c>
    </row>
    <row r="4" spans="1:11" x14ac:dyDescent="0.2">
      <c r="A4" s="23" t="s">
        <v>600</v>
      </c>
      <c r="K4" s="23"/>
    </row>
    <row r="5" spans="1:11" x14ac:dyDescent="0.2">
      <c r="A5" s="23" t="s">
        <v>601</v>
      </c>
      <c r="K5" s="23"/>
    </row>
    <row r="6" spans="1:11" x14ac:dyDescent="0.2">
      <c r="A6" s="23" t="s">
        <v>602</v>
      </c>
      <c r="K6" s="23"/>
    </row>
    <row r="7" spans="1:11" x14ac:dyDescent="0.2">
      <c r="A7" s="23" t="s">
        <v>603</v>
      </c>
      <c r="B7">
        <v>12</v>
      </c>
      <c r="C7">
        <f>RANK(B7,B$3:B$57,0)</f>
        <v>28</v>
      </c>
      <c r="D7">
        <v>209</v>
      </c>
      <c r="E7">
        <f>RANK(D7,D$3:D$57,0)</f>
        <v>12</v>
      </c>
      <c r="F7">
        <v>51</v>
      </c>
      <c r="G7">
        <f>RANK(F7,F$3:F$57,0)</f>
        <v>13</v>
      </c>
      <c r="H7">
        <v>8</v>
      </c>
      <c r="I7">
        <f>RANK(H7,H$3:H$57,0)</f>
        <v>30</v>
      </c>
      <c r="K7" s="23"/>
    </row>
    <row r="8" spans="1:11" x14ac:dyDescent="0.2">
      <c r="A8" t="s">
        <v>604</v>
      </c>
      <c r="B8">
        <v>13</v>
      </c>
      <c r="C8">
        <f>RANK(B8,B$3:B$57,0)</f>
        <v>27</v>
      </c>
      <c r="D8">
        <v>212</v>
      </c>
      <c r="E8">
        <f t="shared" ref="E8:E57" si="0">RANK(D8,D$3:D$57,0)</f>
        <v>11</v>
      </c>
      <c r="F8">
        <v>65</v>
      </c>
      <c r="G8">
        <f t="shared" ref="G8:G57" si="1">RANK(F8,F$3:F$57,0)</f>
        <v>10</v>
      </c>
      <c r="H8">
        <v>14</v>
      </c>
      <c r="I8">
        <f t="shared" ref="I8:I57" si="2">RANK(H8,H$3:H$57,0)</f>
        <v>23</v>
      </c>
    </row>
    <row r="9" spans="1:11" x14ac:dyDescent="0.2">
      <c r="A9" s="23" t="s">
        <v>453</v>
      </c>
      <c r="B9">
        <v>248</v>
      </c>
      <c r="C9">
        <f t="shared" ref="C8:C13" si="3">RANK(B9,B$180:B$234,0)</f>
        <v>1</v>
      </c>
      <c r="D9">
        <v>307</v>
      </c>
      <c r="E9">
        <f t="shared" si="0"/>
        <v>3</v>
      </c>
      <c r="F9">
        <v>89</v>
      </c>
      <c r="G9">
        <f t="shared" si="1"/>
        <v>5</v>
      </c>
      <c r="H9">
        <v>174</v>
      </c>
      <c r="I9">
        <f t="shared" si="2"/>
        <v>2</v>
      </c>
      <c r="K9" s="23"/>
    </row>
    <row r="10" spans="1:11" x14ac:dyDescent="0.2">
      <c r="A10" t="s">
        <v>605</v>
      </c>
      <c r="B10">
        <v>34</v>
      </c>
      <c r="C10">
        <f t="shared" si="3"/>
        <v>11</v>
      </c>
      <c r="D10">
        <v>45</v>
      </c>
      <c r="E10">
        <f t="shared" si="0"/>
        <v>21</v>
      </c>
      <c r="F10">
        <v>37</v>
      </c>
      <c r="G10">
        <f t="shared" si="1"/>
        <v>19</v>
      </c>
      <c r="H10">
        <v>29</v>
      </c>
      <c r="I10">
        <f t="shared" si="2"/>
        <v>11</v>
      </c>
    </row>
    <row r="11" spans="1:11" x14ac:dyDescent="0.2">
      <c r="A11" t="s">
        <v>580</v>
      </c>
      <c r="B11">
        <v>20</v>
      </c>
      <c r="C11">
        <f t="shared" si="3"/>
        <v>18</v>
      </c>
      <c r="D11">
        <v>28</v>
      </c>
      <c r="E11">
        <f t="shared" si="0"/>
        <v>26</v>
      </c>
      <c r="F11">
        <v>10</v>
      </c>
      <c r="G11">
        <f t="shared" si="1"/>
        <v>30</v>
      </c>
      <c r="H11">
        <v>17</v>
      </c>
      <c r="I11">
        <f t="shared" si="2"/>
        <v>19</v>
      </c>
      <c r="K11" s="23"/>
    </row>
    <row r="12" spans="1:11" x14ac:dyDescent="0.2">
      <c r="A12" t="s">
        <v>606</v>
      </c>
    </row>
    <row r="13" spans="1:11" x14ac:dyDescent="0.2">
      <c r="A13" t="s">
        <v>587</v>
      </c>
      <c r="B13">
        <v>3</v>
      </c>
      <c r="C13">
        <f t="shared" ref="C13:C18" si="4">RANK(B13,B$180:B$234,0)</f>
        <v>35</v>
      </c>
      <c r="D13">
        <v>3</v>
      </c>
      <c r="E13">
        <f t="shared" si="0"/>
        <v>34</v>
      </c>
      <c r="F13">
        <v>3</v>
      </c>
      <c r="G13">
        <f t="shared" si="1"/>
        <v>36</v>
      </c>
      <c r="H13">
        <v>3</v>
      </c>
      <c r="I13">
        <f t="shared" si="2"/>
        <v>34</v>
      </c>
    </row>
    <row r="14" spans="1:11" x14ac:dyDescent="0.2">
      <c r="A14" s="23" t="s">
        <v>504</v>
      </c>
    </row>
    <row r="15" spans="1:11" x14ac:dyDescent="0.2">
      <c r="A15" t="s">
        <v>473</v>
      </c>
      <c r="B15">
        <v>35</v>
      </c>
      <c r="C15">
        <f>RANK(B15,B$180:B$234,0)</f>
        <v>10</v>
      </c>
      <c r="D15">
        <v>68</v>
      </c>
      <c r="E15">
        <f t="shared" si="0"/>
        <v>18</v>
      </c>
      <c r="F15">
        <v>40</v>
      </c>
      <c r="G15">
        <f t="shared" si="1"/>
        <v>18</v>
      </c>
      <c r="H15">
        <v>15</v>
      </c>
      <c r="I15">
        <f t="shared" si="2"/>
        <v>22</v>
      </c>
    </row>
    <row r="16" spans="1:11" x14ac:dyDescent="0.2">
      <c r="A16" t="s">
        <v>455</v>
      </c>
      <c r="B16">
        <v>159</v>
      </c>
      <c r="C16">
        <f>RANK(B16,B$180:B$234,0)</f>
        <v>3</v>
      </c>
      <c r="D16">
        <v>349</v>
      </c>
      <c r="E16">
        <f t="shared" si="0"/>
        <v>1</v>
      </c>
      <c r="F16">
        <v>240</v>
      </c>
      <c r="G16">
        <f t="shared" si="1"/>
        <v>1</v>
      </c>
      <c r="H16">
        <v>176</v>
      </c>
      <c r="I16">
        <f t="shared" si="2"/>
        <v>1</v>
      </c>
    </row>
    <row r="17" spans="1:11" x14ac:dyDescent="0.2">
      <c r="A17" t="s">
        <v>589</v>
      </c>
      <c r="B17">
        <v>1</v>
      </c>
      <c r="C17">
        <f>RANK(B17,B$180:B$234,0)</f>
        <v>37</v>
      </c>
      <c r="D17">
        <v>1</v>
      </c>
      <c r="E17">
        <f t="shared" si="0"/>
        <v>37</v>
      </c>
      <c r="F17">
        <v>1</v>
      </c>
      <c r="G17">
        <f t="shared" si="1"/>
        <v>37</v>
      </c>
      <c r="H17">
        <v>1</v>
      </c>
      <c r="I17">
        <f t="shared" si="2"/>
        <v>35</v>
      </c>
    </row>
    <row r="18" spans="1:11" x14ac:dyDescent="0.2">
      <c r="A18" t="s">
        <v>607</v>
      </c>
      <c r="B18">
        <v>5</v>
      </c>
      <c r="C18">
        <f>RANK(B18,B$180:B$234,0)</f>
        <v>32</v>
      </c>
      <c r="D18">
        <v>3</v>
      </c>
      <c r="E18">
        <f t="shared" si="0"/>
        <v>34</v>
      </c>
      <c r="F18">
        <v>5</v>
      </c>
      <c r="G18">
        <f t="shared" si="1"/>
        <v>34</v>
      </c>
      <c r="H18">
        <v>10</v>
      </c>
      <c r="I18">
        <f t="shared" si="2"/>
        <v>28</v>
      </c>
    </row>
    <row r="19" spans="1:11" x14ac:dyDescent="0.2">
      <c r="A19" t="s">
        <v>578</v>
      </c>
      <c r="B19">
        <v>17</v>
      </c>
      <c r="C19">
        <f>RANK(B19,B$180:B$234,0)</f>
        <v>20</v>
      </c>
      <c r="D19">
        <v>35</v>
      </c>
      <c r="E19">
        <f t="shared" si="0"/>
        <v>23</v>
      </c>
      <c r="F19">
        <v>37</v>
      </c>
      <c r="G19">
        <f t="shared" si="1"/>
        <v>19</v>
      </c>
      <c r="H19">
        <v>8</v>
      </c>
      <c r="I19">
        <f t="shared" si="2"/>
        <v>30</v>
      </c>
    </row>
    <row r="20" spans="1:11" x14ac:dyDescent="0.2">
      <c r="A20" s="23" t="s">
        <v>499</v>
      </c>
      <c r="K20" s="23"/>
    </row>
    <row r="21" spans="1:11" x14ac:dyDescent="0.2">
      <c r="A21" t="s">
        <v>608</v>
      </c>
      <c r="B21">
        <v>46</v>
      </c>
      <c r="C21">
        <f>RANK(B21,B$180:B$234,0)</f>
        <v>8</v>
      </c>
      <c r="D21">
        <v>56</v>
      </c>
      <c r="E21">
        <f t="shared" si="0"/>
        <v>19</v>
      </c>
      <c r="F21">
        <v>37</v>
      </c>
      <c r="G21">
        <f t="shared" si="1"/>
        <v>19</v>
      </c>
      <c r="H21">
        <v>19</v>
      </c>
      <c r="I21">
        <f t="shared" si="2"/>
        <v>17</v>
      </c>
      <c r="K21" s="23"/>
    </row>
    <row r="22" spans="1:11" x14ac:dyDescent="0.2">
      <c r="A22" s="23" t="s">
        <v>505</v>
      </c>
    </row>
    <row r="23" spans="1:11" x14ac:dyDescent="0.2">
      <c r="A23" t="s">
        <v>24</v>
      </c>
      <c r="B23">
        <v>98</v>
      </c>
      <c r="C23">
        <f>RANK(B23,B$180:B$234,0)</f>
        <v>6</v>
      </c>
      <c r="D23">
        <v>334</v>
      </c>
      <c r="E23">
        <f t="shared" si="0"/>
        <v>2</v>
      </c>
      <c r="F23">
        <v>108</v>
      </c>
      <c r="G23">
        <f t="shared" si="1"/>
        <v>3</v>
      </c>
      <c r="H23">
        <v>88</v>
      </c>
      <c r="I23">
        <f t="shared" si="2"/>
        <v>5</v>
      </c>
    </row>
    <row r="24" spans="1:11" x14ac:dyDescent="0.2">
      <c r="A24" t="s">
        <v>456</v>
      </c>
      <c r="B24">
        <v>136</v>
      </c>
      <c r="C24">
        <f>RANK(B24,B$180:B$234,0)</f>
        <v>4</v>
      </c>
      <c r="D24">
        <v>164</v>
      </c>
      <c r="E24">
        <f t="shared" si="0"/>
        <v>16</v>
      </c>
      <c r="F24">
        <v>93</v>
      </c>
      <c r="G24">
        <f t="shared" si="1"/>
        <v>4</v>
      </c>
      <c r="H24">
        <v>114</v>
      </c>
      <c r="I24">
        <f t="shared" si="2"/>
        <v>4</v>
      </c>
    </row>
    <row r="25" spans="1:11" x14ac:dyDescent="0.2">
      <c r="A25" t="s">
        <v>609</v>
      </c>
    </row>
    <row r="26" spans="1:11" x14ac:dyDescent="0.2">
      <c r="A26" t="s">
        <v>465</v>
      </c>
      <c r="B26">
        <v>41</v>
      </c>
      <c r="C26">
        <f>RANK(B26,B$180:B$234,0)</f>
        <v>9</v>
      </c>
      <c r="D26">
        <v>268</v>
      </c>
      <c r="E26">
        <f t="shared" si="0"/>
        <v>4</v>
      </c>
      <c r="F26">
        <v>129</v>
      </c>
      <c r="G26">
        <f t="shared" si="1"/>
        <v>2</v>
      </c>
      <c r="H26">
        <v>30</v>
      </c>
      <c r="I26">
        <f t="shared" si="2"/>
        <v>10</v>
      </c>
    </row>
    <row r="27" spans="1:11" x14ac:dyDescent="0.2">
      <c r="A27" s="23" t="s">
        <v>9</v>
      </c>
      <c r="K27" s="23"/>
    </row>
    <row r="28" spans="1:11" x14ac:dyDescent="0.2">
      <c r="A28" t="s">
        <v>610</v>
      </c>
      <c r="B28">
        <v>107</v>
      </c>
      <c r="C28">
        <f>RANK(B28,B$180:B$234,0)</f>
        <v>5</v>
      </c>
      <c r="D28">
        <v>136</v>
      </c>
      <c r="E28">
        <f t="shared" si="0"/>
        <v>17</v>
      </c>
      <c r="F28">
        <v>66</v>
      </c>
      <c r="G28">
        <f t="shared" si="1"/>
        <v>9</v>
      </c>
      <c r="H28">
        <v>54</v>
      </c>
      <c r="I28">
        <f t="shared" si="2"/>
        <v>6</v>
      </c>
    </row>
    <row r="29" spans="1:11" x14ac:dyDescent="0.2">
      <c r="A29" s="23" t="s">
        <v>11</v>
      </c>
      <c r="B29">
        <v>188</v>
      </c>
      <c r="C29">
        <f>RANK(B29,B$180:B$234,0)</f>
        <v>2</v>
      </c>
      <c r="D29">
        <v>232</v>
      </c>
      <c r="E29">
        <f t="shared" si="0"/>
        <v>6</v>
      </c>
      <c r="F29">
        <v>30</v>
      </c>
      <c r="G29">
        <f t="shared" si="1"/>
        <v>22</v>
      </c>
      <c r="H29">
        <v>139</v>
      </c>
      <c r="I29">
        <f t="shared" si="2"/>
        <v>3</v>
      </c>
      <c r="K29" s="23"/>
    </row>
    <row r="30" spans="1:11" x14ac:dyDescent="0.2">
      <c r="A30" s="23" t="s">
        <v>482</v>
      </c>
    </row>
    <row r="31" spans="1:11" x14ac:dyDescent="0.2">
      <c r="A31" t="s">
        <v>611</v>
      </c>
      <c r="B31">
        <v>5</v>
      </c>
      <c r="C31">
        <f>RANK(B31,B$180:B$234,0)</f>
        <v>32</v>
      </c>
      <c r="D31">
        <v>5</v>
      </c>
      <c r="E31">
        <f>RANK(D31,D$3:D$57,0)</f>
        <v>33</v>
      </c>
      <c r="F31">
        <v>6</v>
      </c>
      <c r="G31">
        <f t="shared" si="1"/>
        <v>33</v>
      </c>
      <c r="H31">
        <v>5</v>
      </c>
      <c r="I31">
        <f t="shared" si="2"/>
        <v>32</v>
      </c>
      <c r="K31" s="23"/>
    </row>
    <row r="32" spans="1:11" x14ac:dyDescent="0.2">
      <c r="A32" t="s">
        <v>22</v>
      </c>
      <c r="B32">
        <v>30</v>
      </c>
      <c r="C32">
        <f>RANK(B32,B$180:B$234,0)</f>
        <v>12</v>
      </c>
      <c r="D32">
        <v>36</v>
      </c>
      <c r="E32">
        <f t="shared" si="0"/>
        <v>22</v>
      </c>
      <c r="F32">
        <v>27</v>
      </c>
      <c r="G32">
        <f t="shared" si="1"/>
        <v>23</v>
      </c>
      <c r="H32">
        <v>42</v>
      </c>
      <c r="I32">
        <f t="shared" si="2"/>
        <v>8</v>
      </c>
    </row>
    <row r="33" spans="1:14" x14ac:dyDescent="0.2">
      <c r="A33" s="23" t="s">
        <v>463</v>
      </c>
      <c r="K33" s="23"/>
    </row>
    <row r="34" spans="1:14" x14ac:dyDescent="0.2">
      <c r="A34" t="s">
        <v>21</v>
      </c>
      <c r="B34">
        <v>14</v>
      </c>
      <c r="C34">
        <f>RANK(B34,B$180:B$234,0)</f>
        <v>25</v>
      </c>
      <c r="D34">
        <v>9</v>
      </c>
      <c r="E34">
        <f t="shared" si="0"/>
        <v>31</v>
      </c>
      <c r="F34">
        <v>9</v>
      </c>
      <c r="G34">
        <f t="shared" si="1"/>
        <v>32</v>
      </c>
      <c r="H34">
        <v>16</v>
      </c>
      <c r="I34">
        <f t="shared" si="2"/>
        <v>20</v>
      </c>
    </row>
    <row r="35" spans="1:14" x14ac:dyDescent="0.2">
      <c r="A35" t="s">
        <v>612</v>
      </c>
      <c r="B35">
        <v>16</v>
      </c>
      <c r="C35">
        <f>RANK(B35,B$180:B$234,0)</f>
        <v>23</v>
      </c>
      <c r="D35">
        <v>23</v>
      </c>
      <c r="E35">
        <f t="shared" si="0"/>
        <v>28</v>
      </c>
      <c r="F35">
        <v>15</v>
      </c>
      <c r="G35">
        <f t="shared" si="1"/>
        <v>27</v>
      </c>
      <c r="H35">
        <v>14</v>
      </c>
      <c r="I35">
        <f t="shared" si="2"/>
        <v>23</v>
      </c>
    </row>
    <row r="36" spans="1:14" x14ac:dyDescent="0.2">
      <c r="A36" t="s">
        <v>585</v>
      </c>
      <c r="B36">
        <v>3</v>
      </c>
      <c r="C36">
        <f>RANK(B36,B$180:B$234,0)</f>
        <v>35</v>
      </c>
      <c r="D36">
        <v>3</v>
      </c>
      <c r="E36">
        <f t="shared" si="0"/>
        <v>34</v>
      </c>
      <c r="F36">
        <v>4</v>
      </c>
      <c r="G36">
        <f t="shared" si="1"/>
        <v>35</v>
      </c>
    </row>
    <row r="37" spans="1:14" x14ac:dyDescent="0.2">
      <c r="A37" t="s">
        <v>590</v>
      </c>
      <c r="D37">
        <v>1</v>
      </c>
      <c r="E37">
        <f t="shared" si="0"/>
        <v>37</v>
      </c>
    </row>
    <row r="38" spans="1:14" x14ac:dyDescent="0.2">
      <c r="A38" s="23" t="s">
        <v>508</v>
      </c>
      <c r="K38" s="23"/>
    </row>
    <row r="39" spans="1:14" x14ac:dyDescent="0.2">
      <c r="A39" s="23" t="s">
        <v>467</v>
      </c>
      <c r="K39" s="23"/>
    </row>
    <row r="40" spans="1:14" x14ac:dyDescent="0.2">
      <c r="A40" t="s">
        <v>491</v>
      </c>
      <c r="B40">
        <v>50</v>
      </c>
      <c r="C40">
        <f t="shared" ref="C40:C47" si="5">RANK(B40,B$180:B$234,0)</f>
        <v>7</v>
      </c>
      <c r="D40">
        <v>258</v>
      </c>
      <c r="E40">
        <f t="shared" si="0"/>
        <v>5</v>
      </c>
      <c r="F40">
        <v>88</v>
      </c>
      <c r="G40">
        <f t="shared" si="1"/>
        <v>6</v>
      </c>
      <c r="H40">
        <v>51</v>
      </c>
      <c r="I40">
        <f t="shared" si="2"/>
        <v>7</v>
      </c>
    </row>
    <row r="41" spans="1:14" x14ac:dyDescent="0.2">
      <c r="A41" s="23" t="s">
        <v>459</v>
      </c>
      <c r="B41">
        <v>1</v>
      </c>
      <c r="C41">
        <f t="shared" si="5"/>
        <v>37</v>
      </c>
      <c r="D41">
        <v>202</v>
      </c>
      <c r="E41">
        <f t="shared" si="0"/>
        <v>15</v>
      </c>
      <c r="F41">
        <v>41</v>
      </c>
      <c r="G41">
        <f t="shared" si="1"/>
        <v>17</v>
      </c>
      <c r="H41">
        <v>1</v>
      </c>
      <c r="I41">
        <f t="shared" si="2"/>
        <v>35</v>
      </c>
      <c r="K41" s="23"/>
    </row>
    <row r="42" spans="1:14" x14ac:dyDescent="0.2">
      <c r="A42" s="23" t="s">
        <v>613</v>
      </c>
      <c r="B42">
        <v>17</v>
      </c>
      <c r="C42">
        <f t="shared" si="5"/>
        <v>20</v>
      </c>
      <c r="D42">
        <v>214</v>
      </c>
      <c r="E42">
        <f t="shared" si="0"/>
        <v>10</v>
      </c>
      <c r="F42">
        <v>57</v>
      </c>
      <c r="G42">
        <f t="shared" si="1"/>
        <v>12</v>
      </c>
      <c r="H42">
        <v>26</v>
      </c>
      <c r="I42">
        <f t="shared" si="2"/>
        <v>12</v>
      </c>
      <c r="K42" s="23"/>
    </row>
    <row r="43" spans="1:14" x14ac:dyDescent="0.2">
      <c r="A43" s="23" t="s">
        <v>477</v>
      </c>
      <c r="B43">
        <v>25</v>
      </c>
      <c r="C43">
        <f t="shared" si="5"/>
        <v>14</v>
      </c>
      <c r="D43">
        <v>222</v>
      </c>
      <c r="E43">
        <f>RANK(D43,D$3:D$57,0)</f>
        <v>8</v>
      </c>
      <c r="F43">
        <v>58</v>
      </c>
      <c r="G43">
        <f t="shared" si="1"/>
        <v>11</v>
      </c>
      <c r="H43">
        <v>32</v>
      </c>
      <c r="I43">
        <f t="shared" si="2"/>
        <v>9</v>
      </c>
      <c r="K43" s="23"/>
    </row>
    <row r="44" spans="1:14" x14ac:dyDescent="0.2">
      <c r="A44" t="s">
        <v>579</v>
      </c>
      <c r="B44">
        <v>21</v>
      </c>
      <c r="C44">
        <f t="shared" si="5"/>
        <v>17</v>
      </c>
      <c r="D44">
        <v>30</v>
      </c>
      <c r="E44">
        <f t="shared" si="0"/>
        <v>25</v>
      </c>
      <c r="F44">
        <v>22</v>
      </c>
      <c r="G44">
        <f t="shared" si="1"/>
        <v>24</v>
      </c>
      <c r="H44">
        <v>22</v>
      </c>
      <c r="I44">
        <f t="shared" si="2"/>
        <v>15</v>
      </c>
    </row>
    <row r="45" spans="1:14" x14ac:dyDescent="0.2">
      <c r="A45" t="s">
        <v>572</v>
      </c>
      <c r="B45">
        <v>26</v>
      </c>
      <c r="C45">
        <f t="shared" si="5"/>
        <v>13</v>
      </c>
      <c r="D45">
        <v>230</v>
      </c>
      <c r="E45">
        <f t="shared" si="0"/>
        <v>7</v>
      </c>
      <c r="F45">
        <v>68</v>
      </c>
      <c r="G45">
        <f t="shared" si="1"/>
        <v>8</v>
      </c>
      <c r="H45">
        <v>25</v>
      </c>
      <c r="I45">
        <f t="shared" si="2"/>
        <v>13</v>
      </c>
    </row>
    <row r="46" spans="1:14" x14ac:dyDescent="0.2">
      <c r="A46" t="s">
        <v>582</v>
      </c>
      <c r="B46">
        <v>8</v>
      </c>
      <c r="C46">
        <f t="shared" si="5"/>
        <v>30</v>
      </c>
      <c r="D46">
        <v>8</v>
      </c>
      <c r="E46">
        <f t="shared" si="0"/>
        <v>32</v>
      </c>
      <c r="F46">
        <v>10</v>
      </c>
      <c r="G46">
        <f t="shared" si="1"/>
        <v>30</v>
      </c>
      <c r="H46">
        <v>11</v>
      </c>
      <c r="I46">
        <f t="shared" si="2"/>
        <v>27</v>
      </c>
    </row>
    <row r="47" spans="1:14" x14ac:dyDescent="0.2">
      <c r="A47" t="s">
        <v>23</v>
      </c>
      <c r="B47">
        <v>22</v>
      </c>
      <c r="C47">
        <f t="shared" si="5"/>
        <v>15</v>
      </c>
      <c r="D47">
        <v>20</v>
      </c>
      <c r="E47">
        <f t="shared" si="0"/>
        <v>29</v>
      </c>
      <c r="F47">
        <v>18</v>
      </c>
      <c r="G47">
        <f t="shared" si="1"/>
        <v>26</v>
      </c>
      <c r="H47">
        <v>13</v>
      </c>
      <c r="I47">
        <f t="shared" si="2"/>
        <v>25</v>
      </c>
    </row>
    <row r="48" spans="1:14" s="30" customFormat="1" ht="16" x14ac:dyDescent="0.2">
      <c r="A48" s="23" t="s">
        <v>533</v>
      </c>
      <c r="B48"/>
      <c r="C48"/>
      <c r="D48"/>
      <c r="E48"/>
      <c r="F48"/>
      <c r="G48"/>
      <c r="H48"/>
      <c r="I48"/>
      <c r="J48"/>
      <c r="K48"/>
      <c r="N48"/>
    </row>
    <row r="49" spans="1:11" x14ac:dyDescent="0.2">
      <c r="A49" t="s">
        <v>574</v>
      </c>
      <c r="B49">
        <v>10</v>
      </c>
      <c r="C49">
        <f>RANK(B49,B$180:B$234,0)</f>
        <v>29</v>
      </c>
      <c r="D49">
        <v>207</v>
      </c>
      <c r="E49">
        <f t="shared" si="0"/>
        <v>13</v>
      </c>
      <c r="F49">
        <v>47</v>
      </c>
      <c r="G49">
        <f t="shared" si="1"/>
        <v>15</v>
      </c>
      <c r="H49">
        <v>10</v>
      </c>
      <c r="I49">
        <f t="shared" si="2"/>
        <v>28</v>
      </c>
    </row>
    <row r="50" spans="1:11" x14ac:dyDescent="0.2">
      <c r="A50" t="s">
        <v>614</v>
      </c>
      <c r="B50">
        <v>6</v>
      </c>
      <c r="C50">
        <f>RANK(B50,B$180:B$234,0)</f>
        <v>31</v>
      </c>
      <c r="D50">
        <v>207</v>
      </c>
      <c r="E50">
        <f t="shared" si="0"/>
        <v>13</v>
      </c>
      <c r="F50">
        <v>50</v>
      </c>
      <c r="G50">
        <f t="shared" si="1"/>
        <v>14</v>
      </c>
      <c r="H50">
        <v>5</v>
      </c>
      <c r="I50">
        <f t="shared" si="2"/>
        <v>32</v>
      </c>
      <c r="K50" s="23"/>
    </row>
    <row r="51" spans="1:11" x14ac:dyDescent="0.2">
      <c r="A51" t="s">
        <v>615</v>
      </c>
      <c r="B51">
        <v>15</v>
      </c>
      <c r="C51">
        <f>RANK(B51,B$180:B$234,0)</f>
        <v>24</v>
      </c>
      <c r="D51">
        <v>219</v>
      </c>
      <c r="E51">
        <f t="shared" si="0"/>
        <v>9</v>
      </c>
      <c r="F51">
        <v>69</v>
      </c>
      <c r="G51">
        <f t="shared" si="1"/>
        <v>7</v>
      </c>
      <c r="H51">
        <v>18</v>
      </c>
      <c r="I51">
        <f t="shared" si="2"/>
        <v>18</v>
      </c>
    </row>
    <row r="52" spans="1:11" x14ac:dyDescent="0.2">
      <c r="A52" s="23" t="s">
        <v>506</v>
      </c>
      <c r="K52" s="23"/>
    </row>
    <row r="53" spans="1:11" x14ac:dyDescent="0.2">
      <c r="A53" t="s">
        <v>616</v>
      </c>
      <c r="B53">
        <v>14</v>
      </c>
      <c r="C53">
        <f>RANK(B53,B$180:B$234,0)</f>
        <v>25</v>
      </c>
      <c r="D53">
        <v>17</v>
      </c>
      <c r="E53">
        <f t="shared" si="0"/>
        <v>30</v>
      </c>
      <c r="F53">
        <v>14</v>
      </c>
      <c r="G53">
        <f t="shared" si="1"/>
        <v>28</v>
      </c>
      <c r="H53">
        <v>13</v>
      </c>
      <c r="I53">
        <f t="shared" si="2"/>
        <v>25</v>
      </c>
    </row>
    <row r="54" spans="1:11" x14ac:dyDescent="0.2">
      <c r="A54" t="s">
        <v>586</v>
      </c>
      <c r="B54">
        <v>4</v>
      </c>
      <c r="C54">
        <f>RANK(B54,B$180:B$234,0)</f>
        <v>34</v>
      </c>
      <c r="D54">
        <v>1</v>
      </c>
      <c r="E54">
        <f>RANK(D54,D$3:D$57,0)</f>
        <v>37</v>
      </c>
      <c r="F54">
        <v>1</v>
      </c>
      <c r="G54">
        <f t="shared" si="1"/>
        <v>37</v>
      </c>
    </row>
    <row r="55" spans="1:11" x14ac:dyDescent="0.2">
      <c r="A55" t="s">
        <v>13</v>
      </c>
      <c r="B55">
        <v>20</v>
      </c>
      <c r="C55">
        <f>RANK(B55,B$180:B$234,0)</f>
        <v>18</v>
      </c>
      <c r="D55">
        <v>26</v>
      </c>
      <c r="E55">
        <f t="shared" si="0"/>
        <v>27</v>
      </c>
      <c r="F55">
        <v>11</v>
      </c>
      <c r="G55">
        <f t="shared" si="1"/>
        <v>29</v>
      </c>
      <c r="H55">
        <v>24</v>
      </c>
      <c r="I55">
        <f t="shared" si="2"/>
        <v>14</v>
      </c>
    </row>
    <row r="56" spans="1:11" x14ac:dyDescent="0.2">
      <c r="A56" t="s">
        <v>617</v>
      </c>
      <c r="B56">
        <v>17</v>
      </c>
      <c r="C56">
        <f>RANK(B56,B$180:B$234,0)</f>
        <v>20</v>
      </c>
      <c r="D56">
        <v>52</v>
      </c>
      <c r="E56">
        <f t="shared" si="0"/>
        <v>20</v>
      </c>
      <c r="F56">
        <v>42</v>
      </c>
      <c r="G56">
        <f t="shared" si="1"/>
        <v>16</v>
      </c>
      <c r="H56">
        <v>16</v>
      </c>
      <c r="I56">
        <f t="shared" si="2"/>
        <v>20</v>
      </c>
    </row>
    <row r="57" spans="1:11" x14ac:dyDescent="0.2">
      <c r="A57" t="s">
        <v>571</v>
      </c>
      <c r="B57">
        <v>22</v>
      </c>
      <c r="C57">
        <f>RANK(B57,B$180:B$234,0)</f>
        <v>15</v>
      </c>
      <c r="D57">
        <v>32</v>
      </c>
      <c r="E57">
        <f t="shared" si="0"/>
        <v>24</v>
      </c>
      <c r="F57">
        <v>20</v>
      </c>
      <c r="G57">
        <f t="shared" si="1"/>
        <v>25</v>
      </c>
      <c r="H57">
        <v>22</v>
      </c>
      <c r="I57">
        <f t="shared" si="2"/>
        <v>15</v>
      </c>
    </row>
    <row r="59" spans="1:11" ht="16" x14ac:dyDescent="0.2">
      <c r="A59" s="24" t="s">
        <v>669</v>
      </c>
      <c r="B59" s="44" t="s">
        <v>689</v>
      </c>
    </row>
    <row r="60" spans="1:11" ht="16" x14ac:dyDescent="0.2">
      <c r="A60" s="30" t="s">
        <v>599</v>
      </c>
      <c r="B60" s="78" t="s">
        <v>675</v>
      </c>
      <c r="C60" s="78" t="s">
        <v>542</v>
      </c>
      <c r="D60" s="78" t="s">
        <v>676</v>
      </c>
      <c r="E60" s="78" t="s">
        <v>662</v>
      </c>
      <c r="F60" s="78" t="s">
        <v>628</v>
      </c>
      <c r="G60" s="78" t="s">
        <v>547</v>
      </c>
      <c r="H60" s="78" t="s">
        <v>629</v>
      </c>
      <c r="I60" s="78" t="s">
        <v>549</v>
      </c>
    </row>
    <row r="61" spans="1:11" x14ac:dyDescent="0.2">
      <c r="A61" s="80" t="s">
        <v>588</v>
      </c>
      <c r="B61" s="81"/>
      <c r="C61" s="78"/>
      <c r="D61" s="81"/>
      <c r="E61" s="78"/>
      <c r="F61" s="81"/>
      <c r="G61" s="78"/>
      <c r="H61" s="81"/>
      <c r="I61" s="78"/>
    </row>
    <row r="62" spans="1:11" x14ac:dyDescent="0.2">
      <c r="A62" s="80" t="s">
        <v>600</v>
      </c>
      <c r="B62" s="52">
        <v>1</v>
      </c>
      <c r="C62">
        <f>RANK(B62,B$61:B$115,0)</f>
        <v>15</v>
      </c>
      <c r="D62" s="52">
        <v>9</v>
      </c>
      <c r="E62" s="52">
        <v>5</v>
      </c>
      <c r="F62" s="52">
        <v>2</v>
      </c>
      <c r="G62" s="52">
        <v>6</v>
      </c>
      <c r="H62" s="52">
        <v>8</v>
      </c>
      <c r="I62" s="52">
        <v>8</v>
      </c>
    </row>
    <row r="63" spans="1:11" x14ac:dyDescent="0.2">
      <c r="A63" s="80" t="s">
        <v>601</v>
      </c>
      <c r="B63" s="52">
        <v>1</v>
      </c>
      <c r="C63">
        <f>RANK(B63,B$61:B$115,0)</f>
        <v>15</v>
      </c>
      <c r="D63" s="52">
        <v>7</v>
      </c>
      <c r="E63" s="52">
        <v>9</v>
      </c>
      <c r="F63" s="52">
        <v>1</v>
      </c>
      <c r="G63" s="52">
        <v>10</v>
      </c>
      <c r="H63" s="52">
        <v>4</v>
      </c>
      <c r="I63" s="52">
        <v>15</v>
      </c>
    </row>
    <row r="64" spans="1:11" x14ac:dyDescent="0.2">
      <c r="A64" s="80" t="s">
        <v>602</v>
      </c>
      <c r="B64" s="52">
        <v>2</v>
      </c>
      <c r="C64">
        <f>RANK(B64,B$61:B$115,0)</f>
        <v>7</v>
      </c>
      <c r="D64" s="52">
        <v>1</v>
      </c>
      <c r="E64" s="52">
        <v>21</v>
      </c>
      <c r="F64" s="81"/>
      <c r="G64" s="78"/>
      <c r="H64" s="52">
        <v>7</v>
      </c>
      <c r="I64" s="52">
        <v>11</v>
      </c>
    </row>
    <row r="65" spans="1:9" x14ac:dyDescent="0.2">
      <c r="A65" s="80" t="s">
        <v>603</v>
      </c>
      <c r="B65" s="52"/>
      <c r="C65" s="52"/>
      <c r="D65" s="52">
        <v>2</v>
      </c>
      <c r="E65" s="52">
        <v>16</v>
      </c>
      <c r="F65" s="52"/>
      <c r="G65" s="52"/>
      <c r="H65" s="52">
        <v>2</v>
      </c>
      <c r="I65" s="52">
        <v>17</v>
      </c>
    </row>
    <row r="66" spans="1:9" x14ac:dyDescent="0.2">
      <c r="A66" s="80" t="s">
        <v>604</v>
      </c>
      <c r="B66" s="52"/>
      <c r="C66" s="52"/>
      <c r="D66" s="52"/>
      <c r="E66" s="52"/>
      <c r="F66" s="52"/>
      <c r="G66" s="52"/>
      <c r="H66" s="52"/>
      <c r="I66" s="52"/>
    </row>
    <row r="67" spans="1:9" x14ac:dyDescent="0.2">
      <c r="A67" s="80" t="s">
        <v>453</v>
      </c>
      <c r="B67" s="52">
        <v>3</v>
      </c>
      <c r="C67">
        <f>RANK(B67,B$61:B$115,0)</f>
        <v>6</v>
      </c>
      <c r="D67" s="52">
        <v>12</v>
      </c>
      <c r="E67" s="52">
        <v>1</v>
      </c>
      <c r="F67" s="52">
        <v>4</v>
      </c>
      <c r="G67" s="52">
        <v>1</v>
      </c>
      <c r="H67" s="52">
        <v>13</v>
      </c>
      <c r="I67" s="52">
        <v>3</v>
      </c>
    </row>
    <row r="68" spans="1:9" x14ac:dyDescent="0.2">
      <c r="A68" s="80" t="s">
        <v>605</v>
      </c>
      <c r="B68" s="52"/>
      <c r="C68" s="52"/>
      <c r="D68" s="52">
        <v>2</v>
      </c>
      <c r="E68" s="52">
        <v>16</v>
      </c>
      <c r="F68" s="52">
        <v>3</v>
      </c>
      <c r="G68" s="52">
        <v>3</v>
      </c>
      <c r="H68" s="52">
        <v>4</v>
      </c>
      <c r="I68" s="52">
        <v>15</v>
      </c>
    </row>
    <row r="69" spans="1:9" x14ac:dyDescent="0.2">
      <c r="A69" s="80" t="s">
        <v>580</v>
      </c>
      <c r="B69" s="52"/>
      <c r="C69" s="52"/>
      <c r="D69" s="52"/>
      <c r="E69" s="52"/>
      <c r="F69" s="52"/>
      <c r="G69" s="52"/>
      <c r="H69" s="52"/>
      <c r="I69" s="52"/>
    </row>
    <row r="70" spans="1:9" x14ac:dyDescent="0.2">
      <c r="A70" s="80" t="s">
        <v>606</v>
      </c>
      <c r="B70" s="52"/>
      <c r="C70" s="52"/>
      <c r="D70" s="52"/>
      <c r="E70" s="52"/>
      <c r="F70" s="52"/>
      <c r="G70" s="52"/>
      <c r="H70" s="52"/>
      <c r="I70" s="52"/>
    </row>
    <row r="71" spans="1:9" x14ac:dyDescent="0.2">
      <c r="A71" s="80" t="s">
        <v>587</v>
      </c>
      <c r="B71" s="52"/>
      <c r="C71" s="52"/>
      <c r="D71" s="52"/>
      <c r="E71" s="52"/>
      <c r="F71" s="52"/>
      <c r="G71" s="52"/>
      <c r="H71" s="52"/>
      <c r="I71" s="52"/>
    </row>
    <row r="72" spans="1:9" x14ac:dyDescent="0.2">
      <c r="A72" s="80" t="s">
        <v>504</v>
      </c>
      <c r="B72" s="52"/>
      <c r="C72" s="52"/>
      <c r="D72" s="52"/>
      <c r="E72" s="52"/>
      <c r="F72" s="52">
        <v>1</v>
      </c>
      <c r="G72" s="52">
        <v>10</v>
      </c>
      <c r="H72" s="52"/>
      <c r="I72" s="52"/>
    </row>
    <row r="73" spans="1:9" x14ac:dyDescent="0.2">
      <c r="A73" s="80" t="s">
        <v>473</v>
      </c>
      <c r="B73" s="52">
        <v>2</v>
      </c>
      <c r="C73">
        <f>RANK(B73,B$61:B$115,0)</f>
        <v>7</v>
      </c>
      <c r="D73" s="52">
        <v>6</v>
      </c>
      <c r="E73" s="52">
        <v>13</v>
      </c>
      <c r="F73" s="52">
        <v>3</v>
      </c>
      <c r="G73" s="52">
        <v>3</v>
      </c>
      <c r="H73" s="52">
        <v>11</v>
      </c>
      <c r="I73" s="52">
        <v>4</v>
      </c>
    </row>
    <row r="74" spans="1:9" x14ac:dyDescent="0.2">
      <c r="A74" s="80" t="s">
        <v>455</v>
      </c>
      <c r="B74" s="52">
        <v>4</v>
      </c>
      <c r="C74">
        <f>RANK(B74,B$61:B$115,0)</f>
        <v>3</v>
      </c>
      <c r="D74" s="52">
        <v>7</v>
      </c>
      <c r="E74" s="52">
        <v>9</v>
      </c>
      <c r="F74" s="52">
        <v>1</v>
      </c>
      <c r="G74" s="52">
        <v>10</v>
      </c>
      <c r="H74" s="52">
        <v>10</v>
      </c>
      <c r="I74" s="52">
        <v>6</v>
      </c>
    </row>
    <row r="75" spans="1:9" x14ac:dyDescent="0.2">
      <c r="A75" s="80" t="s">
        <v>589</v>
      </c>
      <c r="B75" s="52"/>
      <c r="C75" s="52"/>
      <c r="D75" s="52"/>
      <c r="E75" s="52"/>
      <c r="F75" s="52"/>
      <c r="G75" s="52"/>
      <c r="H75" s="52"/>
      <c r="I75" s="52"/>
    </row>
    <row r="76" spans="1:9" x14ac:dyDescent="0.2">
      <c r="A76" s="80" t="s">
        <v>607</v>
      </c>
      <c r="B76" s="52"/>
      <c r="C76" s="52"/>
      <c r="D76" s="52"/>
      <c r="E76" s="52"/>
      <c r="F76" s="52"/>
      <c r="G76" s="52"/>
      <c r="H76" s="52"/>
      <c r="I76" s="52"/>
    </row>
    <row r="77" spans="1:9" x14ac:dyDescent="0.2">
      <c r="A77" s="80" t="s">
        <v>578</v>
      </c>
      <c r="B77" s="52"/>
      <c r="C77" s="52"/>
      <c r="D77" s="52"/>
      <c r="E77" s="52"/>
      <c r="F77" s="52"/>
      <c r="G77" s="52"/>
      <c r="H77" s="52"/>
      <c r="I77" s="52"/>
    </row>
    <row r="78" spans="1:9" x14ac:dyDescent="0.2">
      <c r="A78" s="80" t="s">
        <v>499</v>
      </c>
      <c r="B78" s="52"/>
      <c r="C78" s="52"/>
      <c r="D78" s="52">
        <v>1</v>
      </c>
      <c r="E78" s="52">
        <v>21</v>
      </c>
      <c r="F78" s="52"/>
      <c r="G78" s="52"/>
      <c r="H78" s="52"/>
      <c r="I78" s="52"/>
    </row>
    <row r="79" spans="1:9" x14ac:dyDescent="0.2">
      <c r="A79" s="80" t="s">
        <v>608</v>
      </c>
      <c r="B79" s="52"/>
      <c r="C79" s="52"/>
      <c r="D79" s="52"/>
      <c r="E79" s="52"/>
      <c r="F79" s="52"/>
      <c r="G79" s="52"/>
      <c r="H79" s="52"/>
      <c r="I79" s="52"/>
    </row>
    <row r="80" spans="1:9" x14ac:dyDescent="0.2">
      <c r="A80" s="80" t="s">
        <v>505</v>
      </c>
      <c r="B80" s="52"/>
      <c r="C80" s="52"/>
      <c r="D80" s="52"/>
      <c r="E80" s="52"/>
      <c r="F80" s="52">
        <v>1</v>
      </c>
      <c r="G80" s="52">
        <v>10</v>
      </c>
      <c r="H80" s="52"/>
      <c r="I80" s="52"/>
    </row>
    <row r="81" spans="1:9" x14ac:dyDescent="0.2">
      <c r="A81" s="80" t="s">
        <v>24</v>
      </c>
      <c r="B81" s="52">
        <v>2</v>
      </c>
      <c r="C81">
        <f>RANK(B81,B$61:B$115,0)</f>
        <v>7</v>
      </c>
      <c r="D81" s="52">
        <v>7</v>
      </c>
      <c r="E81" s="52">
        <v>9</v>
      </c>
      <c r="F81" s="52">
        <v>3</v>
      </c>
      <c r="G81" s="52">
        <v>3</v>
      </c>
      <c r="H81" s="52">
        <v>8</v>
      </c>
      <c r="I81" s="52">
        <v>8</v>
      </c>
    </row>
    <row r="82" spans="1:9" x14ac:dyDescent="0.2">
      <c r="A82" s="80" t="s">
        <v>456</v>
      </c>
      <c r="B82" s="52">
        <v>7</v>
      </c>
      <c r="C82">
        <f>RANK(B82,B$61:B$115,0)</f>
        <v>1</v>
      </c>
      <c r="D82" s="52">
        <v>11</v>
      </c>
      <c r="E82" s="52">
        <v>3</v>
      </c>
      <c r="F82" s="52">
        <v>2</v>
      </c>
      <c r="G82" s="52">
        <v>6</v>
      </c>
      <c r="H82" s="52">
        <v>14</v>
      </c>
      <c r="I82" s="52">
        <v>2</v>
      </c>
    </row>
    <row r="83" spans="1:9" x14ac:dyDescent="0.2">
      <c r="A83" s="80" t="s">
        <v>609</v>
      </c>
      <c r="B83" s="52"/>
      <c r="C83" s="52"/>
      <c r="D83" s="52"/>
      <c r="E83" s="52"/>
      <c r="F83" s="52"/>
      <c r="G83" s="52"/>
      <c r="H83" s="52"/>
      <c r="I83" s="52"/>
    </row>
    <row r="84" spans="1:9" x14ac:dyDescent="0.2">
      <c r="A84" s="80" t="s">
        <v>465</v>
      </c>
      <c r="B84" s="52">
        <v>4</v>
      </c>
      <c r="C84">
        <f>RANK(B84,B$61:B$115,0)</f>
        <v>3</v>
      </c>
      <c r="D84" s="52">
        <v>12</v>
      </c>
      <c r="E84" s="52">
        <v>1</v>
      </c>
      <c r="F84" s="52">
        <v>4</v>
      </c>
      <c r="G84" s="52">
        <v>1</v>
      </c>
      <c r="H84" s="52">
        <v>11</v>
      </c>
      <c r="I84" s="52">
        <v>4</v>
      </c>
    </row>
    <row r="85" spans="1:9" x14ac:dyDescent="0.2">
      <c r="A85" s="80" t="s">
        <v>9</v>
      </c>
      <c r="B85" s="52"/>
      <c r="C85" s="52"/>
      <c r="D85" s="52"/>
      <c r="E85" s="52"/>
      <c r="F85" s="52"/>
      <c r="G85" s="52"/>
      <c r="H85" s="52"/>
      <c r="I85" s="52"/>
    </row>
    <row r="86" spans="1:9" x14ac:dyDescent="0.2">
      <c r="A86" s="80" t="s">
        <v>610</v>
      </c>
      <c r="B86" s="52">
        <v>2</v>
      </c>
      <c r="C86">
        <f>RANK(B86,B$61:B$115,0)</f>
        <v>7</v>
      </c>
      <c r="D86" s="52">
        <v>8</v>
      </c>
      <c r="E86" s="52">
        <v>7</v>
      </c>
      <c r="F86" s="52">
        <v>2</v>
      </c>
      <c r="G86" s="52">
        <v>6</v>
      </c>
      <c r="H86" s="52">
        <v>9</v>
      </c>
      <c r="I86" s="52">
        <v>7</v>
      </c>
    </row>
    <row r="87" spans="1:9" x14ac:dyDescent="0.2">
      <c r="A87" s="80" t="s">
        <v>11</v>
      </c>
      <c r="B87" s="52">
        <v>6</v>
      </c>
      <c r="C87">
        <f>RANK(B87,B$61:B$115,0)</f>
        <v>2</v>
      </c>
      <c r="D87" s="52">
        <v>11</v>
      </c>
      <c r="E87" s="52">
        <v>3</v>
      </c>
      <c r="F87" s="52">
        <v>1</v>
      </c>
      <c r="G87" s="52">
        <v>10</v>
      </c>
      <c r="H87" s="52">
        <v>15</v>
      </c>
      <c r="I87" s="52">
        <v>1</v>
      </c>
    </row>
    <row r="88" spans="1:9" x14ac:dyDescent="0.2">
      <c r="A88" s="80" t="s">
        <v>482</v>
      </c>
      <c r="B88" s="52"/>
      <c r="C88" s="52"/>
      <c r="D88" s="52">
        <v>2</v>
      </c>
      <c r="E88" s="52">
        <v>16</v>
      </c>
      <c r="F88" s="52"/>
      <c r="G88" s="52"/>
      <c r="H88" s="52">
        <v>2</v>
      </c>
      <c r="I88" s="52">
        <v>17</v>
      </c>
    </row>
    <row r="89" spans="1:9" x14ac:dyDescent="0.2">
      <c r="A89" s="80" t="s">
        <v>611</v>
      </c>
      <c r="B89" s="52"/>
      <c r="C89" s="52"/>
      <c r="D89" s="52"/>
      <c r="E89" s="52"/>
      <c r="F89" s="52"/>
      <c r="G89" s="52"/>
      <c r="H89" s="52"/>
      <c r="I89" s="52"/>
    </row>
    <row r="90" spans="1:9" x14ac:dyDescent="0.2">
      <c r="A90" s="80" t="s">
        <v>22</v>
      </c>
      <c r="B90" s="52">
        <v>4</v>
      </c>
      <c r="C90">
        <f>RANK(B90,B$61:B$115,0)</f>
        <v>3</v>
      </c>
      <c r="D90" s="52">
        <v>7</v>
      </c>
      <c r="E90" s="52">
        <v>9</v>
      </c>
      <c r="F90" s="52">
        <v>2</v>
      </c>
      <c r="G90" s="52">
        <v>6</v>
      </c>
      <c r="H90" s="52">
        <v>7</v>
      </c>
      <c r="I90" s="52">
        <v>11</v>
      </c>
    </row>
    <row r="91" spans="1:9" x14ac:dyDescent="0.2">
      <c r="A91" s="80" t="s">
        <v>463</v>
      </c>
      <c r="B91" s="52">
        <v>1</v>
      </c>
      <c r="C91">
        <f>RANK(B91,B$61:B$115,0)</f>
        <v>15</v>
      </c>
      <c r="D91" s="52"/>
      <c r="E91" s="52"/>
      <c r="F91" s="52"/>
      <c r="G91" s="52"/>
      <c r="H91" s="52"/>
      <c r="I91" s="52"/>
    </row>
    <row r="92" spans="1:9" x14ac:dyDescent="0.2">
      <c r="A92" s="80" t="s">
        <v>21</v>
      </c>
      <c r="B92" s="52"/>
      <c r="C92" s="52"/>
      <c r="D92" s="52">
        <v>3</v>
      </c>
      <c r="E92" s="52">
        <v>15</v>
      </c>
      <c r="F92" s="52"/>
      <c r="G92" s="52"/>
      <c r="H92" s="52">
        <v>2</v>
      </c>
      <c r="I92" s="52">
        <v>17</v>
      </c>
    </row>
    <row r="93" spans="1:9" x14ac:dyDescent="0.2">
      <c r="A93" s="80" t="s">
        <v>612</v>
      </c>
      <c r="B93" s="52"/>
      <c r="C93" s="52"/>
      <c r="D93" s="52"/>
      <c r="E93" s="52"/>
      <c r="F93" s="52"/>
      <c r="G93" s="52"/>
      <c r="H93" s="52"/>
      <c r="I93" s="52"/>
    </row>
    <row r="94" spans="1:9" x14ac:dyDescent="0.2">
      <c r="A94" s="80" t="s">
        <v>585</v>
      </c>
      <c r="B94" s="52"/>
      <c r="C94" s="52"/>
      <c r="D94" s="52"/>
      <c r="E94" s="52"/>
      <c r="F94" s="52"/>
      <c r="G94" s="52"/>
      <c r="H94" s="52"/>
      <c r="I94" s="52"/>
    </row>
    <row r="95" spans="1:9" x14ac:dyDescent="0.2">
      <c r="A95" s="80" t="s">
        <v>590</v>
      </c>
      <c r="B95" s="52"/>
      <c r="C95" s="52"/>
      <c r="D95" s="52"/>
      <c r="E95" s="52"/>
      <c r="F95" s="52"/>
      <c r="G95" s="52"/>
      <c r="H95" s="52"/>
      <c r="I95" s="52"/>
    </row>
    <row r="96" spans="1:9" x14ac:dyDescent="0.2">
      <c r="A96" s="80" t="s">
        <v>508</v>
      </c>
      <c r="B96" s="52"/>
      <c r="C96" s="52"/>
      <c r="D96" s="52"/>
      <c r="E96" s="52"/>
      <c r="F96" s="52">
        <v>1</v>
      </c>
      <c r="G96" s="52">
        <v>10</v>
      </c>
      <c r="H96" s="52"/>
      <c r="I96" s="52"/>
    </row>
    <row r="97" spans="1:9" x14ac:dyDescent="0.2">
      <c r="A97" s="80" t="s">
        <v>467</v>
      </c>
      <c r="B97" s="52">
        <v>1</v>
      </c>
      <c r="C97">
        <f>RANK(B97,B$61:B$115,0)</f>
        <v>15</v>
      </c>
      <c r="D97" s="52">
        <v>2</v>
      </c>
      <c r="E97" s="52">
        <v>16</v>
      </c>
      <c r="F97" s="52"/>
      <c r="G97" s="52"/>
      <c r="H97" s="52">
        <v>1</v>
      </c>
      <c r="I97" s="52">
        <v>21</v>
      </c>
    </row>
    <row r="98" spans="1:9" x14ac:dyDescent="0.2">
      <c r="A98" s="80" t="s">
        <v>491</v>
      </c>
      <c r="B98" s="52">
        <v>2</v>
      </c>
      <c r="C98">
        <f>RANK(B98,B$61:B$115,0)</f>
        <v>7</v>
      </c>
      <c r="D98" s="52">
        <v>6</v>
      </c>
      <c r="E98" s="52">
        <v>13</v>
      </c>
      <c r="F98" s="52">
        <v>1</v>
      </c>
      <c r="G98" s="52">
        <v>10</v>
      </c>
      <c r="H98" s="52">
        <v>5</v>
      </c>
      <c r="I98" s="52">
        <v>14</v>
      </c>
    </row>
    <row r="99" spans="1:9" x14ac:dyDescent="0.2">
      <c r="A99" s="80" t="s">
        <v>459</v>
      </c>
      <c r="B99" s="52">
        <v>1</v>
      </c>
      <c r="C99">
        <f>RANK(B99,B$61:B$115,0)</f>
        <v>15</v>
      </c>
      <c r="D99" s="52"/>
      <c r="E99" s="52"/>
      <c r="F99" s="52"/>
      <c r="G99" s="52"/>
      <c r="H99" s="52"/>
      <c r="I99" s="52"/>
    </row>
    <row r="100" spans="1:9" x14ac:dyDescent="0.2">
      <c r="A100" s="80" t="s">
        <v>613</v>
      </c>
      <c r="B100" s="52">
        <v>2</v>
      </c>
      <c r="C100">
        <f>RANK(B100,B$61:B$115,0)</f>
        <v>7</v>
      </c>
      <c r="D100" s="52">
        <v>8</v>
      </c>
      <c r="E100" s="52">
        <v>7</v>
      </c>
      <c r="F100" s="52">
        <v>1</v>
      </c>
      <c r="G100" s="52">
        <v>10</v>
      </c>
      <c r="H100" s="52">
        <v>8</v>
      </c>
      <c r="I100" s="52">
        <v>8</v>
      </c>
    </row>
    <row r="101" spans="1:9" x14ac:dyDescent="0.2">
      <c r="A101" s="80" t="s">
        <v>477</v>
      </c>
      <c r="B101" s="52">
        <v>2</v>
      </c>
      <c r="C101">
        <f>RANK(B101,B$61:B$115,0)</f>
        <v>7</v>
      </c>
      <c r="D101" s="52">
        <v>9</v>
      </c>
      <c r="E101" s="52">
        <v>5</v>
      </c>
      <c r="F101" s="52">
        <v>1</v>
      </c>
      <c r="G101" s="52">
        <v>10</v>
      </c>
      <c r="H101" s="52">
        <v>7</v>
      </c>
      <c r="I101" s="52">
        <v>11</v>
      </c>
    </row>
    <row r="102" spans="1:9" x14ac:dyDescent="0.2">
      <c r="A102" s="80" t="s">
        <v>579</v>
      </c>
      <c r="B102" s="52"/>
      <c r="C102" s="52"/>
      <c r="D102" s="52"/>
      <c r="E102" s="52"/>
      <c r="F102" s="52"/>
      <c r="G102" s="52"/>
      <c r="H102" s="52"/>
      <c r="I102" s="52"/>
    </row>
    <row r="103" spans="1:9" x14ac:dyDescent="0.2">
      <c r="A103" s="80" t="s">
        <v>572</v>
      </c>
      <c r="B103" s="52"/>
      <c r="C103" s="52"/>
      <c r="D103" s="52"/>
      <c r="E103" s="52"/>
      <c r="F103" s="52"/>
      <c r="G103" s="52"/>
      <c r="H103" s="52"/>
      <c r="I103" s="52"/>
    </row>
    <row r="104" spans="1:9" x14ac:dyDescent="0.2">
      <c r="A104" s="80" t="s">
        <v>582</v>
      </c>
      <c r="B104" s="52"/>
      <c r="C104" s="52"/>
      <c r="D104" s="52"/>
      <c r="E104" s="52"/>
      <c r="F104" s="52"/>
      <c r="G104" s="52"/>
      <c r="H104" s="52"/>
      <c r="I104" s="52"/>
    </row>
    <row r="105" spans="1:9" x14ac:dyDescent="0.2">
      <c r="A105" s="80" t="s">
        <v>23</v>
      </c>
      <c r="B105" s="52">
        <v>1</v>
      </c>
      <c r="C105">
        <f>RANK(B105,B$61:B$115,0)</f>
        <v>15</v>
      </c>
      <c r="D105" s="52">
        <v>2</v>
      </c>
      <c r="E105" s="52">
        <v>16</v>
      </c>
      <c r="F105" s="52"/>
      <c r="G105" s="52"/>
      <c r="H105" s="52">
        <v>1</v>
      </c>
      <c r="I105" s="52">
        <v>21</v>
      </c>
    </row>
    <row r="106" spans="1:9" x14ac:dyDescent="0.2">
      <c r="A106" s="80" t="s">
        <v>533</v>
      </c>
      <c r="B106" s="52"/>
      <c r="C106" s="52"/>
      <c r="D106" s="52"/>
      <c r="E106" s="52"/>
      <c r="F106" s="52"/>
      <c r="G106" s="52"/>
      <c r="H106" s="52">
        <v>1</v>
      </c>
      <c r="I106" s="52">
        <v>21</v>
      </c>
    </row>
    <row r="107" spans="1:9" x14ac:dyDescent="0.2">
      <c r="A107" s="80" t="s">
        <v>574</v>
      </c>
      <c r="B107" s="52"/>
      <c r="C107" s="52"/>
      <c r="D107" s="52"/>
      <c r="E107" s="52"/>
      <c r="F107" s="52"/>
      <c r="G107" s="52"/>
      <c r="H107" s="52"/>
      <c r="I107" s="52"/>
    </row>
    <row r="108" spans="1:9" x14ac:dyDescent="0.2">
      <c r="A108" s="80" t="s">
        <v>614</v>
      </c>
      <c r="B108" s="52"/>
      <c r="C108" s="52"/>
      <c r="D108" s="52"/>
      <c r="E108" s="52"/>
      <c r="F108" s="52"/>
      <c r="G108" s="52"/>
      <c r="H108" s="52"/>
      <c r="I108" s="52"/>
    </row>
    <row r="109" spans="1:9" x14ac:dyDescent="0.2">
      <c r="A109" s="80" t="s">
        <v>615</v>
      </c>
      <c r="B109" s="52"/>
      <c r="C109" s="52"/>
      <c r="D109" s="52"/>
      <c r="E109" s="52"/>
      <c r="F109" s="52"/>
      <c r="G109" s="52"/>
      <c r="H109" s="52">
        <v>2</v>
      </c>
      <c r="I109" s="52">
        <v>17</v>
      </c>
    </row>
    <row r="110" spans="1:9" x14ac:dyDescent="0.2">
      <c r="A110" s="80" t="s">
        <v>506</v>
      </c>
      <c r="B110" s="52"/>
      <c r="C110" s="52"/>
      <c r="D110" s="52"/>
      <c r="E110" s="52"/>
      <c r="F110" s="52">
        <v>1</v>
      </c>
      <c r="G110" s="52">
        <v>10</v>
      </c>
      <c r="H110" s="52"/>
      <c r="I110" s="52"/>
    </row>
    <row r="111" spans="1:9" x14ac:dyDescent="0.2">
      <c r="A111" s="80" t="s">
        <v>616</v>
      </c>
      <c r="B111" s="52"/>
      <c r="C111" s="52"/>
      <c r="D111" s="52"/>
      <c r="E111" s="52"/>
      <c r="F111" s="52"/>
      <c r="G111" s="52"/>
      <c r="H111" s="52"/>
      <c r="I111" s="52"/>
    </row>
    <row r="112" spans="1:9" x14ac:dyDescent="0.2">
      <c r="A112" s="80" t="s">
        <v>586</v>
      </c>
      <c r="B112" s="52"/>
      <c r="C112" s="52"/>
      <c r="D112" s="52"/>
      <c r="E112" s="52"/>
      <c r="F112" s="52"/>
      <c r="G112" s="52"/>
      <c r="H112" s="52"/>
      <c r="I112" s="52"/>
    </row>
    <row r="113" spans="1:12" x14ac:dyDescent="0.2">
      <c r="A113" s="80" t="s">
        <v>13</v>
      </c>
      <c r="B113" s="52">
        <v>2</v>
      </c>
      <c r="C113">
        <f>RANK(B113,B$61:B$115,0)</f>
        <v>7</v>
      </c>
      <c r="D113" s="52"/>
      <c r="E113" s="52"/>
      <c r="F113" s="52"/>
      <c r="G113" s="52"/>
      <c r="H113" s="52">
        <v>1</v>
      </c>
      <c r="I113" s="52">
        <v>21</v>
      </c>
    </row>
    <row r="114" spans="1:12" x14ac:dyDescent="0.2">
      <c r="A114" s="80" t="s">
        <v>617</v>
      </c>
      <c r="B114" s="52"/>
      <c r="C114" s="52"/>
      <c r="D114" s="52"/>
      <c r="E114" s="52"/>
      <c r="F114" s="52"/>
      <c r="G114" s="52"/>
      <c r="H114" s="52"/>
      <c r="I114" s="52"/>
    </row>
    <row r="115" spans="1:12" x14ac:dyDescent="0.2">
      <c r="A115" s="83" t="s">
        <v>571</v>
      </c>
      <c r="B115" s="84"/>
      <c r="C115" s="84"/>
      <c r="D115" s="84"/>
      <c r="E115" s="84"/>
      <c r="F115" s="84"/>
      <c r="G115" s="84"/>
      <c r="H115" s="84"/>
      <c r="I115" s="84"/>
    </row>
    <row r="116" spans="1:12" x14ac:dyDescent="0.2">
      <c r="A116" s="23"/>
      <c r="L116" s="23"/>
    </row>
    <row r="117" spans="1:12" ht="16" x14ac:dyDescent="0.2">
      <c r="A117" s="24" t="s">
        <v>668</v>
      </c>
      <c r="B117" s="42" t="s">
        <v>674</v>
      </c>
    </row>
    <row r="118" spans="1:12" ht="16" x14ac:dyDescent="0.2">
      <c r="A118" s="31"/>
      <c r="L118" s="23"/>
    </row>
    <row r="119" spans="1:12" ht="16" x14ac:dyDescent="0.2">
      <c r="A119" s="30" t="s">
        <v>599</v>
      </c>
      <c r="B119" s="89" t="s">
        <v>620</v>
      </c>
      <c r="C119" s="89" t="s">
        <v>621</v>
      </c>
      <c r="D119" s="89" t="s">
        <v>622</v>
      </c>
      <c r="E119" s="89" t="s">
        <v>623</v>
      </c>
      <c r="F119" s="89" t="s">
        <v>624</v>
      </c>
      <c r="G119" s="89" t="s">
        <v>625</v>
      </c>
      <c r="H119" s="89" t="s">
        <v>626</v>
      </c>
      <c r="I119" s="89" t="s">
        <v>627</v>
      </c>
      <c r="J119" s="30"/>
      <c r="L119" s="23"/>
    </row>
    <row r="120" spans="1:12" ht="16" x14ac:dyDescent="0.2">
      <c r="A120" t="s">
        <v>588</v>
      </c>
      <c r="B120" s="32"/>
      <c r="C120" s="32"/>
      <c r="D120" s="32"/>
      <c r="E120" s="32"/>
      <c r="F120" s="32"/>
      <c r="G120" s="32"/>
      <c r="H120" s="32"/>
      <c r="I120" s="32"/>
      <c r="L120" s="23"/>
    </row>
    <row r="121" spans="1:12" x14ac:dyDescent="0.2">
      <c r="A121" t="s">
        <v>600</v>
      </c>
      <c r="B121" s="33">
        <v>4</v>
      </c>
      <c r="C121">
        <f>RANK(B121,B$121:B$174,0)</f>
        <v>5</v>
      </c>
      <c r="D121" s="33">
        <v>3.8787878787878789</v>
      </c>
      <c r="E121">
        <f>RANK(D121,D$121:D$174,0)</f>
        <v>6</v>
      </c>
      <c r="F121" s="10">
        <v>3.8787878787878789</v>
      </c>
      <c r="G121" s="22">
        <f>RANK(F121,F$121:F$174,0)</f>
        <v>6</v>
      </c>
      <c r="H121" s="10">
        <v>3.8787878787878789</v>
      </c>
      <c r="I121">
        <f>RANK(H121,H$121:H$174,0)</f>
        <v>6</v>
      </c>
      <c r="L121" s="23"/>
    </row>
    <row r="122" spans="1:12" x14ac:dyDescent="0.2">
      <c r="A122" t="s">
        <v>601</v>
      </c>
      <c r="B122" s="33">
        <v>3.9166666666666665</v>
      </c>
      <c r="C122">
        <f>RANK(B122,B$121:B$174,0)</f>
        <v>7</v>
      </c>
      <c r="D122" s="33">
        <v>3.523076923076923</v>
      </c>
      <c r="E122">
        <f>RANK(D122,D$121:D$174,0)</f>
        <v>7</v>
      </c>
      <c r="F122" s="10">
        <v>3.523076923076923</v>
      </c>
      <c r="G122" s="22">
        <f>RANK(F122,F$121:F$174,0)</f>
        <v>7</v>
      </c>
      <c r="H122" s="10">
        <v>3.523076923076923</v>
      </c>
      <c r="I122">
        <f>RANK(H122,H$121:H$174,0)</f>
        <v>7</v>
      </c>
      <c r="L122" s="23"/>
    </row>
    <row r="123" spans="1:12" x14ac:dyDescent="0.2">
      <c r="A123" t="s">
        <v>602</v>
      </c>
      <c r="B123" s="33">
        <v>3.4</v>
      </c>
      <c r="C123">
        <f>RANK(B123,B$121:B$174,0)</f>
        <v>11</v>
      </c>
      <c r="D123" s="33">
        <v>3.4393939393939394</v>
      </c>
      <c r="E123">
        <f>RANK(D123,D$121:D$174,0)</f>
        <v>10</v>
      </c>
      <c r="F123" s="10">
        <v>3.4393939393939394</v>
      </c>
      <c r="G123" s="22">
        <f>RANK(F123,F$121:F$174,0)</f>
        <v>10</v>
      </c>
      <c r="H123" s="10">
        <v>3.4393939393939394</v>
      </c>
      <c r="I123">
        <f>RANK(H123,H$121:H$174,0)</f>
        <v>10</v>
      </c>
      <c r="L123" s="23"/>
    </row>
    <row r="124" spans="1:12" x14ac:dyDescent="0.2">
      <c r="A124" t="s">
        <v>603</v>
      </c>
      <c r="B124" s="33">
        <v>3.0434782608695654</v>
      </c>
      <c r="C124">
        <f>RANK(B124,B$121:B$174,0)</f>
        <v>14</v>
      </c>
      <c r="D124" s="33">
        <v>3.0317460317460316</v>
      </c>
      <c r="E124">
        <f>RANK(D124,D$121:D$174,0)</f>
        <v>14</v>
      </c>
      <c r="F124" s="10">
        <v>3.0317460317460316</v>
      </c>
      <c r="G124" s="22">
        <f>RANK(F124,F$121:F$174,0)</f>
        <v>14</v>
      </c>
      <c r="H124" s="10">
        <v>3.0317460317460316</v>
      </c>
      <c r="I124">
        <f>RANK(H124,H$121:H$174,0)</f>
        <v>14</v>
      </c>
      <c r="L124" s="23"/>
    </row>
    <row r="125" spans="1:12" x14ac:dyDescent="0.2">
      <c r="A125" t="s">
        <v>604</v>
      </c>
      <c r="B125" s="33"/>
      <c r="D125" s="33"/>
      <c r="F125" s="10"/>
      <c r="G125" s="22"/>
      <c r="H125" s="10"/>
      <c r="L125" s="23"/>
    </row>
    <row r="126" spans="1:12" x14ac:dyDescent="0.2">
      <c r="A126" t="s">
        <v>453</v>
      </c>
      <c r="B126" s="33">
        <v>4.4000000000000004</v>
      </c>
      <c r="C126">
        <f>RANK(B126,B$121:B$174,0)</f>
        <v>3</v>
      </c>
      <c r="D126" s="33">
        <v>4.3970588235294121</v>
      </c>
      <c r="E126">
        <f>RANK(D126,D$121:D$174,0)</f>
        <v>2</v>
      </c>
      <c r="F126" s="10">
        <v>4.3970588235294121</v>
      </c>
      <c r="G126" s="22">
        <f>RANK(F126,F$121:F$174,0)</f>
        <v>2</v>
      </c>
      <c r="H126" s="10">
        <v>4.3970588235294121</v>
      </c>
      <c r="I126">
        <f>RANK(H126,H$121:H$174,0)</f>
        <v>2</v>
      </c>
      <c r="L126" s="23"/>
    </row>
    <row r="127" spans="1:12" x14ac:dyDescent="0.2">
      <c r="A127" t="s">
        <v>605</v>
      </c>
      <c r="B127" s="33">
        <v>3.6</v>
      </c>
      <c r="C127">
        <f>RANK(B127,B$121:B$174,0)</f>
        <v>9</v>
      </c>
      <c r="D127" s="33">
        <v>3.5147058823529411</v>
      </c>
      <c r="E127">
        <f>RANK(D127,D$121:D$174,0)</f>
        <v>8</v>
      </c>
      <c r="F127" s="10">
        <v>3.5147058823529411</v>
      </c>
      <c r="G127" s="22">
        <f>RANK(F127,F$121:F$174,0)</f>
        <v>8</v>
      </c>
      <c r="H127" s="10">
        <v>3.5147058823529411</v>
      </c>
      <c r="I127">
        <f>RANK(H127,H$121:H$174,0)</f>
        <v>8</v>
      </c>
      <c r="L127" s="23"/>
    </row>
    <row r="128" spans="1:12" x14ac:dyDescent="0.2">
      <c r="A128" t="s">
        <v>580</v>
      </c>
      <c r="B128" s="33"/>
      <c r="D128" s="33"/>
      <c r="F128" s="10"/>
      <c r="G128" s="22"/>
      <c r="H128" s="10"/>
      <c r="L128" s="23"/>
    </row>
    <row r="129" spans="1:13" x14ac:dyDescent="0.2">
      <c r="A129" t="s">
        <v>606</v>
      </c>
      <c r="B129" s="33"/>
      <c r="D129" s="33"/>
      <c r="F129" s="10"/>
      <c r="G129" s="22"/>
      <c r="H129" s="10"/>
      <c r="L129" s="23"/>
    </row>
    <row r="130" spans="1:13" x14ac:dyDescent="0.2">
      <c r="A130" t="s">
        <v>587</v>
      </c>
      <c r="B130" s="33"/>
      <c r="D130" s="33"/>
      <c r="F130" s="10"/>
      <c r="G130" s="22"/>
      <c r="H130" s="10"/>
      <c r="L130" s="23"/>
    </row>
    <row r="131" spans="1:13" x14ac:dyDescent="0.2">
      <c r="A131" t="s">
        <v>504</v>
      </c>
      <c r="B131" s="33"/>
      <c r="D131" s="33"/>
      <c r="F131" s="10"/>
      <c r="G131" s="22"/>
      <c r="H131" s="10"/>
      <c r="L131" s="23"/>
    </row>
    <row r="132" spans="1:13" x14ac:dyDescent="0.2">
      <c r="A132" t="s">
        <v>473</v>
      </c>
      <c r="B132" s="33"/>
      <c r="D132" s="33"/>
      <c r="F132" s="10"/>
      <c r="G132" s="22"/>
      <c r="H132" s="10"/>
      <c r="L132" s="23"/>
    </row>
    <row r="133" spans="1:13" x14ac:dyDescent="0.2">
      <c r="A133" t="s">
        <v>455</v>
      </c>
      <c r="B133" s="33">
        <v>4.4800000000000004</v>
      </c>
      <c r="C133">
        <f>RANK(B133,B$121:B$174,0)</f>
        <v>2</v>
      </c>
      <c r="D133" s="33">
        <v>4.2857142857142856</v>
      </c>
      <c r="E133">
        <f>RANK(D133,D$121:D$174,0)</f>
        <v>3</v>
      </c>
      <c r="F133" s="10">
        <v>4.2857142857142856</v>
      </c>
      <c r="G133" s="22">
        <f>RANK(F133,F$121:F$174,0)</f>
        <v>3</v>
      </c>
      <c r="H133" s="10">
        <v>4.2857142857142856</v>
      </c>
      <c r="I133">
        <f>RANK(H133,H$121:H$174,0)</f>
        <v>3</v>
      </c>
      <c r="L133" s="23"/>
    </row>
    <row r="134" spans="1:13" x14ac:dyDescent="0.2">
      <c r="A134" t="s">
        <v>589</v>
      </c>
      <c r="B134" s="33"/>
      <c r="D134" s="33"/>
      <c r="F134" s="10"/>
      <c r="G134" s="22"/>
      <c r="H134" s="10"/>
      <c r="L134" s="23"/>
    </row>
    <row r="135" spans="1:13" x14ac:dyDescent="0.2">
      <c r="A135" t="s">
        <v>607</v>
      </c>
      <c r="B135" s="33"/>
      <c r="D135" s="33"/>
      <c r="F135" s="10"/>
      <c r="G135" s="22"/>
      <c r="H135" s="10"/>
      <c r="M135" s="23"/>
    </row>
    <row r="136" spans="1:13" x14ac:dyDescent="0.2">
      <c r="A136" t="s">
        <v>578</v>
      </c>
      <c r="B136" s="33"/>
      <c r="D136" s="33"/>
      <c r="F136" s="10"/>
      <c r="G136" s="22"/>
      <c r="H136" s="10"/>
      <c r="M136" s="23"/>
    </row>
    <row r="137" spans="1:13" x14ac:dyDescent="0.2">
      <c r="A137" t="s">
        <v>499</v>
      </c>
      <c r="B137" s="33"/>
      <c r="D137" s="33"/>
      <c r="F137" s="10"/>
      <c r="G137" s="22"/>
      <c r="H137" s="10"/>
      <c r="M137" s="23"/>
    </row>
    <row r="138" spans="1:13" x14ac:dyDescent="0.2">
      <c r="A138" t="s">
        <v>608</v>
      </c>
      <c r="B138" s="33"/>
      <c r="D138" s="33"/>
      <c r="F138" s="10"/>
      <c r="G138" s="22"/>
      <c r="H138" s="10"/>
      <c r="M138" s="23"/>
    </row>
    <row r="139" spans="1:13" x14ac:dyDescent="0.2">
      <c r="A139" t="s">
        <v>505</v>
      </c>
      <c r="B139" s="33"/>
      <c r="D139" s="33"/>
      <c r="F139" s="10"/>
      <c r="G139" s="22"/>
      <c r="H139" s="10"/>
      <c r="M139" s="23"/>
    </row>
    <row r="140" spans="1:13" x14ac:dyDescent="0.2">
      <c r="A140" t="s">
        <v>24</v>
      </c>
      <c r="B140" s="33">
        <v>2.4615384615384617</v>
      </c>
      <c r="C140">
        <f>RANK(B140,B$121:B$174,0)</f>
        <v>17</v>
      </c>
      <c r="D140" s="33">
        <v>2.5588235294117645</v>
      </c>
      <c r="E140">
        <f>RANK(D140,D$121:D$174,0)</f>
        <v>17</v>
      </c>
      <c r="F140" s="10">
        <v>2.5588235294117645</v>
      </c>
      <c r="G140" s="22">
        <f>RANK(F140,F$121:F$174,0)</f>
        <v>17</v>
      </c>
      <c r="H140" s="10">
        <v>2.5588235294117645</v>
      </c>
      <c r="I140">
        <f>RANK(H140,H$121:H$174,0)</f>
        <v>17</v>
      </c>
      <c r="M140" s="23"/>
    </row>
    <row r="141" spans="1:13" x14ac:dyDescent="0.2">
      <c r="A141" t="s">
        <v>456</v>
      </c>
      <c r="B141" s="33">
        <v>4.6538461538461542</v>
      </c>
      <c r="C141">
        <f>RANK(B141,B$121:B$174,0)</f>
        <v>1</v>
      </c>
      <c r="D141" s="33">
        <v>4.4057971014492754</v>
      </c>
      <c r="E141">
        <f>RANK(D141,D$121:D$174,0)</f>
        <v>1</v>
      </c>
      <c r="F141" s="10">
        <v>4.4057971014492754</v>
      </c>
      <c r="G141" s="22">
        <f>RANK(F141,F$121:F$174,0)</f>
        <v>1</v>
      </c>
      <c r="H141" s="10">
        <v>4.4057971014492754</v>
      </c>
      <c r="I141">
        <f>RANK(H141,H$121:H$174,0)</f>
        <v>1</v>
      </c>
      <c r="M141" s="23"/>
    </row>
    <row r="142" spans="1:13" x14ac:dyDescent="0.2">
      <c r="A142" t="s">
        <v>609</v>
      </c>
      <c r="B142" s="33"/>
      <c r="D142" s="33"/>
      <c r="F142" s="10"/>
      <c r="G142" s="22"/>
      <c r="H142" s="10"/>
      <c r="M142" s="23"/>
    </row>
    <row r="143" spans="1:13" x14ac:dyDescent="0.2">
      <c r="A143" t="s">
        <v>465</v>
      </c>
      <c r="B143" s="33">
        <v>2.8</v>
      </c>
      <c r="C143">
        <f>RANK(B143,B$121:B$174,0)</f>
        <v>15</v>
      </c>
      <c r="D143" s="33">
        <v>2.9264705882352939</v>
      </c>
      <c r="E143">
        <f>RANK(D143,D$121:D$174,0)</f>
        <v>15</v>
      </c>
      <c r="F143" s="10">
        <v>2.9264705882352939</v>
      </c>
      <c r="G143" s="22">
        <f>RANK(F143,F$121:F$174,0)</f>
        <v>15</v>
      </c>
      <c r="H143" s="10">
        <v>2.9264705882352939</v>
      </c>
      <c r="I143">
        <f>RANK(H143,H$121:H$174,0)</f>
        <v>15</v>
      </c>
      <c r="M143" s="23"/>
    </row>
    <row r="144" spans="1:13" x14ac:dyDescent="0.2">
      <c r="A144" t="s">
        <v>9</v>
      </c>
      <c r="B144" s="33">
        <v>2.7307692307692308</v>
      </c>
      <c r="C144">
        <f>RANK(B144,B$121:B$174,0)</f>
        <v>16</v>
      </c>
      <c r="D144" s="33">
        <v>2.6666666666666665</v>
      </c>
      <c r="E144">
        <f>RANK(D144,D$121:D$174,0)</f>
        <v>16</v>
      </c>
      <c r="F144" s="10">
        <v>2.6666666666666665</v>
      </c>
      <c r="G144" s="22">
        <f>RANK(F144,F$121:F$174,0)</f>
        <v>16</v>
      </c>
      <c r="H144" s="10">
        <v>2.6666666666666665</v>
      </c>
      <c r="I144">
        <f>RANK(H144,H$121:H$174,0)</f>
        <v>16</v>
      </c>
      <c r="M144" s="23"/>
    </row>
    <row r="145" spans="1:13" x14ac:dyDescent="0.2">
      <c r="A145" t="s">
        <v>610</v>
      </c>
      <c r="B145" s="33">
        <v>4</v>
      </c>
      <c r="C145">
        <f>RANK(B145,B$121:B$174,0)</f>
        <v>5</v>
      </c>
      <c r="D145" s="33">
        <v>4.0434782608695654</v>
      </c>
      <c r="E145">
        <f>RANK(D145,D$121:D$174,0)</f>
        <v>5</v>
      </c>
      <c r="F145" s="10">
        <v>4.0434782608695654</v>
      </c>
      <c r="G145" s="22">
        <f>RANK(F145,F$121:F$174,0)</f>
        <v>5</v>
      </c>
      <c r="H145" s="10">
        <v>4.0434782608695654</v>
      </c>
      <c r="I145">
        <f>RANK(H145,H$121:H$174,0)</f>
        <v>5</v>
      </c>
      <c r="M145" s="23"/>
    </row>
    <row r="146" spans="1:13" x14ac:dyDescent="0.2">
      <c r="A146" t="s">
        <v>11</v>
      </c>
      <c r="B146" s="33">
        <v>4.0384615384615383</v>
      </c>
      <c r="C146">
        <f>RANK(B146,B$121:B$174,0)</f>
        <v>4</v>
      </c>
      <c r="D146" s="33">
        <v>4.1857142857142859</v>
      </c>
      <c r="E146">
        <f>RANK(D146,D$121:D$174,0)</f>
        <v>4</v>
      </c>
      <c r="F146" s="10">
        <v>4.1857142857142859</v>
      </c>
      <c r="G146" s="22">
        <f>RANK(F146,F$121:F$174,0)</f>
        <v>4</v>
      </c>
      <c r="H146" s="10">
        <v>4.1857142857142859</v>
      </c>
      <c r="I146">
        <f>RANK(H146,H$121:H$174,0)</f>
        <v>4</v>
      </c>
      <c r="M146" s="23"/>
    </row>
    <row r="147" spans="1:13" x14ac:dyDescent="0.2">
      <c r="A147" t="s">
        <v>482</v>
      </c>
      <c r="B147" s="33"/>
      <c r="D147" s="33"/>
      <c r="F147" s="10"/>
      <c r="G147" s="22"/>
      <c r="H147" s="10"/>
      <c r="M147" s="23"/>
    </row>
    <row r="148" spans="1:13" x14ac:dyDescent="0.2">
      <c r="A148" t="s">
        <v>611</v>
      </c>
      <c r="B148" s="33"/>
      <c r="D148" s="33"/>
      <c r="F148" s="10"/>
      <c r="G148" s="22"/>
      <c r="H148" s="10"/>
      <c r="M148" s="23"/>
    </row>
    <row r="149" spans="1:13" x14ac:dyDescent="0.2">
      <c r="A149" t="s">
        <v>22</v>
      </c>
      <c r="B149" s="33">
        <v>3.6153846153846154</v>
      </c>
      <c r="C149">
        <f>RANK(B149,B$121:B$174,0)</f>
        <v>8</v>
      </c>
      <c r="D149" s="33">
        <v>3.5074626865671643</v>
      </c>
      <c r="E149">
        <f>RANK(D149,D$121:D$174,0)</f>
        <v>9</v>
      </c>
      <c r="F149" s="10">
        <v>3.5074626865671643</v>
      </c>
      <c r="G149" s="22">
        <f>RANK(F149,F$121:F$174,0)</f>
        <v>9</v>
      </c>
      <c r="H149" s="10">
        <v>3.5074626865671643</v>
      </c>
      <c r="I149">
        <f>RANK(H149,H$121:H$174,0)</f>
        <v>9</v>
      </c>
      <c r="M149" s="23"/>
    </row>
    <row r="150" spans="1:13" x14ac:dyDescent="0.2">
      <c r="A150" t="s">
        <v>463</v>
      </c>
      <c r="B150" s="33"/>
      <c r="D150" s="33"/>
      <c r="F150" s="10"/>
      <c r="G150" s="22"/>
      <c r="H150" s="10"/>
      <c r="M150" s="23"/>
    </row>
    <row r="151" spans="1:13" x14ac:dyDescent="0.2">
      <c r="A151" t="s">
        <v>21</v>
      </c>
      <c r="B151" s="33">
        <v>3.1153846153846154</v>
      </c>
      <c r="C151">
        <f>RANK(B151,B$121:B$174,0)</f>
        <v>13</v>
      </c>
      <c r="D151" s="33">
        <v>3.1323529411764706</v>
      </c>
      <c r="E151">
        <f>RANK(D151,D$121:D$174,0)</f>
        <v>13</v>
      </c>
      <c r="F151" s="10">
        <v>3.1323529411764706</v>
      </c>
      <c r="G151" s="22">
        <f>RANK(F151,F$121:F$174,0)</f>
        <v>13</v>
      </c>
      <c r="H151" s="10">
        <v>3.1323529411764706</v>
      </c>
      <c r="I151">
        <f>RANK(H151,H$121:H$174,0)</f>
        <v>13</v>
      </c>
      <c r="M151" s="23"/>
    </row>
    <row r="152" spans="1:13" x14ac:dyDescent="0.2">
      <c r="A152" t="s">
        <v>612</v>
      </c>
      <c r="B152" s="33"/>
      <c r="D152" s="33"/>
      <c r="F152" s="10"/>
      <c r="G152" s="22"/>
      <c r="H152" s="10"/>
      <c r="M152" s="23"/>
    </row>
    <row r="153" spans="1:13" x14ac:dyDescent="0.2">
      <c r="A153" t="s">
        <v>585</v>
      </c>
      <c r="B153" s="33"/>
      <c r="D153" s="33"/>
      <c r="F153" s="10"/>
      <c r="G153" s="22"/>
      <c r="H153" s="10"/>
      <c r="M153" s="23"/>
    </row>
    <row r="154" spans="1:13" x14ac:dyDescent="0.2">
      <c r="A154" t="s">
        <v>590</v>
      </c>
      <c r="B154" s="33"/>
      <c r="D154" s="33"/>
      <c r="F154" s="10"/>
      <c r="G154" s="22"/>
      <c r="H154" s="10"/>
      <c r="M154" s="23"/>
    </row>
    <row r="155" spans="1:13" x14ac:dyDescent="0.2">
      <c r="A155" t="s">
        <v>508</v>
      </c>
      <c r="B155" s="33"/>
      <c r="D155" s="33"/>
      <c r="F155" s="10"/>
      <c r="G155" s="22"/>
      <c r="H155" s="10"/>
      <c r="M155" s="23"/>
    </row>
    <row r="156" spans="1:13" x14ac:dyDescent="0.2">
      <c r="A156" t="s">
        <v>467</v>
      </c>
      <c r="B156" s="33"/>
      <c r="D156" s="33"/>
      <c r="F156" s="10"/>
      <c r="G156" s="22"/>
      <c r="H156" s="10"/>
      <c r="M156" s="23"/>
    </row>
    <row r="157" spans="1:13" x14ac:dyDescent="0.2">
      <c r="A157" t="s">
        <v>491</v>
      </c>
      <c r="B157" s="33"/>
      <c r="D157" s="33"/>
      <c r="F157" s="10"/>
      <c r="G157" s="22"/>
      <c r="H157" s="10"/>
      <c r="M157" s="23"/>
    </row>
    <row r="158" spans="1:13" x14ac:dyDescent="0.2">
      <c r="A158" t="s">
        <v>459</v>
      </c>
      <c r="B158" s="33"/>
      <c r="D158" s="33"/>
      <c r="F158" s="10"/>
      <c r="G158" s="22"/>
      <c r="H158" s="10"/>
      <c r="M158" s="23"/>
    </row>
    <row r="159" spans="1:13" x14ac:dyDescent="0.2">
      <c r="A159" t="s">
        <v>613</v>
      </c>
      <c r="B159" s="33"/>
      <c r="D159" s="33"/>
      <c r="F159" s="10"/>
      <c r="G159" s="22"/>
      <c r="H159" s="10"/>
      <c r="M159" s="23"/>
    </row>
    <row r="160" spans="1:13" x14ac:dyDescent="0.2">
      <c r="A160" t="s">
        <v>477</v>
      </c>
      <c r="B160" s="33"/>
      <c r="D160" s="33"/>
      <c r="F160" s="10"/>
      <c r="G160" s="22"/>
      <c r="H160" s="10"/>
      <c r="M160" s="23"/>
    </row>
    <row r="161" spans="1:13" x14ac:dyDescent="0.2">
      <c r="A161" t="s">
        <v>579</v>
      </c>
      <c r="B161" s="33"/>
      <c r="D161" s="33"/>
      <c r="F161" s="10"/>
      <c r="G161" s="22"/>
      <c r="H161" s="10"/>
      <c r="M161" s="23"/>
    </row>
    <row r="162" spans="1:13" x14ac:dyDescent="0.2">
      <c r="A162" t="s">
        <v>572</v>
      </c>
      <c r="B162" s="33"/>
      <c r="D162" s="33"/>
      <c r="F162" s="10"/>
      <c r="G162" s="22"/>
      <c r="H162" s="10"/>
      <c r="M162" s="23"/>
    </row>
    <row r="163" spans="1:13" x14ac:dyDescent="0.2">
      <c r="A163" t="s">
        <v>582</v>
      </c>
      <c r="B163" s="33"/>
      <c r="D163" s="33"/>
      <c r="F163" s="10"/>
      <c r="G163" s="22"/>
      <c r="H163" s="10"/>
      <c r="M163" s="23"/>
    </row>
    <row r="164" spans="1:13" x14ac:dyDescent="0.2">
      <c r="A164" t="s">
        <v>23</v>
      </c>
      <c r="B164" s="33">
        <v>3.5769230769230771</v>
      </c>
      <c r="C164">
        <f>RANK(B164,B$121:B$174,0)</f>
        <v>10</v>
      </c>
      <c r="D164" s="33">
        <v>3.3857142857142857</v>
      </c>
      <c r="E164">
        <f>RANK(D164,D$121:D$174,0)</f>
        <v>11</v>
      </c>
      <c r="F164" s="10">
        <v>3.3857142857142857</v>
      </c>
      <c r="G164" s="22">
        <f>RANK(F164,F$121:F$174,0)</f>
        <v>11</v>
      </c>
      <c r="H164" s="10">
        <v>3.3857142857142857</v>
      </c>
      <c r="I164">
        <f>RANK(H164,H$121:H$174,0)</f>
        <v>11</v>
      </c>
      <c r="M164" s="23"/>
    </row>
    <row r="165" spans="1:13" x14ac:dyDescent="0.2">
      <c r="A165" t="s">
        <v>533</v>
      </c>
      <c r="B165" s="33"/>
      <c r="D165" s="33"/>
      <c r="F165" s="10"/>
      <c r="G165" s="22"/>
      <c r="H165" s="10"/>
      <c r="M165" s="23"/>
    </row>
    <row r="166" spans="1:13" x14ac:dyDescent="0.2">
      <c r="A166" t="s">
        <v>574</v>
      </c>
      <c r="B166" s="33"/>
      <c r="D166" s="33"/>
      <c r="F166" s="10"/>
      <c r="G166" s="22"/>
      <c r="H166" s="10"/>
      <c r="M166" s="23"/>
    </row>
    <row r="167" spans="1:13" x14ac:dyDescent="0.2">
      <c r="A167" t="s">
        <v>614</v>
      </c>
      <c r="B167" s="33"/>
      <c r="D167" s="33"/>
      <c r="F167" s="10"/>
      <c r="G167" s="22"/>
      <c r="H167" s="10"/>
      <c r="M167" s="23"/>
    </row>
    <row r="168" spans="1:13" x14ac:dyDescent="0.2">
      <c r="A168" t="s">
        <v>615</v>
      </c>
      <c r="B168" s="33"/>
      <c r="D168" s="33"/>
      <c r="F168" s="10"/>
      <c r="G168" s="22"/>
      <c r="H168" s="10"/>
      <c r="M168" s="23"/>
    </row>
    <row r="169" spans="1:13" x14ac:dyDescent="0.2">
      <c r="A169" t="s">
        <v>506</v>
      </c>
      <c r="B169" s="33"/>
      <c r="D169" s="33"/>
      <c r="F169" s="10"/>
      <c r="G169" s="22"/>
      <c r="H169" s="10"/>
      <c r="M169" s="23"/>
    </row>
    <row r="170" spans="1:13" x14ac:dyDescent="0.2">
      <c r="A170" t="s">
        <v>616</v>
      </c>
      <c r="B170" s="33"/>
      <c r="D170" s="33"/>
      <c r="F170" s="10"/>
      <c r="G170" s="22"/>
      <c r="H170" s="10"/>
      <c r="M170" s="23"/>
    </row>
    <row r="171" spans="1:13" x14ac:dyDescent="0.2">
      <c r="A171" t="s">
        <v>586</v>
      </c>
      <c r="B171" s="33"/>
      <c r="D171" s="33"/>
      <c r="F171" s="10"/>
      <c r="G171" s="22"/>
      <c r="H171" s="10"/>
      <c r="M171" s="23"/>
    </row>
    <row r="172" spans="1:13" x14ac:dyDescent="0.2">
      <c r="A172" t="s">
        <v>13</v>
      </c>
      <c r="B172" s="33">
        <v>3.3846153846153846</v>
      </c>
      <c r="C172">
        <f>RANK(B172,B$121:B$174,0)</f>
        <v>12</v>
      </c>
      <c r="D172" s="33">
        <v>3.1940298507462686</v>
      </c>
      <c r="E172">
        <f>RANK(D172,D$121:D$174,0)</f>
        <v>12</v>
      </c>
      <c r="F172" s="10">
        <v>3.1940298507462686</v>
      </c>
      <c r="G172" s="22">
        <f>RANK(F172,F$121:F$174,0)</f>
        <v>12</v>
      </c>
      <c r="H172" s="10">
        <v>3.1940298507462686</v>
      </c>
      <c r="I172">
        <f>RANK(H172,H$121:H$174,0)</f>
        <v>12</v>
      </c>
      <c r="M172" s="23"/>
    </row>
    <row r="173" spans="1:13" x14ac:dyDescent="0.2">
      <c r="A173" t="s">
        <v>617</v>
      </c>
      <c r="B173" s="33"/>
      <c r="D173" s="33"/>
      <c r="F173" s="10"/>
      <c r="G173" s="22"/>
      <c r="H173" s="10"/>
      <c r="M173" s="23"/>
    </row>
    <row r="174" spans="1:13" x14ac:dyDescent="0.2">
      <c r="A174" t="s">
        <v>571</v>
      </c>
      <c r="B174" s="33">
        <v>2.1428571428571428</v>
      </c>
      <c r="C174">
        <f>RANK(B174,B$121:B$174,0)</f>
        <v>18</v>
      </c>
      <c r="D174" s="33">
        <v>2.1186440677966103</v>
      </c>
      <c r="E174">
        <f>RANK(D174,D$121:D$174,0)</f>
        <v>18</v>
      </c>
      <c r="F174" s="10">
        <v>2.1186440677966103</v>
      </c>
      <c r="G174" s="22">
        <f>RANK(F174,F$121:F$174,0)</f>
        <v>18</v>
      </c>
      <c r="H174" s="10">
        <v>2.1186440677966103</v>
      </c>
      <c r="I174">
        <f>RANK(H174,H$121:H$174,0)</f>
        <v>18</v>
      </c>
      <c r="M174" s="23"/>
    </row>
    <row r="175" spans="1:13" x14ac:dyDescent="0.2">
      <c r="A175" s="34"/>
      <c r="B175" s="33"/>
      <c r="D175" s="33"/>
      <c r="F175" s="10"/>
      <c r="G175" s="22"/>
      <c r="H175" s="10"/>
      <c r="M175" s="23"/>
    </row>
    <row r="176" spans="1:13" x14ac:dyDescent="0.2">
      <c r="A176" s="34"/>
      <c r="B176" s="33"/>
      <c r="D176" s="33"/>
      <c r="F176" s="88"/>
      <c r="H176" s="88"/>
      <c r="M176" s="23"/>
    </row>
    <row r="177" spans="1:28" ht="17" customHeight="1" x14ac:dyDescent="0.2">
      <c r="A177" s="27" t="s">
        <v>677</v>
      </c>
      <c r="M177" s="23"/>
    </row>
    <row r="178" spans="1:28" ht="16" x14ac:dyDescent="0.2">
      <c r="A178" s="27"/>
      <c r="C178" s="30"/>
      <c r="D178" s="30"/>
      <c r="E178" s="30"/>
      <c r="F178" s="30"/>
      <c r="G178" s="30"/>
      <c r="M178" s="23"/>
    </row>
    <row r="179" spans="1:28" ht="16" x14ac:dyDescent="0.2">
      <c r="A179" s="30" t="s">
        <v>599</v>
      </c>
      <c r="B179" s="24" t="s">
        <v>591</v>
      </c>
      <c r="C179" s="24" t="s">
        <v>592</v>
      </c>
      <c r="D179" s="24" t="s">
        <v>593</v>
      </c>
      <c r="E179" s="24" t="s">
        <v>594</v>
      </c>
      <c r="F179" s="24" t="s">
        <v>595</v>
      </c>
      <c r="G179" s="24" t="s">
        <v>596</v>
      </c>
      <c r="H179" s="24" t="s">
        <v>597</v>
      </c>
      <c r="I179" s="24" t="s">
        <v>598</v>
      </c>
      <c r="K179" s="27" t="s">
        <v>618</v>
      </c>
      <c r="L179" s="27" t="s">
        <v>542</v>
      </c>
      <c r="M179" s="24" t="s">
        <v>619</v>
      </c>
      <c r="N179" s="27" t="s">
        <v>545</v>
      </c>
      <c r="O179" s="24" t="s">
        <v>628</v>
      </c>
      <c r="P179" s="27" t="s">
        <v>547</v>
      </c>
      <c r="Q179" s="24" t="s">
        <v>629</v>
      </c>
      <c r="R179" s="27" t="s">
        <v>549</v>
      </c>
      <c r="S179" s="3"/>
      <c r="T179" s="89" t="s">
        <v>620</v>
      </c>
      <c r="U179" s="89" t="s">
        <v>621</v>
      </c>
      <c r="V179" s="89" t="s">
        <v>630</v>
      </c>
      <c r="W179" s="89" t="s">
        <v>631</v>
      </c>
      <c r="X179" s="89" t="s">
        <v>624</v>
      </c>
      <c r="Y179" s="89" t="s">
        <v>625</v>
      </c>
      <c r="Z179" s="89" t="s">
        <v>626</v>
      </c>
      <c r="AA179" s="89" t="s">
        <v>627</v>
      </c>
      <c r="AB179" s="3"/>
    </row>
    <row r="180" spans="1:28" ht="16" x14ac:dyDescent="0.2">
      <c r="A180" t="s">
        <v>588</v>
      </c>
      <c r="F180">
        <v>1</v>
      </c>
      <c r="G180">
        <f>RANK(F180,F$180:F$234,0)</f>
        <v>37</v>
      </c>
      <c r="K180" s="42"/>
      <c r="L180" s="31"/>
      <c r="M180" s="42"/>
      <c r="N180" s="31"/>
      <c r="O180" s="42"/>
      <c r="P180" s="31"/>
      <c r="Q180" s="42"/>
      <c r="R180" s="31"/>
      <c r="T180" s="32"/>
      <c r="U180" s="32"/>
      <c r="V180" s="32"/>
      <c r="W180" s="32"/>
      <c r="X180" s="32"/>
      <c r="Y180" s="32"/>
      <c r="Z180" s="32"/>
      <c r="AA180" s="32"/>
    </row>
    <row r="181" spans="1:28" x14ac:dyDescent="0.2">
      <c r="A181" s="23" t="s">
        <v>600</v>
      </c>
      <c r="K181">
        <v>1</v>
      </c>
      <c r="L181">
        <f>RANK(K181,K$180:K$234,0)</f>
        <v>15</v>
      </c>
      <c r="M181">
        <v>9</v>
      </c>
      <c r="N181">
        <f>RANK(M181,M$180:M$234,0)</f>
        <v>5</v>
      </c>
      <c r="O181">
        <v>2</v>
      </c>
      <c r="P181">
        <f>RANK(O181,O$180:O$234,0)</f>
        <v>6</v>
      </c>
      <c r="Q181">
        <v>8</v>
      </c>
      <c r="R181">
        <f>RANK(Q181,Q$180:Q$234,0)</f>
        <v>8</v>
      </c>
      <c r="T181" s="33">
        <v>4</v>
      </c>
      <c r="U181">
        <f>RANK(T181,T$180:T$234,0)</f>
        <v>5</v>
      </c>
      <c r="V181" s="33">
        <v>3.8787878787878789</v>
      </c>
      <c r="W181">
        <f>RANK(V181,V$180:V$234,0)</f>
        <v>6</v>
      </c>
      <c r="X181" s="10">
        <v>3.8787878787878789</v>
      </c>
      <c r="Y181">
        <f>RANK(X181,X$180:X$234,0)</f>
        <v>6</v>
      </c>
      <c r="Z181" s="10">
        <v>3.8787878787878789</v>
      </c>
      <c r="AA181">
        <f>RANK(Z181,Z$180:Z$234,0)</f>
        <v>6</v>
      </c>
    </row>
    <row r="182" spans="1:28" x14ac:dyDescent="0.2">
      <c r="A182" s="23" t="s">
        <v>601</v>
      </c>
      <c r="J182" s="52"/>
      <c r="K182">
        <v>1</v>
      </c>
      <c r="L182">
        <f>RANK(K182,K$180:K$234,0)</f>
        <v>15</v>
      </c>
      <c r="M182">
        <v>7</v>
      </c>
      <c r="N182">
        <f>RANK(M182,M$180:M$234,0)</f>
        <v>9</v>
      </c>
      <c r="O182">
        <v>1</v>
      </c>
      <c r="P182">
        <f>RANK(O182,O$180:O$234,0)</f>
        <v>10</v>
      </c>
      <c r="Q182">
        <v>4</v>
      </c>
      <c r="R182">
        <f>RANK(Q182,Q$180:Q$234,0)</f>
        <v>15</v>
      </c>
      <c r="T182" s="33">
        <v>3.9166666666666665</v>
      </c>
      <c r="U182">
        <f>RANK(T182,T$180:T$234,0)</f>
        <v>7</v>
      </c>
      <c r="V182" s="33">
        <v>3.523076923076923</v>
      </c>
      <c r="W182">
        <f>RANK(V182,V$180:V$234,0)</f>
        <v>7</v>
      </c>
      <c r="X182" s="10">
        <v>3.523076923076923</v>
      </c>
      <c r="Y182">
        <f>RANK(X182,X$180:X$234,0)</f>
        <v>7</v>
      </c>
      <c r="Z182" s="10">
        <v>3.523076923076923</v>
      </c>
      <c r="AA182">
        <f>RANK(Z182,Z$180:Z$234,0)</f>
        <v>7</v>
      </c>
    </row>
    <row r="183" spans="1:28" x14ac:dyDescent="0.2">
      <c r="A183" s="23" t="s">
        <v>602</v>
      </c>
      <c r="J183" s="52"/>
      <c r="K183">
        <v>2</v>
      </c>
      <c r="L183">
        <f>RANK(K183,K$180:K$234,0)</f>
        <v>7</v>
      </c>
      <c r="M183">
        <v>1</v>
      </c>
      <c r="N183">
        <f>RANK(M183,M$180:M$234,0)</f>
        <v>21</v>
      </c>
      <c r="O183" s="42"/>
      <c r="Q183">
        <v>7</v>
      </c>
      <c r="R183">
        <f>RANK(Q183,Q$180:Q$234,0)</f>
        <v>11</v>
      </c>
      <c r="T183" s="33">
        <v>3.4</v>
      </c>
      <c r="U183">
        <f>RANK(T183,T$180:T$234,0)</f>
        <v>11</v>
      </c>
      <c r="V183" s="33">
        <v>3.4393939393939394</v>
      </c>
      <c r="W183">
        <f>RANK(V183,V$180:V$234,0)</f>
        <v>10</v>
      </c>
      <c r="X183" s="10">
        <v>3.4393939393939394</v>
      </c>
      <c r="Y183">
        <f>RANK(X183,X$180:X$234,0)</f>
        <v>10</v>
      </c>
      <c r="Z183" s="10">
        <v>3.4393939393939394</v>
      </c>
      <c r="AA183">
        <f>RANK(Z183,Z$180:Z$234,0)</f>
        <v>10</v>
      </c>
    </row>
    <row r="184" spans="1:28" x14ac:dyDescent="0.2">
      <c r="A184" s="23" t="s">
        <v>603</v>
      </c>
      <c r="B184">
        <v>12</v>
      </c>
      <c r="C184">
        <f t="shared" ref="C184:C190" si="6">RANK(B184,B$180:B$234,0)</f>
        <v>28</v>
      </c>
      <c r="D184">
        <v>209</v>
      </c>
      <c r="E184">
        <f t="shared" ref="E184:E190" si="7">RANK(D184,D$180:D$234,0)</f>
        <v>12</v>
      </c>
      <c r="F184">
        <v>51</v>
      </c>
      <c r="G184">
        <f t="shared" ref="G184:G190" si="8">RANK(F184,F$180:F$234,0)</f>
        <v>13</v>
      </c>
      <c r="H184">
        <v>8</v>
      </c>
      <c r="I184">
        <f t="shared" ref="I181:I234" si="9">RANK(H184,H$180:H$234,0)</f>
        <v>30</v>
      </c>
      <c r="J184" s="52"/>
      <c r="M184">
        <v>2</v>
      </c>
      <c r="N184">
        <f>RANK(M184,M$180:M$234,0)</f>
        <v>16</v>
      </c>
      <c r="Q184">
        <v>2</v>
      </c>
      <c r="R184">
        <f>RANK(Q184,Q$180:Q$234,0)</f>
        <v>17</v>
      </c>
      <c r="T184" s="33">
        <v>3.0434782608695654</v>
      </c>
      <c r="U184">
        <f>RANK(T184,T$180:T$234,0)</f>
        <v>14</v>
      </c>
      <c r="V184" s="33">
        <v>3.0317460317460316</v>
      </c>
      <c r="W184">
        <f>RANK(V184,V$180:V$234,0)</f>
        <v>14</v>
      </c>
      <c r="X184" s="10">
        <v>3.0317460317460316</v>
      </c>
      <c r="Y184">
        <f>RANK(X184,X$180:X$234,0)</f>
        <v>14</v>
      </c>
      <c r="Z184" s="10">
        <v>3.0317460317460316</v>
      </c>
      <c r="AA184">
        <f>RANK(Z184,Z$180:Z$234,0)</f>
        <v>14</v>
      </c>
    </row>
    <row r="185" spans="1:28" x14ac:dyDescent="0.2">
      <c r="A185" t="s">
        <v>604</v>
      </c>
      <c r="B185">
        <v>13</v>
      </c>
      <c r="C185">
        <f t="shared" si="6"/>
        <v>27</v>
      </c>
      <c r="D185">
        <v>212</v>
      </c>
      <c r="E185">
        <f t="shared" si="7"/>
        <v>11</v>
      </c>
      <c r="F185">
        <v>65</v>
      </c>
      <c r="G185">
        <f t="shared" si="8"/>
        <v>10</v>
      </c>
      <c r="H185">
        <v>14</v>
      </c>
      <c r="I185">
        <f t="shared" si="9"/>
        <v>23</v>
      </c>
      <c r="T185" s="33"/>
      <c r="V185" s="33"/>
      <c r="X185" s="10"/>
      <c r="Z185" s="10"/>
    </row>
    <row r="186" spans="1:28" x14ac:dyDescent="0.2">
      <c r="A186" s="23" t="s">
        <v>453</v>
      </c>
      <c r="B186">
        <v>248</v>
      </c>
      <c r="C186">
        <f t="shared" si="6"/>
        <v>1</v>
      </c>
      <c r="D186">
        <v>307</v>
      </c>
      <c r="E186">
        <f t="shared" si="7"/>
        <v>3</v>
      </c>
      <c r="F186">
        <v>89</v>
      </c>
      <c r="G186">
        <f t="shared" si="8"/>
        <v>5</v>
      </c>
      <c r="H186">
        <v>174</v>
      </c>
      <c r="I186">
        <f t="shared" si="9"/>
        <v>2</v>
      </c>
      <c r="J186" s="15"/>
      <c r="K186">
        <v>3</v>
      </c>
      <c r="L186">
        <f>RANK(K186,K$180:K$234,0)</f>
        <v>6</v>
      </c>
      <c r="M186">
        <v>12</v>
      </c>
      <c r="N186">
        <f>RANK(M186,M$180:M$234,0)</f>
        <v>1</v>
      </c>
      <c r="O186">
        <v>4</v>
      </c>
      <c r="P186">
        <f>RANK(O186,O$180:O$234,0)</f>
        <v>1</v>
      </c>
      <c r="Q186">
        <v>13</v>
      </c>
      <c r="R186">
        <f>RANK(Q186,Q$180:Q$234,0)</f>
        <v>3</v>
      </c>
      <c r="T186" s="33">
        <v>4.4000000000000004</v>
      </c>
      <c r="U186">
        <f>RANK(T186,T$180:T$234,0)</f>
        <v>3</v>
      </c>
      <c r="V186" s="33">
        <v>4.3970588235294121</v>
      </c>
      <c r="W186">
        <f>RANK(V186,V$180:V$234,0)</f>
        <v>2</v>
      </c>
      <c r="X186" s="10">
        <v>4.3970588235294121</v>
      </c>
      <c r="Y186">
        <f>RANK(X186,X$180:X$234,0)</f>
        <v>2</v>
      </c>
      <c r="Z186" s="10">
        <v>4.3970588235294121</v>
      </c>
      <c r="AA186">
        <f>RANK(Z186,Z$180:Z$234,0)</f>
        <v>2</v>
      </c>
    </row>
    <row r="187" spans="1:28" x14ac:dyDescent="0.2">
      <c r="A187" t="s">
        <v>605</v>
      </c>
      <c r="B187">
        <v>34</v>
      </c>
      <c r="C187">
        <f t="shared" si="6"/>
        <v>11</v>
      </c>
      <c r="D187">
        <v>45</v>
      </c>
      <c r="E187">
        <f t="shared" si="7"/>
        <v>21</v>
      </c>
      <c r="F187">
        <v>37</v>
      </c>
      <c r="G187">
        <f t="shared" si="8"/>
        <v>19</v>
      </c>
      <c r="H187">
        <v>29</v>
      </c>
      <c r="I187">
        <f t="shared" si="9"/>
        <v>11</v>
      </c>
      <c r="M187">
        <v>2</v>
      </c>
      <c r="N187">
        <f>RANK(M187,M$180:M$234,0)</f>
        <v>16</v>
      </c>
      <c r="O187">
        <v>3</v>
      </c>
      <c r="P187">
        <f>RANK(O187,O$180:O$234,0)</f>
        <v>3</v>
      </c>
      <c r="Q187">
        <v>4</v>
      </c>
      <c r="R187">
        <f>RANK(Q187,Q$180:Q$234,0)</f>
        <v>15</v>
      </c>
      <c r="T187" s="33">
        <v>3.6</v>
      </c>
      <c r="U187">
        <f>RANK(T187,T$180:T$234,0)</f>
        <v>9</v>
      </c>
      <c r="V187" s="33">
        <v>3.5147058823529411</v>
      </c>
      <c r="W187">
        <f>RANK(V187,V$180:V$234,0)</f>
        <v>8</v>
      </c>
      <c r="X187" s="10">
        <v>3.5147058823529411</v>
      </c>
      <c r="Y187">
        <f>RANK(X187,X$180:X$234,0)</f>
        <v>8</v>
      </c>
      <c r="Z187" s="10">
        <v>3.5147058823529411</v>
      </c>
      <c r="AA187">
        <f>RANK(Z187,Z$180:Z$234,0)</f>
        <v>8</v>
      </c>
    </row>
    <row r="188" spans="1:28" x14ac:dyDescent="0.2">
      <c r="A188" t="s">
        <v>580</v>
      </c>
      <c r="B188">
        <v>20</v>
      </c>
      <c r="C188">
        <f t="shared" si="6"/>
        <v>18</v>
      </c>
      <c r="D188">
        <v>28</v>
      </c>
      <c r="E188">
        <f t="shared" si="7"/>
        <v>26</v>
      </c>
      <c r="F188">
        <v>10</v>
      </c>
      <c r="G188">
        <f t="shared" si="8"/>
        <v>30</v>
      </c>
      <c r="H188">
        <v>17</v>
      </c>
      <c r="I188">
        <f t="shared" si="9"/>
        <v>19</v>
      </c>
      <c r="T188" s="33"/>
      <c r="V188" s="33"/>
      <c r="X188" s="10"/>
      <c r="Z188" s="10"/>
    </row>
    <row r="189" spans="1:28" x14ac:dyDescent="0.2">
      <c r="A189" t="s">
        <v>606</v>
      </c>
      <c r="T189" s="33"/>
      <c r="V189" s="33"/>
      <c r="X189" s="10"/>
      <c r="Z189" s="10"/>
    </row>
    <row r="190" spans="1:28" x14ac:dyDescent="0.2">
      <c r="A190" t="s">
        <v>587</v>
      </c>
      <c r="B190">
        <v>3</v>
      </c>
      <c r="C190">
        <f t="shared" si="6"/>
        <v>35</v>
      </c>
      <c r="D190">
        <v>3</v>
      </c>
      <c r="E190">
        <f t="shared" si="7"/>
        <v>34</v>
      </c>
      <c r="F190">
        <v>3</v>
      </c>
      <c r="G190">
        <f t="shared" si="8"/>
        <v>36</v>
      </c>
      <c r="H190">
        <v>3</v>
      </c>
      <c r="I190">
        <f t="shared" si="9"/>
        <v>34</v>
      </c>
      <c r="T190" s="33"/>
      <c r="V190" s="33"/>
      <c r="X190" s="10"/>
      <c r="Z190" s="10"/>
    </row>
    <row r="191" spans="1:28" x14ac:dyDescent="0.2">
      <c r="A191" s="23" t="s">
        <v>504</v>
      </c>
      <c r="O191">
        <v>1</v>
      </c>
      <c r="P191">
        <f>RANK(O191,O$180:O$234,0)</f>
        <v>10</v>
      </c>
      <c r="T191" s="33"/>
      <c r="V191" s="33"/>
      <c r="X191" s="10"/>
      <c r="Z191" s="10"/>
    </row>
    <row r="192" spans="1:28" x14ac:dyDescent="0.2">
      <c r="A192" t="s">
        <v>473</v>
      </c>
      <c r="B192">
        <v>35</v>
      </c>
      <c r="C192">
        <f>RANK(B192,B$180:B$234,0)</f>
        <v>10</v>
      </c>
      <c r="D192">
        <v>68</v>
      </c>
      <c r="E192">
        <f>RANK(D192,D$180:D$234,0)</f>
        <v>18</v>
      </c>
      <c r="F192">
        <v>40</v>
      </c>
      <c r="G192">
        <f>RANK(F192,F$180:F$234,0)</f>
        <v>18</v>
      </c>
      <c r="H192">
        <v>15</v>
      </c>
      <c r="I192">
        <f t="shared" si="9"/>
        <v>22</v>
      </c>
      <c r="K192">
        <v>2</v>
      </c>
      <c r="L192">
        <f>RANK(K192,K$180:K$234,0)</f>
        <v>7</v>
      </c>
      <c r="M192">
        <v>6</v>
      </c>
      <c r="N192">
        <f>RANK(M192,M$180:M$234,0)</f>
        <v>13</v>
      </c>
      <c r="O192">
        <v>3</v>
      </c>
      <c r="P192">
        <f>RANK(O192,O$180:O$234,0)</f>
        <v>3</v>
      </c>
      <c r="Q192">
        <v>11</v>
      </c>
      <c r="R192">
        <f>RANK(Q192,Q$180:Q$234,0)</f>
        <v>4</v>
      </c>
      <c r="T192" s="33"/>
      <c r="V192" s="33"/>
      <c r="X192" s="10"/>
      <c r="Z192" s="10"/>
    </row>
    <row r="193" spans="1:27" x14ac:dyDescent="0.2">
      <c r="A193" t="s">
        <v>455</v>
      </c>
      <c r="B193">
        <v>159</v>
      </c>
      <c r="C193">
        <f>RANK(B193,B$180:B$234,0)</f>
        <v>3</v>
      </c>
      <c r="D193">
        <v>349</v>
      </c>
      <c r="E193">
        <f>RANK(D193,D$180:D$234,0)</f>
        <v>1</v>
      </c>
      <c r="F193">
        <v>240</v>
      </c>
      <c r="G193">
        <f>RANK(F193,F$180:F$234,0)</f>
        <v>1</v>
      </c>
      <c r="H193">
        <v>176</v>
      </c>
      <c r="I193">
        <f t="shared" si="9"/>
        <v>1</v>
      </c>
      <c r="K193">
        <v>4</v>
      </c>
      <c r="L193">
        <f>RANK(K193,K$180:K$234,0)</f>
        <v>3</v>
      </c>
      <c r="M193">
        <v>7</v>
      </c>
      <c r="N193">
        <f>RANK(M193,M$180:M$234,0)</f>
        <v>9</v>
      </c>
      <c r="O193">
        <v>1</v>
      </c>
      <c r="P193">
        <f>RANK(O193,O$180:O$234,0)</f>
        <v>10</v>
      </c>
      <c r="Q193">
        <v>10</v>
      </c>
      <c r="R193">
        <f>RANK(Q193,Q$180:Q$234,0)</f>
        <v>6</v>
      </c>
      <c r="T193" s="33">
        <v>4.4800000000000004</v>
      </c>
      <c r="U193">
        <f>RANK(T193,T$180:T$234,0)</f>
        <v>2</v>
      </c>
      <c r="V193" s="33">
        <v>4.2857142857142856</v>
      </c>
      <c r="W193">
        <f>RANK(V193,V$180:V$234,0)</f>
        <v>3</v>
      </c>
      <c r="X193" s="10">
        <v>4.2857142857142856</v>
      </c>
      <c r="Y193">
        <f>RANK(X193,X$180:X$234,0)</f>
        <v>3</v>
      </c>
      <c r="Z193" s="10">
        <v>4.2857142857142856</v>
      </c>
      <c r="AA193">
        <f>RANK(Z193,Z$180:Z$234,0)</f>
        <v>3</v>
      </c>
    </row>
    <row r="194" spans="1:27" x14ac:dyDescent="0.2">
      <c r="A194" t="s">
        <v>589</v>
      </c>
      <c r="B194">
        <v>1</v>
      </c>
      <c r="C194">
        <f>RANK(B194,B$180:B$234,0)</f>
        <v>37</v>
      </c>
      <c r="D194">
        <v>1</v>
      </c>
      <c r="E194">
        <f>RANK(D194,D$180:D$234,0)</f>
        <v>37</v>
      </c>
      <c r="F194">
        <v>1</v>
      </c>
      <c r="G194">
        <f>RANK(F194,F$180:F$234,0)</f>
        <v>37</v>
      </c>
      <c r="H194">
        <v>1</v>
      </c>
      <c r="I194">
        <f t="shared" si="9"/>
        <v>35</v>
      </c>
      <c r="T194" s="33"/>
      <c r="V194" s="33"/>
      <c r="X194" s="10"/>
      <c r="Z194" s="10"/>
    </row>
    <row r="195" spans="1:27" x14ac:dyDescent="0.2">
      <c r="A195" t="s">
        <v>607</v>
      </c>
      <c r="B195">
        <v>5</v>
      </c>
      <c r="C195">
        <f>RANK(B195,B$180:B$234,0)</f>
        <v>32</v>
      </c>
      <c r="D195">
        <v>3</v>
      </c>
      <c r="E195">
        <f>RANK(D195,D$180:D$234,0)</f>
        <v>34</v>
      </c>
      <c r="F195">
        <v>5</v>
      </c>
      <c r="G195">
        <f>RANK(F195,F$180:F$234,0)</f>
        <v>34</v>
      </c>
      <c r="H195">
        <v>10</v>
      </c>
      <c r="I195">
        <f t="shared" si="9"/>
        <v>28</v>
      </c>
      <c r="T195" s="33"/>
      <c r="V195" s="33"/>
      <c r="X195" s="10"/>
      <c r="Z195" s="10"/>
    </row>
    <row r="196" spans="1:27" x14ac:dyDescent="0.2">
      <c r="A196" t="s">
        <v>578</v>
      </c>
      <c r="B196">
        <v>17</v>
      </c>
      <c r="C196">
        <f>RANK(B196,B$180:B$234,0)</f>
        <v>20</v>
      </c>
      <c r="D196">
        <v>35</v>
      </c>
      <c r="E196">
        <f>RANK(D196,D$180:D$234,0)</f>
        <v>23</v>
      </c>
      <c r="F196">
        <v>37</v>
      </c>
      <c r="G196">
        <f>RANK(F196,F$180:F$234,0)</f>
        <v>19</v>
      </c>
      <c r="H196">
        <v>8</v>
      </c>
      <c r="I196">
        <f t="shared" si="9"/>
        <v>30</v>
      </c>
      <c r="T196" s="33"/>
      <c r="V196" s="33"/>
      <c r="X196" s="10"/>
      <c r="Z196" s="10"/>
    </row>
    <row r="197" spans="1:27" x14ac:dyDescent="0.2">
      <c r="A197" s="23" t="s">
        <v>499</v>
      </c>
      <c r="M197">
        <v>1</v>
      </c>
      <c r="N197">
        <f>RANK(M197,M$180:M$234,0)</f>
        <v>21</v>
      </c>
      <c r="T197" s="33"/>
      <c r="V197" s="33"/>
      <c r="X197" s="10"/>
      <c r="Z197" s="10"/>
    </row>
    <row r="198" spans="1:27" x14ac:dyDescent="0.2">
      <c r="A198" t="s">
        <v>608</v>
      </c>
      <c r="B198">
        <v>46</v>
      </c>
      <c r="C198">
        <f>RANK(B198,B$180:B$234,0)</f>
        <v>8</v>
      </c>
      <c r="D198">
        <v>56</v>
      </c>
      <c r="E198">
        <f>RANK(D198,D$180:D$234,0)</f>
        <v>19</v>
      </c>
      <c r="F198">
        <v>37</v>
      </c>
      <c r="G198">
        <f>RANK(F198,F$180:F$234,0)</f>
        <v>19</v>
      </c>
      <c r="H198">
        <v>19</v>
      </c>
      <c r="I198">
        <f t="shared" si="9"/>
        <v>17</v>
      </c>
      <c r="T198" s="33"/>
      <c r="V198" s="33"/>
      <c r="X198" s="10"/>
      <c r="Z198" s="10"/>
    </row>
    <row r="199" spans="1:27" x14ac:dyDescent="0.2">
      <c r="A199" s="23" t="s">
        <v>505</v>
      </c>
      <c r="O199">
        <v>1</v>
      </c>
      <c r="P199">
        <f>RANK(O199,O$180:O$234,0)</f>
        <v>10</v>
      </c>
      <c r="T199" s="33"/>
      <c r="V199" s="33"/>
      <c r="X199" s="10"/>
      <c r="Z199" s="10"/>
    </row>
    <row r="200" spans="1:27" x14ac:dyDescent="0.2">
      <c r="A200" t="s">
        <v>24</v>
      </c>
      <c r="B200">
        <v>98</v>
      </c>
      <c r="C200">
        <f>RANK(B200,B$180:B$234,0)</f>
        <v>6</v>
      </c>
      <c r="D200">
        <v>334</v>
      </c>
      <c r="E200">
        <f>RANK(D200,D$180:D$234,0)</f>
        <v>2</v>
      </c>
      <c r="F200">
        <v>108</v>
      </c>
      <c r="G200">
        <f>RANK(F200,F$180:F$234,0)</f>
        <v>3</v>
      </c>
      <c r="H200">
        <v>88</v>
      </c>
      <c r="I200">
        <f t="shared" si="9"/>
        <v>5</v>
      </c>
      <c r="K200">
        <v>2</v>
      </c>
      <c r="L200">
        <f>RANK(K200,K$180:K$234,0)</f>
        <v>7</v>
      </c>
      <c r="M200">
        <v>7</v>
      </c>
      <c r="N200">
        <f>RANK(M200,M$180:M$234,0)</f>
        <v>9</v>
      </c>
      <c r="O200">
        <v>3</v>
      </c>
      <c r="P200">
        <f>RANK(O200,O$180:O$234,0)</f>
        <v>3</v>
      </c>
      <c r="Q200">
        <v>8</v>
      </c>
      <c r="R200">
        <f>RANK(Q200,Q$180:Q$234,0)</f>
        <v>8</v>
      </c>
      <c r="T200" s="33">
        <v>2.4615384615384617</v>
      </c>
      <c r="U200">
        <f>RANK(T200,T$180:T$234,0)</f>
        <v>17</v>
      </c>
      <c r="V200" s="33">
        <v>2.5588235294117645</v>
      </c>
      <c r="W200">
        <f>RANK(V200,V$180:V$234,0)</f>
        <v>17</v>
      </c>
      <c r="X200" s="10">
        <v>2.5588235294117645</v>
      </c>
      <c r="Y200">
        <f>RANK(X200,X$180:X$234,0)</f>
        <v>17</v>
      </c>
      <c r="Z200" s="10">
        <v>2.5588235294117645</v>
      </c>
      <c r="AA200">
        <f>RANK(Z200,Z$180:Z$234,0)</f>
        <v>17</v>
      </c>
    </row>
    <row r="201" spans="1:27" x14ac:dyDescent="0.2">
      <c r="A201" t="s">
        <v>456</v>
      </c>
      <c r="B201">
        <v>136</v>
      </c>
      <c r="C201">
        <f>RANK(B201,B$180:B$234,0)</f>
        <v>4</v>
      </c>
      <c r="D201">
        <v>164</v>
      </c>
      <c r="E201">
        <f>RANK(D201,D$180:D$234,0)</f>
        <v>16</v>
      </c>
      <c r="F201">
        <v>93</v>
      </c>
      <c r="G201">
        <f>RANK(F201,F$180:F$234,0)</f>
        <v>4</v>
      </c>
      <c r="H201">
        <v>114</v>
      </c>
      <c r="I201">
        <f t="shared" si="9"/>
        <v>4</v>
      </c>
      <c r="K201">
        <v>7</v>
      </c>
      <c r="L201">
        <f>RANK(K201,K$180:K$234,0)</f>
        <v>1</v>
      </c>
      <c r="M201">
        <v>11</v>
      </c>
      <c r="N201">
        <f>RANK(M201,M$180:M$234,0)</f>
        <v>3</v>
      </c>
      <c r="O201">
        <v>2</v>
      </c>
      <c r="P201">
        <f>RANK(O201,O$180:O$234,0)</f>
        <v>6</v>
      </c>
      <c r="Q201">
        <v>14</v>
      </c>
      <c r="R201">
        <f>RANK(Q201,Q$180:Q$234,0)</f>
        <v>2</v>
      </c>
      <c r="T201" s="33">
        <v>4.6538461538461542</v>
      </c>
      <c r="U201">
        <f>RANK(T201,T$180:T$234,0)</f>
        <v>1</v>
      </c>
      <c r="V201" s="33">
        <v>4.4057971014492754</v>
      </c>
      <c r="W201">
        <f>RANK(V201,V$180:V$234,0)</f>
        <v>1</v>
      </c>
      <c r="X201" s="10">
        <v>4.4057971014492754</v>
      </c>
      <c r="Y201">
        <f>RANK(X201,X$180:X$234,0)</f>
        <v>1</v>
      </c>
      <c r="Z201" s="10">
        <v>4.4057971014492754</v>
      </c>
      <c r="AA201">
        <f>RANK(Z201,Z$180:Z$234,0)</f>
        <v>1</v>
      </c>
    </row>
    <row r="202" spans="1:27" x14ac:dyDescent="0.2">
      <c r="A202" t="s">
        <v>609</v>
      </c>
      <c r="T202" s="33"/>
      <c r="V202" s="33"/>
      <c r="X202" s="10"/>
      <c r="Z202" s="10"/>
    </row>
    <row r="203" spans="1:27" x14ac:dyDescent="0.2">
      <c r="A203" t="s">
        <v>465</v>
      </c>
      <c r="B203">
        <v>41</v>
      </c>
      <c r="C203">
        <f>RANK(B203,B$180:B$234,0)</f>
        <v>9</v>
      </c>
      <c r="D203">
        <v>268</v>
      </c>
      <c r="E203">
        <f>RANK(D203,D$180:D$234,0)</f>
        <v>4</v>
      </c>
      <c r="F203">
        <v>129</v>
      </c>
      <c r="G203">
        <f>RANK(F203,F$180:F$234,0)</f>
        <v>2</v>
      </c>
      <c r="H203">
        <v>30</v>
      </c>
      <c r="I203">
        <f t="shared" si="9"/>
        <v>10</v>
      </c>
      <c r="K203">
        <v>4</v>
      </c>
      <c r="L203">
        <f>RANK(K203,K$180:K$234,0)</f>
        <v>3</v>
      </c>
      <c r="M203">
        <v>12</v>
      </c>
      <c r="N203">
        <f>RANK(M203,M$180:M$234,0)</f>
        <v>1</v>
      </c>
      <c r="O203">
        <v>4</v>
      </c>
      <c r="P203">
        <f>RANK(O203,O$180:O$234,0)</f>
        <v>1</v>
      </c>
      <c r="Q203">
        <v>11</v>
      </c>
      <c r="R203">
        <f>RANK(Q203,Q$180:Q$234,0)</f>
        <v>4</v>
      </c>
      <c r="T203" s="33">
        <v>2.8</v>
      </c>
      <c r="U203">
        <f>RANK(T203,T$180:T$234,0)</f>
        <v>15</v>
      </c>
      <c r="V203" s="33">
        <v>2.9264705882352939</v>
      </c>
      <c r="W203">
        <f>RANK(V203,V$180:V$234,0)</f>
        <v>15</v>
      </c>
      <c r="X203" s="10">
        <v>2.9264705882352939</v>
      </c>
      <c r="Y203">
        <f>RANK(X203,X$180:X$234,0)</f>
        <v>15</v>
      </c>
      <c r="Z203" s="10">
        <v>2.9264705882352939</v>
      </c>
      <c r="AA203">
        <f>RANK(Z203,Z$180:Z$234,0)</f>
        <v>15</v>
      </c>
    </row>
    <row r="204" spans="1:27" x14ac:dyDescent="0.2">
      <c r="A204" s="23" t="s">
        <v>9</v>
      </c>
      <c r="T204" s="33">
        <v>2.7307692307692308</v>
      </c>
      <c r="U204">
        <f>RANK(T204,T$180:T$234,0)</f>
        <v>16</v>
      </c>
      <c r="V204" s="33">
        <v>2.6666666666666665</v>
      </c>
      <c r="W204">
        <f>RANK(V204,V$180:V$234,0)</f>
        <v>16</v>
      </c>
      <c r="X204" s="10">
        <v>2.6666666666666665</v>
      </c>
      <c r="Y204">
        <f>RANK(X204,X$180:X$234,0)</f>
        <v>16</v>
      </c>
      <c r="Z204" s="10">
        <v>2.6666666666666665</v>
      </c>
      <c r="AA204">
        <f>RANK(Z204,Z$180:Z$234,0)</f>
        <v>16</v>
      </c>
    </row>
    <row r="205" spans="1:27" x14ac:dyDescent="0.2">
      <c r="A205" t="s">
        <v>610</v>
      </c>
      <c r="B205">
        <v>107</v>
      </c>
      <c r="C205">
        <f>RANK(B205,B$180:B$234,0)</f>
        <v>5</v>
      </c>
      <c r="D205">
        <v>136</v>
      </c>
      <c r="E205">
        <f>RANK(D205,D$180:D$234,0)</f>
        <v>17</v>
      </c>
      <c r="F205">
        <v>66</v>
      </c>
      <c r="G205">
        <f>RANK(F205,F$180:F$234,0)</f>
        <v>9</v>
      </c>
      <c r="H205">
        <v>54</v>
      </c>
      <c r="I205">
        <f t="shared" si="9"/>
        <v>6</v>
      </c>
      <c r="K205">
        <v>2</v>
      </c>
      <c r="L205">
        <f>RANK(K205,K$180:K$234,0)</f>
        <v>7</v>
      </c>
      <c r="M205">
        <v>8</v>
      </c>
      <c r="N205">
        <f>RANK(M205,M$180:M$234,0)</f>
        <v>7</v>
      </c>
      <c r="O205">
        <v>2</v>
      </c>
      <c r="P205">
        <f>RANK(O205,O$180:O$234,0)</f>
        <v>6</v>
      </c>
      <c r="Q205">
        <v>9</v>
      </c>
      <c r="R205">
        <f>RANK(Q205,Q$180:Q$234,0)</f>
        <v>7</v>
      </c>
      <c r="T205" s="33">
        <v>4</v>
      </c>
      <c r="U205">
        <f>RANK(T205,T$180:T$234,0)</f>
        <v>5</v>
      </c>
      <c r="V205" s="33">
        <v>4.0434782608695654</v>
      </c>
      <c r="W205">
        <f>RANK(V205,V$180:V$234,0)</f>
        <v>5</v>
      </c>
      <c r="X205" s="10">
        <v>4.0434782608695654</v>
      </c>
      <c r="Y205">
        <f>RANK(X205,X$180:X$234,0)</f>
        <v>5</v>
      </c>
      <c r="Z205" s="10">
        <v>4.0434782608695654</v>
      </c>
      <c r="AA205">
        <f>RANK(Z205,Z$180:Z$234,0)</f>
        <v>5</v>
      </c>
    </row>
    <row r="206" spans="1:27" x14ac:dyDescent="0.2">
      <c r="A206" s="23" t="s">
        <v>11</v>
      </c>
      <c r="B206">
        <v>188</v>
      </c>
      <c r="C206">
        <f>RANK(B206,B$180:B$234,0)</f>
        <v>2</v>
      </c>
      <c r="D206">
        <v>232</v>
      </c>
      <c r="E206">
        <f>RANK(D206,D$180:D$234,0)</f>
        <v>6</v>
      </c>
      <c r="F206">
        <v>30</v>
      </c>
      <c r="G206">
        <f>RANK(F206,F$180:F$234,0)</f>
        <v>22</v>
      </c>
      <c r="H206">
        <v>139</v>
      </c>
      <c r="I206">
        <f t="shared" si="9"/>
        <v>3</v>
      </c>
      <c r="K206">
        <v>6</v>
      </c>
      <c r="L206">
        <f>RANK(K206,K$180:K$234,0)</f>
        <v>2</v>
      </c>
      <c r="M206">
        <v>11</v>
      </c>
      <c r="N206">
        <f>RANK(M206,M$180:M$234,0)</f>
        <v>3</v>
      </c>
      <c r="O206">
        <v>1</v>
      </c>
      <c r="P206">
        <f>RANK(O206,O$180:O$234,0)</f>
        <v>10</v>
      </c>
      <c r="Q206">
        <v>15</v>
      </c>
      <c r="R206">
        <f>RANK(Q206,Q$180:Q$234,0)</f>
        <v>1</v>
      </c>
      <c r="T206" s="33">
        <v>4.0384615384615383</v>
      </c>
      <c r="U206">
        <f>RANK(T206,T$180:T$234,0)</f>
        <v>4</v>
      </c>
      <c r="V206" s="33">
        <v>4.1857142857142859</v>
      </c>
      <c r="W206">
        <f>RANK(V206,V$180:V$234,0)</f>
        <v>4</v>
      </c>
      <c r="X206" s="10">
        <v>4.1857142857142859</v>
      </c>
      <c r="Y206">
        <f>RANK(X206,X$180:X$234,0)</f>
        <v>4</v>
      </c>
      <c r="Z206" s="10">
        <v>4.1857142857142859</v>
      </c>
      <c r="AA206">
        <f>RANK(Z206,Z$180:Z$234,0)</f>
        <v>4</v>
      </c>
    </row>
    <row r="207" spans="1:27" x14ac:dyDescent="0.2">
      <c r="A207" s="23" t="s">
        <v>482</v>
      </c>
      <c r="M207">
        <v>2</v>
      </c>
      <c r="N207">
        <f>RANK(M207,M$180:M$234,0)</f>
        <v>16</v>
      </c>
      <c r="Q207">
        <v>2</v>
      </c>
      <c r="R207">
        <f>RANK(Q207,Q$180:Q$234,0)</f>
        <v>17</v>
      </c>
      <c r="T207" s="33"/>
      <c r="V207" s="33"/>
      <c r="X207" s="10"/>
      <c r="Z207" s="10"/>
    </row>
    <row r="208" spans="1:27" x14ac:dyDescent="0.2">
      <c r="A208" t="s">
        <v>611</v>
      </c>
      <c r="B208">
        <v>5</v>
      </c>
      <c r="C208">
        <f>RANK(B208,B$180:B$234,0)</f>
        <v>32</v>
      </c>
      <c r="D208">
        <v>5</v>
      </c>
      <c r="E208">
        <f>RANK(D208,D$180:D$234,0)</f>
        <v>33</v>
      </c>
      <c r="F208">
        <v>6</v>
      </c>
      <c r="G208">
        <f>RANK(F208,F$180:F$234,0)</f>
        <v>33</v>
      </c>
      <c r="H208">
        <v>5</v>
      </c>
      <c r="I208">
        <f t="shared" si="9"/>
        <v>32</v>
      </c>
      <c r="T208" s="33"/>
      <c r="V208" s="33"/>
      <c r="X208" s="10"/>
      <c r="Z208" s="10"/>
    </row>
    <row r="209" spans="1:27" x14ac:dyDescent="0.2">
      <c r="A209" t="s">
        <v>22</v>
      </c>
      <c r="B209">
        <v>30</v>
      </c>
      <c r="C209">
        <f>RANK(B209,B$180:B$234,0)</f>
        <v>12</v>
      </c>
      <c r="D209">
        <v>36</v>
      </c>
      <c r="E209">
        <f>RANK(D209,D$180:D$234,0)</f>
        <v>22</v>
      </c>
      <c r="F209">
        <v>27</v>
      </c>
      <c r="G209">
        <f>RANK(F209,F$180:F$234,0)</f>
        <v>23</v>
      </c>
      <c r="H209">
        <v>42</v>
      </c>
      <c r="I209">
        <f t="shared" si="9"/>
        <v>8</v>
      </c>
      <c r="K209">
        <v>4</v>
      </c>
      <c r="L209">
        <f>RANK(K209,K$180:K$234,0)</f>
        <v>3</v>
      </c>
      <c r="M209">
        <v>7</v>
      </c>
      <c r="N209">
        <f>RANK(M209,M$180:M$234,0)</f>
        <v>9</v>
      </c>
      <c r="O209">
        <v>2</v>
      </c>
      <c r="P209">
        <f>RANK(O209,O$180:O$234,0)</f>
        <v>6</v>
      </c>
      <c r="Q209">
        <v>7</v>
      </c>
      <c r="R209">
        <f>RANK(Q209,Q$180:Q$234,0)</f>
        <v>11</v>
      </c>
      <c r="T209" s="33">
        <v>3.6153846153846154</v>
      </c>
      <c r="U209">
        <f>RANK(T209,T$180:T$234,0)</f>
        <v>8</v>
      </c>
      <c r="V209" s="33">
        <v>3.5074626865671643</v>
      </c>
      <c r="W209">
        <f>RANK(V209,V$180:V$234,0)</f>
        <v>9</v>
      </c>
      <c r="X209" s="10">
        <v>3.5074626865671643</v>
      </c>
      <c r="Y209">
        <f>RANK(X209,X$180:X$234,0)</f>
        <v>9</v>
      </c>
      <c r="Z209" s="10">
        <v>3.5074626865671643</v>
      </c>
      <c r="AA209">
        <f>RANK(Z209,Z$180:Z$234,0)</f>
        <v>9</v>
      </c>
    </row>
    <row r="210" spans="1:27" x14ac:dyDescent="0.2">
      <c r="A210" s="23" t="s">
        <v>463</v>
      </c>
      <c r="K210">
        <v>1</v>
      </c>
      <c r="L210">
        <f>RANK(K210,K$180:K$234,0)</f>
        <v>15</v>
      </c>
      <c r="T210" s="33"/>
      <c r="V210" s="33"/>
      <c r="X210" s="10"/>
      <c r="Z210" s="10"/>
    </row>
    <row r="211" spans="1:27" x14ac:dyDescent="0.2">
      <c r="A211" t="s">
        <v>21</v>
      </c>
      <c r="B211">
        <v>14</v>
      </c>
      <c r="C211">
        <f>RANK(B211,B$180:B$234,0)</f>
        <v>25</v>
      </c>
      <c r="D211">
        <v>9</v>
      </c>
      <c r="E211">
        <f>RANK(D211,D$180:D$234,0)</f>
        <v>31</v>
      </c>
      <c r="F211">
        <v>9</v>
      </c>
      <c r="G211">
        <f>RANK(F211,F$180:F$234,0)</f>
        <v>32</v>
      </c>
      <c r="H211">
        <v>16</v>
      </c>
      <c r="I211">
        <f t="shared" si="9"/>
        <v>20</v>
      </c>
      <c r="M211">
        <v>3</v>
      </c>
      <c r="N211">
        <f>RANK(M211,M$180:M$234,0)</f>
        <v>15</v>
      </c>
      <c r="Q211">
        <v>2</v>
      </c>
      <c r="R211">
        <f>RANK(Q211,Q$180:Q$234,0)</f>
        <v>17</v>
      </c>
      <c r="T211" s="33">
        <v>3.1153846153846154</v>
      </c>
      <c r="U211">
        <f>RANK(T211,T$180:T$234,0)</f>
        <v>13</v>
      </c>
      <c r="V211" s="33">
        <v>3.1323529411764706</v>
      </c>
      <c r="W211">
        <f>RANK(V211,V$180:V$234,0)</f>
        <v>13</v>
      </c>
      <c r="X211" s="10">
        <v>3.1323529411764706</v>
      </c>
      <c r="Y211">
        <f>RANK(X211,X$180:X$234,0)</f>
        <v>13</v>
      </c>
      <c r="Z211" s="10">
        <v>3.1323529411764706</v>
      </c>
      <c r="AA211">
        <f>RANK(Z211,Z$180:Z$234,0)</f>
        <v>13</v>
      </c>
    </row>
    <row r="212" spans="1:27" x14ac:dyDescent="0.2">
      <c r="A212" t="s">
        <v>612</v>
      </c>
      <c r="B212">
        <v>16</v>
      </c>
      <c r="C212">
        <f>RANK(B212,B$180:B$234,0)</f>
        <v>23</v>
      </c>
      <c r="D212">
        <v>23</v>
      </c>
      <c r="E212">
        <f>RANK(D212,D$180:D$234,0)</f>
        <v>28</v>
      </c>
      <c r="F212">
        <v>15</v>
      </c>
      <c r="G212">
        <f>RANK(F212,F$180:F$234,0)</f>
        <v>27</v>
      </c>
      <c r="H212">
        <v>14</v>
      </c>
      <c r="I212">
        <f t="shared" si="9"/>
        <v>23</v>
      </c>
      <c r="T212" s="33"/>
      <c r="V212" s="33"/>
      <c r="X212" s="10"/>
      <c r="Z212" s="10"/>
    </row>
    <row r="213" spans="1:27" x14ac:dyDescent="0.2">
      <c r="A213" t="s">
        <v>585</v>
      </c>
      <c r="B213">
        <v>3</v>
      </c>
      <c r="C213">
        <f>RANK(B213,B$180:B$234,0)</f>
        <v>35</v>
      </c>
      <c r="D213">
        <v>3</v>
      </c>
      <c r="E213">
        <f>RANK(D213,D$180:D$234,0)</f>
        <v>34</v>
      </c>
      <c r="F213">
        <v>4</v>
      </c>
      <c r="G213">
        <f>RANK(F213,F$180:F$234,0)</f>
        <v>35</v>
      </c>
      <c r="T213" s="33"/>
      <c r="V213" s="33"/>
      <c r="X213" s="10"/>
      <c r="Z213" s="10"/>
    </row>
    <row r="214" spans="1:27" x14ac:dyDescent="0.2">
      <c r="A214" t="s">
        <v>590</v>
      </c>
      <c r="D214">
        <v>1</v>
      </c>
      <c r="E214">
        <f>RANK(D214,D$180:D$234,0)</f>
        <v>37</v>
      </c>
      <c r="T214" s="33"/>
      <c r="V214" s="33"/>
      <c r="X214" s="10"/>
      <c r="Z214" s="10"/>
    </row>
    <row r="215" spans="1:27" x14ac:dyDescent="0.2">
      <c r="A215" s="23" t="s">
        <v>508</v>
      </c>
      <c r="O215">
        <v>1</v>
      </c>
      <c r="P215">
        <f>RANK(O215,O$180:O$234,0)</f>
        <v>10</v>
      </c>
      <c r="T215" s="33"/>
      <c r="V215" s="33"/>
      <c r="X215" s="10"/>
      <c r="Z215" s="10"/>
    </row>
    <row r="216" spans="1:27" x14ac:dyDescent="0.2">
      <c r="A216" s="23" t="s">
        <v>467</v>
      </c>
      <c r="K216">
        <v>1</v>
      </c>
      <c r="L216">
        <f>RANK(K216,K$180:K$234,0)</f>
        <v>15</v>
      </c>
      <c r="M216">
        <v>2</v>
      </c>
      <c r="N216">
        <f>RANK(M216,M$180:M$234,0)</f>
        <v>16</v>
      </c>
      <c r="Q216">
        <v>1</v>
      </c>
      <c r="R216">
        <f>RANK(Q216,Q$180:Q$234,0)</f>
        <v>21</v>
      </c>
      <c r="T216" s="33"/>
      <c r="V216" s="33"/>
      <c r="X216" s="10"/>
      <c r="Z216" s="10"/>
    </row>
    <row r="217" spans="1:27" x14ac:dyDescent="0.2">
      <c r="A217" t="s">
        <v>491</v>
      </c>
      <c r="B217">
        <v>50</v>
      </c>
      <c r="C217">
        <f t="shared" ref="C217:C224" si="10">RANK(B217,B$180:B$234,0)</f>
        <v>7</v>
      </c>
      <c r="D217">
        <v>258</v>
      </c>
      <c r="E217">
        <f t="shared" ref="E217:E224" si="11">RANK(D217,D$180:D$234,0)</f>
        <v>5</v>
      </c>
      <c r="F217">
        <v>88</v>
      </c>
      <c r="G217">
        <f t="shared" ref="G217:G224" si="12">RANK(F217,F$180:F$234,0)</f>
        <v>6</v>
      </c>
      <c r="H217">
        <v>51</v>
      </c>
      <c r="I217">
        <f t="shared" si="9"/>
        <v>7</v>
      </c>
      <c r="K217">
        <v>2</v>
      </c>
      <c r="L217">
        <f>RANK(K217,K$180:K$234,0)</f>
        <v>7</v>
      </c>
      <c r="M217">
        <v>6</v>
      </c>
      <c r="N217">
        <f>RANK(M217,M$180:M$234,0)</f>
        <v>13</v>
      </c>
      <c r="O217">
        <v>1</v>
      </c>
      <c r="P217">
        <f>RANK(O217,O$180:O$234,0)</f>
        <v>10</v>
      </c>
      <c r="Q217">
        <v>5</v>
      </c>
      <c r="R217">
        <f>RANK(Q217,Q$180:Q$234,0)</f>
        <v>14</v>
      </c>
      <c r="T217" s="33"/>
      <c r="V217" s="33"/>
      <c r="X217" s="10"/>
      <c r="Z217" s="10"/>
    </row>
    <row r="218" spans="1:27" x14ac:dyDescent="0.2">
      <c r="A218" s="23" t="s">
        <v>459</v>
      </c>
      <c r="B218">
        <v>1</v>
      </c>
      <c r="C218">
        <f t="shared" si="10"/>
        <v>37</v>
      </c>
      <c r="D218">
        <v>202</v>
      </c>
      <c r="E218">
        <f t="shared" si="11"/>
        <v>15</v>
      </c>
      <c r="F218">
        <v>41</v>
      </c>
      <c r="G218">
        <f t="shared" si="12"/>
        <v>17</v>
      </c>
      <c r="H218">
        <v>1</v>
      </c>
      <c r="I218">
        <f t="shared" si="9"/>
        <v>35</v>
      </c>
      <c r="K218">
        <v>1</v>
      </c>
      <c r="L218">
        <f>RANK(K218,K$180:K$234,0)</f>
        <v>15</v>
      </c>
      <c r="T218" s="33"/>
      <c r="V218" s="33"/>
      <c r="X218" s="10"/>
      <c r="Z218" s="10"/>
    </row>
    <row r="219" spans="1:27" x14ac:dyDescent="0.2">
      <c r="A219" s="23" t="s">
        <v>613</v>
      </c>
      <c r="B219">
        <v>17</v>
      </c>
      <c r="C219">
        <f t="shared" si="10"/>
        <v>20</v>
      </c>
      <c r="D219">
        <v>214</v>
      </c>
      <c r="E219">
        <f t="shared" si="11"/>
        <v>10</v>
      </c>
      <c r="F219">
        <v>57</v>
      </c>
      <c r="G219">
        <f t="shared" si="12"/>
        <v>12</v>
      </c>
      <c r="H219">
        <v>26</v>
      </c>
      <c r="I219">
        <f t="shared" si="9"/>
        <v>12</v>
      </c>
      <c r="K219">
        <v>2</v>
      </c>
      <c r="L219">
        <f>RANK(K219,K$180:K$234,0)</f>
        <v>7</v>
      </c>
      <c r="M219">
        <v>8</v>
      </c>
      <c r="N219">
        <f>RANK(M219,M$180:M$234,0)</f>
        <v>7</v>
      </c>
      <c r="O219">
        <v>1</v>
      </c>
      <c r="P219">
        <f>RANK(O219,O$180:O$234,0)</f>
        <v>10</v>
      </c>
      <c r="Q219">
        <v>8</v>
      </c>
      <c r="R219">
        <f>RANK(Q219,Q$180:Q$234,0)</f>
        <v>8</v>
      </c>
      <c r="T219" s="33"/>
      <c r="V219" s="33"/>
      <c r="X219" s="10"/>
      <c r="Z219" s="10"/>
    </row>
    <row r="220" spans="1:27" x14ac:dyDescent="0.2">
      <c r="A220" s="23" t="s">
        <v>477</v>
      </c>
      <c r="B220">
        <v>25</v>
      </c>
      <c r="C220">
        <f t="shared" si="10"/>
        <v>14</v>
      </c>
      <c r="D220">
        <v>222</v>
      </c>
      <c r="E220">
        <f t="shared" si="11"/>
        <v>8</v>
      </c>
      <c r="F220">
        <v>58</v>
      </c>
      <c r="G220">
        <f t="shared" si="12"/>
        <v>11</v>
      </c>
      <c r="H220">
        <v>32</v>
      </c>
      <c r="I220">
        <f t="shared" si="9"/>
        <v>9</v>
      </c>
      <c r="K220">
        <v>2</v>
      </c>
      <c r="L220">
        <f>RANK(K220,K$180:K$234,0)</f>
        <v>7</v>
      </c>
      <c r="M220">
        <v>9</v>
      </c>
      <c r="N220">
        <f>RANK(M220,M$180:M$234,0)</f>
        <v>5</v>
      </c>
      <c r="O220">
        <v>1</v>
      </c>
      <c r="P220">
        <f>RANK(O220,O$180:O$234,0)</f>
        <v>10</v>
      </c>
      <c r="Q220">
        <v>7</v>
      </c>
      <c r="R220">
        <f>RANK(Q220,Q$180:Q$234,0)</f>
        <v>11</v>
      </c>
      <c r="T220" s="33"/>
      <c r="V220" s="33"/>
      <c r="X220" s="10"/>
      <c r="Z220" s="10"/>
    </row>
    <row r="221" spans="1:27" x14ac:dyDescent="0.2">
      <c r="A221" t="s">
        <v>579</v>
      </c>
      <c r="B221">
        <v>21</v>
      </c>
      <c r="C221">
        <f t="shared" si="10"/>
        <v>17</v>
      </c>
      <c r="D221">
        <v>30</v>
      </c>
      <c r="E221">
        <f t="shared" si="11"/>
        <v>25</v>
      </c>
      <c r="F221">
        <v>22</v>
      </c>
      <c r="G221">
        <f t="shared" si="12"/>
        <v>24</v>
      </c>
      <c r="H221">
        <v>22</v>
      </c>
      <c r="I221">
        <f t="shared" si="9"/>
        <v>15</v>
      </c>
      <c r="T221" s="33"/>
      <c r="V221" s="33"/>
      <c r="X221" s="10"/>
      <c r="Z221" s="10"/>
    </row>
    <row r="222" spans="1:27" x14ac:dyDescent="0.2">
      <c r="A222" t="s">
        <v>572</v>
      </c>
      <c r="B222">
        <v>26</v>
      </c>
      <c r="C222">
        <f t="shared" si="10"/>
        <v>13</v>
      </c>
      <c r="D222">
        <v>230</v>
      </c>
      <c r="E222">
        <f t="shared" si="11"/>
        <v>7</v>
      </c>
      <c r="F222">
        <v>68</v>
      </c>
      <c r="G222">
        <f t="shared" si="12"/>
        <v>8</v>
      </c>
      <c r="H222">
        <v>25</v>
      </c>
      <c r="I222">
        <f t="shared" si="9"/>
        <v>13</v>
      </c>
      <c r="T222" s="33"/>
      <c r="V222" s="33"/>
      <c r="X222" s="10"/>
      <c r="Z222" s="10"/>
    </row>
    <row r="223" spans="1:27" x14ac:dyDescent="0.2">
      <c r="A223" t="s">
        <v>582</v>
      </c>
      <c r="B223">
        <v>8</v>
      </c>
      <c r="C223">
        <f t="shared" si="10"/>
        <v>30</v>
      </c>
      <c r="D223">
        <v>8</v>
      </c>
      <c r="E223">
        <f t="shared" si="11"/>
        <v>32</v>
      </c>
      <c r="F223">
        <v>10</v>
      </c>
      <c r="G223">
        <f t="shared" si="12"/>
        <v>30</v>
      </c>
      <c r="H223">
        <v>11</v>
      </c>
      <c r="I223">
        <f t="shared" si="9"/>
        <v>27</v>
      </c>
      <c r="T223" s="33"/>
      <c r="V223" s="33"/>
      <c r="X223" s="10"/>
      <c r="Z223" s="10"/>
    </row>
    <row r="224" spans="1:27" x14ac:dyDescent="0.2">
      <c r="A224" t="s">
        <v>23</v>
      </c>
      <c r="B224">
        <v>22</v>
      </c>
      <c r="C224">
        <f t="shared" si="10"/>
        <v>15</v>
      </c>
      <c r="D224">
        <v>20</v>
      </c>
      <c r="E224">
        <f t="shared" si="11"/>
        <v>29</v>
      </c>
      <c r="F224">
        <v>18</v>
      </c>
      <c r="G224">
        <f t="shared" si="12"/>
        <v>26</v>
      </c>
      <c r="H224">
        <v>13</v>
      </c>
      <c r="I224">
        <f t="shared" si="9"/>
        <v>25</v>
      </c>
      <c r="K224">
        <v>1</v>
      </c>
      <c r="L224">
        <f>RANK(K224,K$180:K$234,0)</f>
        <v>15</v>
      </c>
      <c r="M224">
        <v>2</v>
      </c>
      <c r="N224">
        <f>RANK(M224,M$180:M$234,0)</f>
        <v>16</v>
      </c>
      <c r="Q224">
        <v>1</v>
      </c>
      <c r="R224">
        <f>RANK(Q224,Q$180:Q$234,0)</f>
        <v>21</v>
      </c>
      <c r="T224" s="33">
        <v>3.5769230769230771</v>
      </c>
      <c r="U224">
        <f>RANK(T224,T$180:T$234,0)</f>
        <v>10</v>
      </c>
      <c r="V224" s="33">
        <v>3.3857142857142857</v>
      </c>
      <c r="W224">
        <f>RANK(V224,V$180:V$234,0)</f>
        <v>11</v>
      </c>
      <c r="X224" s="10">
        <v>3.3857142857142857</v>
      </c>
      <c r="Y224">
        <f>RANK(X224,X$180:X$234,0)</f>
        <v>11</v>
      </c>
      <c r="Z224" s="10">
        <v>3.3857142857142857</v>
      </c>
      <c r="AA224">
        <f>RANK(Z224,Z$180:Z$234,0)</f>
        <v>11</v>
      </c>
    </row>
    <row r="225" spans="1:27" x14ac:dyDescent="0.2">
      <c r="A225" s="23" t="s">
        <v>533</v>
      </c>
      <c r="Q225">
        <v>1</v>
      </c>
      <c r="T225" s="33"/>
      <c r="V225" s="33"/>
      <c r="X225" s="10"/>
      <c r="Z225" s="10"/>
    </row>
    <row r="226" spans="1:27" x14ac:dyDescent="0.2">
      <c r="A226" t="s">
        <v>574</v>
      </c>
      <c r="B226">
        <v>10</v>
      </c>
      <c r="C226">
        <f>RANK(B226,B$180:B$234,0)</f>
        <v>29</v>
      </c>
      <c r="D226">
        <v>207</v>
      </c>
      <c r="E226">
        <f>RANK(D226,D$180:D$234,0)</f>
        <v>13</v>
      </c>
      <c r="F226">
        <v>47</v>
      </c>
      <c r="G226">
        <f>RANK(F226,F$180:F$234,0)</f>
        <v>15</v>
      </c>
      <c r="H226">
        <v>10</v>
      </c>
      <c r="I226">
        <f t="shared" si="9"/>
        <v>28</v>
      </c>
      <c r="T226" s="33"/>
      <c r="V226" s="33"/>
      <c r="X226" s="10"/>
      <c r="Z226" s="10"/>
    </row>
    <row r="227" spans="1:27" x14ac:dyDescent="0.2">
      <c r="A227" t="s">
        <v>614</v>
      </c>
      <c r="B227">
        <v>6</v>
      </c>
      <c r="C227">
        <f>RANK(B227,B$180:B$234,0)</f>
        <v>31</v>
      </c>
      <c r="D227">
        <v>207</v>
      </c>
      <c r="E227">
        <f>RANK(D227,D$180:D$234,0)</f>
        <v>13</v>
      </c>
      <c r="F227">
        <v>50</v>
      </c>
      <c r="G227">
        <f>RANK(F227,F$180:F$234,0)</f>
        <v>14</v>
      </c>
      <c r="H227">
        <v>5</v>
      </c>
      <c r="I227">
        <f t="shared" si="9"/>
        <v>32</v>
      </c>
      <c r="T227" s="33"/>
      <c r="V227" s="33"/>
      <c r="X227" s="10"/>
      <c r="Z227" s="10"/>
    </row>
    <row r="228" spans="1:27" x14ac:dyDescent="0.2">
      <c r="A228" t="s">
        <v>615</v>
      </c>
      <c r="B228">
        <v>15</v>
      </c>
      <c r="C228">
        <f>RANK(B228,B$180:B$234,0)</f>
        <v>24</v>
      </c>
      <c r="D228">
        <v>219</v>
      </c>
      <c r="E228">
        <f>RANK(D228,D$180:D$234,0)</f>
        <v>9</v>
      </c>
      <c r="F228">
        <v>69</v>
      </c>
      <c r="G228">
        <f>RANK(F228,F$180:F$234,0)</f>
        <v>7</v>
      </c>
      <c r="H228">
        <v>18</v>
      </c>
      <c r="I228">
        <f t="shared" si="9"/>
        <v>18</v>
      </c>
      <c r="Q228">
        <v>2</v>
      </c>
      <c r="R228">
        <f>RANK(Q228,Q$180:Q$234,0)</f>
        <v>17</v>
      </c>
      <c r="T228" s="33"/>
      <c r="V228" s="33"/>
      <c r="X228" s="10"/>
      <c r="Z228" s="10"/>
    </row>
    <row r="229" spans="1:27" x14ac:dyDescent="0.2">
      <c r="A229" s="23" t="s">
        <v>506</v>
      </c>
      <c r="O229">
        <v>1</v>
      </c>
      <c r="P229">
        <f>RANK(O229,O$180:O$234,0)</f>
        <v>10</v>
      </c>
      <c r="T229" s="33"/>
      <c r="V229" s="33"/>
      <c r="X229" s="10"/>
      <c r="Z229" s="10"/>
    </row>
    <row r="230" spans="1:27" x14ac:dyDescent="0.2">
      <c r="A230" t="s">
        <v>616</v>
      </c>
      <c r="B230">
        <v>14</v>
      </c>
      <c r="C230">
        <f>RANK(B230,B$180:B$234,0)</f>
        <v>25</v>
      </c>
      <c r="D230">
        <v>17</v>
      </c>
      <c r="E230">
        <f>RANK(D230,D$180:D$234,0)</f>
        <v>30</v>
      </c>
      <c r="F230">
        <v>14</v>
      </c>
      <c r="G230">
        <f>RANK(F230,F$180:F$234,0)</f>
        <v>28</v>
      </c>
      <c r="H230">
        <v>13</v>
      </c>
      <c r="I230">
        <f t="shared" si="9"/>
        <v>25</v>
      </c>
      <c r="T230" s="33"/>
      <c r="V230" s="33"/>
      <c r="X230" s="10"/>
      <c r="Z230" s="10"/>
    </row>
    <row r="231" spans="1:27" x14ac:dyDescent="0.2">
      <c r="A231" t="s">
        <v>586</v>
      </c>
      <c r="B231">
        <v>4</v>
      </c>
      <c r="C231">
        <f>RANK(B231,B$180:B$234,0)</f>
        <v>34</v>
      </c>
      <c r="D231">
        <v>1</v>
      </c>
      <c r="E231">
        <f>RANK(D231,D$180:D$234,0)</f>
        <v>37</v>
      </c>
      <c r="F231">
        <v>1</v>
      </c>
      <c r="G231">
        <f>RANK(F231,F$180:F$234,0)</f>
        <v>37</v>
      </c>
      <c r="T231" s="33"/>
      <c r="V231" s="33"/>
      <c r="X231" s="10"/>
      <c r="Z231" s="10"/>
    </row>
    <row r="232" spans="1:27" x14ac:dyDescent="0.2">
      <c r="A232" t="s">
        <v>13</v>
      </c>
      <c r="B232">
        <v>20</v>
      </c>
      <c r="C232">
        <f>RANK(B232,B$180:B$234,0)</f>
        <v>18</v>
      </c>
      <c r="D232">
        <v>26</v>
      </c>
      <c r="E232">
        <f>RANK(D232,D$180:D$234,0)</f>
        <v>27</v>
      </c>
      <c r="F232">
        <v>11</v>
      </c>
      <c r="G232">
        <f>RANK(F232,F$180:F$234,0)</f>
        <v>29</v>
      </c>
      <c r="H232">
        <v>24</v>
      </c>
      <c r="I232">
        <f t="shared" si="9"/>
        <v>14</v>
      </c>
      <c r="K232">
        <v>2</v>
      </c>
      <c r="L232">
        <f>RANK(K232,K$180:K$234,0)</f>
        <v>7</v>
      </c>
      <c r="Q232">
        <v>1</v>
      </c>
      <c r="R232">
        <f>RANK(Q232,Q$180:Q$234,0)</f>
        <v>21</v>
      </c>
      <c r="T232" s="33">
        <v>3.3846153846153846</v>
      </c>
      <c r="U232">
        <f>RANK(T232,T$180:T$234,0)</f>
        <v>12</v>
      </c>
      <c r="V232" s="33">
        <v>3.1940298507462686</v>
      </c>
      <c r="W232">
        <f>RANK(V232,V$180:V$234,0)</f>
        <v>12</v>
      </c>
      <c r="X232" s="10">
        <v>3.1940298507462686</v>
      </c>
      <c r="Y232">
        <f>RANK(X232,X$180:X$234,0)</f>
        <v>12</v>
      </c>
      <c r="Z232" s="10">
        <v>3.1940298507462686</v>
      </c>
      <c r="AA232">
        <f>RANK(Z232,Z$180:Z$234,0)</f>
        <v>12</v>
      </c>
    </row>
    <row r="233" spans="1:27" x14ac:dyDescent="0.2">
      <c r="A233" t="s">
        <v>617</v>
      </c>
      <c r="B233">
        <v>17</v>
      </c>
      <c r="C233">
        <f>RANK(B233,B$180:B$234,0)</f>
        <v>20</v>
      </c>
      <c r="D233">
        <v>52</v>
      </c>
      <c r="E233">
        <f>RANK(D233,D$180:D$234,0)</f>
        <v>20</v>
      </c>
      <c r="F233">
        <v>42</v>
      </c>
      <c r="G233">
        <f>RANK(F233,F$180:F$234,0)</f>
        <v>16</v>
      </c>
      <c r="H233">
        <v>16</v>
      </c>
      <c r="I233">
        <f t="shared" si="9"/>
        <v>20</v>
      </c>
      <c r="T233" s="33"/>
      <c r="V233" s="33"/>
      <c r="X233" s="10"/>
      <c r="Z233" s="10"/>
    </row>
    <row r="234" spans="1:27" x14ac:dyDescent="0.2">
      <c r="A234" t="s">
        <v>571</v>
      </c>
      <c r="B234">
        <v>22</v>
      </c>
      <c r="C234">
        <f>RANK(B234,B$180:B$234,0)</f>
        <v>15</v>
      </c>
      <c r="D234">
        <v>32</v>
      </c>
      <c r="E234">
        <f>RANK(D234,D$180:D$234,0)</f>
        <v>24</v>
      </c>
      <c r="F234">
        <v>20</v>
      </c>
      <c r="G234">
        <f>RANK(F234,F$180:F$234,0)</f>
        <v>25</v>
      </c>
      <c r="H234">
        <v>22</v>
      </c>
      <c r="I234">
        <f t="shared" si="9"/>
        <v>15</v>
      </c>
      <c r="T234" s="33">
        <v>2.1428571428571428</v>
      </c>
      <c r="U234">
        <f>RANK(T234,T$180:T$234,0)</f>
        <v>18</v>
      </c>
      <c r="V234" s="33">
        <v>2.1186440677966103</v>
      </c>
      <c r="W234">
        <f>RANK(V234,V$180:V$234,0)</f>
        <v>18</v>
      </c>
      <c r="X234" s="10">
        <v>2.1186440677966103</v>
      </c>
      <c r="Y234">
        <f>RANK(X234,X$180:X$234,0)</f>
        <v>18</v>
      </c>
      <c r="Z234" s="10">
        <v>2.1186440677966103</v>
      </c>
      <c r="AA234">
        <f>RANK(Z234,Z$180:Z$234,0)</f>
        <v>18</v>
      </c>
    </row>
    <row r="236" spans="1:27" ht="17" thickBot="1" x14ac:dyDescent="0.25">
      <c r="A236" s="24"/>
    </row>
    <row r="237" spans="1:27" ht="16" x14ac:dyDescent="0.2">
      <c r="A237" s="56" t="s">
        <v>679</v>
      </c>
      <c r="B237" s="57" t="str">
        <f>C179</f>
        <v>Central Red-listed Rank</v>
      </c>
      <c r="C237" s="57" t="str">
        <f>L179</f>
        <v>Central NBSAP Rank</v>
      </c>
      <c r="D237" s="58" t="str">
        <f>U179</f>
        <v>Central Delphi Rank</v>
      </c>
      <c r="E237" s="59" t="s">
        <v>632</v>
      </c>
    </row>
    <row r="238" spans="1:27" x14ac:dyDescent="0.2">
      <c r="A238" s="54" t="s">
        <v>456</v>
      </c>
      <c r="B238" s="60">
        <v>4</v>
      </c>
      <c r="C238" s="60">
        <v>1</v>
      </c>
      <c r="D238" s="60">
        <v>1</v>
      </c>
      <c r="E238" s="61">
        <f>AVERAGEIF(B238:D238,"&lt;&gt;0")</f>
        <v>2</v>
      </c>
    </row>
    <row r="239" spans="1:27" x14ac:dyDescent="0.2">
      <c r="A239" s="54" t="s">
        <v>11</v>
      </c>
      <c r="B239" s="60">
        <v>2</v>
      </c>
      <c r="C239" s="60">
        <v>2</v>
      </c>
      <c r="D239" s="60">
        <v>4</v>
      </c>
      <c r="E239" s="61">
        <f>AVERAGEIF(B239:D239,"&lt;&gt;0")</f>
        <v>2.6666666666666665</v>
      </c>
    </row>
    <row r="240" spans="1:27" x14ac:dyDescent="0.2">
      <c r="A240" s="54" t="s">
        <v>455</v>
      </c>
      <c r="B240" s="60">
        <v>3</v>
      </c>
      <c r="C240" s="60">
        <v>3</v>
      </c>
      <c r="D240" s="60">
        <v>2</v>
      </c>
      <c r="E240" s="61">
        <f>AVERAGEIF(B240:D240,"&lt;&gt;0")</f>
        <v>2.6666666666666665</v>
      </c>
    </row>
    <row r="241" spans="1:6" x14ac:dyDescent="0.2">
      <c r="A241" s="54" t="s">
        <v>453</v>
      </c>
      <c r="B241" s="60">
        <v>1</v>
      </c>
      <c r="C241" s="60">
        <v>6</v>
      </c>
      <c r="D241" s="60">
        <v>3</v>
      </c>
      <c r="E241" s="61">
        <f>AVERAGEIF(B241:D241,"&lt;&gt;0")</f>
        <v>3.3333333333333335</v>
      </c>
    </row>
    <row r="242" spans="1:6" ht="16" thickBot="1" x14ac:dyDescent="0.25">
      <c r="A242" s="55" t="s">
        <v>610</v>
      </c>
      <c r="B242" s="62">
        <v>5</v>
      </c>
      <c r="C242" s="62">
        <v>7</v>
      </c>
      <c r="D242" s="62">
        <v>5</v>
      </c>
      <c r="E242" s="71">
        <f>AVERAGEIF(B242:D242,"&lt;&gt;0")</f>
        <v>5.666666666666667</v>
      </c>
    </row>
    <row r="243" spans="1:6" x14ac:dyDescent="0.2">
      <c r="A243" s="52" t="s">
        <v>491</v>
      </c>
      <c r="B243" s="68">
        <v>7</v>
      </c>
      <c r="C243" s="68">
        <v>7</v>
      </c>
      <c r="D243" s="69"/>
      <c r="E243" s="70">
        <f>AVERAGEIF(B243:D243,"&lt;&gt;0")</f>
        <v>7</v>
      </c>
    </row>
    <row r="244" spans="1:6" x14ac:dyDescent="0.2">
      <c r="A244" t="s">
        <v>22</v>
      </c>
      <c r="B244" s="35">
        <v>12</v>
      </c>
      <c r="C244" s="35">
        <v>3</v>
      </c>
      <c r="D244" s="35">
        <v>8</v>
      </c>
      <c r="E244" s="15">
        <f>AVERAGEIF(B244:D244,"&lt;&gt;0")</f>
        <v>7.666666666666667</v>
      </c>
    </row>
    <row r="245" spans="1:6" x14ac:dyDescent="0.2">
      <c r="A245" t="s">
        <v>608</v>
      </c>
      <c r="B245" s="35">
        <v>8</v>
      </c>
      <c r="C245" s="35"/>
      <c r="D245" s="35"/>
      <c r="E245" s="15">
        <f>AVERAGEIF(B245:D245,"&lt;&gt;0")</f>
        <v>8</v>
      </c>
    </row>
    <row r="246" spans="1:6" x14ac:dyDescent="0.2">
      <c r="A246" t="s">
        <v>473</v>
      </c>
      <c r="B246" s="35">
        <v>10</v>
      </c>
      <c r="C246" s="35">
        <v>7</v>
      </c>
      <c r="D246" s="35"/>
      <c r="E246" s="15">
        <f>AVERAGEIF(B246:D246,"&lt;&gt;0")</f>
        <v>8.5</v>
      </c>
    </row>
    <row r="247" spans="1:6" x14ac:dyDescent="0.2">
      <c r="A247" t="s">
        <v>465</v>
      </c>
      <c r="B247" s="35">
        <v>9</v>
      </c>
      <c r="C247" s="35">
        <v>3</v>
      </c>
      <c r="D247" s="35">
        <v>15</v>
      </c>
      <c r="E247" s="15">
        <f>AVERAGEIF(B247:D247,"&lt;&gt;0")</f>
        <v>9</v>
      </c>
    </row>
    <row r="248" spans="1:6" x14ac:dyDescent="0.2">
      <c r="A248" s="52" t="s">
        <v>602</v>
      </c>
      <c r="B248" s="35"/>
      <c r="C248" s="35">
        <v>7</v>
      </c>
      <c r="D248" s="35">
        <v>11</v>
      </c>
      <c r="E248" s="53">
        <f>AVERAGEIF(B248:D248,"&lt;&gt;0")</f>
        <v>9</v>
      </c>
    </row>
    <row r="249" spans="1:6" x14ac:dyDescent="0.2">
      <c r="A249" t="s">
        <v>24</v>
      </c>
      <c r="B249" s="35">
        <v>6</v>
      </c>
      <c r="C249" s="35">
        <v>7</v>
      </c>
      <c r="D249" s="35">
        <v>17</v>
      </c>
      <c r="E249" s="15">
        <f>AVERAGEIF(B249:D249,"&lt;&gt;0")</f>
        <v>10</v>
      </c>
    </row>
    <row r="250" spans="1:6" x14ac:dyDescent="0.2">
      <c r="A250" t="s">
        <v>605</v>
      </c>
      <c r="B250" s="35">
        <v>11</v>
      </c>
      <c r="C250" s="35"/>
      <c r="D250" s="35">
        <v>9</v>
      </c>
      <c r="E250" s="15">
        <f>AVERAGEIF(B250:D250,"&lt;&gt;0")</f>
        <v>10</v>
      </c>
    </row>
    <row r="251" spans="1:6" x14ac:dyDescent="0.2">
      <c r="A251" s="52" t="s">
        <v>600</v>
      </c>
      <c r="B251" s="36"/>
      <c r="C251" s="35">
        <v>15</v>
      </c>
      <c r="D251" s="35">
        <v>5</v>
      </c>
      <c r="E251" s="53">
        <f>AVERAGEIF(B251:D251,"&lt;&gt;0")</f>
        <v>10</v>
      </c>
      <c r="F251" s="100"/>
    </row>
    <row r="252" spans="1:6" x14ac:dyDescent="0.2">
      <c r="A252" t="s">
        <v>477</v>
      </c>
      <c r="B252" s="35">
        <v>14</v>
      </c>
      <c r="C252" s="35">
        <v>7</v>
      </c>
      <c r="D252" s="35"/>
      <c r="E252" s="15">
        <f>AVERAGEIF(B252:D252,"&lt;&gt;0")</f>
        <v>10.5</v>
      </c>
      <c r="F252" s="103"/>
    </row>
    <row r="253" spans="1:6" x14ac:dyDescent="0.2">
      <c r="A253" s="52" t="s">
        <v>601</v>
      </c>
      <c r="B253" s="35"/>
      <c r="C253" s="35">
        <v>15</v>
      </c>
      <c r="D253" s="35">
        <v>7</v>
      </c>
      <c r="E253" s="53">
        <f>AVERAGEIF(B253:D253,"&lt;&gt;0")</f>
        <v>11</v>
      </c>
      <c r="F253" s="103"/>
    </row>
    <row r="254" spans="1:6" x14ac:dyDescent="0.2">
      <c r="A254" s="52" t="s">
        <v>13</v>
      </c>
      <c r="B254" s="35">
        <v>18</v>
      </c>
      <c r="C254" s="35">
        <v>7</v>
      </c>
      <c r="D254" s="35">
        <v>12</v>
      </c>
      <c r="E254" s="53">
        <f>AVERAGEIF(B254:D254,"&lt;&gt;0")</f>
        <v>12.333333333333334</v>
      </c>
      <c r="F254" s="103"/>
    </row>
    <row r="255" spans="1:6" x14ac:dyDescent="0.2">
      <c r="A255" t="s">
        <v>572</v>
      </c>
      <c r="B255" s="35">
        <v>13</v>
      </c>
      <c r="C255" s="35"/>
      <c r="D255" s="35"/>
      <c r="E255" s="15">
        <f>AVERAGEIF(B255:D255,"&lt;&gt;0")</f>
        <v>13</v>
      </c>
      <c r="F255" s="103"/>
    </row>
    <row r="256" spans="1:6" x14ac:dyDescent="0.2">
      <c r="A256" t="s">
        <v>23</v>
      </c>
      <c r="B256" s="35">
        <v>15</v>
      </c>
      <c r="C256" s="35">
        <v>15</v>
      </c>
      <c r="D256" s="35">
        <v>10</v>
      </c>
      <c r="E256" s="15">
        <f>AVERAGEIF(B256:D256,"&lt;&gt;0")</f>
        <v>13.333333333333334</v>
      </c>
    </row>
    <row r="257" spans="1:5" x14ac:dyDescent="0.2">
      <c r="A257" t="s">
        <v>613</v>
      </c>
      <c r="B257" s="35">
        <v>20</v>
      </c>
      <c r="C257" s="35">
        <v>7</v>
      </c>
      <c r="D257" s="35"/>
      <c r="E257" s="15">
        <f>AVERAGEIF(B257:D257,"&lt;&gt;0")</f>
        <v>13.5</v>
      </c>
    </row>
    <row r="258" spans="1:5" x14ac:dyDescent="0.2">
      <c r="A258" s="52" t="s">
        <v>467</v>
      </c>
      <c r="B258" s="64"/>
      <c r="C258" s="64">
        <v>15</v>
      </c>
      <c r="D258" s="64"/>
      <c r="E258" s="53">
        <f>AVERAGEIF(B258:D258,"&lt;&gt;0")</f>
        <v>15</v>
      </c>
    </row>
    <row r="259" spans="1:5" x14ac:dyDescent="0.2">
      <c r="A259" s="52" t="s">
        <v>463</v>
      </c>
      <c r="B259" s="35"/>
      <c r="C259" s="35">
        <v>15</v>
      </c>
      <c r="D259" s="35"/>
      <c r="E259" s="53">
        <f>AVERAGEIF(B259:D259,"&lt;&gt;0")</f>
        <v>15</v>
      </c>
    </row>
    <row r="260" spans="1:5" x14ac:dyDescent="0.2">
      <c r="A260" t="s">
        <v>9</v>
      </c>
      <c r="B260" s="35"/>
      <c r="C260" s="35"/>
      <c r="D260" s="35">
        <v>16</v>
      </c>
      <c r="E260" s="15">
        <f>AVERAGEIF(B260:D260,"&lt;&gt;0")</f>
        <v>16</v>
      </c>
    </row>
    <row r="261" spans="1:5" x14ac:dyDescent="0.2">
      <c r="A261" s="52" t="s">
        <v>571</v>
      </c>
      <c r="B261" s="35">
        <v>15</v>
      </c>
      <c r="C261" s="35"/>
      <c r="D261" s="35">
        <v>18</v>
      </c>
      <c r="E261" s="53">
        <f>AVERAGEIF(B261:D261,"&lt;&gt;0")</f>
        <v>16.5</v>
      </c>
    </row>
    <row r="262" spans="1:5" x14ac:dyDescent="0.2">
      <c r="A262" t="s">
        <v>579</v>
      </c>
      <c r="B262" s="35">
        <v>17</v>
      </c>
      <c r="C262" s="35"/>
      <c r="D262" s="35"/>
      <c r="E262" s="15">
        <f>AVERAGEIF(B262:D262,"&lt;&gt;0")</f>
        <v>17</v>
      </c>
    </row>
    <row r="263" spans="1:5" x14ac:dyDescent="0.2">
      <c r="A263" t="s">
        <v>580</v>
      </c>
      <c r="B263" s="35">
        <v>18</v>
      </c>
      <c r="C263" s="35"/>
      <c r="D263" s="35"/>
      <c r="E263" s="15">
        <f>AVERAGEIF(B263:D263,"&lt;&gt;0")</f>
        <v>18</v>
      </c>
    </row>
    <row r="264" spans="1:5" x14ac:dyDescent="0.2">
      <c r="A264" t="s">
        <v>21</v>
      </c>
      <c r="B264" s="35">
        <v>25</v>
      </c>
      <c r="C264" s="35"/>
      <c r="D264" s="35">
        <v>13</v>
      </c>
      <c r="E264" s="15">
        <f>AVERAGEIF(B264:D264,"&lt;&gt;0")</f>
        <v>19</v>
      </c>
    </row>
    <row r="265" spans="1:5" x14ac:dyDescent="0.2">
      <c r="A265" s="52" t="s">
        <v>617</v>
      </c>
      <c r="B265" s="35">
        <v>20</v>
      </c>
      <c r="C265" s="35"/>
      <c r="D265" s="35"/>
      <c r="E265" s="53">
        <f>AVERAGEIF(B265:D265,"&lt;&gt;0")</f>
        <v>20</v>
      </c>
    </row>
    <row r="266" spans="1:5" x14ac:dyDescent="0.2">
      <c r="A266" t="s">
        <v>578</v>
      </c>
      <c r="B266" s="35">
        <v>20</v>
      </c>
      <c r="C266" s="35"/>
      <c r="D266" s="35"/>
      <c r="E266" s="15">
        <f>AVERAGEIF(B266:D266,"&lt;&gt;0")</f>
        <v>20</v>
      </c>
    </row>
    <row r="267" spans="1:5" x14ac:dyDescent="0.2">
      <c r="A267" s="52" t="s">
        <v>603</v>
      </c>
      <c r="B267" s="64">
        <v>28</v>
      </c>
      <c r="C267" s="64"/>
      <c r="D267" s="64">
        <v>14</v>
      </c>
      <c r="E267" s="53">
        <f>AVERAGEIF(B267:D267,"&lt;&gt;0")</f>
        <v>21</v>
      </c>
    </row>
    <row r="268" spans="1:5" x14ac:dyDescent="0.2">
      <c r="A268" t="s">
        <v>612</v>
      </c>
      <c r="B268" s="35">
        <v>23</v>
      </c>
      <c r="C268" s="35"/>
      <c r="D268" s="35"/>
      <c r="E268" s="15">
        <f>AVERAGEIF(B268:D268,"&lt;&gt;0")</f>
        <v>23</v>
      </c>
    </row>
    <row r="269" spans="1:5" x14ac:dyDescent="0.2">
      <c r="A269" t="s">
        <v>615</v>
      </c>
      <c r="B269" s="35">
        <v>24</v>
      </c>
      <c r="C269" s="35"/>
      <c r="D269" s="35"/>
      <c r="E269" s="15">
        <f>AVERAGEIF(B269:D269,"&lt;&gt;0")</f>
        <v>24</v>
      </c>
    </row>
    <row r="270" spans="1:5" x14ac:dyDescent="0.2">
      <c r="A270" s="52" t="s">
        <v>616</v>
      </c>
      <c r="B270" s="64">
        <v>25</v>
      </c>
      <c r="C270" s="64"/>
      <c r="D270" s="64"/>
      <c r="E270" s="53">
        <f>AVERAGEIF(B270:D270,"&lt;&gt;0")</f>
        <v>25</v>
      </c>
    </row>
    <row r="271" spans="1:5" x14ac:dyDescent="0.2">
      <c r="A271" t="s">
        <v>459</v>
      </c>
      <c r="B271" s="35">
        <v>37</v>
      </c>
      <c r="C271" s="35">
        <v>15</v>
      </c>
      <c r="D271" s="35"/>
      <c r="E271" s="15">
        <f>AVERAGEIF(B271:D271,"&lt;&gt;0")</f>
        <v>26</v>
      </c>
    </row>
    <row r="272" spans="1:5" x14ac:dyDescent="0.2">
      <c r="A272" t="s">
        <v>604</v>
      </c>
      <c r="B272" s="35">
        <v>27</v>
      </c>
      <c r="C272" s="35"/>
      <c r="D272" s="35"/>
      <c r="E272" s="15">
        <f>AVERAGEIF(B272:D272,"&lt;&gt;0")</f>
        <v>27</v>
      </c>
    </row>
    <row r="273" spans="1:5" x14ac:dyDescent="0.2">
      <c r="A273" t="s">
        <v>574</v>
      </c>
      <c r="B273" s="35">
        <v>29</v>
      </c>
      <c r="C273" s="35"/>
      <c r="D273" s="35"/>
      <c r="E273" s="15">
        <f>AVERAGEIF(B273:D273,"&lt;&gt;0")</f>
        <v>29</v>
      </c>
    </row>
    <row r="274" spans="1:5" x14ac:dyDescent="0.2">
      <c r="A274" t="s">
        <v>582</v>
      </c>
      <c r="B274" s="35">
        <v>30</v>
      </c>
      <c r="C274" s="35"/>
      <c r="D274" s="35"/>
      <c r="E274" s="15">
        <f>AVERAGEIF(B274:D274,"&lt;&gt;0")</f>
        <v>30</v>
      </c>
    </row>
    <row r="275" spans="1:5" x14ac:dyDescent="0.2">
      <c r="A275" t="s">
        <v>614</v>
      </c>
      <c r="B275" s="35">
        <v>31</v>
      </c>
      <c r="C275" s="35"/>
      <c r="D275" s="35"/>
      <c r="E275" s="15">
        <f>AVERAGEIF(B275:D275,"&lt;&gt;0")</f>
        <v>31</v>
      </c>
    </row>
    <row r="276" spans="1:5" x14ac:dyDescent="0.2">
      <c r="A276" t="s">
        <v>611</v>
      </c>
      <c r="B276" s="35">
        <v>32</v>
      </c>
      <c r="C276" s="35"/>
      <c r="D276" s="35"/>
      <c r="E276" s="15">
        <f>AVERAGEIF(B276:D276,"&lt;&gt;0")</f>
        <v>32</v>
      </c>
    </row>
    <row r="277" spans="1:5" x14ac:dyDescent="0.2">
      <c r="A277" t="s">
        <v>607</v>
      </c>
      <c r="B277" s="35">
        <v>32</v>
      </c>
      <c r="C277" s="35"/>
      <c r="D277" s="35"/>
      <c r="E277" s="15">
        <f>AVERAGEIF(B277:D277,"&lt;&gt;0")</f>
        <v>32</v>
      </c>
    </row>
    <row r="278" spans="1:5" x14ac:dyDescent="0.2">
      <c r="A278" s="52" t="s">
        <v>586</v>
      </c>
      <c r="B278" s="35">
        <v>34</v>
      </c>
      <c r="C278" s="35"/>
      <c r="D278" s="35"/>
      <c r="E278" s="53">
        <f>AVERAGEIF(B278:D278,"&lt;&gt;0")</f>
        <v>34</v>
      </c>
    </row>
    <row r="279" spans="1:5" x14ac:dyDescent="0.2">
      <c r="A279" t="s">
        <v>585</v>
      </c>
      <c r="B279" s="35">
        <v>35</v>
      </c>
      <c r="C279" s="35"/>
      <c r="D279" s="35"/>
      <c r="E279" s="15">
        <f>AVERAGEIF(B279:D279,"&lt;&gt;0")</f>
        <v>35</v>
      </c>
    </row>
    <row r="280" spans="1:5" x14ac:dyDescent="0.2">
      <c r="A280" t="s">
        <v>587</v>
      </c>
      <c r="B280" s="35">
        <v>35</v>
      </c>
      <c r="C280" s="35"/>
      <c r="D280" s="35"/>
      <c r="E280" s="15">
        <f>AVERAGEIF(B280:D280,"&lt;&gt;0")</f>
        <v>35</v>
      </c>
    </row>
    <row r="281" spans="1:5" x14ac:dyDescent="0.2">
      <c r="A281" t="s">
        <v>589</v>
      </c>
      <c r="B281" s="35">
        <v>37</v>
      </c>
      <c r="C281" s="35"/>
      <c r="D281" s="35"/>
      <c r="E281" s="15">
        <f>AVERAGEIF(B281:D281,"&lt;&gt;0")</f>
        <v>37</v>
      </c>
    </row>
    <row r="282" spans="1:5" x14ac:dyDescent="0.2">
      <c r="A282" t="s">
        <v>590</v>
      </c>
      <c r="B282" s="35"/>
      <c r="C282" s="35"/>
      <c r="D282" s="35"/>
      <c r="E282" s="15"/>
    </row>
    <row r="283" spans="1:5" x14ac:dyDescent="0.2">
      <c r="A283" t="s">
        <v>609</v>
      </c>
      <c r="B283" s="35"/>
      <c r="C283" s="35"/>
      <c r="D283" s="35"/>
      <c r="E283" s="15"/>
    </row>
    <row r="284" spans="1:5" x14ac:dyDescent="0.2">
      <c r="A284" t="s">
        <v>506</v>
      </c>
      <c r="B284" s="35"/>
      <c r="C284" s="35"/>
      <c r="D284" s="35"/>
      <c r="E284" s="28"/>
    </row>
    <row r="285" spans="1:5" x14ac:dyDescent="0.2">
      <c r="A285" t="s">
        <v>533</v>
      </c>
      <c r="B285" s="35"/>
      <c r="C285" s="35"/>
      <c r="D285" s="35"/>
      <c r="E285" s="28"/>
    </row>
    <row r="286" spans="1:5" x14ac:dyDescent="0.2">
      <c r="A286" t="s">
        <v>508</v>
      </c>
      <c r="B286" s="35"/>
      <c r="C286" s="35"/>
      <c r="D286" s="35"/>
      <c r="E286" s="28"/>
    </row>
    <row r="287" spans="1:5" x14ac:dyDescent="0.2">
      <c r="A287" t="s">
        <v>482</v>
      </c>
      <c r="B287" s="35"/>
      <c r="C287" s="35"/>
      <c r="D287" s="35"/>
      <c r="E287" s="28"/>
    </row>
    <row r="288" spans="1:5" x14ac:dyDescent="0.2">
      <c r="A288" t="s">
        <v>505</v>
      </c>
      <c r="B288" s="35"/>
      <c r="C288" s="35"/>
      <c r="D288" s="35"/>
      <c r="E288" s="28"/>
    </row>
    <row r="289" spans="1:6" x14ac:dyDescent="0.2">
      <c r="A289" t="s">
        <v>499</v>
      </c>
      <c r="B289" s="35"/>
      <c r="C289" s="35"/>
      <c r="D289" s="35"/>
      <c r="E289" s="28"/>
    </row>
    <row r="290" spans="1:6" x14ac:dyDescent="0.2">
      <c r="A290" t="s">
        <v>504</v>
      </c>
      <c r="B290" s="35"/>
      <c r="C290" s="35"/>
      <c r="D290" s="35"/>
      <c r="E290" s="28"/>
    </row>
    <row r="291" spans="1:6" x14ac:dyDescent="0.2">
      <c r="A291" t="s">
        <v>606</v>
      </c>
      <c r="B291" s="35"/>
      <c r="C291" s="35"/>
      <c r="D291" s="35"/>
      <c r="E291" s="15"/>
    </row>
    <row r="292" spans="1:6" x14ac:dyDescent="0.2">
      <c r="A292" s="52" t="s">
        <v>588</v>
      </c>
      <c r="B292" s="35"/>
      <c r="C292" s="36"/>
      <c r="D292" s="36"/>
      <c r="E292" s="53"/>
    </row>
    <row r="294" spans="1:6" ht="16" thickBot="1" x14ac:dyDescent="0.25"/>
    <row r="295" spans="1:6" ht="17" thickBot="1" x14ac:dyDescent="0.25">
      <c r="A295" s="91" t="s">
        <v>633</v>
      </c>
      <c r="B295" s="92" t="s">
        <v>594</v>
      </c>
      <c r="C295" s="92" t="s">
        <v>545</v>
      </c>
      <c r="D295" s="93" t="s">
        <v>631</v>
      </c>
      <c r="E295" s="94" t="s">
        <v>634</v>
      </c>
    </row>
    <row r="296" spans="1:6" x14ac:dyDescent="0.2">
      <c r="A296" s="113" t="s">
        <v>453</v>
      </c>
      <c r="B296" s="114">
        <v>3</v>
      </c>
      <c r="C296" s="114">
        <v>1</v>
      </c>
      <c r="D296" s="114">
        <v>2</v>
      </c>
      <c r="E296" s="115">
        <f>AVERAGEIF(B296:D296,"&lt;&gt;0")</f>
        <v>2</v>
      </c>
      <c r="F296" s="104"/>
    </row>
    <row r="297" spans="1:6" x14ac:dyDescent="0.2">
      <c r="A297" s="54" t="s">
        <v>455</v>
      </c>
      <c r="B297" s="60">
        <v>1</v>
      </c>
      <c r="C297" s="60">
        <v>9</v>
      </c>
      <c r="D297" s="60">
        <v>3</v>
      </c>
      <c r="E297" s="61">
        <f>AVERAGEIF(B297:D297,"&lt;&gt;0")</f>
        <v>4.333333333333333</v>
      </c>
      <c r="F297" s="106"/>
    </row>
    <row r="298" spans="1:6" x14ac:dyDescent="0.2">
      <c r="A298" s="54" t="s">
        <v>11</v>
      </c>
      <c r="B298" s="60">
        <v>6</v>
      </c>
      <c r="C298" s="60">
        <v>3</v>
      </c>
      <c r="D298" s="60">
        <v>4</v>
      </c>
      <c r="E298" s="61">
        <f>AVERAGEIF(B298:D298,"&lt;&gt;0")</f>
        <v>4.333333333333333</v>
      </c>
      <c r="F298" s="102"/>
    </row>
    <row r="299" spans="1:6" x14ac:dyDescent="0.2">
      <c r="A299" s="54" t="s">
        <v>600</v>
      </c>
      <c r="B299" s="60"/>
      <c r="C299" s="60">
        <v>5</v>
      </c>
      <c r="D299" s="60">
        <v>6</v>
      </c>
      <c r="E299" s="61">
        <f>AVERAGEIF(B299:D299,"&lt;&gt;0")</f>
        <v>5.5</v>
      </c>
      <c r="F299" s="103"/>
    </row>
    <row r="300" spans="1:6" ht="16" thickBot="1" x14ac:dyDescent="0.25">
      <c r="A300" s="55" t="s">
        <v>477</v>
      </c>
      <c r="B300" s="62">
        <v>8</v>
      </c>
      <c r="C300" s="62">
        <v>5</v>
      </c>
      <c r="D300" s="111"/>
      <c r="E300" s="107">
        <f>AVERAGEIF(B300:D300,"&lt;&gt;0")</f>
        <v>6.5</v>
      </c>
      <c r="F300" s="101"/>
    </row>
    <row r="301" spans="1:6" x14ac:dyDescent="0.2">
      <c r="A301" t="s">
        <v>456</v>
      </c>
      <c r="B301" s="35">
        <v>16</v>
      </c>
      <c r="C301" s="35">
        <v>3</v>
      </c>
      <c r="D301" s="35">
        <v>1</v>
      </c>
      <c r="E301" s="15">
        <f>AVERAGEIF(B301:D301,"&lt;&gt;0")</f>
        <v>6.666666666666667</v>
      </c>
    </row>
    <row r="302" spans="1:6" x14ac:dyDescent="0.2">
      <c r="A302" s="52" t="s">
        <v>465</v>
      </c>
      <c r="B302" s="35">
        <v>4</v>
      </c>
      <c r="C302" s="35">
        <v>1</v>
      </c>
      <c r="D302" s="35">
        <v>15</v>
      </c>
      <c r="E302" s="112">
        <f>AVERAGEIF(B302:D302,"&lt;&gt;0")</f>
        <v>6.666666666666667</v>
      </c>
    </row>
    <row r="303" spans="1:6" x14ac:dyDescent="0.2">
      <c r="A303" s="52" t="s">
        <v>572</v>
      </c>
      <c r="B303" s="35">
        <v>7</v>
      </c>
      <c r="C303" s="35"/>
      <c r="D303" s="35"/>
      <c r="E303" s="70">
        <f>AVERAGEIF(B303:D303,"&lt;&gt;0")</f>
        <v>7</v>
      </c>
    </row>
    <row r="304" spans="1:6" x14ac:dyDescent="0.2">
      <c r="A304" s="52" t="s">
        <v>601</v>
      </c>
      <c r="B304" s="35"/>
      <c r="C304" s="35">
        <v>9</v>
      </c>
      <c r="D304" s="35">
        <v>7</v>
      </c>
      <c r="E304" s="53">
        <f>AVERAGEIF(B304:D304,"&lt;&gt;0")</f>
        <v>8</v>
      </c>
    </row>
    <row r="305" spans="1:7" x14ac:dyDescent="0.2">
      <c r="A305" t="s">
        <v>613</v>
      </c>
      <c r="B305" s="35">
        <v>10</v>
      </c>
      <c r="C305" s="35">
        <v>7</v>
      </c>
      <c r="D305" s="35"/>
      <c r="E305" s="15">
        <f>AVERAGEIF(B305:D305,"&lt;&gt;0")</f>
        <v>8.5</v>
      </c>
    </row>
    <row r="306" spans="1:7" x14ac:dyDescent="0.2">
      <c r="A306" s="52" t="s">
        <v>491</v>
      </c>
      <c r="B306" s="64">
        <v>5</v>
      </c>
      <c r="C306" s="64">
        <v>13</v>
      </c>
      <c r="D306" s="64"/>
      <c r="E306" s="53">
        <f>AVERAGEIF(B306:D306,"&lt;&gt;0")</f>
        <v>9</v>
      </c>
    </row>
    <row r="307" spans="1:7" x14ac:dyDescent="0.2">
      <c r="A307" t="s">
        <v>615</v>
      </c>
      <c r="B307" s="35">
        <v>9</v>
      </c>
      <c r="C307" s="35"/>
      <c r="D307" s="35"/>
      <c r="E307" s="15">
        <f>AVERAGEIF(B307:D307,"&lt;&gt;0")</f>
        <v>9</v>
      </c>
    </row>
    <row r="308" spans="1:7" x14ac:dyDescent="0.2">
      <c r="A308" s="52" t="s">
        <v>24</v>
      </c>
      <c r="B308" s="35">
        <v>2</v>
      </c>
      <c r="C308" s="35">
        <v>9</v>
      </c>
      <c r="D308" s="35">
        <v>17</v>
      </c>
      <c r="E308" s="53">
        <f>AVERAGEIF(B308:D308,"&lt;&gt;0")</f>
        <v>9.3333333333333339</v>
      </c>
    </row>
    <row r="309" spans="1:7" x14ac:dyDescent="0.2">
      <c r="A309" t="s">
        <v>610</v>
      </c>
      <c r="B309" s="35">
        <v>17</v>
      </c>
      <c r="C309" s="35">
        <v>7</v>
      </c>
      <c r="D309" s="35">
        <v>5</v>
      </c>
      <c r="E309" s="15">
        <f>AVERAGEIF(B309:D309,"&lt;&gt;0")</f>
        <v>9.6666666666666661</v>
      </c>
    </row>
    <row r="310" spans="1:7" x14ac:dyDescent="0.2">
      <c r="A310" t="s">
        <v>604</v>
      </c>
      <c r="B310" s="35">
        <v>11</v>
      </c>
      <c r="C310" s="35"/>
      <c r="D310" s="35"/>
      <c r="E310" s="15">
        <f>AVERAGEIF(B310:D310,"&lt;&gt;0")</f>
        <v>11</v>
      </c>
      <c r="G310" s="23"/>
    </row>
    <row r="311" spans="1:7" x14ac:dyDescent="0.2">
      <c r="A311" t="s">
        <v>574</v>
      </c>
      <c r="B311" s="35">
        <v>13</v>
      </c>
      <c r="C311" s="35"/>
      <c r="D311" s="35"/>
      <c r="E311" s="15">
        <f>AVERAGEIF(B311:D311,"&lt;&gt;0")</f>
        <v>13</v>
      </c>
    </row>
    <row r="312" spans="1:7" x14ac:dyDescent="0.2">
      <c r="A312" t="s">
        <v>614</v>
      </c>
      <c r="B312" s="35">
        <v>13</v>
      </c>
      <c r="C312" s="35"/>
      <c r="D312" s="35"/>
      <c r="E312" s="15">
        <f>AVERAGEIF(B312:D312,"&lt;&gt;0")</f>
        <v>13</v>
      </c>
    </row>
    <row r="313" spans="1:7" x14ac:dyDescent="0.2">
      <c r="A313" t="s">
        <v>22</v>
      </c>
      <c r="B313" s="35">
        <v>22</v>
      </c>
      <c r="C313" s="35">
        <v>9</v>
      </c>
      <c r="D313" s="35">
        <v>9</v>
      </c>
      <c r="E313" s="15">
        <f>AVERAGEIF(B313:D313,"&lt;&gt;0")</f>
        <v>13.333333333333334</v>
      </c>
      <c r="G313" s="23"/>
    </row>
    <row r="314" spans="1:7" x14ac:dyDescent="0.2">
      <c r="A314" s="52" t="s">
        <v>603</v>
      </c>
      <c r="B314" s="64">
        <v>12</v>
      </c>
      <c r="C314" s="64">
        <v>16</v>
      </c>
      <c r="D314" s="64">
        <v>14</v>
      </c>
      <c r="E314" s="53">
        <f>AVERAGEIF(B314:D314,"&lt;&gt;0")</f>
        <v>14</v>
      </c>
      <c r="G314" s="23"/>
    </row>
    <row r="315" spans="1:7" x14ac:dyDescent="0.2">
      <c r="A315" t="s">
        <v>605</v>
      </c>
      <c r="B315" s="35">
        <v>21</v>
      </c>
      <c r="C315" s="35">
        <v>16</v>
      </c>
      <c r="D315" s="35">
        <v>8</v>
      </c>
      <c r="E315" s="15">
        <f>AVERAGEIF(B315:D315,"&lt;&gt;0")</f>
        <v>15</v>
      </c>
    </row>
    <row r="316" spans="1:7" x14ac:dyDescent="0.2">
      <c r="A316" t="s">
        <v>459</v>
      </c>
      <c r="B316" s="35">
        <v>15</v>
      </c>
      <c r="C316" s="35"/>
      <c r="D316" s="35"/>
      <c r="E316" s="15">
        <f>AVERAGEIF(B316:D316,"&lt;&gt;0")</f>
        <v>15</v>
      </c>
    </row>
    <row r="317" spans="1:7" x14ac:dyDescent="0.2">
      <c r="A317" s="52" t="s">
        <v>602</v>
      </c>
      <c r="B317" s="35"/>
      <c r="C317" s="35">
        <v>21</v>
      </c>
      <c r="D317" s="35">
        <v>10</v>
      </c>
      <c r="E317" s="53">
        <f>AVERAGEIF(B317:D317,"&lt;&gt;0")</f>
        <v>15.5</v>
      </c>
    </row>
    <row r="318" spans="1:7" x14ac:dyDescent="0.2">
      <c r="A318" t="s">
        <v>473</v>
      </c>
      <c r="B318" s="35">
        <v>18</v>
      </c>
      <c r="C318" s="35">
        <v>13</v>
      </c>
      <c r="D318" s="35"/>
      <c r="E318" s="15">
        <f>AVERAGEIF(B318:D318,"&lt;&gt;0")</f>
        <v>15.5</v>
      </c>
    </row>
    <row r="319" spans="1:7" x14ac:dyDescent="0.2">
      <c r="A319" t="s">
        <v>635</v>
      </c>
      <c r="B319" s="35"/>
      <c r="C319" s="35"/>
      <c r="D319" s="35">
        <v>16</v>
      </c>
      <c r="E319" s="15">
        <f>AVERAGEIF(B319:D319,"&lt;&gt;0")</f>
        <v>16</v>
      </c>
    </row>
    <row r="320" spans="1:7" x14ac:dyDescent="0.2">
      <c r="A320" t="s">
        <v>482</v>
      </c>
      <c r="B320" s="35"/>
      <c r="C320" s="35">
        <v>16</v>
      </c>
      <c r="D320" s="35"/>
      <c r="E320" s="15">
        <f>AVERAGEIF(B320:D320,"&lt;&gt;0")</f>
        <v>16</v>
      </c>
      <c r="G320" s="23"/>
    </row>
    <row r="321" spans="1:7" x14ac:dyDescent="0.2">
      <c r="A321" t="s">
        <v>467</v>
      </c>
      <c r="B321" s="35"/>
      <c r="C321" s="35">
        <v>16</v>
      </c>
      <c r="D321" s="35"/>
      <c r="E321" s="15">
        <f>AVERAGEIF(B321:D321,"&lt;&gt;0")</f>
        <v>16</v>
      </c>
    </row>
    <row r="322" spans="1:7" x14ac:dyDescent="0.2">
      <c r="A322" t="s">
        <v>23</v>
      </c>
      <c r="B322" s="35">
        <v>29</v>
      </c>
      <c r="C322" s="35">
        <v>16</v>
      </c>
      <c r="D322" s="35">
        <v>11</v>
      </c>
      <c r="E322" s="15">
        <f>AVERAGEIF(B322:D322,"&lt;&gt;0")</f>
        <v>18.666666666666668</v>
      </c>
      <c r="G322" s="23"/>
    </row>
    <row r="323" spans="1:7" x14ac:dyDescent="0.2">
      <c r="A323" t="s">
        <v>608</v>
      </c>
      <c r="B323" s="35">
        <v>19</v>
      </c>
      <c r="C323" s="35"/>
      <c r="D323" s="35"/>
      <c r="E323" s="15">
        <f>AVERAGEIF(B323:D323,"&lt;&gt;0")</f>
        <v>19</v>
      </c>
    </row>
    <row r="324" spans="1:7" x14ac:dyDescent="0.2">
      <c r="A324" t="s">
        <v>13</v>
      </c>
      <c r="B324" s="35">
        <v>27</v>
      </c>
      <c r="C324" s="35"/>
      <c r="D324" s="35">
        <v>12</v>
      </c>
      <c r="E324" s="15">
        <f>AVERAGEIF(B324:D324,"&lt;&gt;0")</f>
        <v>19.5</v>
      </c>
      <c r="G324" s="23"/>
    </row>
    <row r="325" spans="1:7" x14ac:dyDescent="0.2">
      <c r="A325" t="s">
        <v>21</v>
      </c>
      <c r="B325" s="35">
        <v>31</v>
      </c>
      <c r="C325" s="35">
        <v>15</v>
      </c>
      <c r="D325" s="35">
        <v>13</v>
      </c>
      <c r="E325" s="15">
        <f>AVERAGEIF(B325:D325,"&lt;&gt;0")</f>
        <v>19.666666666666668</v>
      </c>
    </row>
    <row r="326" spans="1:7" x14ac:dyDescent="0.2">
      <c r="A326" t="s">
        <v>617</v>
      </c>
      <c r="B326" s="35">
        <v>20</v>
      </c>
      <c r="C326" s="35"/>
      <c r="D326" s="35"/>
      <c r="E326" s="15">
        <f>AVERAGEIF(B326:D326,"&lt;&gt;0")</f>
        <v>20</v>
      </c>
      <c r="G326" s="23"/>
    </row>
    <row r="327" spans="1:7" x14ac:dyDescent="0.2">
      <c r="A327" t="s">
        <v>499</v>
      </c>
      <c r="B327" s="35"/>
      <c r="C327" s="35">
        <v>21</v>
      </c>
      <c r="D327" s="35"/>
      <c r="E327" s="15">
        <f>AVERAGEIF(B327:D327,"&lt;&gt;0")</f>
        <v>21</v>
      </c>
    </row>
    <row r="328" spans="1:7" x14ac:dyDescent="0.2">
      <c r="A328" t="s">
        <v>571</v>
      </c>
      <c r="B328" s="35">
        <v>24</v>
      </c>
      <c r="C328" s="35"/>
      <c r="D328" s="35">
        <v>18</v>
      </c>
      <c r="E328" s="15">
        <f>AVERAGEIF(B328:D328,"&lt;&gt;0")</f>
        <v>21</v>
      </c>
    </row>
    <row r="329" spans="1:7" x14ac:dyDescent="0.2">
      <c r="A329" t="s">
        <v>578</v>
      </c>
      <c r="B329" s="35">
        <v>23</v>
      </c>
      <c r="C329" s="35"/>
      <c r="D329" s="35"/>
      <c r="E329" s="15">
        <f>AVERAGEIF(B329:D329,"&lt;&gt;0")</f>
        <v>23</v>
      </c>
    </row>
    <row r="330" spans="1:7" x14ac:dyDescent="0.2">
      <c r="A330" t="s">
        <v>579</v>
      </c>
      <c r="B330" s="35">
        <v>25</v>
      </c>
      <c r="C330" s="35"/>
      <c r="D330" s="35"/>
      <c r="E330" s="15">
        <f>AVERAGEIF(B330:D330,"&lt;&gt;0")</f>
        <v>25</v>
      </c>
    </row>
    <row r="331" spans="1:7" x14ac:dyDescent="0.2">
      <c r="A331" t="s">
        <v>580</v>
      </c>
      <c r="B331" s="35">
        <v>26</v>
      </c>
      <c r="C331" s="35"/>
      <c r="D331" s="35"/>
      <c r="E331" s="15">
        <f>AVERAGEIF(B331:D331,"&lt;&gt;0")</f>
        <v>26</v>
      </c>
      <c r="G331" s="23"/>
    </row>
    <row r="332" spans="1:7" x14ac:dyDescent="0.2">
      <c r="A332" t="s">
        <v>612</v>
      </c>
      <c r="B332" s="35">
        <v>28</v>
      </c>
      <c r="C332" s="35"/>
      <c r="D332" s="35"/>
      <c r="E332" s="15">
        <f>AVERAGEIF(B332:D332,"&lt;&gt;0")</f>
        <v>28</v>
      </c>
      <c r="G332" s="23"/>
    </row>
    <row r="333" spans="1:7" x14ac:dyDescent="0.2">
      <c r="A333" t="s">
        <v>616</v>
      </c>
      <c r="B333" s="35">
        <v>30</v>
      </c>
      <c r="C333" s="35"/>
      <c r="D333" s="35"/>
      <c r="E333" s="15">
        <f>AVERAGEIF(B333:D333,"&lt;&gt;0")</f>
        <v>30</v>
      </c>
    </row>
    <row r="334" spans="1:7" x14ac:dyDescent="0.2">
      <c r="A334" t="s">
        <v>582</v>
      </c>
      <c r="B334" s="35">
        <v>32</v>
      </c>
      <c r="C334" s="35"/>
      <c r="D334" s="35"/>
      <c r="E334" s="15">
        <f>AVERAGEIF(B334:D334,"&lt;&gt;0")</f>
        <v>32</v>
      </c>
      <c r="G334" s="23"/>
    </row>
    <row r="335" spans="1:7" x14ac:dyDescent="0.2">
      <c r="A335" t="s">
        <v>611</v>
      </c>
      <c r="B335" s="35">
        <v>33</v>
      </c>
      <c r="C335" s="35"/>
      <c r="D335" s="35"/>
      <c r="E335" s="15">
        <f>AVERAGEIF(B335:D335,"&lt;&gt;0")</f>
        <v>33</v>
      </c>
      <c r="G335" s="23"/>
    </row>
    <row r="336" spans="1:7" x14ac:dyDescent="0.2">
      <c r="A336" t="s">
        <v>587</v>
      </c>
      <c r="B336" s="35">
        <v>34</v>
      </c>
      <c r="C336" s="35"/>
      <c r="D336" s="35"/>
      <c r="E336" s="15">
        <f>AVERAGEIF(B336:D336,"&lt;&gt;0")</f>
        <v>34</v>
      </c>
      <c r="G336" s="23"/>
    </row>
    <row r="337" spans="1:7" x14ac:dyDescent="0.2">
      <c r="A337" t="s">
        <v>607</v>
      </c>
      <c r="B337" s="35">
        <v>34</v>
      </c>
      <c r="C337" s="35"/>
      <c r="D337" s="35"/>
      <c r="E337" s="15">
        <f>AVERAGEIF(B337:D337,"&lt;&gt;0")</f>
        <v>34</v>
      </c>
    </row>
    <row r="338" spans="1:7" x14ac:dyDescent="0.2">
      <c r="A338" t="s">
        <v>585</v>
      </c>
      <c r="B338" s="35">
        <v>34</v>
      </c>
      <c r="C338" s="35"/>
      <c r="D338" s="35"/>
      <c r="E338" s="15">
        <f>AVERAGEIF(B338:D338,"&lt;&gt;0")</f>
        <v>34</v>
      </c>
    </row>
    <row r="339" spans="1:7" x14ac:dyDescent="0.2">
      <c r="A339" t="s">
        <v>589</v>
      </c>
      <c r="B339" s="35">
        <v>37</v>
      </c>
      <c r="C339" s="35"/>
      <c r="D339" s="35"/>
      <c r="E339" s="15">
        <f>AVERAGEIF(B339:D339,"&lt;&gt;0")</f>
        <v>37</v>
      </c>
    </row>
    <row r="340" spans="1:7" x14ac:dyDescent="0.2">
      <c r="A340" t="s">
        <v>590</v>
      </c>
      <c r="B340" s="35">
        <v>37</v>
      </c>
      <c r="C340" s="35"/>
      <c r="D340" s="35"/>
      <c r="E340" s="15">
        <f>AVERAGEIF(B340:D340,"&lt;&gt;0")</f>
        <v>37</v>
      </c>
    </row>
    <row r="341" spans="1:7" x14ac:dyDescent="0.2">
      <c r="A341" t="s">
        <v>586</v>
      </c>
      <c r="B341" s="35">
        <v>37</v>
      </c>
      <c r="C341" s="35"/>
      <c r="D341" s="35"/>
      <c r="E341" s="15">
        <f>AVERAGEIF(B341:D341,"&lt;&gt;0")</f>
        <v>37</v>
      </c>
    </row>
    <row r="342" spans="1:7" x14ac:dyDescent="0.2">
      <c r="A342" t="s">
        <v>609</v>
      </c>
      <c r="B342" s="35"/>
      <c r="C342" s="35"/>
      <c r="D342" s="35"/>
      <c r="E342" s="15"/>
    </row>
    <row r="343" spans="1:7" x14ac:dyDescent="0.2">
      <c r="A343" s="52" t="s">
        <v>588</v>
      </c>
      <c r="B343" s="35"/>
      <c r="C343" s="35"/>
      <c r="D343" s="35"/>
      <c r="E343" s="53"/>
      <c r="G343" s="23"/>
    </row>
    <row r="344" spans="1:7" x14ac:dyDescent="0.2">
      <c r="A344" t="s">
        <v>606</v>
      </c>
      <c r="B344" s="35"/>
      <c r="C344" s="35"/>
      <c r="D344" s="35"/>
      <c r="E344" s="15"/>
    </row>
    <row r="345" spans="1:7" x14ac:dyDescent="0.2">
      <c r="A345" t="s">
        <v>504</v>
      </c>
      <c r="B345" s="35"/>
      <c r="C345" s="35"/>
      <c r="D345" s="35"/>
      <c r="E345" s="28"/>
      <c r="G345" s="23"/>
    </row>
    <row r="346" spans="1:7" x14ac:dyDescent="0.2">
      <c r="A346" t="s">
        <v>505</v>
      </c>
      <c r="B346" s="35"/>
      <c r="C346" s="35"/>
      <c r="D346" s="35"/>
      <c r="E346" s="28"/>
    </row>
    <row r="347" spans="1:7" x14ac:dyDescent="0.2">
      <c r="A347" t="s">
        <v>463</v>
      </c>
      <c r="B347" s="35"/>
      <c r="C347" s="35"/>
      <c r="D347" s="35"/>
      <c r="E347" s="28"/>
    </row>
    <row r="348" spans="1:7" x14ac:dyDescent="0.2">
      <c r="A348" t="s">
        <v>508</v>
      </c>
      <c r="B348" s="35"/>
      <c r="C348" s="35"/>
      <c r="D348" s="35"/>
      <c r="E348" s="28"/>
    </row>
    <row r="349" spans="1:7" x14ac:dyDescent="0.2">
      <c r="A349" t="s">
        <v>533</v>
      </c>
      <c r="B349" s="35"/>
      <c r="C349" s="35"/>
      <c r="D349" s="35"/>
      <c r="E349" s="28"/>
    </row>
    <row r="350" spans="1:7" x14ac:dyDescent="0.2">
      <c r="A350" t="s">
        <v>506</v>
      </c>
      <c r="B350" s="35"/>
      <c r="C350" s="35"/>
      <c r="D350" s="35"/>
      <c r="E350" s="28"/>
    </row>
    <row r="352" spans="1:7" ht="16" thickBot="1" x14ac:dyDescent="0.25"/>
    <row r="353" spans="1:6" ht="16" x14ac:dyDescent="0.2">
      <c r="A353" s="56" t="s">
        <v>636</v>
      </c>
      <c r="B353" s="57" t="s">
        <v>596</v>
      </c>
      <c r="C353" s="57" t="s">
        <v>547</v>
      </c>
      <c r="D353" s="58" t="s">
        <v>625</v>
      </c>
      <c r="E353" s="59" t="s">
        <v>637</v>
      </c>
    </row>
    <row r="354" spans="1:6" x14ac:dyDescent="0.2">
      <c r="A354" s="54" t="s">
        <v>453</v>
      </c>
      <c r="B354" s="60">
        <v>5</v>
      </c>
      <c r="C354" s="60">
        <v>1</v>
      </c>
      <c r="D354" s="60">
        <v>2</v>
      </c>
      <c r="E354" s="61">
        <f>AVERAGEIF(B354:D354,"&lt;&gt;0")</f>
        <v>2.6666666666666665</v>
      </c>
    </row>
    <row r="355" spans="1:6" x14ac:dyDescent="0.2">
      <c r="A355" s="54" t="s">
        <v>456</v>
      </c>
      <c r="B355" s="60">
        <v>4</v>
      </c>
      <c r="C355" s="60">
        <v>6</v>
      </c>
      <c r="D355" s="60">
        <v>1</v>
      </c>
      <c r="E355" s="61">
        <f>AVERAGEIF(B355:D355,"&lt;&gt;0")</f>
        <v>3.6666666666666665</v>
      </c>
      <c r="F355" s="104"/>
    </row>
    <row r="356" spans="1:6" x14ac:dyDescent="0.2">
      <c r="A356" s="54" t="s">
        <v>455</v>
      </c>
      <c r="B356" s="60">
        <v>1</v>
      </c>
      <c r="C356" s="60">
        <v>10</v>
      </c>
      <c r="D356" s="60">
        <v>3</v>
      </c>
      <c r="E356" s="61">
        <f>AVERAGEIF(B356:D356,"&lt;&gt;0")</f>
        <v>4.666666666666667</v>
      </c>
      <c r="F356" s="103"/>
    </row>
    <row r="357" spans="1:6" x14ac:dyDescent="0.2">
      <c r="A357" s="54" t="s">
        <v>600</v>
      </c>
      <c r="B357" s="64"/>
      <c r="C357" s="60">
        <v>6</v>
      </c>
      <c r="D357" s="60">
        <v>6</v>
      </c>
      <c r="E357" s="61">
        <f>AVERAGEIF(B357:D357,"&lt;&gt;0")</f>
        <v>6</v>
      </c>
      <c r="F357" s="106"/>
    </row>
    <row r="358" spans="1:6" ht="16" thickBot="1" x14ac:dyDescent="0.25">
      <c r="A358" s="55" t="s">
        <v>465</v>
      </c>
      <c r="B358" s="62">
        <v>2</v>
      </c>
      <c r="C358" s="62">
        <v>1</v>
      </c>
      <c r="D358" s="90">
        <v>15</v>
      </c>
      <c r="E358" s="63">
        <f>AVERAGEIF(B358:D358,"&lt;&gt;0")</f>
        <v>6</v>
      </c>
      <c r="F358" s="103"/>
    </row>
    <row r="359" spans="1:6" x14ac:dyDescent="0.2">
      <c r="A359" t="s">
        <v>610</v>
      </c>
      <c r="B359" s="35">
        <v>9</v>
      </c>
      <c r="C359" s="35">
        <v>6</v>
      </c>
      <c r="D359" s="35">
        <v>5</v>
      </c>
      <c r="E359" s="15">
        <f>AVERAGEIF(B359:D359,"&lt;&gt;0")</f>
        <v>6.666666666666667</v>
      </c>
      <c r="F359" s="102"/>
    </row>
    <row r="360" spans="1:6" x14ac:dyDescent="0.2">
      <c r="A360" t="s">
        <v>615</v>
      </c>
      <c r="B360" s="37">
        <v>7</v>
      </c>
      <c r="C360" s="35"/>
      <c r="D360" s="35"/>
      <c r="E360" s="15">
        <f>AVERAGEIF(B360:D360,"&lt;&gt;0")</f>
        <v>7</v>
      </c>
      <c r="F360" s="102"/>
    </row>
    <row r="361" spans="1:6" x14ac:dyDescent="0.2">
      <c r="A361" s="52" t="s">
        <v>24</v>
      </c>
      <c r="B361" s="72">
        <v>3</v>
      </c>
      <c r="C361" s="64">
        <v>3</v>
      </c>
      <c r="D361" s="64">
        <v>17</v>
      </c>
      <c r="E361" s="53">
        <f>AVERAGEIF(B361:D361,"&lt;&gt;0")</f>
        <v>7.666666666666667</v>
      </c>
      <c r="F361" s="102"/>
    </row>
    <row r="362" spans="1:6" x14ac:dyDescent="0.2">
      <c r="A362" t="s">
        <v>491</v>
      </c>
      <c r="B362" s="37">
        <v>6</v>
      </c>
      <c r="C362" s="35">
        <v>10</v>
      </c>
      <c r="D362" s="35"/>
      <c r="E362" s="15">
        <f>AVERAGEIF(B362:D362,"&lt;&gt;0")</f>
        <v>8</v>
      </c>
      <c r="F362" s="102"/>
    </row>
    <row r="363" spans="1:6" x14ac:dyDescent="0.2">
      <c r="A363" t="s">
        <v>572</v>
      </c>
      <c r="B363" s="37">
        <v>8</v>
      </c>
      <c r="C363" s="35"/>
      <c r="D363" s="35"/>
      <c r="E363" s="15">
        <f>AVERAGEIF(B363:D363,"&lt;&gt;0")</f>
        <v>8</v>
      </c>
      <c r="F363" s="103"/>
    </row>
    <row r="364" spans="1:6" x14ac:dyDescent="0.2">
      <c r="A364" s="52" t="s">
        <v>601</v>
      </c>
      <c r="B364" s="35"/>
      <c r="C364" s="35">
        <v>10</v>
      </c>
      <c r="D364" s="35">
        <v>7</v>
      </c>
      <c r="E364" s="53">
        <f>AVERAGEIF(B364:D364,"&lt;&gt;0")</f>
        <v>8.5</v>
      </c>
      <c r="F364" s="103"/>
    </row>
    <row r="365" spans="1:6" x14ac:dyDescent="0.2">
      <c r="A365" s="52" t="s">
        <v>602</v>
      </c>
      <c r="B365" s="35"/>
      <c r="C365" s="35"/>
      <c r="D365" s="35">
        <v>10</v>
      </c>
      <c r="E365" s="53">
        <f>AVERAGEIF(B365:D365,"&lt;&gt;0")</f>
        <v>10</v>
      </c>
    </row>
    <row r="366" spans="1:6" x14ac:dyDescent="0.2">
      <c r="A366" t="s">
        <v>604</v>
      </c>
      <c r="B366" s="37">
        <v>10</v>
      </c>
      <c r="C366" s="35"/>
      <c r="D366" s="35"/>
      <c r="E366" s="15">
        <f>AVERAGEIF(B366:D366,"&lt;&gt;0")</f>
        <v>10</v>
      </c>
    </row>
    <row r="367" spans="1:6" x14ac:dyDescent="0.2">
      <c r="A367" t="s">
        <v>605</v>
      </c>
      <c r="B367" s="35">
        <v>19</v>
      </c>
      <c r="C367" s="35">
        <v>3</v>
      </c>
      <c r="D367" s="35">
        <v>8</v>
      </c>
      <c r="E367" s="15">
        <f>AVERAGEIF(B367:D367,"&lt;&gt;0")</f>
        <v>10</v>
      </c>
    </row>
    <row r="368" spans="1:6" x14ac:dyDescent="0.2">
      <c r="A368" t="s">
        <v>504</v>
      </c>
      <c r="B368" s="35"/>
      <c r="C368" s="35">
        <v>10</v>
      </c>
      <c r="D368" s="35"/>
      <c r="E368" s="15">
        <f>AVERAGEIF(B368:D368,"&lt;&gt;0")</f>
        <v>10</v>
      </c>
    </row>
    <row r="369" spans="1:5" x14ac:dyDescent="0.2">
      <c r="A369" t="s">
        <v>505</v>
      </c>
      <c r="B369" s="35"/>
      <c r="C369" s="35">
        <v>10</v>
      </c>
      <c r="D369" s="35"/>
      <c r="E369" s="15">
        <f>AVERAGEIF(B369:D369,"&lt;&gt;0")</f>
        <v>10</v>
      </c>
    </row>
    <row r="370" spans="1:5" x14ac:dyDescent="0.2">
      <c r="A370" t="s">
        <v>508</v>
      </c>
      <c r="B370" s="35"/>
      <c r="C370" s="35">
        <v>10</v>
      </c>
      <c r="D370" s="35"/>
      <c r="E370" s="15">
        <f>AVERAGEIF(B370:D370,"&lt;&gt;0")</f>
        <v>10</v>
      </c>
    </row>
    <row r="371" spans="1:5" x14ac:dyDescent="0.2">
      <c r="A371" t="s">
        <v>506</v>
      </c>
      <c r="B371" s="35"/>
      <c r="C371" s="35">
        <v>10</v>
      </c>
      <c r="D371" s="35"/>
      <c r="E371" s="53">
        <f>AVERAGEIF(B371:D371,"&lt;&gt;0")</f>
        <v>10</v>
      </c>
    </row>
    <row r="372" spans="1:5" x14ac:dyDescent="0.2">
      <c r="A372" t="s">
        <v>473</v>
      </c>
      <c r="B372" s="35">
        <v>18</v>
      </c>
      <c r="C372" s="35">
        <v>3</v>
      </c>
      <c r="D372" s="35"/>
      <c r="E372" s="15">
        <f>AVERAGEIF(B372:D372,"&lt;&gt;0")</f>
        <v>10.5</v>
      </c>
    </row>
    <row r="373" spans="1:5" x14ac:dyDescent="0.2">
      <c r="A373" t="s">
        <v>477</v>
      </c>
      <c r="B373" s="35">
        <v>11</v>
      </c>
      <c r="C373" s="35">
        <v>10</v>
      </c>
      <c r="D373" s="35"/>
      <c r="E373" s="15">
        <f>AVERAGEIF(B373:D373,"&lt;&gt;0")</f>
        <v>10.5</v>
      </c>
    </row>
    <row r="374" spans="1:5" x14ac:dyDescent="0.2">
      <c r="A374" t="s">
        <v>613</v>
      </c>
      <c r="B374" s="35">
        <v>12</v>
      </c>
      <c r="C374" s="35">
        <v>10</v>
      </c>
      <c r="D374" s="35"/>
      <c r="E374" s="15">
        <f>AVERAGEIF(B374:D374,"&lt;&gt;0")</f>
        <v>11</v>
      </c>
    </row>
    <row r="375" spans="1:5" x14ac:dyDescent="0.2">
      <c r="A375" s="52" t="s">
        <v>11</v>
      </c>
      <c r="B375" s="68">
        <v>22</v>
      </c>
      <c r="C375" s="68">
        <v>10</v>
      </c>
      <c r="D375" s="68">
        <v>4</v>
      </c>
      <c r="E375" s="70">
        <f>AVERAGEIF(B375:D375,"&lt;&gt;0")</f>
        <v>12</v>
      </c>
    </row>
    <row r="376" spans="1:5" x14ac:dyDescent="0.2">
      <c r="A376" t="s">
        <v>22</v>
      </c>
      <c r="B376" s="35">
        <v>23</v>
      </c>
      <c r="C376" s="35">
        <v>6</v>
      </c>
      <c r="D376" s="35">
        <v>9</v>
      </c>
      <c r="E376" s="15">
        <f>AVERAGEIF(B376:D376,"&lt;&gt;0")</f>
        <v>12.666666666666666</v>
      </c>
    </row>
    <row r="377" spans="1:5" x14ac:dyDescent="0.2">
      <c r="A377" s="52" t="s">
        <v>603</v>
      </c>
      <c r="B377" s="72">
        <v>13</v>
      </c>
      <c r="C377" s="64"/>
      <c r="D377" s="64">
        <v>14</v>
      </c>
      <c r="E377" s="53">
        <f>AVERAGEIF(B377:D377,"&lt;&gt;0")</f>
        <v>13.5</v>
      </c>
    </row>
    <row r="378" spans="1:5" x14ac:dyDescent="0.2">
      <c r="A378" t="s">
        <v>614</v>
      </c>
      <c r="B378" s="35">
        <v>14</v>
      </c>
      <c r="C378" s="35"/>
      <c r="D378" s="35"/>
      <c r="E378" s="15">
        <f>AVERAGEIF(B378:D378,"&lt;&gt;0")</f>
        <v>14</v>
      </c>
    </row>
    <row r="379" spans="1:5" x14ac:dyDescent="0.2">
      <c r="A379" t="s">
        <v>574</v>
      </c>
      <c r="B379" s="35">
        <v>15</v>
      </c>
      <c r="C379" s="35"/>
      <c r="D379" s="35"/>
      <c r="E379" s="15">
        <f>AVERAGEIF(B379:D379,"&lt;&gt;0")</f>
        <v>15</v>
      </c>
    </row>
    <row r="380" spans="1:5" x14ac:dyDescent="0.2">
      <c r="A380" t="s">
        <v>9</v>
      </c>
      <c r="B380" s="35"/>
      <c r="C380" s="35"/>
      <c r="D380" s="35">
        <v>16</v>
      </c>
      <c r="E380" s="15">
        <f>AVERAGEIF(B380:D380,"&lt;&gt;0")</f>
        <v>16</v>
      </c>
    </row>
    <row r="381" spans="1:5" x14ac:dyDescent="0.2">
      <c r="A381" t="s">
        <v>617</v>
      </c>
      <c r="B381" s="35">
        <v>16</v>
      </c>
      <c r="C381" s="35"/>
      <c r="D381" s="35"/>
      <c r="E381" s="15">
        <f>AVERAGEIF(B381:D381,"&lt;&gt;0")</f>
        <v>16</v>
      </c>
    </row>
    <row r="382" spans="1:5" x14ac:dyDescent="0.2">
      <c r="A382" t="s">
        <v>459</v>
      </c>
      <c r="B382" s="35">
        <v>17</v>
      </c>
      <c r="C382" s="35"/>
      <c r="D382" s="35"/>
      <c r="E382" s="15">
        <f>AVERAGEIF(B382:D382,"&lt;&gt;0")</f>
        <v>17</v>
      </c>
    </row>
    <row r="383" spans="1:5" x14ac:dyDescent="0.2">
      <c r="A383" t="s">
        <v>23</v>
      </c>
      <c r="B383" s="35">
        <v>26</v>
      </c>
      <c r="C383" s="35"/>
      <c r="D383" s="35">
        <v>11</v>
      </c>
      <c r="E383" s="15">
        <f>AVERAGEIF(B383:D383,"&lt;&gt;0")</f>
        <v>18.5</v>
      </c>
    </row>
    <row r="384" spans="1:5" x14ac:dyDescent="0.2">
      <c r="A384" t="s">
        <v>578</v>
      </c>
      <c r="B384" s="35">
        <v>19</v>
      </c>
      <c r="C384" s="35"/>
      <c r="D384" s="35"/>
      <c r="E384" s="15">
        <f>AVERAGEIF(B384:D384,"&lt;&gt;0")</f>
        <v>19</v>
      </c>
    </row>
    <row r="385" spans="1:5" x14ac:dyDescent="0.2">
      <c r="A385" t="s">
        <v>608</v>
      </c>
      <c r="B385" s="35">
        <v>19</v>
      </c>
      <c r="C385" s="35"/>
      <c r="D385" s="35"/>
      <c r="E385" s="15">
        <f>AVERAGEIF(B385:D385,"&lt;&gt;0")</f>
        <v>19</v>
      </c>
    </row>
    <row r="386" spans="1:5" x14ac:dyDescent="0.2">
      <c r="A386" t="s">
        <v>13</v>
      </c>
      <c r="B386" s="35">
        <v>29</v>
      </c>
      <c r="C386" s="35"/>
      <c r="D386" s="35">
        <v>12</v>
      </c>
      <c r="E386" s="15">
        <f>AVERAGEIF(B386:D386,"&lt;&gt;0")</f>
        <v>20.5</v>
      </c>
    </row>
    <row r="387" spans="1:5" x14ac:dyDescent="0.2">
      <c r="A387" t="s">
        <v>571</v>
      </c>
      <c r="B387" s="35">
        <v>25</v>
      </c>
      <c r="C387" s="35"/>
      <c r="D387" s="35">
        <v>18</v>
      </c>
      <c r="E387" s="15">
        <f>AVERAGEIF(B387:D387,"&lt;&gt;0")</f>
        <v>21.5</v>
      </c>
    </row>
    <row r="388" spans="1:5" x14ac:dyDescent="0.2">
      <c r="A388" t="s">
        <v>21</v>
      </c>
      <c r="B388" s="35">
        <v>32</v>
      </c>
      <c r="C388" s="35"/>
      <c r="D388" s="35">
        <v>13</v>
      </c>
      <c r="E388" s="15">
        <f>AVERAGEIF(B388:D388,"&lt;&gt;0")</f>
        <v>22.5</v>
      </c>
    </row>
    <row r="389" spans="1:5" x14ac:dyDescent="0.2">
      <c r="A389" t="s">
        <v>579</v>
      </c>
      <c r="B389" s="35">
        <v>24</v>
      </c>
      <c r="C389" s="35"/>
      <c r="D389" s="35"/>
      <c r="E389" s="15">
        <f>AVERAGEIF(B389:D389,"&lt;&gt;0")</f>
        <v>24</v>
      </c>
    </row>
    <row r="390" spans="1:5" x14ac:dyDescent="0.2">
      <c r="A390" t="s">
        <v>612</v>
      </c>
      <c r="B390" s="35">
        <v>27</v>
      </c>
      <c r="C390" s="35"/>
      <c r="D390" s="35"/>
      <c r="E390" s="15">
        <f>AVERAGEIF(B390:D390,"&lt;&gt;0")</f>
        <v>27</v>
      </c>
    </row>
    <row r="391" spans="1:5" x14ac:dyDescent="0.2">
      <c r="A391" t="s">
        <v>616</v>
      </c>
      <c r="B391" s="35">
        <v>28</v>
      </c>
      <c r="C391" s="35"/>
      <c r="D391" s="35"/>
      <c r="E391" s="15">
        <f>AVERAGEIF(B391:D391,"&lt;&gt;0")</f>
        <v>28</v>
      </c>
    </row>
    <row r="392" spans="1:5" x14ac:dyDescent="0.2">
      <c r="A392" t="s">
        <v>580</v>
      </c>
      <c r="B392" s="35">
        <v>30</v>
      </c>
      <c r="C392" s="35"/>
      <c r="D392" s="35"/>
      <c r="E392" s="15">
        <f>AVERAGEIF(B392:D392,"&lt;&gt;0")</f>
        <v>30</v>
      </c>
    </row>
    <row r="393" spans="1:5" x14ac:dyDescent="0.2">
      <c r="A393" t="s">
        <v>582</v>
      </c>
      <c r="B393" s="35">
        <v>30</v>
      </c>
      <c r="C393" s="35"/>
      <c r="D393" s="35"/>
      <c r="E393" s="15">
        <f>AVERAGEIF(B393:D393,"&lt;&gt;0")</f>
        <v>30</v>
      </c>
    </row>
    <row r="394" spans="1:5" x14ac:dyDescent="0.2">
      <c r="A394" t="s">
        <v>611</v>
      </c>
      <c r="B394" s="35">
        <v>33</v>
      </c>
      <c r="C394" s="35"/>
      <c r="D394" s="35"/>
      <c r="E394" s="15">
        <f>AVERAGEIF(B394:D394,"&lt;&gt;0")</f>
        <v>33</v>
      </c>
    </row>
    <row r="395" spans="1:5" x14ac:dyDescent="0.2">
      <c r="A395" t="s">
        <v>607</v>
      </c>
      <c r="B395" s="35">
        <v>34</v>
      </c>
      <c r="C395" s="35"/>
      <c r="D395" s="35"/>
      <c r="E395" s="15">
        <f>AVERAGEIF(B395:D395,"&lt;&gt;0")</f>
        <v>34</v>
      </c>
    </row>
    <row r="396" spans="1:5" x14ac:dyDescent="0.2">
      <c r="A396" t="s">
        <v>585</v>
      </c>
      <c r="B396" s="35">
        <v>35</v>
      </c>
      <c r="C396" s="35"/>
      <c r="D396" s="35"/>
      <c r="E396" s="15">
        <f>AVERAGEIF(B396:D396,"&lt;&gt;0")</f>
        <v>35</v>
      </c>
    </row>
    <row r="397" spans="1:5" x14ac:dyDescent="0.2">
      <c r="A397" t="s">
        <v>587</v>
      </c>
      <c r="B397" s="35">
        <v>36</v>
      </c>
      <c r="C397" s="35"/>
      <c r="D397" s="35"/>
      <c r="E397" s="15">
        <f>AVERAGEIF(B397:D397,"&lt;&gt;0")</f>
        <v>36</v>
      </c>
    </row>
    <row r="398" spans="1:5" x14ac:dyDescent="0.2">
      <c r="A398" s="52" t="s">
        <v>588</v>
      </c>
      <c r="B398" s="35">
        <v>37</v>
      </c>
      <c r="C398" s="35"/>
      <c r="D398" s="35"/>
      <c r="E398" s="53">
        <f>AVERAGEIF(B398:D398,"&lt;&gt;0")</f>
        <v>37</v>
      </c>
    </row>
    <row r="399" spans="1:5" x14ac:dyDescent="0.2">
      <c r="A399" t="s">
        <v>589</v>
      </c>
      <c r="B399" s="35">
        <v>37</v>
      </c>
      <c r="C399" s="35"/>
      <c r="D399" s="35"/>
      <c r="E399" s="15">
        <f>AVERAGEIF(B399:D399,"&lt;&gt;0")</f>
        <v>37</v>
      </c>
    </row>
    <row r="400" spans="1:5" x14ac:dyDescent="0.2">
      <c r="A400" t="s">
        <v>586</v>
      </c>
      <c r="B400" s="35">
        <v>37</v>
      </c>
      <c r="C400" s="35"/>
      <c r="D400" s="35"/>
      <c r="E400" s="15">
        <f>AVERAGEIF(B400:D400,"&lt;&gt;0")</f>
        <v>37</v>
      </c>
    </row>
    <row r="401" spans="1:5" x14ac:dyDescent="0.2">
      <c r="A401" t="s">
        <v>606</v>
      </c>
      <c r="B401" s="35"/>
      <c r="C401" s="35"/>
      <c r="D401" s="35"/>
      <c r="E401" s="15" t="e">
        <f>AVERAGEIF(B401:D401,"&lt;&gt;0")</f>
        <v>#DIV/0!</v>
      </c>
    </row>
    <row r="402" spans="1:5" x14ac:dyDescent="0.2">
      <c r="A402" t="s">
        <v>609</v>
      </c>
      <c r="B402" s="35"/>
      <c r="C402" s="35"/>
      <c r="D402" s="35"/>
      <c r="E402" s="15" t="e">
        <f>AVERAGEIF(B402:D402,"&lt;&gt;0")</f>
        <v>#DIV/0!</v>
      </c>
    </row>
    <row r="403" spans="1:5" x14ac:dyDescent="0.2">
      <c r="A403" t="s">
        <v>590</v>
      </c>
      <c r="B403" s="35"/>
      <c r="C403" s="35"/>
      <c r="D403" s="35"/>
      <c r="E403" s="15" t="e">
        <f>AVERAGEIF(B403:D403,"&lt;&gt;0")</f>
        <v>#DIV/0!</v>
      </c>
    </row>
    <row r="404" spans="1:5" x14ac:dyDescent="0.2">
      <c r="A404" t="s">
        <v>499</v>
      </c>
      <c r="B404" s="35"/>
      <c r="C404" s="35"/>
      <c r="D404" s="35"/>
      <c r="E404" s="53"/>
    </row>
    <row r="405" spans="1:5" x14ac:dyDescent="0.2">
      <c r="A405" t="s">
        <v>482</v>
      </c>
      <c r="B405" s="35"/>
      <c r="C405" s="35"/>
      <c r="D405" s="35"/>
      <c r="E405" s="53"/>
    </row>
    <row r="406" spans="1:5" x14ac:dyDescent="0.2">
      <c r="A406" t="s">
        <v>463</v>
      </c>
      <c r="B406" s="35"/>
      <c r="C406" s="35"/>
      <c r="D406" s="35"/>
      <c r="E406" s="53"/>
    </row>
    <row r="407" spans="1:5" x14ac:dyDescent="0.2">
      <c r="A407" t="s">
        <v>467</v>
      </c>
      <c r="B407" s="35"/>
      <c r="C407" s="35"/>
      <c r="D407" s="35"/>
      <c r="E407" s="53"/>
    </row>
    <row r="408" spans="1:5" x14ac:dyDescent="0.2">
      <c r="A408" t="s">
        <v>533</v>
      </c>
      <c r="B408" s="35"/>
      <c r="C408" s="35"/>
      <c r="D408" s="35"/>
      <c r="E408" s="53"/>
    </row>
    <row r="410" spans="1:5" ht="16" thickBot="1" x14ac:dyDescent="0.25"/>
    <row r="411" spans="1:5" ht="16" x14ac:dyDescent="0.2">
      <c r="A411" s="91" t="s">
        <v>638</v>
      </c>
      <c r="B411" s="92" t="s">
        <v>598</v>
      </c>
      <c r="C411" s="92" t="s">
        <v>549</v>
      </c>
      <c r="D411" s="93" t="s">
        <v>627</v>
      </c>
      <c r="E411" s="94" t="s">
        <v>639</v>
      </c>
    </row>
    <row r="412" spans="1:5" x14ac:dyDescent="0.2">
      <c r="A412" s="54" t="s">
        <v>453</v>
      </c>
      <c r="B412" s="60">
        <v>2</v>
      </c>
      <c r="C412" s="60">
        <v>3</v>
      </c>
      <c r="D412" s="60">
        <v>2</v>
      </c>
      <c r="E412" s="61">
        <f>AVERAGEIF(B412:D412,"&lt;&gt;0")</f>
        <v>2.3333333333333335</v>
      </c>
    </row>
    <row r="413" spans="1:5" x14ac:dyDescent="0.2">
      <c r="A413" s="54" t="s">
        <v>456</v>
      </c>
      <c r="B413" s="60">
        <v>4</v>
      </c>
      <c r="C413" s="60">
        <v>2</v>
      </c>
      <c r="D413" s="60">
        <v>1</v>
      </c>
      <c r="E413" s="61">
        <f>AVERAGEIF(B413:D413,"&lt;&gt;0")</f>
        <v>2.3333333333333335</v>
      </c>
    </row>
    <row r="414" spans="1:5" x14ac:dyDescent="0.2">
      <c r="A414" s="54" t="s">
        <v>11</v>
      </c>
      <c r="B414" s="60">
        <v>3</v>
      </c>
      <c r="C414" s="60">
        <v>1</v>
      </c>
      <c r="D414" s="60">
        <v>4</v>
      </c>
      <c r="E414" s="61">
        <f>AVERAGEIF(B414:D414,"&lt;&gt;0")</f>
        <v>2.6666666666666665</v>
      </c>
    </row>
    <row r="415" spans="1:5" x14ac:dyDescent="0.2">
      <c r="A415" s="54" t="s">
        <v>455</v>
      </c>
      <c r="B415" s="60">
        <v>1</v>
      </c>
      <c r="C415" s="60">
        <v>6</v>
      </c>
      <c r="D415" s="60">
        <v>3</v>
      </c>
      <c r="E415" s="61">
        <f>AVERAGEIF(B415:D415,"&lt;&gt;0")</f>
        <v>3.3333333333333335</v>
      </c>
    </row>
    <row r="416" spans="1:5" ht="16" thickBot="1" x14ac:dyDescent="0.25">
      <c r="A416" s="109" t="s">
        <v>610</v>
      </c>
      <c r="B416" s="62">
        <v>6</v>
      </c>
      <c r="C416" s="62">
        <v>7</v>
      </c>
      <c r="D416" s="62">
        <v>5</v>
      </c>
      <c r="E416" s="63">
        <f>AVERAGEIF(B416:D416,"&lt;&gt;0")</f>
        <v>6</v>
      </c>
    </row>
    <row r="417" spans="1:6" x14ac:dyDescent="0.2">
      <c r="A417" s="52" t="s">
        <v>600</v>
      </c>
      <c r="B417" s="64"/>
      <c r="C417" s="64">
        <v>8</v>
      </c>
      <c r="D417" s="64">
        <v>6</v>
      </c>
      <c r="E417" s="53">
        <f>AVERAGEIF(B417:D417,"&lt;&gt;0")</f>
        <v>7</v>
      </c>
    </row>
    <row r="418" spans="1:6" x14ac:dyDescent="0.2">
      <c r="A418" t="s">
        <v>22</v>
      </c>
      <c r="B418" s="35">
        <v>8</v>
      </c>
      <c r="C418" s="35">
        <v>11</v>
      </c>
      <c r="D418" s="35">
        <v>9</v>
      </c>
      <c r="E418" s="15">
        <f>AVERAGEIF(B418:D418,"&lt;&gt;0")</f>
        <v>9.3333333333333339</v>
      </c>
    </row>
    <row r="419" spans="1:6" x14ac:dyDescent="0.2">
      <c r="A419" s="52" t="s">
        <v>465</v>
      </c>
      <c r="B419" s="60">
        <v>10</v>
      </c>
      <c r="C419" s="60">
        <v>4</v>
      </c>
      <c r="D419" s="60">
        <v>15</v>
      </c>
      <c r="E419" s="105">
        <f>AVERAGEIF(B419:D419,"&lt;&gt;0")</f>
        <v>9.6666666666666661</v>
      </c>
    </row>
    <row r="420" spans="1:6" x14ac:dyDescent="0.2">
      <c r="A420" s="52" t="s">
        <v>24</v>
      </c>
      <c r="B420" s="64">
        <v>5</v>
      </c>
      <c r="C420" s="64">
        <v>8</v>
      </c>
      <c r="D420" s="64">
        <v>17</v>
      </c>
      <c r="E420" s="53">
        <f>AVERAGEIF(B420:D420,"&lt;&gt;0")</f>
        <v>10</v>
      </c>
    </row>
    <row r="421" spans="1:6" x14ac:dyDescent="0.2">
      <c r="A421" t="s">
        <v>613</v>
      </c>
      <c r="B421" s="35">
        <v>12</v>
      </c>
      <c r="C421" s="35">
        <v>8</v>
      </c>
      <c r="D421" s="35"/>
      <c r="E421" s="15">
        <f>AVERAGEIF(B421:D421,"&lt;&gt;0")</f>
        <v>10</v>
      </c>
    </row>
    <row r="422" spans="1:6" x14ac:dyDescent="0.2">
      <c r="A422" t="s">
        <v>477</v>
      </c>
      <c r="B422" s="35">
        <v>9</v>
      </c>
      <c r="C422" s="35">
        <v>11</v>
      </c>
      <c r="D422" s="35"/>
      <c r="E422" s="15">
        <f>AVERAGEIF(B422:D422,"&lt;&gt;0")</f>
        <v>10</v>
      </c>
      <c r="F422" s="108"/>
    </row>
    <row r="423" spans="1:6" x14ac:dyDescent="0.2">
      <c r="A423" s="52" t="s">
        <v>602</v>
      </c>
      <c r="B423" s="35"/>
      <c r="C423" s="35">
        <v>11</v>
      </c>
      <c r="D423" s="35">
        <v>10</v>
      </c>
      <c r="E423" s="53">
        <f>AVERAGEIF(B423:D423,"&lt;&gt;0")</f>
        <v>10.5</v>
      </c>
    </row>
    <row r="424" spans="1:6" x14ac:dyDescent="0.2">
      <c r="A424" t="s">
        <v>491</v>
      </c>
      <c r="B424" s="35">
        <v>7</v>
      </c>
      <c r="C424" s="35">
        <v>14</v>
      </c>
      <c r="D424" s="35"/>
      <c r="E424" s="15">
        <f>AVERAGEIF(B424:D424,"&lt;&gt;0")</f>
        <v>10.5</v>
      </c>
    </row>
    <row r="425" spans="1:6" x14ac:dyDescent="0.2">
      <c r="A425" s="52" t="s">
        <v>601</v>
      </c>
      <c r="B425" s="35"/>
      <c r="C425" s="35">
        <v>15</v>
      </c>
      <c r="D425" s="35">
        <v>7</v>
      </c>
      <c r="E425" s="53">
        <f>AVERAGEIF(B425:D425,"&lt;&gt;0")</f>
        <v>11</v>
      </c>
    </row>
    <row r="426" spans="1:6" x14ac:dyDescent="0.2">
      <c r="A426" t="s">
        <v>605</v>
      </c>
      <c r="B426" s="35">
        <v>11</v>
      </c>
      <c r="C426" s="35">
        <v>15</v>
      </c>
      <c r="D426" s="35">
        <v>8</v>
      </c>
      <c r="E426" s="15">
        <f>AVERAGEIF(B426:D426,"&lt;&gt;0")</f>
        <v>11.333333333333334</v>
      </c>
    </row>
    <row r="427" spans="1:6" x14ac:dyDescent="0.2">
      <c r="A427" t="s">
        <v>473</v>
      </c>
      <c r="B427" s="35">
        <v>22</v>
      </c>
      <c r="C427" s="35">
        <v>4</v>
      </c>
      <c r="D427" s="35"/>
      <c r="E427" s="15">
        <f>AVERAGEIF(B427:D427,"&lt;&gt;0")</f>
        <v>13</v>
      </c>
    </row>
    <row r="428" spans="1:6" x14ac:dyDescent="0.2">
      <c r="A428" t="s">
        <v>572</v>
      </c>
      <c r="B428" s="35">
        <v>13</v>
      </c>
      <c r="C428" s="35"/>
      <c r="D428" s="35"/>
      <c r="E428" s="15">
        <f>AVERAGEIF(B428:D428,"&lt;&gt;0")</f>
        <v>13</v>
      </c>
    </row>
    <row r="429" spans="1:6" x14ac:dyDescent="0.2">
      <c r="A429" t="s">
        <v>579</v>
      </c>
      <c r="B429" s="35">
        <v>15</v>
      </c>
      <c r="C429" s="35"/>
      <c r="D429" s="35"/>
      <c r="E429" s="15">
        <f>AVERAGEIF(B429:D429,"&lt;&gt;0")</f>
        <v>15</v>
      </c>
    </row>
    <row r="430" spans="1:6" x14ac:dyDescent="0.2">
      <c r="A430" t="s">
        <v>13</v>
      </c>
      <c r="B430" s="35">
        <v>14</v>
      </c>
      <c r="C430" s="35">
        <v>21</v>
      </c>
      <c r="D430" s="35">
        <v>12</v>
      </c>
      <c r="E430" s="15">
        <f>AVERAGEIF(B430:D430,"&lt;&gt;0")</f>
        <v>15.666666666666666</v>
      </c>
    </row>
    <row r="431" spans="1:6" x14ac:dyDescent="0.2">
      <c r="A431" t="s">
        <v>9</v>
      </c>
      <c r="B431" s="35"/>
      <c r="C431" s="35"/>
      <c r="D431" s="35">
        <v>16</v>
      </c>
      <c r="E431" s="15">
        <f>AVERAGEIF(B431:D431,"&lt;&gt;0")</f>
        <v>16</v>
      </c>
    </row>
    <row r="432" spans="1:6" x14ac:dyDescent="0.2">
      <c r="A432" t="s">
        <v>571</v>
      </c>
      <c r="B432" s="35">
        <v>15</v>
      </c>
      <c r="C432" s="35"/>
      <c r="D432" s="35">
        <v>18</v>
      </c>
      <c r="E432" s="15">
        <f>AVERAGEIF(B432:D432,"&lt;&gt;0")</f>
        <v>16.5</v>
      </c>
    </row>
    <row r="433" spans="1:5" x14ac:dyDescent="0.2">
      <c r="A433" t="s">
        <v>21</v>
      </c>
      <c r="B433" s="35">
        <v>20</v>
      </c>
      <c r="C433" s="35">
        <v>17</v>
      </c>
      <c r="D433" s="35">
        <v>13</v>
      </c>
      <c r="E433" s="15">
        <f>AVERAGEIF(B433:D433,"&lt;&gt;0")</f>
        <v>16.666666666666668</v>
      </c>
    </row>
    <row r="434" spans="1:5" x14ac:dyDescent="0.2">
      <c r="A434" t="s">
        <v>608</v>
      </c>
      <c r="B434" s="35">
        <v>17</v>
      </c>
      <c r="C434" s="35"/>
      <c r="D434" s="35"/>
      <c r="E434" s="15">
        <f>AVERAGEIF(B434:D434,"&lt;&gt;0")</f>
        <v>17</v>
      </c>
    </row>
    <row r="435" spans="1:5" x14ac:dyDescent="0.2">
      <c r="A435" t="s">
        <v>482</v>
      </c>
      <c r="B435" s="35"/>
      <c r="C435" s="35">
        <v>17</v>
      </c>
      <c r="D435" s="35"/>
      <c r="E435" s="15">
        <f>AVERAGEIF(B435:D435,"&lt;&gt;0")</f>
        <v>17</v>
      </c>
    </row>
    <row r="436" spans="1:5" x14ac:dyDescent="0.2">
      <c r="A436" t="s">
        <v>615</v>
      </c>
      <c r="B436" s="35">
        <v>18</v>
      </c>
      <c r="C436" s="35">
        <v>17</v>
      </c>
      <c r="D436" s="35"/>
      <c r="E436" s="15">
        <f>AVERAGEIF(B436:D436,"&lt;&gt;0")</f>
        <v>17.5</v>
      </c>
    </row>
    <row r="437" spans="1:5" x14ac:dyDescent="0.2">
      <c r="A437" t="s">
        <v>580</v>
      </c>
      <c r="B437" s="35">
        <v>19</v>
      </c>
      <c r="C437" s="35"/>
      <c r="D437" s="35"/>
      <c r="E437" s="15">
        <f>AVERAGEIF(B437:D437,"&lt;&gt;0")</f>
        <v>19</v>
      </c>
    </row>
    <row r="438" spans="1:5" x14ac:dyDescent="0.2">
      <c r="A438" t="s">
        <v>23</v>
      </c>
      <c r="B438" s="35">
        <v>25</v>
      </c>
      <c r="C438" s="35">
        <v>21</v>
      </c>
      <c r="D438" s="35">
        <v>11</v>
      </c>
      <c r="E438" s="15">
        <f>AVERAGEIF(B438:D438,"&lt;&gt;0")</f>
        <v>19</v>
      </c>
    </row>
    <row r="439" spans="1:5" x14ac:dyDescent="0.2">
      <c r="A439" t="s">
        <v>617</v>
      </c>
      <c r="B439" s="35">
        <v>20</v>
      </c>
      <c r="C439" s="35"/>
      <c r="D439" s="35"/>
      <c r="E439" s="15">
        <f>AVERAGEIF(B439:D439,"&lt;&gt;0")</f>
        <v>20</v>
      </c>
    </row>
    <row r="440" spans="1:5" x14ac:dyDescent="0.2">
      <c r="A440" s="52" t="s">
        <v>603</v>
      </c>
      <c r="B440" s="64">
        <v>30</v>
      </c>
      <c r="C440" s="64">
        <v>17</v>
      </c>
      <c r="D440" s="64">
        <v>14</v>
      </c>
      <c r="E440" s="53">
        <f>AVERAGEIF(B440:D440,"&lt;&gt;0")</f>
        <v>20.333333333333332</v>
      </c>
    </row>
    <row r="441" spans="1:5" x14ac:dyDescent="0.2">
      <c r="A441" t="s">
        <v>467</v>
      </c>
      <c r="B441" s="35"/>
      <c r="C441" s="35">
        <v>21</v>
      </c>
      <c r="D441" s="35"/>
      <c r="E441" s="15">
        <f>AVERAGEIF(B441:D441,"&lt;&gt;0")</f>
        <v>21</v>
      </c>
    </row>
    <row r="442" spans="1:5" x14ac:dyDescent="0.2">
      <c r="A442" t="s">
        <v>604</v>
      </c>
      <c r="B442" s="35">
        <v>23</v>
      </c>
      <c r="C442" s="35"/>
      <c r="D442" s="35"/>
      <c r="E442" s="15">
        <f>AVERAGEIF(B442:D442,"&lt;&gt;0")</f>
        <v>23</v>
      </c>
    </row>
    <row r="443" spans="1:5" x14ac:dyDescent="0.2">
      <c r="A443" t="s">
        <v>612</v>
      </c>
      <c r="B443" s="35">
        <v>23</v>
      </c>
      <c r="C443" s="35"/>
      <c r="D443" s="35"/>
      <c r="E443" s="15">
        <f>AVERAGEIF(B443:D443,"&lt;&gt;0")</f>
        <v>23</v>
      </c>
    </row>
    <row r="444" spans="1:5" x14ac:dyDescent="0.2">
      <c r="A444" t="s">
        <v>616</v>
      </c>
      <c r="B444" s="35">
        <v>25</v>
      </c>
      <c r="C444" s="35"/>
      <c r="D444" s="35"/>
      <c r="E444" s="15">
        <f>AVERAGEIF(B444:D444,"&lt;&gt;0")</f>
        <v>25</v>
      </c>
    </row>
    <row r="445" spans="1:5" x14ac:dyDescent="0.2">
      <c r="A445" t="s">
        <v>582</v>
      </c>
      <c r="B445" s="35">
        <v>27</v>
      </c>
      <c r="C445" s="35"/>
      <c r="D445" s="35"/>
      <c r="E445" s="15">
        <f>AVERAGEIF(B445:D445,"&lt;&gt;0")</f>
        <v>27</v>
      </c>
    </row>
    <row r="446" spans="1:5" x14ac:dyDescent="0.2">
      <c r="A446" t="s">
        <v>607</v>
      </c>
      <c r="B446" s="35">
        <v>28</v>
      </c>
      <c r="C446" s="35"/>
      <c r="D446" s="35"/>
      <c r="E446" s="15">
        <f>AVERAGEIF(B446:D446,"&lt;&gt;0")</f>
        <v>28</v>
      </c>
    </row>
    <row r="447" spans="1:5" x14ac:dyDescent="0.2">
      <c r="A447" t="s">
        <v>574</v>
      </c>
      <c r="B447" s="35">
        <v>28</v>
      </c>
      <c r="C447" s="35"/>
      <c r="D447" s="35"/>
      <c r="E447" s="15">
        <f>AVERAGEIF(B447:D447,"&lt;&gt;0")</f>
        <v>28</v>
      </c>
    </row>
    <row r="448" spans="1:5" x14ac:dyDescent="0.2">
      <c r="A448" t="s">
        <v>578</v>
      </c>
      <c r="B448" s="35">
        <v>30</v>
      </c>
      <c r="C448" s="35"/>
      <c r="D448" s="35"/>
      <c r="E448" s="15">
        <f>AVERAGEIF(B448:D448,"&lt;&gt;0")</f>
        <v>30</v>
      </c>
    </row>
    <row r="449" spans="1:5" x14ac:dyDescent="0.2">
      <c r="A449" t="s">
        <v>614</v>
      </c>
      <c r="B449" s="35">
        <v>32</v>
      </c>
      <c r="C449" s="35"/>
      <c r="D449" s="35"/>
      <c r="E449" s="15">
        <f>AVERAGEIF(B449:D449,"&lt;&gt;0")</f>
        <v>32</v>
      </c>
    </row>
    <row r="450" spans="1:5" x14ac:dyDescent="0.2">
      <c r="A450" t="s">
        <v>587</v>
      </c>
      <c r="B450" s="35">
        <v>34</v>
      </c>
      <c r="C450" s="35"/>
      <c r="D450" s="35"/>
      <c r="E450" s="15">
        <f>AVERAGEIF(B450:D450,"&lt;&gt;0")</f>
        <v>34</v>
      </c>
    </row>
    <row r="451" spans="1:5" x14ac:dyDescent="0.2">
      <c r="A451" t="s">
        <v>589</v>
      </c>
      <c r="B451" s="35">
        <v>35</v>
      </c>
      <c r="C451" s="35"/>
      <c r="D451" s="35"/>
      <c r="E451" s="15">
        <f>AVERAGEIF(B451:D451,"&lt;&gt;0")</f>
        <v>35</v>
      </c>
    </row>
    <row r="452" spans="1:5" x14ac:dyDescent="0.2">
      <c r="A452" t="s">
        <v>459</v>
      </c>
      <c r="B452" s="35">
        <v>35</v>
      </c>
      <c r="C452" s="35"/>
      <c r="D452" s="35"/>
      <c r="E452" s="15">
        <f>AVERAGEIF(B452:D452,"&lt;&gt;0")</f>
        <v>35</v>
      </c>
    </row>
    <row r="453" spans="1:5" x14ac:dyDescent="0.2">
      <c r="A453" s="52" t="s">
        <v>588</v>
      </c>
      <c r="B453" s="35"/>
      <c r="C453" s="35"/>
      <c r="D453" s="35"/>
      <c r="E453" s="53"/>
    </row>
    <row r="454" spans="1:5" x14ac:dyDescent="0.2">
      <c r="A454" t="s">
        <v>606</v>
      </c>
      <c r="B454" s="35"/>
      <c r="C454" s="35"/>
      <c r="D454" s="35"/>
      <c r="E454" s="15"/>
    </row>
    <row r="455" spans="1:5" x14ac:dyDescent="0.2">
      <c r="A455" t="s">
        <v>504</v>
      </c>
      <c r="B455" s="35"/>
      <c r="C455" s="35"/>
      <c r="D455" s="35"/>
      <c r="E455" s="28"/>
    </row>
    <row r="456" spans="1:5" x14ac:dyDescent="0.2">
      <c r="A456" t="s">
        <v>499</v>
      </c>
      <c r="B456" s="35"/>
      <c r="C456" s="35"/>
      <c r="D456" s="35"/>
      <c r="E456" s="28"/>
    </row>
    <row r="457" spans="1:5" x14ac:dyDescent="0.2">
      <c r="A457" t="s">
        <v>505</v>
      </c>
      <c r="B457" s="35"/>
      <c r="C457" s="35"/>
      <c r="D457" s="35"/>
      <c r="E457" s="28"/>
    </row>
    <row r="458" spans="1:5" x14ac:dyDescent="0.2">
      <c r="A458" t="s">
        <v>609</v>
      </c>
      <c r="B458" s="35"/>
      <c r="C458" s="35"/>
      <c r="D458" s="35"/>
      <c r="E458" s="15"/>
    </row>
    <row r="459" spans="1:5" x14ac:dyDescent="0.2">
      <c r="A459" t="s">
        <v>611</v>
      </c>
      <c r="B459" s="35">
        <v>32</v>
      </c>
      <c r="C459" s="35"/>
      <c r="D459" s="35"/>
      <c r="E459" s="15"/>
    </row>
    <row r="460" spans="1:5" x14ac:dyDescent="0.2">
      <c r="A460" t="s">
        <v>463</v>
      </c>
      <c r="B460" s="35"/>
      <c r="C460" s="35"/>
      <c r="D460" s="35"/>
      <c r="E460" s="28"/>
    </row>
    <row r="461" spans="1:5" x14ac:dyDescent="0.2">
      <c r="A461" t="s">
        <v>585</v>
      </c>
      <c r="B461" s="35"/>
      <c r="C461" s="35"/>
      <c r="D461" s="35"/>
      <c r="E461" s="15"/>
    </row>
    <row r="462" spans="1:5" x14ac:dyDescent="0.2">
      <c r="A462" t="s">
        <v>590</v>
      </c>
      <c r="B462" s="35"/>
      <c r="C462" s="35"/>
      <c r="D462" s="35"/>
      <c r="E462" s="15"/>
    </row>
    <row r="463" spans="1:5" x14ac:dyDescent="0.2">
      <c r="A463" t="s">
        <v>508</v>
      </c>
      <c r="B463" s="35"/>
      <c r="C463" s="35"/>
      <c r="D463" s="35"/>
      <c r="E463" s="28"/>
    </row>
    <row r="464" spans="1:5" x14ac:dyDescent="0.2">
      <c r="A464" t="s">
        <v>533</v>
      </c>
      <c r="B464" s="35"/>
      <c r="C464" s="35"/>
      <c r="D464" s="35"/>
      <c r="E464" s="15"/>
    </row>
    <row r="465" spans="1:5" x14ac:dyDescent="0.2">
      <c r="A465" t="s">
        <v>506</v>
      </c>
      <c r="B465" s="35"/>
      <c r="C465" s="35"/>
      <c r="D465" s="35"/>
      <c r="E465" s="28"/>
    </row>
    <row r="466" spans="1:5" x14ac:dyDescent="0.2">
      <c r="A466" t="s">
        <v>586</v>
      </c>
      <c r="B466" s="35"/>
      <c r="C466" s="35"/>
      <c r="D466" s="35"/>
      <c r="E466" s="15"/>
    </row>
  </sheetData>
  <autoFilter ref="A411:E411" xr:uid="{358D74B3-D79C-0A49-AA48-AACD35D7A351}">
    <sortState xmlns:xlrd2="http://schemas.microsoft.com/office/spreadsheetml/2017/richdata2" ref="A412:E466">
      <sortCondition ref="E411:E46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Delphi data</vt:lpstr>
      <vt:lpstr>Delphi analysis</vt:lpstr>
      <vt:lpstr>NGO or not</vt:lpstr>
      <vt:lpstr>Wave analysis</vt:lpstr>
      <vt:lpstr>Red-list data &amp; analysis</vt:lpstr>
      <vt:lpstr>NBSAP data</vt:lpstr>
      <vt:lpstr>NBSAP analysis</vt:lpstr>
      <vt:lpstr>SSA comparison</vt:lpstr>
      <vt:lpstr>Sub-regional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2018-10-31T23:13:47Z</cp:lastPrinted>
  <dcterms:created xsi:type="dcterms:W3CDTF">2016-08-29T12:48:58Z</dcterms:created>
  <dcterms:modified xsi:type="dcterms:W3CDTF">2022-02-13T16:25:39Z</dcterms:modified>
</cp:coreProperties>
</file>