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im and Premium\Updates\"/>
    </mc:Choice>
  </mc:AlternateContent>
  <xr:revisionPtr revIDLastSave="0" documentId="8_{DA98068D-6ACC-439D-A0AF-D78DF75D2684}" xr6:coauthVersionLast="45" xr6:coauthVersionMax="45" xr10:uidLastSave="{00000000-0000-0000-0000-000000000000}"/>
  <bookViews>
    <workbookView xWindow="-108" yWindow="-108" windowWidth="23256" windowHeight="13176" firstSheet="3" activeTab="3" xr2:uid="{88B1852C-0A0C-453E-8D10-A85E5B80429F}"/>
  </bookViews>
  <sheets>
    <sheet name="Brand Data" sheetId="1" r:id="rId1"/>
    <sheet name="Claim amount and Premium" sheetId="2" r:id="rId2"/>
    <sheet name="Sheet7" sheetId="7" r:id="rId3"/>
    <sheet name="Claim Amount and Loss Ratio" sheetId="3" r:id="rId4"/>
    <sheet name="Premium and Loss Ratio" sheetId="4" r:id="rId5"/>
    <sheet name="Frequency of Claim" sheetId="5" r:id="rId6"/>
    <sheet name="Severity of Claim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  <c r="C16" i="1"/>
  <c r="D16" i="1"/>
  <c r="E16" i="1"/>
  <c r="B16" i="1"/>
  <c r="H25" i="6" l="1"/>
  <c r="G25" i="6"/>
  <c r="F25" i="6"/>
  <c r="H31" i="6"/>
  <c r="G31" i="6"/>
  <c r="F31" i="6"/>
  <c r="H26" i="6"/>
  <c r="G26" i="6"/>
  <c r="F26" i="6"/>
  <c r="H28" i="6"/>
  <c r="G28" i="6"/>
  <c r="F28" i="6"/>
  <c r="H21" i="6"/>
  <c r="G21" i="6"/>
  <c r="F21" i="6"/>
  <c r="H29" i="6"/>
  <c r="G29" i="6"/>
  <c r="F29" i="6"/>
  <c r="H22" i="6"/>
  <c r="G22" i="6"/>
  <c r="F22" i="6"/>
  <c r="H23" i="6"/>
  <c r="G23" i="6"/>
  <c r="F23" i="6"/>
  <c r="H24" i="6"/>
  <c r="G24" i="6"/>
  <c r="F24" i="6"/>
  <c r="H30" i="6"/>
  <c r="G30" i="6"/>
  <c r="F30" i="6"/>
  <c r="H27" i="6"/>
  <c r="G27" i="6"/>
  <c r="F27" i="6"/>
  <c r="H23" i="5"/>
  <c r="G23" i="5"/>
  <c r="F23" i="5"/>
  <c r="H21" i="5"/>
  <c r="G21" i="5"/>
  <c r="F21" i="5"/>
  <c r="H24" i="5"/>
  <c r="G24" i="5"/>
  <c r="F24" i="5"/>
  <c r="H22" i="5"/>
  <c r="G22" i="5"/>
  <c r="F22" i="5"/>
  <c r="H29" i="5"/>
  <c r="G29" i="5"/>
  <c r="F29" i="5"/>
  <c r="H27" i="5"/>
  <c r="G27" i="5"/>
  <c r="F27" i="5"/>
  <c r="H30" i="5"/>
  <c r="G30" i="5"/>
  <c r="F30" i="5"/>
  <c r="H25" i="5"/>
  <c r="G25" i="5"/>
  <c r="F25" i="5"/>
  <c r="H31" i="5"/>
  <c r="G31" i="5"/>
  <c r="F31" i="5"/>
  <c r="H26" i="5"/>
  <c r="G26" i="5"/>
  <c r="F26" i="5"/>
  <c r="H28" i="5"/>
  <c r="G28" i="5"/>
  <c r="F28" i="5"/>
  <c r="H25" i="4"/>
  <c r="G25" i="4"/>
  <c r="F25" i="4"/>
  <c r="H26" i="4"/>
  <c r="G26" i="4"/>
  <c r="F26" i="4"/>
  <c r="H23" i="4"/>
  <c r="G23" i="4"/>
  <c r="F23" i="4"/>
  <c r="H22" i="4"/>
  <c r="G22" i="4"/>
  <c r="F22" i="4"/>
  <c r="H29" i="4"/>
  <c r="G29" i="4"/>
  <c r="F29" i="4"/>
  <c r="H28" i="4"/>
  <c r="G28" i="4"/>
  <c r="F28" i="4"/>
  <c r="H31" i="4"/>
  <c r="G31" i="4"/>
  <c r="F31" i="4"/>
  <c r="H27" i="4"/>
  <c r="G27" i="4"/>
  <c r="F27" i="4"/>
  <c r="H32" i="4"/>
  <c r="G32" i="4"/>
  <c r="F32" i="4"/>
  <c r="H24" i="4"/>
  <c r="G24" i="4"/>
  <c r="F24" i="4"/>
  <c r="H30" i="4"/>
  <c r="G30" i="4"/>
  <c r="F30" i="4"/>
  <c r="H23" i="3"/>
  <c r="G23" i="3"/>
  <c r="F23" i="3"/>
  <c r="H24" i="3"/>
  <c r="G24" i="3"/>
  <c r="F24" i="3"/>
  <c r="H21" i="3"/>
  <c r="G21" i="3"/>
  <c r="F21" i="3"/>
  <c r="H20" i="3"/>
  <c r="G20" i="3"/>
  <c r="F20" i="3"/>
  <c r="H27" i="3"/>
  <c r="G27" i="3"/>
  <c r="F27" i="3"/>
  <c r="H26" i="3"/>
  <c r="G26" i="3"/>
  <c r="F26" i="3"/>
  <c r="H29" i="3"/>
  <c r="G29" i="3"/>
  <c r="F29" i="3"/>
  <c r="H25" i="3"/>
  <c r="G25" i="3"/>
  <c r="F25" i="3"/>
  <c r="H30" i="3"/>
  <c r="G30" i="3"/>
  <c r="F30" i="3"/>
  <c r="H22" i="3"/>
  <c r="G22" i="3"/>
  <c r="F22" i="3"/>
  <c r="H28" i="3"/>
  <c r="G28" i="3"/>
  <c r="F28" i="3"/>
  <c r="H20" i="7"/>
  <c r="G20" i="7"/>
  <c r="F20" i="7"/>
  <c r="H29" i="7"/>
  <c r="G29" i="7"/>
  <c r="F29" i="7"/>
  <c r="H21" i="7"/>
  <c r="G21" i="7"/>
  <c r="F21" i="7"/>
  <c r="H27" i="7"/>
  <c r="G27" i="7"/>
  <c r="F27" i="7"/>
  <c r="H28" i="7"/>
  <c r="G28" i="7"/>
  <c r="F28" i="7"/>
  <c r="H30" i="7"/>
  <c r="G30" i="7"/>
  <c r="F30" i="7"/>
  <c r="H24" i="7"/>
  <c r="G24" i="7"/>
  <c r="F24" i="7"/>
  <c r="H26" i="7"/>
  <c r="G26" i="7"/>
  <c r="F26" i="7"/>
  <c r="H23" i="7"/>
  <c r="G23" i="7"/>
  <c r="F23" i="7"/>
  <c r="H25" i="7"/>
  <c r="G25" i="7"/>
  <c r="F25" i="7"/>
  <c r="H22" i="7"/>
  <c r="G22" i="7"/>
  <c r="F22" i="7"/>
  <c r="H20" i="2"/>
  <c r="G20" i="2"/>
  <c r="F20" i="2"/>
  <c r="H27" i="2"/>
  <c r="G27" i="2"/>
  <c r="F27" i="2"/>
  <c r="H25" i="2"/>
  <c r="G25" i="2"/>
  <c r="F25" i="2"/>
  <c r="H28" i="2"/>
  <c r="G28" i="2"/>
  <c r="F28" i="2"/>
  <c r="H23" i="2"/>
  <c r="G23" i="2"/>
  <c r="F23" i="2"/>
  <c r="H29" i="2"/>
  <c r="G29" i="2"/>
  <c r="F29" i="2"/>
  <c r="H22" i="2"/>
  <c r="G22" i="2"/>
  <c r="F22" i="2"/>
  <c r="H26" i="2"/>
  <c r="G26" i="2"/>
  <c r="F26" i="2"/>
  <c r="H24" i="2"/>
  <c r="G24" i="2"/>
  <c r="F24" i="2"/>
  <c r="H30" i="2"/>
  <c r="G30" i="2"/>
  <c r="F30" i="2"/>
  <c r="H21" i="2"/>
  <c r="G21" i="2"/>
  <c r="F21" i="2"/>
  <c r="H13" i="6"/>
  <c r="G13" i="6"/>
  <c r="F13" i="6"/>
  <c r="H12" i="6"/>
  <c r="G12" i="6"/>
  <c r="F12" i="6"/>
  <c r="H2" i="6"/>
  <c r="G2" i="6"/>
  <c r="F2" i="6"/>
  <c r="H3" i="6"/>
  <c r="G3" i="6"/>
  <c r="F3" i="6"/>
  <c r="H4" i="6"/>
  <c r="G4" i="6"/>
  <c r="F4" i="6"/>
  <c r="H7" i="6"/>
  <c r="G7" i="6"/>
  <c r="F7" i="6"/>
  <c r="H8" i="6"/>
  <c r="G8" i="6"/>
  <c r="F8" i="6"/>
  <c r="H10" i="6"/>
  <c r="G10" i="6"/>
  <c r="F10" i="6"/>
  <c r="H9" i="6"/>
  <c r="G9" i="6"/>
  <c r="F9" i="6"/>
  <c r="H6" i="6"/>
  <c r="G6" i="6"/>
  <c r="F6" i="6"/>
  <c r="H11" i="6"/>
  <c r="G11" i="6"/>
  <c r="F11" i="6"/>
  <c r="H14" i="6"/>
  <c r="G14" i="6"/>
  <c r="F14" i="6"/>
  <c r="H5" i="6"/>
  <c r="G5" i="6"/>
  <c r="F5" i="6"/>
  <c r="H8" i="5"/>
  <c r="G8" i="5"/>
  <c r="F8" i="5"/>
  <c r="H5" i="5"/>
  <c r="G5" i="5"/>
  <c r="F5" i="5"/>
  <c r="H3" i="5"/>
  <c r="G3" i="5"/>
  <c r="F3" i="5"/>
  <c r="H2" i="5"/>
  <c r="G2" i="5"/>
  <c r="F2" i="5"/>
  <c r="H11" i="5"/>
  <c r="G11" i="5"/>
  <c r="F11" i="5"/>
  <c r="H7" i="5"/>
  <c r="G7" i="5"/>
  <c r="F7" i="5"/>
  <c r="H12" i="5"/>
  <c r="G12" i="5"/>
  <c r="F12" i="5"/>
  <c r="H9" i="5"/>
  <c r="G9" i="5"/>
  <c r="F9" i="5"/>
  <c r="H10" i="5"/>
  <c r="G10" i="5"/>
  <c r="F10" i="5"/>
  <c r="H14" i="5"/>
  <c r="G14" i="5"/>
  <c r="F14" i="5"/>
  <c r="H4" i="5"/>
  <c r="G4" i="5"/>
  <c r="F4" i="5"/>
  <c r="H6" i="5"/>
  <c r="G6" i="5"/>
  <c r="F6" i="5"/>
  <c r="H13" i="5"/>
  <c r="G13" i="5"/>
  <c r="F13" i="5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  <c r="H13" i="3"/>
  <c r="G13" i="3"/>
  <c r="F13" i="3"/>
  <c r="H3" i="3"/>
  <c r="G3" i="3"/>
  <c r="F3" i="3"/>
  <c r="H2" i="3"/>
  <c r="G2" i="3"/>
  <c r="F2" i="3"/>
  <c r="H5" i="3"/>
  <c r="G5" i="3"/>
  <c r="F5" i="3"/>
  <c r="H6" i="3"/>
  <c r="G6" i="3"/>
  <c r="F6" i="3"/>
  <c r="H4" i="3"/>
  <c r="G4" i="3"/>
  <c r="F4" i="3"/>
  <c r="H10" i="3"/>
  <c r="G10" i="3"/>
  <c r="F10" i="3"/>
  <c r="H7" i="3"/>
  <c r="G7" i="3"/>
  <c r="F7" i="3"/>
  <c r="H11" i="3"/>
  <c r="G11" i="3"/>
  <c r="F11" i="3"/>
  <c r="H9" i="3"/>
  <c r="G9" i="3"/>
  <c r="F9" i="3"/>
  <c r="H12" i="3"/>
  <c r="G12" i="3"/>
  <c r="F12" i="3"/>
  <c r="H8" i="3"/>
  <c r="G8" i="3"/>
  <c r="F8" i="3"/>
  <c r="H14" i="3"/>
  <c r="G14" i="3"/>
  <c r="F14" i="3"/>
  <c r="H2" i="7"/>
  <c r="G2" i="7"/>
  <c r="F2" i="7"/>
  <c r="H7" i="7"/>
  <c r="G7" i="7"/>
  <c r="F7" i="7"/>
  <c r="H13" i="7"/>
  <c r="G13" i="7"/>
  <c r="F13" i="7"/>
  <c r="H14" i="7"/>
  <c r="G14" i="7"/>
  <c r="F14" i="7"/>
  <c r="H3" i="7"/>
  <c r="G3" i="7"/>
  <c r="F3" i="7"/>
  <c r="H4" i="7"/>
  <c r="G4" i="7"/>
  <c r="F4" i="7"/>
  <c r="H6" i="7"/>
  <c r="G6" i="7"/>
  <c r="F6" i="7"/>
  <c r="H12" i="7"/>
  <c r="G12" i="7"/>
  <c r="F12" i="7"/>
  <c r="H8" i="7"/>
  <c r="G8" i="7"/>
  <c r="F8" i="7"/>
  <c r="H10" i="7"/>
  <c r="G10" i="7"/>
  <c r="F10" i="7"/>
  <c r="H9" i="7"/>
  <c r="G9" i="7"/>
  <c r="F9" i="7"/>
  <c r="H5" i="7"/>
  <c r="G5" i="7"/>
  <c r="F5" i="7"/>
  <c r="H11" i="7"/>
  <c r="G11" i="7"/>
  <c r="F11" i="7"/>
  <c r="H2" i="2"/>
  <c r="G2" i="2"/>
  <c r="F2" i="2"/>
  <c r="H11" i="2"/>
  <c r="G11" i="2"/>
  <c r="F11" i="2"/>
  <c r="H12" i="2"/>
  <c r="G12" i="2"/>
  <c r="F12" i="2"/>
  <c r="H7" i="2"/>
  <c r="G7" i="2"/>
  <c r="F7" i="2"/>
  <c r="H3" i="2"/>
  <c r="G3" i="2"/>
  <c r="F3" i="2"/>
  <c r="H4" i="2"/>
  <c r="G4" i="2"/>
  <c r="F4" i="2"/>
  <c r="H5" i="2"/>
  <c r="G5" i="2"/>
  <c r="F5" i="2"/>
  <c r="H14" i="2"/>
  <c r="G14" i="2"/>
  <c r="F14" i="2"/>
  <c r="H6" i="2"/>
  <c r="G6" i="2"/>
  <c r="F6" i="2"/>
  <c r="H13" i="2"/>
  <c r="G13" i="2"/>
  <c r="F13" i="2"/>
  <c r="H8" i="2"/>
  <c r="G8" i="2"/>
  <c r="F8" i="2"/>
  <c r="H9" i="2"/>
  <c r="G9" i="2"/>
  <c r="F9" i="2"/>
  <c r="H10" i="2"/>
  <c r="G10" i="2"/>
  <c r="F10" i="2"/>
  <c r="F31" i="1"/>
  <c r="G31" i="1"/>
  <c r="H31" i="1"/>
  <c r="H21" i="1" l="1"/>
  <c r="H22" i="1"/>
  <c r="H23" i="1"/>
  <c r="H24" i="1"/>
  <c r="H25" i="1"/>
  <c r="H26" i="1"/>
  <c r="H27" i="1"/>
  <c r="H28" i="1"/>
  <c r="H29" i="1"/>
  <c r="H30" i="1"/>
  <c r="G21" i="1"/>
  <c r="G22" i="1"/>
  <c r="G23" i="1"/>
  <c r="G24" i="1"/>
  <c r="G25" i="1"/>
  <c r="G26" i="1"/>
  <c r="G27" i="1"/>
  <c r="G28" i="1"/>
  <c r="G29" i="1"/>
  <c r="G30" i="1"/>
  <c r="F21" i="1"/>
  <c r="F22" i="1"/>
  <c r="F23" i="1"/>
  <c r="F24" i="1"/>
  <c r="F25" i="1"/>
  <c r="F26" i="1"/>
  <c r="F27" i="1"/>
  <c r="F28" i="1"/>
  <c r="F29" i="1"/>
  <c r="F30" i="1"/>
  <c r="H14" i="1" l="1"/>
  <c r="H8" i="1"/>
  <c r="H12" i="1"/>
  <c r="H9" i="1"/>
  <c r="H11" i="1"/>
  <c r="H7" i="1"/>
  <c r="H10" i="1"/>
  <c r="H4" i="1"/>
  <c r="H3" i="1"/>
  <c r="H13" i="1"/>
  <c r="H5" i="1"/>
  <c r="H6" i="1"/>
  <c r="H2" i="1"/>
  <c r="G14" i="1"/>
  <c r="G8" i="1"/>
  <c r="G12" i="1"/>
  <c r="G9" i="1"/>
  <c r="G11" i="1"/>
  <c r="G7" i="1"/>
  <c r="G10" i="1"/>
  <c r="G4" i="1"/>
  <c r="G3" i="1"/>
  <c r="G13" i="1"/>
  <c r="G5" i="1"/>
  <c r="G6" i="1"/>
  <c r="G2" i="1"/>
  <c r="F14" i="1"/>
  <c r="F8" i="1"/>
  <c r="F12" i="1"/>
  <c r="F9" i="1"/>
  <c r="F11" i="1"/>
  <c r="F7" i="1"/>
  <c r="F10" i="1"/>
  <c r="F4" i="1"/>
  <c r="F3" i="1"/>
  <c r="F13" i="1"/>
  <c r="F5" i="1"/>
  <c r="F6" i="1"/>
  <c r="F2" i="1"/>
</calcChain>
</file>

<file path=xl/sharedStrings.xml><?xml version="1.0" encoding="utf-8"?>
<sst xmlns="http://schemas.openxmlformats.org/spreadsheetml/2006/main" count="284" uniqueCount="36">
  <si>
    <t>Brand</t>
  </si>
  <si>
    <t>No of Policies</t>
  </si>
  <si>
    <t>Sum of Premium</t>
  </si>
  <si>
    <t>No of Claims</t>
  </si>
  <si>
    <t>Claim Amount</t>
  </si>
  <si>
    <t>Frequency of Claim</t>
  </si>
  <si>
    <t>Severity of Claim</t>
  </si>
  <si>
    <t>Loss Ratio</t>
  </si>
  <si>
    <t>Breakeven point</t>
  </si>
  <si>
    <t>Sunlong</t>
  </si>
  <si>
    <t>Suzuki</t>
  </si>
  <si>
    <t>Nissan</t>
  </si>
  <si>
    <t>SCANIA</t>
  </si>
  <si>
    <t>Other</t>
  </si>
  <si>
    <t>MAZDA</t>
  </si>
  <si>
    <t>Honda</t>
  </si>
  <si>
    <t>Isuzu</t>
  </si>
  <si>
    <t>Mitsubishi</t>
  </si>
  <si>
    <t>Kia</t>
  </si>
  <si>
    <t>Hyundai</t>
  </si>
  <si>
    <t>Toyota</t>
  </si>
  <si>
    <t>Hino</t>
  </si>
  <si>
    <t>Model</t>
  </si>
  <si>
    <t>Premium</t>
  </si>
  <si>
    <t>Breakeven Point</t>
  </si>
  <si>
    <t>Alphard</t>
  </si>
  <si>
    <t>Belta</t>
  </si>
  <si>
    <t>Corolla</t>
  </si>
  <si>
    <t>Hiace</t>
  </si>
  <si>
    <t>Hilux</t>
  </si>
  <si>
    <t>Kluger</t>
  </si>
  <si>
    <t>Land Cruiser</t>
  </si>
  <si>
    <t>Mark-II</t>
  </si>
  <si>
    <t>Probox</t>
  </si>
  <si>
    <t>Wish</t>
  </si>
  <si>
    <t xml:space="preserve">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</si>
</sst>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2" xfId="0" applyFont="1" applyBorder="1"/>
    <xf numFmtId="9" fontId="0" fillId="0" borderId="0" xfId="2" applyFont="1"/>
    <xf numFmtId="43" fontId="0" fillId="0" borderId="0" xfId="1" applyFont="1"/>
    <xf numFmtId="43" fontId="0" fillId="0" borderId="0" xfId="0" applyNumberFormat="1"/>
    <xf numFmtId="0" fontId="0" fillId="0" borderId="0" xfId="0" applyNumberFormat="1"/>
    <xf numFmtId="9" fontId="0" fillId="0" borderId="0" xfId="2" applyNumberFormat="1" applyFont="1"/>
    <xf numFmtId="2" fontId="0" fillId="0" borderId="0" xfId="2" applyNumberFormat="1" applyFont="1"/>
    <xf numFmtId="1" fontId="0" fillId="0" borderId="0" xfId="2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Premium and Claim amount (Brand)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'Claim amount and Premium'!$B$1</c:f>
              <c:strCache>
                <c:ptCount val="1"/>
                <c:pt idx="0">
                  <c:v>No of Policies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Premium'!$B$2:$B$14</c:f>
            </c:numRef>
          </c:val>
          <c:extLst>
            <c:ext xmlns:c16="http://schemas.microsoft.com/office/drawing/2014/chart" uri="{C3380CC4-5D6E-409C-BE32-E72D297353CC}">
              <c16:uniqueId val="{00000000-EBA9-4B2F-BE14-8106ED551715}"/>
            </c:ext>
          </c:extLst>
        </c:ser>
        <c:ser>
          <c:idx val="1"/>
          <c:order val="1"/>
          <c:tx>
            <c:strRef>
              <c:f>'Claim amount and Premium'!$C$1</c:f>
              <c:strCache>
                <c:ptCount val="1"/>
                <c:pt idx="0">
                  <c:v> 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Premium'!$C$2:$C$14</c:f>
              <c:numCache>
                <c:formatCode>_(* #,##0.00_);_(* \(#,##0.00\);_(* "-"??_);_(@_)</c:formatCode>
                <c:ptCount val="13"/>
                <c:pt idx="0">
                  <c:v>2038028971.24</c:v>
                </c:pt>
                <c:pt idx="1">
                  <c:v>1542034084.1699991</c:v>
                </c:pt>
                <c:pt idx="2">
                  <c:v>573700764.42999995</c:v>
                </c:pt>
                <c:pt idx="3">
                  <c:v>423637350.22000003</c:v>
                </c:pt>
                <c:pt idx="4">
                  <c:v>406605784.10000002</c:v>
                </c:pt>
                <c:pt idx="5">
                  <c:v>385423309.47000003</c:v>
                </c:pt>
                <c:pt idx="6">
                  <c:v>311945986.92000002</c:v>
                </c:pt>
                <c:pt idx="7">
                  <c:v>287386954.41000003</c:v>
                </c:pt>
                <c:pt idx="8">
                  <c:v>227711107.37</c:v>
                </c:pt>
                <c:pt idx="9">
                  <c:v>224257892.00999999</c:v>
                </c:pt>
                <c:pt idx="10">
                  <c:v>193697225.91999999</c:v>
                </c:pt>
                <c:pt idx="11">
                  <c:v>146651375.59</c:v>
                </c:pt>
                <c:pt idx="12">
                  <c:v>80630480.040000007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9-4B2F-BE14-8106ED551715}"/>
            </c:ext>
          </c:extLst>
        </c:ser>
        <c:ser>
          <c:idx val="2"/>
          <c:order val="2"/>
          <c:tx>
            <c:strRef>
              <c:f>'Claim amount and Premium'!$D$1</c:f>
              <c:strCache>
                <c:ptCount val="1"/>
                <c:pt idx="0">
                  <c:v>No of Claims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Premium'!$D$2:$D$14</c:f>
            </c:numRef>
          </c:val>
          <c:extLst>
            <c:ext xmlns:c16="http://schemas.microsoft.com/office/drawing/2014/chart" uri="{C3380CC4-5D6E-409C-BE32-E72D297353CC}">
              <c16:uniqueId val="{00000002-EBA9-4B2F-BE14-8106ED551715}"/>
            </c:ext>
          </c:extLst>
        </c:ser>
        <c:ser>
          <c:idx val="3"/>
          <c:order val="3"/>
          <c:tx>
            <c:strRef>
              <c:f>'Claim amount and Premium'!$E$1</c:f>
              <c:strCache>
                <c:ptCount val="1"/>
                <c:pt idx="0">
                  <c:v>Claim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Premium'!$E$2:$E$14</c:f>
              <c:numCache>
                <c:formatCode>_(* #,##0.00_);_(* \(#,##0.00\);_(* "-"??_);_(@_)</c:formatCode>
                <c:ptCount val="13"/>
                <c:pt idx="0">
                  <c:v>1200473312.9599998</c:v>
                </c:pt>
                <c:pt idx="1">
                  <c:v>1495378447.6099987</c:v>
                </c:pt>
                <c:pt idx="2">
                  <c:v>665127450.84000003</c:v>
                </c:pt>
                <c:pt idx="3">
                  <c:v>289659259.82999998</c:v>
                </c:pt>
                <c:pt idx="4">
                  <c:v>251647850</c:v>
                </c:pt>
                <c:pt idx="5">
                  <c:v>409600533.37999994</c:v>
                </c:pt>
                <c:pt idx="6">
                  <c:v>185400399.44999999</c:v>
                </c:pt>
                <c:pt idx="7">
                  <c:v>220906880</c:v>
                </c:pt>
                <c:pt idx="8">
                  <c:v>118558575</c:v>
                </c:pt>
                <c:pt idx="9">
                  <c:v>272052746</c:v>
                </c:pt>
                <c:pt idx="10">
                  <c:v>265562019.56999999</c:v>
                </c:pt>
                <c:pt idx="11">
                  <c:v>108368267</c:v>
                </c:pt>
                <c:pt idx="12">
                  <c:v>77171492.260000005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A9-4B2F-BE14-8106ED551715}"/>
            </c:ext>
          </c:extLst>
        </c:ser>
        <c:ser>
          <c:idx val="4"/>
          <c:order val="4"/>
          <c:tx>
            <c:strRef>
              <c:f>'Claim amount and Premium'!$F$1</c:f>
              <c:strCache>
                <c:ptCount val="1"/>
                <c:pt idx="0">
                  <c:v>Frequency of Claim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Premium'!$F$2:$F$14</c:f>
            </c:numRef>
          </c:val>
          <c:extLst>
            <c:ext xmlns:c16="http://schemas.microsoft.com/office/drawing/2014/chart" uri="{C3380CC4-5D6E-409C-BE32-E72D297353CC}">
              <c16:uniqueId val="{00000004-EBA9-4B2F-BE14-8106ED551715}"/>
            </c:ext>
          </c:extLst>
        </c:ser>
        <c:ser>
          <c:idx val="5"/>
          <c:order val="5"/>
          <c:tx>
            <c:strRef>
              <c:f>'Claim amount and Premium'!$G$1</c:f>
              <c:strCache>
                <c:ptCount val="1"/>
                <c:pt idx="0">
                  <c:v>Severity of Claim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Premium'!$G$2:$G$14</c:f>
            </c:numRef>
          </c:val>
          <c:extLst>
            <c:ext xmlns:c16="http://schemas.microsoft.com/office/drawing/2014/chart" uri="{C3380CC4-5D6E-409C-BE32-E72D297353CC}">
              <c16:uniqueId val="{00000005-EBA9-4B2F-BE14-8106ED551715}"/>
            </c:ext>
          </c:extLst>
        </c:ser>
        <c:ser>
          <c:idx val="6"/>
          <c:order val="6"/>
          <c:tx>
            <c:strRef>
              <c:f>'Claim amount and Premium'!$H$1</c:f>
              <c:strCache>
                <c:ptCount val="1"/>
                <c:pt idx="0">
                  <c:v>Loss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'Claim amount and Premium'!$A$2:$A$14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Mitsubishi</c:v>
                </c:pt>
                <c:pt idx="4">
                  <c:v>Kia</c:v>
                </c:pt>
                <c:pt idx="5">
                  <c:v>SCANIA</c:v>
                </c:pt>
                <c:pt idx="6">
                  <c:v>Hyundai</c:v>
                </c:pt>
                <c:pt idx="7">
                  <c:v>Honda</c:v>
                </c:pt>
                <c:pt idx="8">
                  <c:v>Hino</c:v>
                </c:pt>
                <c:pt idx="9">
                  <c:v>Suzuki</c:v>
                </c:pt>
                <c:pt idx="10">
                  <c:v>Sunlong</c:v>
                </c:pt>
                <c:pt idx="11">
                  <c:v>Isuzu</c:v>
                </c:pt>
                <c:pt idx="12">
                  <c:v>MAZDA</c:v>
                </c:pt>
              </c:strCache>
            </c:strRef>
          </c:cat>
          <c:val>
            <c:numRef>
              <c:f>'Claim amount and Premium'!$H$2:$H$14</c:f>
            </c:numRef>
          </c:val>
          <c:extLst>
            <c:ext xmlns:c16="http://schemas.microsoft.com/office/drawing/2014/chart" uri="{C3380CC4-5D6E-409C-BE32-E72D297353CC}">
              <c16:uniqueId val="{00000006-EBA9-4B2F-BE14-8106ED55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1399535"/>
        <c:axId val="475976255"/>
        <c:axId val="0"/>
      </c:bar3DChart>
      <c:catAx>
        <c:axId val="48139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6255"/>
        <c:crosses val="autoZero"/>
        <c:auto val="1"/>
        <c:lblAlgn val="ctr"/>
        <c:lblOffset val="100"/>
        <c:noMultiLvlLbl val="0"/>
      </c:catAx>
      <c:valAx>
        <c:axId val="475976255"/>
        <c:scaling>
          <c:orientation val="minMax"/>
          <c:max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9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Claim (Toyota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of Claim'!$B$20</c:f>
              <c:strCache>
                <c:ptCount val="1"/>
                <c:pt idx="0">
                  <c:v>No of Policies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Claim'!$B$21:$B$31</c:f>
            </c:numRef>
          </c:val>
          <c:extLst>
            <c:ext xmlns:c16="http://schemas.microsoft.com/office/drawing/2014/chart" uri="{C3380CC4-5D6E-409C-BE32-E72D297353CC}">
              <c16:uniqueId val="{00000000-748F-472A-9601-1939337064F4}"/>
            </c:ext>
          </c:extLst>
        </c:ser>
        <c:ser>
          <c:idx val="1"/>
          <c:order val="1"/>
          <c:tx>
            <c:strRef>
              <c:f>'Frequency of Claim'!$C$20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Claim'!$C$21:$C$31</c:f>
            </c:numRef>
          </c:val>
          <c:extLst>
            <c:ext xmlns:c16="http://schemas.microsoft.com/office/drawing/2014/chart" uri="{C3380CC4-5D6E-409C-BE32-E72D297353CC}">
              <c16:uniqueId val="{00000001-748F-472A-9601-1939337064F4}"/>
            </c:ext>
          </c:extLst>
        </c:ser>
        <c:ser>
          <c:idx val="2"/>
          <c:order val="2"/>
          <c:tx>
            <c:strRef>
              <c:f>'Frequency of Claim'!$D$20</c:f>
              <c:strCache>
                <c:ptCount val="1"/>
                <c:pt idx="0">
                  <c:v>No of Claims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Claim'!$D$21:$D$31</c:f>
            </c:numRef>
          </c:val>
          <c:extLst>
            <c:ext xmlns:c16="http://schemas.microsoft.com/office/drawing/2014/chart" uri="{C3380CC4-5D6E-409C-BE32-E72D297353CC}">
              <c16:uniqueId val="{00000002-748F-472A-9601-1939337064F4}"/>
            </c:ext>
          </c:extLst>
        </c:ser>
        <c:ser>
          <c:idx val="3"/>
          <c:order val="3"/>
          <c:tx>
            <c:strRef>
              <c:f>'Frequency of Claim'!$E$20</c:f>
              <c:strCache>
                <c:ptCount val="1"/>
                <c:pt idx="0">
                  <c:v>Claim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Claim'!$E$21:$E$31</c:f>
            </c:numRef>
          </c:val>
          <c:extLst>
            <c:ext xmlns:c16="http://schemas.microsoft.com/office/drawing/2014/chart" uri="{C3380CC4-5D6E-409C-BE32-E72D297353CC}">
              <c16:uniqueId val="{00000003-748F-472A-9601-1939337064F4}"/>
            </c:ext>
          </c:extLst>
        </c:ser>
        <c:ser>
          <c:idx val="4"/>
          <c:order val="4"/>
          <c:tx>
            <c:strRef>
              <c:f>'Frequency of Claim'!$F$20</c:f>
              <c:strCache>
                <c:ptCount val="1"/>
                <c:pt idx="0">
                  <c:v>Frequency of Claim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Claim'!$F$21:$F$31</c:f>
              <c:numCache>
                <c:formatCode>0%</c:formatCode>
                <c:ptCount val="11"/>
                <c:pt idx="0">
                  <c:v>0.36968085106382981</c:v>
                </c:pt>
                <c:pt idx="1">
                  <c:v>0.32682926829268294</c:v>
                </c:pt>
                <c:pt idx="2">
                  <c:v>0.29870928088506454</c:v>
                </c:pt>
                <c:pt idx="3">
                  <c:v>0.29629629629629628</c:v>
                </c:pt>
                <c:pt idx="4">
                  <c:v>0.29468599033816423</c:v>
                </c:pt>
                <c:pt idx="5">
                  <c:v>0.29193899782135074</c:v>
                </c:pt>
                <c:pt idx="6">
                  <c:v>0.27272727272727271</c:v>
                </c:pt>
                <c:pt idx="7">
                  <c:v>0.23771580345285526</c:v>
                </c:pt>
                <c:pt idx="8">
                  <c:v>0.16452442159383032</c:v>
                </c:pt>
                <c:pt idx="9">
                  <c:v>0.1382228490832158</c:v>
                </c:pt>
                <c:pt idx="1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F-472A-9601-1939337064F4}"/>
            </c:ext>
          </c:extLst>
        </c:ser>
        <c:ser>
          <c:idx val="5"/>
          <c:order val="5"/>
          <c:tx>
            <c:strRef>
              <c:f>'Frequency of Claim'!$G$20</c:f>
              <c:strCache>
                <c:ptCount val="1"/>
                <c:pt idx="0">
                  <c:v>Severity of Claim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Claim'!$G$21:$G$31</c:f>
            </c:numRef>
          </c:val>
          <c:extLst>
            <c:ext xmlns:c16="http://schemas.microsoft.com/office/drawing/2014/chart" uri="{C3380CC4-5D6E-409C-BE32-E72D297353CC}">
              <c16:uniqueId val="{00000005-748F-472A-9601-1939337064F4}"/>
            </c:ext>
          </c:extLst>
        </c:ser>
        <c:ser>
          <c:idx val="6"/>
          <c:order val="6"/>
          <c:tx>
            <c:strRef>
              <c:f>'Frequency of Claim'!$H$20</c:f>
              <c:strCache>
                <c:ptCount val="1"/>
                <c:pt idx="0">
                  <c:v>Loss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'Frequency of Claim'!$A$21:$A$31</c:f>
              <c:strCache>
                <c:ptCount val="11"/>
                <c:pt idx="0">
                  <c:v>Wish</c:v>
                </c:pt>
                <c:pt idx="1">
                  <c:v>Mark-II</c:v>
                </c:pt>
                <c:pt idx="2">
                  <c:v>Other</c:v>
                </c:pt>
                <c:pt idx="3">
                  <c:v>Probox</c:v>
                </c:pt>
                <c:pt idx="4">
                  <c:v>Hiace</c:v>
                </c:pt>
                <c:pt idx="5">
                  <c:v>Belta</c:v>
                </c:pt>
                <c:pt idx="6">
                  <c:v>Kluger</c:v>
                </c:pt>
                <c:pt idx="7">
                  <c:v>Alphard</c:v>
                </c:pt>
                <c:pt idx="8">
                  <c:v>Land Cruiser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'Frequency of Claim'!$H$21:$H$31</c:f>
            </c:numRef>
          </c:val>
          <c:extLst>
            <c:ext xmlns:c16="http://schemas.microsoft.com/office/drawing/2014/chart" uri="{C3380CC4-5D6E-409C-BE32-E72D297353CC}">
              <c16:uniqueId val="{00000006-748F-472A-9601-193933706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384063"/>
        <c:axId val="608793711"/>
      </c:barChart>
      <c:catAx>
        <c:axId val="6583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93711"/>
        <c:crosses val="autoZero"/>
        <c:auto val="1"/>
        <c:lblAlgn val="ctr"/>
        <c:lblOffset val="100"/>
        <c:noMultiLvlLbl val="0"/>
      </c:catAx>
      <c:valAx>
        <c:axId val="6087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of Claim (</a:t>
            </a:r>
            <a:r>
              <a:rPr lang="en-US" sz="1400" b="0" i="0" u="none" strike="noStrike" baseline="0">
                <a:effectLst/>
              </a:rPr>
              <a:t>Brand)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of Claim'!$B$1</c:f>
              <c:strCache>
                <c:ptCount val="1"/>
                <c:pt idx="0">
                  <c:v>No of Policies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Claim'!$B$2:$B$14</c:f>
            </c:numRef>
          </c:val>
          <c:extLst>
            <c:ext xmlns:c16="http://schemas.microsoft.com/office/drawing/2014/chart" uri="{C3380CC4-5D6E-409C-BE32-E72D297353CC}">
              <c16:uniqueId val="{00000000-ED61-46E7-BF24-5622A539483A}"/>
            </c:ext>
          </c:extLst>
        </c:ser>
        <c:ser>
          <c:idx val="1"/>
          <c:order val="1"/>
          <c:tx>
            <c:strRef>
              <c:f>'Severity of Claim'!$C$1</c:f>
              <c:strCache>
                <c:ptCount val="1"/>
                <c:pt idx="0">
                  <c:v>Sum of 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Claim'!$C$2:$C$14</c:f>
            </c:numRef>
          </c:val>
          <c:extLst>
            <c:ext xmlns:c16="http://schemas.microsoft.com/office/drawing/2014/chart" uri="{C3380CC4-5D6E-409C-BE32-E72D297353CC}">
              <c16:uniqueId val="{00000001-ED61-46E7-BF24-5622A539483A}"/>
            </c:ext>
          </c:extLst>
        </c:ser>
        <c:ser>
          <c:idx val="2"/>
          <c:order val="2"/>
          <c:tx>
            <c:strRef>
              <c:f>'Severity of Claim'!$D$1</c:f>
              <c:strCache>
                <c:ptCount val="1"/>
                <c:pt idx="0">
                  <c:v>No of Claims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Claim'!$D$2:$D$14</c:f>
            </c:numRef>
          </c:val>
          <c:extLst>
            <c:ext xmlns:c16="http://schemas.microsoft.com/office/drawing/2014/chart" uri="{C3380CC4-5D6E-409C-BE32-E72D297353CC}">
              <c16:uniqueId val="{00000002-ED61-46E7-BF24-5622A539483A}"/>
            </c:ext>
          </c:extLst>
        </c:ser>
        <c:ser>
          <c:idx val="3"/>
          <c:order val="3"/>
          <c:tx>
            <c:strRef>
              <c:f>'Severity of Claim'!$E$1</c:f>
              <c:strCache>
                <c:ptCount val="1"/>
                <c:pt idx="0">
                  <c:v>Claim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Claim'!$E$2:$E$14</c:f>
            </c:numRef>
          </c:val>
          <c:extLst>
            <c:ext xmlns:c16="http://schemas.microsoft.com/office/drawing/2014/chart" uri="{C3380CC4-5D6E-409C-BE32-E72D297353CC}">
              <c16:uniqueId val="{00000003-ED61-46E7-BF24-5622A539483A}"/>
            </c:ext>
          </c:extLst>
        </c:ser>
        <c:ser>
          <c:idx val="4"/>
          <c:order val="4"/>
          <c:tx>
            <c:strRef>
              <c:f>'Severity of Claim'!$F$1</c:f>
              <c:strCache>
                <c:ptCount val="1"/>
                <c:pt idx="0">
                  <c:v>Frequency of Claim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Claim'!$F$2:$F$14</c:f>
            </c:numRef>
          </c:val>
          <c:extLst>
            <c:ext xmlns:c16="http://schemas.microsoft.com/office/drawing/2014/chart" uri="{C3380CC4-5D6E-409C-BE32-E72D297353CC}">
              <c16:uniqueId val="{00000004-ED61-46E7-BF24-5622A539483A}"/>
            </c:ext>
          </c:extLst>
        </c:ser>
        <c:ser>
          <c:idx val="5"/>
          <c:order val="5"/>
          <c:tx>
            <c:strRef>
              <c:f>'Severity of Claim'!$G$1</c:f>
              <c:strCache>
                <c:ptCount val="1"/>
                <c:pt idx="0">
                  <c:v>Severity of Claim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Claim'!$G$2:$G$14</c:f>
              <c:numCache>
                <c:formatCode>General</c:formatCode>
                <c:ptCount val="13"/>
                <c:pt idx="0">
                  <c:v>2983842.916516854</c:v>
                </c:pt>
                <c:pt idx="1">
                  <c:v>2659743.7232467528</c:v>
                </c:pt>
                <c:pt idx="2">
                  <c:v>2231908.1307611922</c:v>
                </c:pt>
                <c:pt idx="3">
                  <c:v>1718240.2173913044</c:v>
                </c:pt>
                <c:pt idx="4">
                  <c:v>1526313.61971831</c:v>
                </c:pt>
                <c:pt idx="5">
                  <c:v>1368575.0017283952</c:v>
                </c:pt>
                <c:pt idx="6">
                  <c:v>1182282.6931836733</c:v>
                </c:pt>
                <c:pt idx="7">
                  <c:v>879887.58741258737</c:v>
                </c:pt>
                <c:pt idx="8">
                  <c:v>701559.02054545458</c:v>
                </c:pt>
                <c:pt idx="9">
                  <c:v>691792.53526119399</c:v>
                </c:pt>
                <c:pt idx="10">
                  <c:v>668434.26535626536</c:v>
                </c:pt>
                <c:pt idx="11">
                  <c:v>542709.45432188059</c:v>
                </c:pt>
                <c:pt idx="12">
                  <c:v>420775.00952380954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1-46E7-BF24-5622A539483A}"/>
            </c:ext>
          </c:extLst>
        </c:ser>
        <c:ser>
          <c:idx val="6"/>
          <c:order val="6"/>
          <c:tx>
            <c:strRef>
              <c:f>'Severity of Claim'!$H$1</c:f>
              <c:strCache>
                <c:ptCount val="1"/>
                <c:pt idx="0">
                  <c:v>Loss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'Severity of Claim'!$A$2:$A$14</c:f>
              <c:strCache>
                <c:ptCount val="13"/>
                <c:pt idx="0">
                  <c:v>Sunlong</c:v>
                </c:pt>
                <c:pt idx="1">
                  <c:v>SCANIA</c:v>
                </c:pt>
                <c:pt idx="2">
                  <c:v>Other</c:v>
                </c:pt>
                <c:pt idx="3">
                  <c:v>Hino</c:v>
                </c:pt>
                <c:pt idx="4">
                  <c:v>Isuzu</c:v>
                </c:pt>
                <c:pt idx="5">
                  <c:v>Nissan</c:v>
                </c:pt>
                <c:pt idx="6">
                  <c:v>Mitsubishi</c:v>
                </c:pt>
                <c:pt idx="7">
                  <c:v>Kia</c:v>
                </c:pt>
                <c:pt idx="8">
                  <c:v>MAZDA</c:v>
                </c:pt>
                <c:pt idx="9">
                  <c:v>Hyundai</c:v>
                </c:pt>
                <c:pt idx="10">
                  <c:v>Suzuki</c:v>
                </c:pt>
                <c:pt idx="11">
                  <c:v>Toyota</c:v>
                </c:pt>
                <c:pt idx="12">
                  <c:v>Honda</c:v>
                </c:pt>
              </c:strCache>
            </c:strRef>
          </c:cat>
          <c:val>
            <c:numRef>
              <c:f>'Severity of Claim'!$H$2:$H$14</c:f>
            </c:numRef>
          </c:val>
          <c:extLst>
            <c:ext xmlns:c16="http://schemas.microsoft.com/office/drawing/2014/chart" uri="{C3380CC4-5D6E-409C-BE32-E72D297353CC}">
              <c16:uniqueId val="{00000006-ED61-46E7-BF24-5622A539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315759"/>
        <c:axId val="475970847"/>
      </c:barChart>
      <c:catAx>
        <c:axId val="5223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0847"/>
        <c:crosses val="autoZero"/>
        <c:auto val="1"/>
        <c:lblAlgn val="ctr"/>
        <c:lblOffset val="100"/>
        <c:noMultiLvlLbl val="0"/>
      </c:catAx>
      <c:valAx>
        <c:axId val="4759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1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of Claim (Toyota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'Severity of Claim'!$B$20</c:f>
              <c:strCache>
                <c:ptCount val="1"/>
                <c:pt idx="0">
                  <c:v>No of Policies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Claim'!$B$21:$B$31</c:f>
            </c:numRef>
          </c:val>
          <c:extLst>
            <c:ext xmlns:c16="http://schemas.microsoft.com/office/drawing/2014/chart" uri="{C3380CC4-5D6E-409C-BE32-E72D297353CC}">
              <c16:uniqueId val="{00000000-8218-4FE5-B73B-B05569742DF1}"/>
            </c:ext>
          </c:extLst>
        </c:ser>
        <c:ser>
          <c:idx val="1"/>
          <c:order val="1"/>
          <c:tx>
            <c:strRef>
              <c:f>'Severity of Claim'!$C$20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Claim'!$C$21:$C$31</c:f>
            </c:numRef>
          </c:val>
          <c:extLst>
            <c:ext xmlns:c16="http://schemas.microsoft.com/office/drawing/2014/chart" uri="{C3380CC4-5D6E-409C-BE32-E72D297353CC}">
              <c16:uniqueId val="{00000001-8218-4FE5-B73B-B05569742DF1}"/>
            </c:ext>
          </c:extLst>
        </c:ser>
        <c:ser>
          <c:idx val="2"/>
          <c:order val="2"/>
          <c:tx>
            <c:strRef>
              <c:f>'Severity of Claim'!$D$20</c:f>
              <c:strCache>
                <c:ptCount val="1"/>
                <c:pt idx="0">
                  <c:v>No of Claims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Claim'!$D$21:$D$31</c:f>
            </c:numRef>
          </c:val>
          <c:extLst>
            <c:ext xmlns:c16="http://schemas.microsoft.com/office/drawing/2014/chart" uri="{C3380CC4-5D6E-409C-BE32-E72D297353CC}">
              <c16:uniqueId val="{00000002-8218-4FE5-B73B-B05569742DF1}"/>
            </c:ext>
          </c:extLst>
        </c:ser>
        <c:ser>
          <c:idx val="3"/>
          <c:order val="3"/>
          <c:tx>
            <c:strRef>
              <c:f>'Severity of Claim'!$E$20</c:f>
              <c:strCache>
                <c:ptCount val="1"/>
                <c:pt idx="0">
                  <c:v>Claim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Claim'!$E$21:$E$31</c:f>
            </c:numRef>
          </c:val>
          <c:extLst>
            <c:ext xmlns:c16="http://schemas.microsoft.com/office/drawing/2014/chart" uri="{C3380CC4-5D6E-409C-BE32-E72D297353CC}">
              <c16:uniqueId val="{00000003-8218-4FE5-B73B-B05569742DF1}"/>
            </c:ext>
          </c:extLst>
        </c:ser>
        <c:ser>
          <c:idx val="4"/>
          <c:order val="4"/>
          <c:tx>
            <c:strRef>
              <c:f>'Severity of Claim'!$F$20</c:f>
              <c:strCache>
                <c:ptCount val="1"/>
                <c:pt idx="0">
                  <c:v>Frequency of Claim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Claim'!$F$21:$F$31</c:f>
            </c:numRef>
          </c:val>
          <c:extLst>
            <c:ext xmlns:c16="http://schemas.microsoft.com/office/drawing/2014/chart" uri="{C3380CC4-5D6E-409C-BE32-E72D297353CC}">
              <c16:uniqueId val="{00000004-8218-4FE5-B73B-B05569742DF1}"/>
            </c:ext>
          </c:extLst>
        </c:ser>
        <c:ser>
          <c:idx val="5"/>
          <c:order val="5"/>
          <c:tx>
            <c:strRef>
              <c:f>'Severity of Claim'!$G$20</c:f>
              <c:strCache>
                <c:ptCount val="1"/>
                <c:pt idx="0">
                  <c:v>Severity of Claim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Claim'!$G$21:$G$31</c:f>
              <c:numCache>
                <c:formatCode>General</c:formatCode>
                <c:ptCount val="11"/>
                <c:pt idx="0">
                  <c:v>1192905.046875</c:v>
                </c:pt>
                <c:pt idx="1">
                  <c:v>711035.71428571432</c:v>
                </c:pt>
                <c:pt idx="2">
                  <c:v>551202.86885245901</c:v>
                </c:pt>
                <c:pt idx="3">
                  <c:v>549883.98648648651</c:v>
                </c:pt>
                <c:pt idx="4">
                  <c:v>542112.9388786006</c:v>
                </c:pt>
                <c:pt idx="5">
                  <c:v>532103.17857142852</c:v>
                </c:pt>
                <c:pt idx="6">
                  <c:v>529425.50837988826</c:v>
                </c:pt>
                <c:pt idx="7">
                  <c:v>498502.23880597018</c:v>
                </c:pt>
                <c:pt idx="8">
                  <c:v>452097.22222222225</c:v>
                </c:pt>
                <c:pt idx="9">
                  <c:v>410775.75</c:v>
                </c:pt>
                <c:pt idx="10">
                  <c:v>368499.42352517991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8-4FE5-B73B-B05569742DF1}"/>
            </c:ext>
          </c:extLst>
        </c:ser>
        <c:ser>
          <c:idx val="6"/>
          <c:order val="6"/>
          <c:tx>
            <c:strRef>
              <c:f>'Severity of Claim'!$H$20</c:f>
              <c:strCache>
                <c:ptCount val="1"/>
                <c:pt idx="0">
                  <c:v>Loss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'Severity of Claim'!$A$21:$A$31</c:f>
              <c:strCache>
                <c:ptCount val="11"/>
                <c:pt idx="0">
                  <c:v>Land Cruiser</c:v>
                </c:pt>
                <c:pt idx="1">
                  <c:v>Hilux</c:v>
                </c:pt>
                <c:pt idx="2">
                  <c:v>Hiace</c:v>
                </c:pt>
                <c:pt idx="3">
                  <c:v>Corolla</c:v>
                </c:pt>
                <c:pt idx="4">
                  <c:v>Other</c:v>
                </c:pt>
                <c:pt idx="5">
                  <c:v>Probox</c:v>
                </c:pt>
                <c:pt idx="6">
                  <c:v>Alphard</c:v>
                </c:pt>
                <c:pt idx="7">
                  <c:v>Mark-II</c:v>
                </c:pt>
                <c:pt idx="8">
                  <c:v>Kluger</c:v>
                </c:pt>
                <c:pt idx="9">
                  <c:v>Belta</c:v>
                </c:pt>
                <c:pt idx="10">
                  <c:v>Wish</c:v>
                </c:pt>
              </c:strCache>
            </c:strRef>
          </c:cat>
          <c:val>
            <c:numRef>
              <c:f>'Severity of Claim'!$H$21:$H$31</c:f>
            </c:numRef>
          </c:val>
          <c:extLst>
            <c:ext xmlns:c16="http://schemas.microsoft.com/office/drawing/2014/chart" uri="{C3380CC4-5D6E-409C-BE32-E72D297353CC}">
              <c16:uniqueId val="{00000006-8218-4FE5-B73B-B0556974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550335"/>
        <c:axId val="608797039"/>
      </c:barChart>
      <c:catAx>
        <c:axId val="7315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97039"/>
        <c:crosses val="autoZero"/>
        <c:auto val="1"/>
        <c:lblAlgn val="ctr"/>
        <c:lblOffset val="100"/>
        <c:noMultiLvlLbl val="0"/>
      </c:catAx>
      <c:valAx>
        <c:axId val="6087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5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Comparison of Premium and Claim amount (Toyota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'Claim amount and Premium'!$B$19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Premium'!$B$20:$B$30</c:f>
            </c:numRef>
          </c:val>
          <c:extLst>
            <c:ext xmlns:c16="http://schemas.microsoft.com/office/drawing/2014/chart" uri="{C3380CC4-5D6E-409C-BE32-E72D297353CC}">
              <c16:uniqueId val="{00000000-C821-458B-BF52-58615683040F}"/>
            </c:ext>
          </c:extLst>
        </c:ser>
        <c:ser>
          <c:idx val="1"/>
          <c:order val="1"/>
          <c:tx>
            <c:strRef>
              <c:f>'Claim amount and Premium'!$C$19</c:f>
              <c:strCache>
                <c:ptCount val="1"/>
                <c:pt idx="0">
                  <c:v>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Premium'!$C$20:$C$30</c:f>
              <c:numCache>
                <c:formatCode>General</c:formatCode>
                <c:ptCount val="11"/>
                <c:pt idx="0">
                  <c:v>727719792.16999984</c:v>
                </c:pt>
                <c:pt idx="1">
                  <c:v>226300243.63</c:v>
                </c:pt>
                <c:pt idx="2">
                  <c:v>203012709.33000001</c:v>
                </c:pt>
                <c:pt idx="3">
                  <c:v>169447800.91999999</c:v>
                </c:pt>
                <c:pt idx="4">
                  <c:v>166240014.5</c:v>
                </c:pt>
                <c:pt idx="5">
                  <c:v>137913161.68000001</c:v>
                </c:pt>
                <c:pt idx="6">
                  <c:v>121993726.61</c:v>
                </c:pt>
                <c:pt idx="7">
                  <c:v>79178222.409999996</c:v>
                </c:pt>
                <c:pt idx="8">
                  <c:v>69099078.840000004</c:v>
                </c:pt>
                <c:pt idx="9">
                  <c:v>68882490.409999996</c:v>
                </c:pt>
                <c:pt idx="10">
                  <c:v>68241730.739999995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1-458B-BF52-58615683040F}"/>
            </c:ext>
          </c:extLst>
        </c:ser>
        <c:ser>
          <c:idx val="2"/>
          <c:order val="2"/>
          <c:tx>
            <c:strRef>
              <c:f>'Claim amount and Premium'!$D$19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Premium'!$D$20:$D$30</c:f>
            </c:numRef>
          </c:val>
          <c:extLst>
            <c:ext xmlns:c16="http://schemas.microsoft.com/office/drawing/2014/chart" uri="{C3380CC4-5D6E-409C-BE32-E72D297353CC}">
              <c16:uniqueId val="{00000002-C821-458B-BF52-58615683040F}"/>
            </c:ext>
          </c:extLst>
        </c:ser>
        <c:ser>
          <c:idx val="3"/>
          <c:order val="3"/>
          <c:tx>
            <c:strRef>
              <c:f>'Claim amount and Premium'!$E$19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Premium'!$E$20:$E$30</c:f>
              <c:numCache>
                <c:formatCode>General</c:formatCode>
                <c:ptCount val="11"/>
                <c:pt idx="0">
                  <c:v>526933776.58999979</c:v>
                </c:pt>
                <c:pt idx="1">
                  <c:v>94767166</c:v>
                </c:pt>
                <c:pt idx="2">
                  <c:v>69681500</c:v>
                </c:pt>
                <c:pt idx="3">
                  <c:v>76345923</c:v>
                </c:pt>
                <c:pt idx="4">
                  <c:v>40691415</c:v>
                </c:pt>
                <c:pt idx="5">
                  <c:v>119191112</c:v>
                </c:pt>
                <c:pt idx="6">
                  <c:v>67246750</c:v>
                </c:pt>
                <c:pt idx="7">
                  <c:v>51221419.870000005</c:v>
                </c:pt>
                <c:pt idx="8">
                  <c:v>66799300</c:v>
                </c:pt>
                <c:pt idx="9">
                  <c:v>32551000</c:v>
                </c:pt>
                <c:pt idx="10">
                  <c:v>55043950.5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1-458B-BF52-58615683040F}"/>
            </c:ext>
          </c:extLst>
        </c:ser>
        <c:ser>
          <c:idx val="4"/>
          <c:order val="4"/>
          <c:tx>
            <c:strRef>
              <c:f>'Claim amount and Premium'!$F$19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Premium'!$F$20:$F$30</c:f>
            </c:numRef>
          </c:val>
          <c:extLst>
            <c:ext xmlns:c16="http://schemas.microsoft.com/office/drawing/2014/chart" uri="{C3380CC4-5D6E-409C-BE32-E72D297353CC}">
              <c16:uniqueId val="{00000004-C821-458B-BF52-58615683040F}"/>
            </c:ext>
          </c:extLst>
        </c:ser>
        <c:ser>
          <c:idx val="5"/>
          <c:order val="5"/>
          <c:tx>
            <c:strRef>
              <c:f>'Claim amount and Premium'!$G$19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Premium'!$G$20:$G$30</c:f>
            </c:numRef>
          </c:val>
          <c:extLst>
            <c:ext xmlns:c16="http://schemas.microsoft.com/office/drawing/2014/chart" uri="{C3380CC4-5D6E-409C-BE32-E72D297353CC}">
              <c16:uniqueId val="{00000005-C821-458B-BF52-58615683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702783"/>
        <c:axId val="530306783"/>
      </c:barChart>
      <c:lineChart>
        <c:grouping val="standard"/>
        <c:varyColors val="0"/>
        <c:ser>
          <c:idx val="6"/>
          <c:order val="6"/>
          <c:tx>
            <c:strRef>
              <c:f>'Claim amount and Premium'!$H$19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'Claim amount and Premium'!$A$20:$A$30</c:f>
              <c:strCache>
                <c:ptCount val="11"/>
                <c:pt idx="0">
                  <c:v>Other</c:v>
                </c:pt>
                <c:pt idx="1">
                  <c:v>Alphard</c:v>
                </c:pt>
                <c:pt idx="2">
                  <c:v>Hilux</c:v>
                </c:pt>
                <c:pt idx="3">
                  <c:v>Land Cruiser</c:v>
                </c:pt>
                <c:pt idx="4">
                  <c:v>Corolla</c:v>
                </c:pt>
                <c:pt idx="5">
                  <c:v>Probox</c:v>
                </c:pt>
                <c:pt idx="6">
                  <c:v>Hiace</c:v>
                </c:pt>
                <c:pt idx="7">
                  <c:v>Wish</c:v>
                </c:pt>
                <c:pt idx="8">
                  <c:v>Mark-II</c:v>
                </c:pt>
                <c:pt idx="9">
                  <c:v>Kluger</c:v>
                </c:pt>
                <c:pt idx="10">
                  <c:v>Belta</c:v>
                </c:pt>
              </c:strCache>
            </c:strRef>
          </c:cat>
          <c:val>
            <c:numRef>
              <c:f>'Claim amount and Premium'!$H$20:$H$30</c:f>
            </c:numRef>
          </c:val>
          <c:smooth val="0"/>
          <c:extLst>
            <c:ext xmlns:c16="http://schemas.microsoft.com/office/drawing/2014/chart" uri="{C3380CC4-5D6E-409C-BE32-E72D297353CC}">
              <c16:uniqueId val="{00000006-C821-458B-BF52-586156830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00383"/>
        <c:axId val="530306367"/>
      </c:lineChart>
      <c:catAx>
        <c:axId val="9177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06783"/>
        <c:crosses val="autoZero"/>
        <c:auto val="1"/>
        <c:lblAlgn val="ctr"/>
        <c:lblOffset val="100"/>
        <c:noMultiLvlLbl val="0"/>
      </c:catAx>
      <c:valAx>
        <c:axId val="5303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02783"/>
        <c:crosses val="autoZero"/>
        <c:crossBetween val="between"/>
      </c:valAx>
      <c:valAx>
        <c:axId val="530306367"/>
        <c:scaling>
          <c:orientation val="minMax"/>
        </c:scaling>
        <c:delete val="1"/>
        <c:axPos val="r"/>
        <c:majorTickMark val="none"/>
        <c:minorTickMark val="none"/>
        <c:tickLblPos val="nextTo"/>
        <c:crossAx val="917700383"/>
        <c:crosses val="max"/>
        <c:crossBetween val="between"/>
      </c:valAx>
      <c:catAx>
        <c:axId val="917700383"/>
        <c:scaling>
          <c:orientation val="minMax"/>
        </c:scaling>
        <c:delete val="1"/>
        <c:axPos val="b"/>
        <c:majorTickMark val="none"/>
        <c:minorTickMark val="none"/>
        <c:tickLblPos val="nextTo"/>
        <c:crossAx val="53030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Policy and Claim Count (Brand)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Sheet7!$B$2:$B$14</c:f>
              <c:numCache>
                <c:formatCode>General</c:formatCode>
                <c:ptCount val="13"/>
                <c:pt idx="0">
                  <c:v>8524</c:v>
                </c:pt>
                <c:pt idx="1">
                  <c:v>3074</c:v>
                </c:pt>
                <c:pt idx="2">
                  <c:v>1810</c:v>
                </c:pt>
                <c:pt idx="3">
                  <c:v>1740</c:v>
                </c:pt>
                <c:pt idx="4">
                  <c:v>1496</c:v>
                </c:pt>
                <c:pt idx="5">
                  <c:v>1232</c:v>
                </c:pt>
                <c:pt idx="6">
                  <c:v>1125</c:v>
                </c:pt>
                <c:pt idx="7">
                  <c:v>787</c:v>
                </c:pt>
                <c:pt idx="8">
                  <c:v>470</c:v>
                </c:pt>
                <c:pt idx="9">
                  <c:v>437</c:v>
                </c:pt>
                <c:pt idx="10">
                  <c:v>426</c:v>
                </c:pt>
                <c:pt idx="11">
                  <c:v>109</c:v>
                </c:pt>
                <c:pt idx="1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3-4FFA-A8E6-2071FF2068EA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Sum of 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Sheet7!$C$2:$C$14</c:f>
            </c:numRef>
          </c:val>
          <c:extLst>
            <c:ext xmlns:c16="http://schemas.microsoft.com/office/drawing/2014/chart" uri="{C3380CC4-5D6E-409C-BE32-E72D297353CC}">
              <c16:uniqueId val="{00000001-5BE3-4FFA-A8E6-2071FF2068EA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Sheet7!$D$2:$D$14</c:f>
              <c:numCache>
                <c:formatCode>General</c:formatCode>
                <c:ptCount val="13"/>
                <c:pt idx="0">
                  <c:v>2212</c:v>
                </c:pt>
                <c:pt idx="1">
                  <c:v>670</c:v>
                </c:pt>
                <c:pt idx="2">
                  <c:v>486</c:v>
                </c:pt>
                <c:pt idx="3">
                  <c:v>525</c:v>
                </c:pt>
                <c:pt idx="4">
                  <c:v>245</c:v>
                </c:pt>
                <c:pt idx="5">
                  <c:v>407</c:v>
                </c:pt>
                <c:pt idx="6">
                  <c:v>286</c:v>
                </c:pt>
                <c:pt idx="7">
                  <c:v>268</c:v>
                </c:pt>
                <c:pt idx="8">
                  <c:v>71</c:v>
                </c:pt>
                <c:pt idx="9">
                  <c:v>69</c:v>
                </c:pt>
                <c:pt idx="10">
                  <c:v>110</c:v>
                </c:pt>
                <c:pt idx="11">
                  <c:v>89</c:v>
                </c:pt>
                <c:pt idx="1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3-4FFA-A8E6-2071FF2068EA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Sheet7!$E$2:$E$14</c:f>
            </c:numRef>
          </c:val>
          <c:extLst>
            <c:ext xmlns:c16="http://schemas.microsoft.com/office/drawing/2014/chart" uri="{C3380CC4-5D6E-409C-BE32-E72D297353CC}">
              <c16:uniqueId val="{00000003-5BE3-4FFA-A8E6-2071FF2068EA}"/>
            </c:ext>
          </c:extLst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Sheet7!$F$2:$F$14</c:f>
            </c:numRef>
          </c:val>
          <c:extLst>
            <c:ext xmlns:c16="http://schemas.microsoft.com/office/drawing/2014/chart" uri="{C3380CC4-5D6E-409C-BE32-E72D297353CC}">
              <c16:uniqueId val="{00000004-5BE3-4FFA-A8E6-2071FF2068EA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Sheet7!$G$2:$G$14</c:f>
            </c:numRef>
          </c:val>
          <c:extLst>
            <c:ext xmlns:c16="http://schemas.microsoft.com/office/drawing/2014/chart" uri="{C3380CC4-5D6E-409C-BE32-E72D297353CC}">
              <c16:uniqueId val="{00000005-5BE3-4FFA-A8E6-2071FF2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49967"/>
        <c:axId val="2057814159"/>
      </c:barChart>
      <c:lineChart>
        <c:grouping val="standard"/>
        <c:varyColors val="0"/>
        <c:ser>
          <c:idx val="6"/>
          <c:order val="6"/>
          <c:tx>
            <c:strRef>
              <c:f>Sheet7!$H$1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Sheet7!$A$2:$A$14</c:f>
              <c:strCache>
                <c:ptCount val="13"/>
                <c:pt idx="0">
                  <c:v>Toyota</c:v>
                </c:pt>
                <c:pt idx="1">
                  <c:v>Other</c:v>
                </c:pt>
                <c:pt idx="2">
                  <c:v>Nissan</c:v>
                </c:pt>
                <c:pt idx="3">
                  <c:v>Honda</c:v>
                </c:pt>
                <c:pt idx="4">
                  <c:v>Mitsubishi</c:v>
                </c:pt>
                <c:pt idx="5">
                  <c:v>Suzuki</c:v>
                </c:pt>
                <c:pt idx="6">
                  <c:v>Kia</c:v>
                </c:pt>
                <c:pt idx="7">
                  <c:v>Hyundai</c:v>
                </c:pt>
                <c:pt idx="8">
                  <c:v>Isuzu</c:v>
                </c:pt>
                <c:pt idx="9">
                  <c:v>Hino</c:v>
                </c:pt>
                <c:pt idx="10">
                  <c:v>MAZDA</c:v>
                </c:pt>
                <c:pt idx="11">
                  <c:v>Sunlong</c:v>
                </c:pt>
                <c:pt idx="12">
                  <c:v>SCANIA</c:v>
                </c:pt>
              </c:strCache>
            </c:strRef>
          </c:cat>
          <c:val>
            <c:numRef>
              <c:f>Sheet7!$H$2:$H$14</c:f>
            </c:numRef>
          </c:val>
          <c:smooth val="0"/>
          <c:extLst>
            <c:ext xmlns:c16="http://schemas.microsoft.com/office/drawing/2014/chart" uri="{C3380CC4-5D6E-409C-BE32-E72D297353CC}">
              <c16:uniqueId val="{00000006-5BE3-4FFA-A8E6-2071FF2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651167"/>
        <c:axId val="2057809583"/>
      </c:lineChart>
      <c:catAx>
        <c:axId val="7306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14159"/>
        <c:crosses val="autoZero"/>
        <c:auto val="1"/>
        <c:lblAlgn val="ctr"/>
        <c:lblOffset val="100"/>
        <c:noMultiLvlLbl val="0"/>
      </c:catAx>
      <c:valAx>
        <c:axId val="2057814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49967"/>
        <c:crosses val="autoZero"/>
        <c:crossBetween val="between"/>
        <c:majorUnit val="500"/>
      </c:valAx>
      <c:valAx>
        <c:axId val="2057809583"/>
        <c:scaling>
          <c:orientation val="minMax"/>
        </c:scaling>
        <c:delete val="1"/>
        <c:axPos val="r"/>
        <c:majorTickMark val="none"/>
        <c:minorTickMark val="none"/>
        <c:tickLblPos val="nextTo"/>
        <c:crossAx val="730651167"/>
        <c:crosses val="max"/>
        <c:crossBetween val="between"/>
      </c:valAx>
      <c:catAx>
        <c:axId val="73065116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7809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No of Policies and No of Claims (Toyota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Sheet7!$B$19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Sheet7!$B$20:$B$30</c:f>
              <c:numCache>
                <c:formatCode>General</c:formatCode>
                <c:ptCount val="11"/>
                <c:pt idx="0">
                  <c:v>3254</c:v>
                </c:pt>
                <c:pt idx="1">
                  <c:v>756</c:v>
                </c:pt>
                <c:pt idx="2">
                  <c:v>753</c:v>
                </c:pt>
                <c:pt idx="3">
                  <c:v>740</c:v>
                </c:pt>
                <c:pt idx="4">
                  <c:v>709</c:v>
                </c:pt>
                <c:pt idx="5">
                  <c:v>459</c:v>
                </c:pt>
                <c:pt idx="6">
                  <c:v>414</c:v>
                </c:pt>
                <c:pt idx="7">
                  <c:v>410</c:v>
                </c:pt>
                <c:pt idx="8">
                  <c:v>389</c:v>
                </c:pt>
                <c:pt idx="9">
                  <c:v>376</c:v>
                </c:pt>
                <c:pt idx="10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A-4944-88AD-2EA121914BEE}"/>
            </c:ext>
          </c:extLst>
        </c:ser>
        <c:ser>
          <c:idx val="1"/>
          <c:order val="1"/>
          <c:tx>
            <c:strRef>
              <c:f>Sheet7!$C$19</c:f>
              <c:strCache>
                <c:ptCount val="1"/>
                <c:pt idx="0">
                  <c:v>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Sheet7!$C$20:$C$30</c:f>
            </c:numRef>
          </c:val>
          <c:extLst>
            <c:ext xmlns:c16="http://schemas.microsoft.com/office/drawing/2014/chart" uri="{C3380CC4-5D6E-409C-BE32-E72D297353CC}">
              <c16:uniqueId val="{00000001-62CA-4944-88AD-2EA121914BEE}"/>
            </c:ext>
          </c:extLst>
        </c:ser>
        <c:ser>
          <c:idx val="2"/>
          <c:order val="2"/>
          <c:tx>
            <c:strRef>
              <c:f>Sheet7!$D$19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Sheet7!$D$20:$D$30</c:f>
              <c:numCache>
                <c:formatCode>General</c:formatCode>
                <c:ptCount val="11"/>
                <c:pt idx="0">
                  <c:v>972</c:v>
                </c:pt>
                <c:pt idx="1">
                  <c:v>224</c:v>
                </c:pt>
                <c:pt idx="2">
                  <c:v>179</c:v>
                </c:pt>
                <c:pt idx="3">
                  <c:v>74</c:v>
                </c:pt>
                <c:pt idx="4">
                  <c:v>98</c:v>
                </c:pt>
                <c:pt idx="5">
                  <c:v>134</c:v>
                </c:pt>
                <c:pt idx="6">
                  <c:v>122</c:v>
                </c:pt>
                <c:pt idx="7">
                  <c:v>134</c:v>
                </c:pt>
                <c:pt idx="8">
                  <c:v>64</c:v>
                </c:pt>
                <c:pt idx="9">
                  <c:v>139</c:v>
                </c:pt>
                <c:pt idx="1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A-4944-88AD-2EA121914BEE}"/>
            </c:ext>
          </c:extLst>
        </c:ser>
        <c:ser>
          <c:idx val="3"/>
          <c:order val="3"/>
          <c:tx>
            <c:strRef>
              <c:f>Sheet7!$E$19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Sheet7!$E$20:$E$30</c:f>
            </c:numRef>
          </c:val>
          <c:extLst>
            <c:ext xmlns:c16="http://schemas.microsoft.com/office/drawing/2014/chart" uri="{C3380CC4-5D6E-409C-BE32-E72D297353CC}">
              <c16:uniqueId val="{00000003-62CA-4944-88AD-2EA121914BEE}"/>
            </c:ext>
          </c:extLst>
        </c:ser>
        <c:ser>
          <c:idx val="4"/>
          <c:order val="4"/>
          <c:tx>
            <c:strRef>
              <c:f>Sheet7!$F$19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Sheet7!$F$20:$F$30</c:f>
            </c:numRef>
          </c:val>
          <c:extLst>
            <c:ext xmlns:c16="http://schemas.microsoft.com/office/drawing/2014/chart" uri="{C3380CC4-5D6E-409C-BE32-E72D297353CC}">
              <c16:uniqueId val="{00000004-62CA-4944-88AD-2EA121914BEE}"/>
            </c:ext>
          </c:extLst>
        </c:ser>
        <c:ser>
          <c:idx val="5"/>
          <c:order val="5"/>
          <c:tx>
            <c:strRef>
              <c:f>Sheet7!$G$19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Sheet7!$G$20:$G$30</c:f>
            </c:numRef>
          </c:val>
          <c:extLst>
            <c:ext xmlns:c16="http://schemas.microsoft.com/office/drawing/2014/chart" uri="{C3380CC4-5D6E-409C-BE32-E72D297353CC}">
              <c16:uniqueId val="{00000005-62CA-4944-88AD-2EA12191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039951"/>
        <c:axId val="2057813327"/>
      </c:barChart>
      <c:lineChart>
        <c:grouping val="standard"/>
        <c:varyColors val="0"/>
        <c:ser>
          <c:idx val="6"/>
          <c:order val="6"/>
          <c:tx>
            <c:strRef>
              <c:f>Sheet7!$H$19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Sheet7!$A$20:$A$30</c:f>
              <c:strCache>
                <c:ptCount val="11"/>
                <c:pt idx="0">
                  <c:v>Other</c:v>
                </c:pt>
                <c:pt idx="1">
                  <c:v>Probox</c:v>
                </c:pt>
                <c:pt idx="2">
                  <c:v>Alphard</c:v>
                </c:pt>
                <c:pt idx="3">
                  <c:v>Corolla</c:v>
                </c:pt>
                <c:pt idx="4">
                  <c:v>Hilux</c:v>
                </c:pt>
                <c:pt idx="5">
                  <c:v>Belta</c:v>
                </c:pt>
                <c:pt idx="6">
                  <c:v>Hiace</c:v>
                </c:pt>
                <c:pt idx="7">
                  <c:v>Mark-II</c:v>
                </c:pt>
                <c:pt idx="8">
                  <c:v>Land Cruiser</c:v>
                </c:pt>
                <c:pt idx="9">
                  <c:v>Wish</c:v>
                </c:pt>
                <c:pt idx="10">
                  <c:v>Kluger</c:v>
                </c:pt>
              </c:strCache>
            </c:strRef>
          </c:cat>
          <c:val>
            <c:numRef>
              <c:f>Sheet7!$H$20:$H$30</c:f>
            </c:numRef>
          </c:val>
          <c:smooth val="0"/>
          <c:extLst>
            <c:ext xmlns:c16="http://schemas.microsoft.com/office/drawing/2014/chart" uri="{C3380CC4-5D6E-409C-BE32-E72D297353CC}">
              <c16:uniqueId val="{00000006-62CA-4944-88AD-2EA12191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046751"/>
        <c:axId val="2057813743"/>
      </c:lineChart>
      <c:catAx>
        <c:axId val="9520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13327"/>
        <c:crosses val="autoZero"/>
        <c:auto val="1"/>
        <c:lblAlgn val="ctr"/>
        <c:lblOffset val="100"/>
        <c:noMultiLvlLbl val="0"/>
      </c:catAx>
      <c:valAx>
        <c:axId val="20578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39951"/>
        <c:crosses val="autoZero"/>
        <c:crossBetween val="between"/>
      </c:valAx>
      <c:valAx>
        <c:axId val="2057813743"/>
        <c:scaling>
          <c:orientation val="minMax"/>
        </c:scaling>
        <c:delete val="1"/>
        <c:axPos val="r"/>
        <c:majorTickMark val="none"/>
        <c:minorTickMark val="none"/>
        <c:tickLblPos val="nextTo"/>
        <c:crossAx val="952046751"/>
        <c:crosses val="max"/>
        <c:crossBetween val="between"/>
      </c:valAx>
      <c:catAx>
        <c:axId val="952046751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78137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amount and Loss Ratio (Brand)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'Claim Amount and Loss Ratio'!$B$1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Ratio'!$B$2:$B$14</c:f>
            </c:numRef>
          </c:val>
          <c:extLst>
            <c:ext xmlns:c16="http://schemas.microsoft.com/office/drawing/2014/chart" uri="{C3380CC4-5D6E-409C-BE32-E72D297353CC}">
              <c16:uniqueId val="{00000000-1503-4466-9EDE-ED9B5064872C}"/>
            </c:ext>
          </c:extLst>
        </c:ser>
        <c:ser>
          <c:idx val="1"/>
          <c:order val="1"/>
          <c:tx>
            <c:strRef>
              <c:f>'Claim Amount and Loss Ratio'!$C$1</c:f>
              <c:strCache>
                <c:ptCount val="1"/>
                <c:pt idx="0">
                  <c:v>Sum of 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Ratio'!$C$2:$C$14</c:f>
            </c:numRef>
          </c:val>
          <c:extLst>
            <c:ext xmlns:c16="http://schemas.microsoft.com/office/drawing/2014/chart" uri="{C3380CC4-5D6E-409C-BE32-E72D297353CC}">
              <c16:uniqueId val="{00000001-1503-4466-9EDE-ED9B5064872C}"/>
            </c:ext>
          </c:extLst>
        </c:ser>
        <c:ser>
          <c:idx val="2"/>
          <c:order val="2"/>
          <c:tx>
            <c:strRef>
              <c:f>'Claim Amount and Loss Ratio'!$D$1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Ratio'!$D$2:$D$14</c:f>
            </c:numRef>
          </c:val>
          <c:extLst>
            <c:ext xmlns:c16="http://schemas.microsoft.com/office/drawing/2014/chart" uri="{C3380CC4-5D6E-409C-BE32-E72D297353CC}">
              <c16:uniqueId val="{00000002-1503-4466-9EDE-ED9B5064872C}"/>
            </c:ext>
          </c:extLst>
        </c:ser>
        <c:ser>
          <c:idx val="3"/>
          <c:order val="3"/>
          <c:tx>
            <c:strRef>
              <c:f>'Claim Amount and Loss Ratio'!$E$1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Ratio'!$E$2:$E$14</c:f>
              <c:numCache>
                <c:formatCode>General</c:formatCode>
                <c:ptCount val="13"/>
                <c:pt idx="0">
                  <c:v>265562019.56999999</c:v>
                </c:pt>
                <c:pt idx="1">
                  <c:v>272052746</c:v>
                </c:pt>
                <c:pt idx="2">
                  <c:v>665127450.84000003</c:v>
                </c:pt>
                <c:pt idx="3">
                  <c:v>409600533.37999994</c:v>
                </c:pt>
                <c:pt idx="4">
                  <c:v>1495378447.6099987</c:v>
                </c:pt>
                <c:pt idx="5">
                  <c:v>77171492.260000005</c:v>
                </c:pt>
                <c:pt idx="6">
                  <c:v>220906880</c:v>
                </c:pt>
                <c:pt idx="7">
                  <c:v>108368267</c:v>
                </c:pt>
                <c:pt idx="8">
                  <c:v>289659259.82999998</c:v>
                </c:pt>
                <c:pt idx="9">
                  <c:v>251647850</c:v>
                </c:pt>
                <c:pt idx="10">
                  <c:v>185400399.44999999</c:v>
                </c:pt>
                <c:pt idx="11">
                  <c:v>1200473312.9599998</c:v>
                </c:pt>
                <c:pt idx="12">
                  <c:v>118558575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3-4466-9EDE-ED9B5064872C}"/>
            </c:ext>
          </c:extLst>
        </c:ser>
        <c:ser>
          <c:idx val="4"/>
          <c:order val="4"/>
          <c:tx>
            <c:strRef>
              <c:f>'Claim Amount and Loss Ratio'!$F$1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Ratio'!$F$2:$F$14</c:f>
            </c:numRef>
          </c:val>
          <c:extLst>
            <c:ext xmlns:c16="http://schemas.microsoft.com/office/drawing/2014/chart" uri="{C3380CC4-5D6E-409C-BE32-E72D297353CC}">
              <c16:uniqueId val="{00000004-1503-4466-9EDE-ED9B5064872C}"/>
            </c:ext>
          </c:extLst>
        </c:ser>
        <c:ser>
          <c:idx val="5"/>
          <c:order val="5"/>
          <c:tx>
            <c:strRef>
              <c:f>'Claim Amount and Loss Ratio'!$G$1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Ratio'!$G$2:$G$14</c:f>
            </c:numRef>
          </c:val>
          <c:extLst>
            <c:ext xmlns:c16="http://schemas.microsoft.com/office/drawing/2014/chart" uri="{C3380CC4-5D6E-409C-BE32-E72D297353CC}">
              <c16:uniqueId val="{00000005-1503-4466-9EDE-ED9B5064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189295"/>
        <c:axId val="475995807"/>
      </c:barChart>
      <c:lineChart>
        <c:grouping val="standard"/>
        <c:varyColors val="0"/>
        <c:ser>
          <c:idx val="6"/>
          <c:order val="6"/>
          <c:tx>
            <c:strRef>
              <c:f>'Claim Amount and Loss Ratio'!$H$1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Ratio'!$H$2:$H$14</c:f>
              <c:numCache>
                <c:formatCode>0%</c:formatCode>
                <c:ptCount val="13"/>
                <c:pt idx="0">
                  <c:v>1.371016122242666</c:v>
                </c:pt>
                <c:pt idx="1">
                  <c:v>1.2131245128615975</c:v>
                </c:pt>
                <c:pt idx="2">
                  <c:v>1.1593630200246239</c:v>
                </c:pt>
                <c:pt idx="3">
                  <c:v>1.0627290133107057</c:v>
                </c:pt>
                <c:pt idx="4">
                  <c:v>0.96974409512801862</c:v>
                </c:pt>
                <c:pt idx="5">
                  <c:v>0.95710074182512583</c:v>
                </c:pt>
                <c:pt idx="6">
                  <c:v>0.76867400071627345</c:v>
                </c:pt>
                <c:pt idx="7">
                  <c:v>0.73895158885498724</c:v>
                </c:pt>
                <c:pt idx="8">
                  <c:v>0.6837434416006436</c:v>
                </c:pt>
                <c:pt idx="9">
                  <c:v>0.61889884463156108</c:v>
                </c:pt>
                <c:pt idx="10">
                  <c:v>0.59433494009828947</c:v>
                </c:pt>
                <c:pt idx="11">
                  <c:v>0.589036431719415</c:v>
                </c:pt>
                <c:pt idx="12">
                  <c:v>0.52065345590436318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03-4466-9EDE-ED9B5064872C}"/>
            </c:ext>
          </c:extLst>
        </c:ser>
        <c:ser>
          <c:idx val="7"/>
          <c:order val="7"/>
          <c:tx>
            <c:strRef>
              <c:f>'Claim Amount and Loss Ratio'!$I$1</c:f>
              <c:strCache>
                <c:ptCount val="1"/>
                <c:pt idx="0">
                  <c:v>Breakeven Point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'Claim Amount and Loss Ratio'!$A$2:$A$14</c:f>
              <c:strCache>
                <c:ptCount val="13"/>
                <c:pt idx="0">
                  <c:v>Sunlong</c:v>
                </c:pt>
                <c:pt idx="1">
                  <c:v>Suzuki</c:v>
                </c:pt>
                <c:pt idx="2">
                  <c:v>Nissan</c:v>
                </c:pt>
                <c:pt idx="3">
                  <c:v>SCANIA</c:v>
                </c:pt>
                <c:pt idx="4">
                  <c:v>Other</c:v>
                </c:pt>
                <c:pt idx="5">
                  <c:v>MAZDA</c:v>
                </c:pt>
                <c:pt idx="6">
                  <c:v>Honda</c:v>
                </c:pt>
                <c:pt idx="7">
                  <c:v>Isuzu</c:v>
                </c:pt>
                <c:pt idx="8">
                  <c:v>Mitsubishi</c:v>
                </c:pt>
                <c:pt idx="9">
                  <c:v>Kia</c:v>
                </c:pt>
                <c:pt idx="10">
                  <c:v>Hyundai</c:v>
                </c:pt>
                <c:pt idx="11">
                  <c:v>Toyota</c:v>
                </c:pt>
                <c:pt idx="12">
                  <c:v>Hino</c:v>
                </c:pt>
              </c:strCache>
            </c:strRef>
          </c:cat>
          <c:val>
            <c:numRef>
              <c:f>'Claim Amount and Loss Ratio'!$I$2:$I$14</c:f>
              <c:numCache>
                <c:formatCode>0%</c:formatCode>
                <c:ptCount val="13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F-49C8-8961-02765760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192895"/>
        <c:axId val="475999135"/>
      </c:lineChart>
      <c:catAx>
        <c:axId val="61618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95807"/>
        <c:crosses val="autoZero"/>
        <c:auto val="1"/>
        <c:lblAlgn val="ctr"/>
        <c:lblOffset val="100"/>
        <c:noMultiLvlLbl val="0"/>
      </c:catAx>
      <c:valAx>
        <c:axId val="4759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89295"/>
        <c:crosses val="autoZero"/>
        <c:crossBetween val="between"/>
      </c:valAx>
      <c:valAx>
        <c:axId val="475999135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192895"/>
        <c:crosses val="max"/>
        <c:crossBetween val="between"/>
      </c:valAx>
      <c:catAx>
        <c:axId val="616192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5999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Claim amount and Loss Ratio (Toyota 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'Claim Amount and Loss Ratio'!$B$19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Ratio'!$B$20:$B$30</c:f>
            </c:numRef>
          </c:val>
          <c:extLst>
            <c:ext xmlns:c16="http://schemas.microsoft.com/office/drawing/2014/chart" uri="{C3380CC4-5D6E-409C-BE32-E72D297353CC}">
              <c16:uniqueId val="{00000000-78CC-44DA-802D-4167D9F6497F}"/>
            </c:ext>
          </c:extLst>
        </c:ser>
        <c:ser>
          <c:idx val="1"/>
          <c:order val="1"/>
          <c:tx>
            <c:strRef>
              <c:f>'Claim Amount and Loss Ratio'!$C$19</c:f>
              <c:strCache>
                <c:ptCount val="1"/>
                <c:pt idx="0">
                  <c:v>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Ratio'!$C$20:$C$30</c:f>
            </c:numRef>
          </c:val>
          <c:extLst>
            <c:ext xmlns:c16="http://schemas.microsoft.com/office/drawing/2014/chart" uri="{C3380CC4-5D6E-409C-BE32-E72D297353CC}">
              <c16:uniqueId val="{00000001-78CC-44DA-802D-4167D9F6497F}"/>
            </c:ext>
          </c:extLst>
        </c:ser>
        <c:ser>
          <c:idx val="2"/>
          <c:order val="2"/>
          <c:tx>
            <c:strRef>
              <c:f>'Claim Amount and Loss Ratio'!$D$19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Ratio'!$D$20:$D$30</c:f>
            </c:numRef>
          </c:val>
          <c:extLst>
            <c:ext xmlns:c16="http://schemas.microsoft.com/office/drawing/2014/chart" uri="{C3380CC4-5D6E-409C-BE32-E72D297353CC}">
              <c16:uniqueId val="{00000002-78CC-44DA-802D-4167D9F6497F}"/>
            </c:ext>
          </c:extLst>
        </c:ser>
        <c:ser>
          <c:idx val="3"/>
          <c:order val="3"/>
          <c:tx>
            <c:strRef>
              <c:f>'Claim Amount and Loss Ratio'!$E$19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Ratio'!$E$20:$E$30</c:f>
              <c:numCache>
                <c:formatCode>General</c:formatCode>
                <c:ptCount val="11"/>
                <c:pt idx="0">
                  <c:v>66799300</c:v>
                </c:pt>
                <c:pt idx="1">
                  <c:v>119191112</c:v>
                </c:pt>
                <c:pt idx="2">
                  <c:v>55043950.5</c:v>
                </c:pt>
                <c:pt idx="3">
                  <c:v>526933776.58999979</c:v>
                </c:pt>
                <c:pt idx="4">
                  <c:v>51221419.870000005</c:v>
                </c:pt>
                <c:pt idx="5">
                  <c:v>67246750</c:v>
                </c:pt>
                <c:pt idx="6">
                  <c:v>32551000</c:v>
                </c:pt>
                <c:pt idx="7">
                  <c:v>76345923</c:v>
                </c:pt>
                <c:pt idx="8">
                  <c:v>94767166</c:v>
                </c:pt>
                <c:pt idx="9">
                  <c:v>69681500</c:v>
                </c:pt>
                <c:pt idx="10">
                  <c:v>40691415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C-44DA-802D-4167D9F6497F}"/>
            </c:ext>
          </c:extLst>
        </c:ser>
        <c:ser>
          <c:idx val="4"/>
          <c:order val="4"/>
          <c:tx>
            <c:strRef>
              <c:f>'Claim Amount and Loss Ratio'!$F$19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Ratio'!$F$20:$F$30</c:f>
            </c:numRef>
          </c:val>
          <c:extLst>
            <c:ext xmlns:c16="http://schemas.microsoft.com/office/drawing/2014/chart" uri="{C3380CC4-5D6E-409C-BE32-E72D297353CC}">
              <c16:uniqueId val="{00000004-78CC-44DA-802D-4167D9F6497F}"/>
            </c:ext>
          </c:extLst>
        </c:ser>
        <c:ser>
          <c:idx val="5"/>
          <c:order val="5"/>
          <c:tx>
            <c:strRef>
              <c:f>'Claim Amount and Loss Ratio'!$G$19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Ratio'!$G$20:$G$30</c:f>
            </c:numRef>
          </c:val>
          <c:extLst>
            <c:ext xmlns:c16="http://schemas.microsoft.com/office/drawing/2014/chart" uri="{C3380CC4-5D6E-409C-BE32-E72D297353CC}">
              <c16:uniqueId val="{00000005-78CC-44DA-802D-4167D9F6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643743"/>
        <c:axId val="802910335"/>
      </c:barChart>
      <c:lineChart>
        <c:grouping val="standard"/>
        <c:varyColors val="0"/>
        <c:ser>
          <c:idx val="6"/>
          <c:order val="6"/>
          <c:tx>
            <c:strRef>
              <c:f>'Claim Amount and Loss Ratio'!$H$19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Ratio'!$H$20:$H$30</c:f>
              <c:numCache>
                <c:formatCode>0%</c:formatCode>
                <c:ptCount val="11"/>
                <c:pt idx="0">
                  <c:v>0.96671766283129223</c:v>
                </c:pt>
                <c:pt idx="1">
                  <c:v>0.86424754931338033</c:v>
                </c:pt>
                <c:pt idx="2">
                  <c:v>0.80660249825310926</c:v>
                </c:pt>
                <c:pt idx="3">
                  <c:v>0.72408883509781574</c:v>
                </c:pt>
                <c:pt idx="4">
                  <c:v>0.64691298075328951</c:v>
                </c:pt>
                <c:pt idx="5">
                  <c:v>0.55123121383921792</c:v>
                </c:pt>
                <c:pt idx="6">
                  <c:v>0.47255840789511316</c:v>
                </c:pt>
                <c:pt idx="7">
                  <c:v>0.45055717799515488</c:v>
                </c:pt>
                <c:pt idx="8">
                  <c:v>0.4187674059907065</c:v>
                </c:pt>
                <c:pt idx="9">
                  <c:v>0.34323713145826618</c:v>
                </c:pt>
                <c:pt idx="10">
                  <c:v>0.24477509294249972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CC-44DA-802D-4167D9F6497F}"/>
            </c:ext>
          </c:extLst>
        </c:ser>
        <c:ser>
          <c:idx val="7"/>
          <c:order val="7"/>
          <c:tx>
            <c:strRef>
              <c:f>'Claim Amount and Loss Ratio'!$I$19</c:f>
              <c:strCache>
                <c:ptCount val="1"/>
                <c:pt idx="0">
                  <c:v>Breakeven Point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'Claim Amount and Loss Ratio'!$A$20:$A$30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'Claim Amount and Loss Ratio'!$I$20:$I$30</c:f>
              <c:numCache>
                <c:formatCode>0%</c:formatCode>
                <c:ptCount val="11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0.63</c:v>
                </c:pt>
                <c:pt idx="10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A-4278-82D0-2465CBE7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41743"/>
        <c:axId val="802911999"/>
      </c:lineChart>
      <c:catAx>
        <c:axId val="6586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10335"/>
        <c:crosses val="autoZero"/>
        <c:auto val="1"/>
        <c:lblAlgn val="ctr"/>
        <c:lblOffset val="100"/>
        <c:noMultiLvlLbl val="0"/>
      </c:catAx>
      <c:valAx>
        <c:axId val="8029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43743"/>
        <c:crosses val="autoZero"/>
        <c:crossBetween val="between"/>
      </c:valAx>
      <c:valAx>
        <c:axId val="802911999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41743"/>
        <c:crosses val="max"/>
        <c:crossBetween val="between"/>
      </c:valAx>
      <c:catAx>
        <c:axId val="658641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119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and Loss Ratio (Brand)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 and Loss Ratio'!$B$1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Ratio'!$B$2:$B$14</c:f>
            </c:numRef>
          </c:val>
          <c:extLst>
            <c:ext xmlns:c16="http://schemas.microsoft.com/office/drawing/2014/chart" uri="{C3380CC4-5D6E-409C-BE32-E72D297353CC}">
              <c16:uniqueId val="{00000000-6875-4E26-86A2-7658EF2A2A70}"/>
            </c:ext>
          </c:extLst>
        </c:ser>
        <c:ser>
          <c:idx val="1"/>
          <c:order val="1"/>
          <c:tx>
            <c:strRef>
              <c:f>'Premium and Loss Ratio'!$C$1</c:f>
              <c:strCache>
                <c:ptCount val="1"/>
                <c:pt idx="0">
                  <c:v>Sum of 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Ratio'!$C$2:$C$14</c:f>
              <c:numCache>
                <c:formatCode>General</c:formatCode>
                <c:ptCount val="13"/>
                <c:pt idx="0">
                  <c:v>227711107.37</c:v>
                </c:pt>
                <c:pt idx="1">
                  <c:v>287386954.41000003</c:v>
                </c:pt>
                <c:pt idx="2">
                  <c:v>311945986.92000002</c:v>
                </c:pt>
                <c:pt idx="3">
                  <c:v>146651375.59</c:v>
                </c:pt>
                <c:pt idx="4">
                  <c:v>406605784.10000002</c:v>
                </c:pt>
                <c:pt idx="5">
                  <c:v>80630480.040000007</c:v>
                </c:pt>
                <c:pt idx="6">
                  <c:v>423637350.22000003</c:v>
                </c:pt>
                <c:pt idx="7">
                  <c:v>573700764.42999995</c:v>
                </c:pt>
                <c:pt idx="8">
                  <c:v>1542034084.1699991</c:v>
                </c:pt>
                <c:pt idx="9">
                  <c:v>385423309.47000003</c:v>
                </c:pt>
                <c:pt idx="10">
                  <c:v>193697225.91999999</c:v>
                </c:pt>
                <c:pt idx="11">
                  <c:v>224257892.00999999</c:v>
                </c:pt>
                <c:pt idx="12">
                  <c:v>2038028971.24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5-4E26-86A2-7658EF2A2A70}"/>
            </c:ext>
          </c:extLst>
        </c:ser>
        <c:ser>
          <c:idx val="2"/>
          <c:order val="2"/>
          <c:tx>
            <c:strRef>
              <c:f>'Premium and Loss Ratio'!$D$1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Ratio'!$D$2:$D$14</c:f>
            </c:numRef>
          </c:val>
          <c:extLst>
            <c:ext xmlns:c16="http://schemas.microsoft.com/office/drawing/2014/chart" uri="{C3380CC4-5D6E-409C-BE32-E72D297353CC}">
              <c16:uniqueId val="{00000002-6875-4E26-86A2-7658EF2A2A70}"/>
            </c:ext>
          </c:extLst>
        </c:ser>
        <c:ser>
          <c:idx val="3"/>
          <c:order val="3"/>
          <c:tx>
            <c:strRef>
              <c:f>'Premium and Loss Ratio'!$E$1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Ratio'!$E$2:$E$14</c:f>
            </c:numRef>
          </c:val>
          <c:extLst>
            <c:ext xmlns:c16="http://schemas.microsoft.com/office/drawing/2014/chart" uri="{C3380CC4-5D6E-409C-BE32-E72D297353CC}">
              <c16:uniqueId val="{00000003-6875-4E26-86A2-7658EF2A2A70}"/>
            </c:ext>
          </c:extLst>
        </c:ser>
        <c:ser>
          <c:idx val="4"/>
          <c:order val="4"/>
          <c:tx>
            <c:strRef>
              <c:f>'Premium and Loss Ratio'!$F$1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Ratio'!$F$2:$F$14</c:f>
            </c:numRef>
          </c:val>
          <c:extLst>
            <c:ext xmlns:c16="http://schemas.microsoft.com/office/drawing/2014/chart" uri="{C3380CC4-5D6E-409C-BE32-E72D297353CC}">
              <c16:uniqueId val="{00000004-6875-4E26-86A2-7658EF2A2A70}"/>
            </c:ext>
          </c:extLst>
        </c:ser>
        <c:ser>
          <c:idx val="5"/>
          <c:order val="5"/>
          <c:tx>
            <c:strRef>
              <c:f>'Premium and Loss Ratio'!$G$1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Ratio'!$G$2:$G$14</c:f>
            </c:numRef>
          </c:val>
          <c:extLst>
            <c:ext xmlns:c16="http://schemas.microsoft.com/office/drawing/2014/chart" uri="{C3380CC4-5D6E-409C-BE32-E72D297353CC}">
              <c16:uniqueId val="{00000005-6875-4E26-86A2-7658EF2A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452047"/>
        <c:axId val="476043647"/>
      </c:barChart>
      <c:lineChart>
        <c:grouping val="standard"/>
        <c:varyColors val="0"/>
        <c:ser>
          <c:idx val="6"/>
          <c:order val="6"/>
          <c:tx>
            <c:strRef>
              <c:f>'Premium and Loss Ratio'!$H$1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'Premium and Loss Ratio'!$A$2:$A$14</c:f>
              <c:strCache>
                <c:ptCount val="13"/>
                <c:pt idx="0">
                  <c:v>Hino</c:v>
                </c:pt>
                <c:pt idx="1">
                  <c:v>Honda</c:v>
                </c:pt>
                <c:pt idx="2">
                  <c:v>Hyundai</c:v>
                </c:pt>
                <c:pt idx="3">
                  <c:v>Isuzu</c:v>
                </c:pt>
                <c:pt idx="4">
                  <c:v>Kia</c:v>
                </c:pt>
                <c:pt idx="5">
                  <c:v>MAZDA</c:v>
                </c:pt>
                <c:pt idx="6">
                  <c:v>Mitsubishi</c:v>
                </c:pt>
                <c:pt idx="7">
                  <c:v>Nissan</c:v>
                </c:pt>
                <c:pt idx="8">
                  <c:v>Other</c:v>
                </c:pt>
                <c:pt idx="9">
                  <c:v>SCANIA</c:v>
                </c:pt>
                <c:pt idx="10">
                  <c:v>Sunlong</c:v>
                </c:pt>
                <c:pt idx="11">
                  <c:v>Suzuki</c:v>
                </c:pt>
                <c:pt idx="12">
                  <c:v>Toyota</c:v>
                </c:pt>
              </c:strCache>
            </c:strRef>
          </c:cat>
          <c:val>
            <c:numRef>
              <c:f>'Premium and Loss Ratio'!$H$2:$H$14</c:f>
              <c:numCache>
                <c:formatCode>0%</c:formatCode>
                <c:ptCount val="13"/>
                <c:pt idx="0">
                  <c:v>0.52065345590436318</c:v>
                </c:pt>
                <c:pt idx="1">
                  <c:v>0.76867400071627345</c:v>
                </c:pt>
                <c:pt idx="2">
                  <c:v>0.59433494009828947</c:v>
                </c:pt>
                <c:pt idx="3">
                  <c:v>0.73895158885498724</c:v>
                </c:pt>
                <c:pt idx="4">
                  <c:v>0.61889884463156108</c:v>
                </c:pt>
                <c:pt idx="5">
                  <c:v>0.95710074182512583</c:v>
                </c:pt>
                <c:pt idx="6">
                  <c:v>0.6837434416006436</c:v>
                </c:pt>
                <c:pt idx="7">
                  <c:v>1.1593630200246239</c:v>
                </c:pt>
                <c:pt idx="8">
                  <c:v>0.96974409512801862</c:v>
                </c:pt>
                <c:pt idx="9">
                  <c:v>1.0627290133107057</c:v>
                </c:pt>
                <c:pt idx="10">
                  <c:v>1.371016122242666</c:v>
                </c:pt>
                <c:pt idx="11">
                  <c:v>1.2131245128615975</c:v>
                </c:pt>
                <c:pt idx="12">
                  <c:v>0.589036431719415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75-4E26-86A2-7658EF2A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450047"/>
        <c:axId val="476036991"/>
      </c:lineChart>
      <c:catAx>
        <c:axId val="73445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43647"/>
        <c:crosses val="autoZero"/>
        <c:auto val="1"/>
        <c:lblAlgn val="ctr"/>
        <c:lblOffset val="100"/>
        <c:noMultiLvlLbl val="0"/>
      </c:catAx>
      <c:valAx>
        <c:axId val="4760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52047"/>
        <c:crosses val="autoZero"/>
        <c:crossBetween val="between"/>
      </c:valAx>
      <c:valAx>
        <c:axId val="47603699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50047"/>
        <c:crosses val="max"/>
        <c:crossBetween val="between"/>
      </c:valAx>
      <c:catAx>
        <c:axId val="734450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6036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and Loss Ratio (Model)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'Premium and Loss Ratio'!$B$21</c:f>
              <c:strCache>
                <c:ptCount val="1"/>
                <c:pt idx="0">
                  <c:v>No of Policies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Ratio'!$B$22:$B$32</c:f>
            </c:numRef>
          </c:val>
          <c:extLst>
            <c:ext xmlns:c16="http://schemas.microsoft.com/office/drawing/2014/chart" uri="{C3380CC4-5D6E-409C-BE32-E72D297353CC}">
              <c16:uniqueId val="{00000000-C738-451F-91CA-46DF7C19A153}"/>
            </c:ext>
          </c:extLst>
        </c:ser>
        <c:ser>
          <c:idx val="1"/>
          <c:order val="1"/>
          <c:tx>
            <c:strRef>
              <c:f>'Premium and Loss Ratio'!$C$21</c:f>
              <c:strCache>
                <c:ptCount val="1"/>
                <c:pt idx="0">
                  <c:v>Premium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Ratio'!$C$22:$C$32</c:f>
              <c:numCache>
                <c:formatCode>General</c:formatCode>
                <c:ptCount val="11"/>
                <c:pt idx="0">
                  <c:v>69099078.840000004</c:v>
                </c:pt>
                <c:pt idx="1">
                  <c:v>137913161.68000001</c:v>
                </c:pt>
                <c:pt idx="2">
                  <c:v>68241730.739999995</c:v>
                </c:pt>
                <c:pt idx="3">
                  <c:v>727719792.16999984</c:v>
                </c:pt>
                <c:pt idx="4">
                  <c:v>79178222.409999996</c:v>
                </c:pt>
                <c:pt idx="5">
                  <c:v>121993726.61</c:v>
                </c:pt>
                <c:pt idx="6">
                  <c:v>68882490.409999996</c:v>
                </c:pt>
                <c:pt idx="7">
                  <c:v>169447800.91999999</c:v>
                </c:pt>
                <c:pt idx="8">
                  <c:v>226300243.63</c:v>
                </c:pt>
                <c:pt idx="9">
                  <c:v>203012709.33000001</c:v>
                </c:pt>
                <c:pt idx="10">
                  <c:v>166240014.5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8-451F-91CA-46DF7C19A153}"/>
            </c:ext>
          </c:extLst>
        </c:ser>
        <c:ser>
          <c:idx val="2"/>
          <c:order val="2"/>
          <c:tx>
            <c:strRef>
              <c:f>'Premium and Loss Ratio'!$D$21</c:f>
              <c:strCache>
                <c:ptCount val="1"/>
                <c:pt idx="0">
                  <c:v>No of Claims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Ratio'!$D$22:$D$32</c:f>
            </c:numRef>
          </c:val>
          <c:extLst>
            <c:ext xmlns:c16="http://schemas.microsoft.com/office/drawing/2014/chart" uri="{C3380CC4-5D6E-409C-BE32-E72D297353CC}">
              <c16:uniqueId val="{00000002-C738-451F-91CA-46DF7C19A153}"/>
            </c:ext>
          </c:extLst>
        </c:ser>
        <c:ser>
          <c:idx val="3"/>
          <c:order val="3"/>
          <c:tx>
            <c:strRef>
              <c:f>'Premium and Loss Ratio'!$E$21</c:f>
              <c:strCache>
                <c:ptCount val="1"/>
                <c:pt idx="0">
                  <c:v>Claim Amount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Ratio'!$E$22:$E$32</c:f>
            </c:numRef>
          </c:val>
          <c:extLst>
            <c:ext xmlns:c16="http://schemas.microsoft.com/office/drawing/2014/chart" uri="{C3380CC4-5D6E-409C-BE32-E72D297353CC}">
              <c16:uniqueId val="{00000003-C738-451F-91CA-46DF7C19A153}"/>
            </c:ext>
          </c:extLst>
        </c:ser>
        <c:ser>
          <c:idx val="4"/>
          <c:order val="4"/>
          <c:tx>
            <c:strRef>
              <c:f>'Premium and Loss Ratio'!$F$21</c:f>
              <c:strCache>
                <c:ptCount val="1"/>
                <c:pt idx="0">
                  <c:v>Frequency of Claim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Ratio'!$F$22:$F$32</c:f>
            </c:numRef>
          </c:val>
          <c:extLst>
            <c:ext xmlns:c16="http://schemas.microsoft.com/office/drawing/2014/chart" uri="{C3380CC4-5D6E-409C-BE32-E72D297353CC}">
              <c16:uniqueId val="{00000004-C738-451F-91CA-46DF7C19A153}"/>
            </c:ext>
          </c:extLst>
        </c:ser>
        <c:ser>
          <c:idx val="5"/>
          <c:order val="5"/>
          <c:tx>
            <c:strRef>
              <c:f>'Premium and Loss Ratio'!$G$21</c:f>
              <c:strCache>
                <c:ptCount val="1"/>
                <c:pt idx="0">
                  <c:v>Severity of Claim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Ratio'!$G$22:$G$32</c:f>
            </c:numRef>
          </c:val>
          <c:extLst>
            <c:ext xmlns:c16="http://schemas.microsoft.com/office/drawing/2014/chart" uri="{C3380CC4-5D6E-409C-BE32-E72D297353CC}">
              <c16:uniqueId val="{00000005-C738-451F-91CA-46DF7C19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484207"/>
        <c:axId val="2057810415"/>
      </c:barChart>
      <c:lineChart>
        <c:grouping val="standard"/>
        <c:varyColors val="0"/>
        <c:ser>
          <c:idx val="6"/>
          <c:order val="6"/>
          <c:tx>
            <c:strRef>
              <c:f>'Premium and Loss Ratio'!$H$21</c:f>
              <c:strCache>
                <c:ptCount val="1"/>
                <c:pt idx="0">
                  <c:v>Loss Ratio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'Premium and Loss Ratio'!$A$22:$A$32</c:f>
              <c:strCache>
                <c:ptCount val="11"/>
                <c:pt idx="0">
                  <c:v>Mark-II</c:v>
                </c:pt>
                <c:pt idx="1">
                  <c:v>Probox</c:v>
                </c:pt>
                <c:pt idx="2">
                  <c:v>Belta</c:v>
                </c:pt>
                <c:pt idx="3">
                  <c:v>Other</c:v>
                </c:pt>
                <c:pt idx="4">
                  <c:v>Wish</c:v>
                </c:pt>
                <c:pt idx="5">
                  <c:v>Hiace</c:v>
                </c:pt>
                <c:pt idx="6">
                  <c:v>Kluger</c:v>
                </c:pt>
                <c:pt idx="7">
                  <c:v>Land Cruiser</c:v>
                </c:pt>
                <c:pt idx="8">
                  <c:v>Alphard</c:v>
                </c:pt>
                <c:pt idx="9">
                  <c:v>Hilux</c:v>
                </c:pt>
                <c:pt idx="10">
                  <c:v>Corolla</c:v>
                </c:pt>
              </c:strCache>
            </c:strRef>
          </c:cat>
          <c:val>
            <c:numRef>
              <c:f>'Premium and Loss Ratio'!$H$22:$H$32</c:f>
              <c:numCache>
                <c:formatCode>0%</c:formatCode>
                <c:ptCount val="11"/>
                <c:pt idx="0">
                  <c:v>0.96671766283129223</c:v>
                </c:pt>
                <c:pt idx="1">
                  <c:v>0.86424754931338033</c:v>
                </c:pt>
                <c:pt idx="2">
                  <c:v>0.80660249825310926</c:v>
                </c:pt>
                <c:pt idx="3">
                  <c:v>0.72408883509781574</c:v>
                </c:pt>
                <c:pt idx="4">
                  <c:v>0.64691298075328951</c:v>
                </c:pt>
                <c:pt idx="5">
                  <c:v>0.55123121383921792</c:v>
                </c:pt>
                <c:pt idx="6">
                  <c:v>0.47255840789511316</c:v>
                </c:pt>
                <c:pt idx="7">
                  <c:v>0.45055717799515488</c:v>
                </c:pt>
                <c:pt idx="8">
                  <c:v>0.4187674059907065</c:v>
                </c:pt>
                <c:pt idx="9">
                  <c:v>0.34323713145826618</c:v>
                </c:pt>
                <c:pt idx="10">
                  <c:v>0.24477509294249972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38-451F-91CA-46DF7C19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463807"/>
        <c:axId val="2057811247"/>
      </c:lineChart>
      <c:catAx>
        <c:axId val="9124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10415"/>
        <c:crosses val="autoZero"/>
        <c:auto val="1"/>
        <c:lblAlgn val="ctr"/>
        <c:lblOffset val="100"/>
        <c:noMultiLvlLbl val="0"/>
      </c:catAx>
      <c:valAx>
        <c:axId val="20578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84207"/>
        <c:crosses val="autoZero"/>
        <c:crossBetween val="between"/>
      </c:valAx>
      <c:valAx>
        <c:axId val="2057811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63807"/>
        <c:crosses val="max"/>
        <c:crossBetween val="between"/>
      </c:valAx>
      <c:catAx>
        <c:axId val="912463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7811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Claim (</a:t>
            </a:r>
            <a:r>
              <a:rPr lang="en-US" sz="1400" b="0" i="0" u="none" strike="noStrike" baseline="0">
                <a:effectLst/>
              </a:rPr>
              <a:t>Brand)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of Claim'!$B$1</c:f>
              <c:strCache>
                <c:ptCount val="1"/>
                <c:pt idx="0">
                  <c:v>No of Policies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Claim'!$B$2:$B$14</c:f>
            </c:numRef>
          </c:val>
          <c:extLst>
            <c:ext xmlns:c16="http://schemas.microsoft.com/office/drawing/2014/chart" uri="{C3380CC4-5D6E-409C-BE32-E72D297353CC}">
              <c16:uniqueId val="{00000000-C9C6-4D58-8D8A-95F93272F262}"/>
            </c:ext>
          </c:extLst>
        </c:ser>
        <c:ser>
          <c:idx val="1"/>
          <c:order val="1"/>
          <c:tx>
            <c:strRef>
              <c:f>'Frequency of Claim'!$C$1</c:f>
              <c:strCache>
                <c:ptCount val="1"/>
                <c:pt idx="0">
                  <c:v>Sum of Premium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Claim'!$C$2:$C$14</c:f>
            </c:numRef>
          </c:val>
          <c:extLst>
            <c:ext xmlns:c16="http://schemas.microsoft.com/office/drawing/2014/chart" uri="{C3380CC4-5D6E-409C-BE32-E72D297353CC}">
              <c16:uniqueId val="{00000001-C9C6-4D58-8D8A-95F93272F262}"/>
            </c:ext>
          </c:extLst>
        </c:ser>
        <c:ser>
          <c:idx val="2"/>
          <c:order val="2"/>
          <c:tx>
            <c:strRef>
              <c:f>'Frequency of Claim'!$D$1</c:f>
              <c:strCache>
                <c:ptCount val="1"/>
                <c:pt idx="0">
                  <c:v>No of Claims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Claim'!$D$2:$D$14</c:f>
            </c:numRef>
          </c:val>
          <c:extLst>
            <c:ext xmlns:c16="http://schemas.microsoft.com/office/drawing/2014/chart" uri="{C3380CC4-5D6E-409C-BE32-E72D297353CC}">
              <c16:uniqueId val="{00000002-C9C6-4D58-8D8A-95F93272F262}"/>
            </c:ext>
          </c:extLst>
        </c:ser>
        <c:ser>
          <c:idx val="3"/>
          <c:order val="3"/>
          <c:tx>
            <c:strRef>
              <c:f>'Frequency of Claim'!$E$1</c:f>
              <c:strCache>
                <c:ptCount val="1"/>
                <c:pt idx="0">
                  <c:v>Claim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Claim'!$E$2:$E$14</c:f>
            </c:numRef>
          </c:val>
          <c:extLst>
            <c:ext xmlns:c16="http://schemas.microsoft.com/office/drawing/2014/chart" uri="{C3380CC4-5D6E-409C-BE32-E72D297353CC}">
              <c16:uniqueId val="{00000003-C9C6-4D58-8D8A-95F93272F262}"/>
            </c:ext>
          </c:extLst>
        </c:ser>
        <c:ser>
          <c:idx val="4"/>
          <c:order val="4"/>
          <c:tx>
            <c:strRef>
              <c:f>'Frequency of Claim'!$F$1</c:f>
              <c:strCache>
                <c:ptCount val="1"/>
                <c:pt idx="0">
                  <c:v>Frequency of Claim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Claim'!$F$2:$F$14</c:f>
              <c:numCache>
                <c:formatCode>0%</c:formatCode>
                <c:ptCount val="13"/>
                <c:pt idx="0">
                  <c:v>1.4392523364485981</c:v>
                </c:pt>
                <c:pt idx="1">
                  <c:v>0.8165137614678899</c:v>
                </c:pt>
                <c:pt idx="2">
                  <c:v>0.34053367217280811</c:v>
                </c:pt>
                <c:pt idx="3">
                  <c:v>0.33035714285714285</c:v>
                </c:pt>
                <c:pt idx="4">
                  <c:v>0.30172413793103448</c:v>
                </c:pt>
                <c:pt idx="5">
                  <c:v>0.26850828729281767</c:v>
                </c:pt>
                <c:pt idx="6">
                  <c:v>0.25950258094791179</c:v>
                </c:pt>
                <c:pt idx="7">
                  <c:v>0.25821596244131456</c:v>
                </c:pt>
                <c:pt idx="8">
                  <c:v>0.25422222222222224</c:v>
                </c:pt>
                <c:pt idx="9">
                  <c:v>0.21795705920624595</c:v>
                </c:pt>
                <c:pt idx="10">
                  <c:v>0.16377005347593582</c:v>
                </c:pt>
                <c:pt idx="11">
                  <c:v>0.15789473684210525</c:v>
                </c:pt>
                <c:pt idx="12">
                  <c:v>0.15106382978723404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C6-4D58-8D8A-95F93272F262}"/>
            </c:ext>
          </c:extLst>
        </c:ser>
        <c:ser>
          <c:idx val="5"/>
          <c:order val="5"/>
          <c:tx>
            <c:strRef>
              <c:f>'Frequency of Claim'!$G$1</c:f>
              <c:strCache>
                <c:ptCount val="1"/>
                <c:pt idx="0">
                  <c:v>Severity of Claim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Claim'!$G$2:$G$14</c:f>
            </c:numRef>
          </c:val>
          <c:extLst>
            <c:ext xmlns:c16="http://schemas.microsoft.com/office/drawing/2014/chart" uri="{C3380CC4-5D6E-409C-BE32-E72D297353CC}">
              <c16:uniqueId val="{00000005-C9C6-4D58-8D8A-95F93272F262}"/>
            </c:ext>
          </c:extLst>
        </c:ser>
        <c:ser>
          <c:idx val="6"/>
          <c:order val="6"/>
          <c:tx>
            <c:strRef>
              <c:f>'Frequency of Claim'!$H$1</c:f>
              <c:strCache>
                <c:ptCount val="1"/>
                <c:pt idx="0">
                  <c:v>Loss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'Frequency of Claim'!$A$2:$A$14</c:f>
              <c:strCache>
                <c:ptCount val="13"/>
                <c:pt idx="0">
                  <c:v>SCANIA</c:v>
                </c:pt>
                <c:pt idx="1">
                  <c:v>Sunlong</c:v>
                </c:pt>
                <c:pt idx="2">
                  <c:v>Hyundai</c:v>
                </c:pt>
                <c:pt idx="3">
                  <c:v>Suzuki</c:v>
                </c:pt>
                <c:pt idx="4">
                  <c:v>Honda</c:v>
                </c:pt>
                <c:pt idx="5">
                  <c:v>Nissan</c:v>
                </c:pt>
                <c:pt idx="6">
                  <c:v>Toyota</c:v>
                </c:pt>
                <c:pt idx="7">
                  <c:v>MAZDA</c:v>
                </c:pt>
                <c:pt idx="8">
                  <c:v>Kia</c:v>
                </c:pt>
                <c:pt idx="9">
                  <c:v>Other</c:v>
                </c:pt>
                <c:pt idx="10">
                  <c:v>Mitsubishi</c:v>
                </c:pt>
                <c:pt idx="11">
                  <c:v>Hino</c:v>
                </c:pt>
                <c:pt idx="12">
                  <c:v>Isuzu</c:v>
                </c:pt>
              </c:strCache>
            </c:strRef>
          </c:cat>
          <c:val>
            <c:numRef>
              <c:f>'Frequency of Claim'!$H$2:$H$14</c:f>
            </c:numRef>
          </c:val>
          <c:extLst>
            <c:ext xmlns:c16="http://schemas.microsoft.com/office/drawing/2014/chart" uri="{C3380CC4-5D6E-409C-BE32-E72D297353CC}">
              <c16:uniqueId val="{00000006-C9C6-4D58-8D8A-95F93272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315663"/>
        <c:axId val="475964607"/>
      </c:barChart>
      <c:catAx>
        <c:axId val="6133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64607"/>
        <c:crosses val="autoZero"/>
        <c:auto val="1"/>
        <c:lblAlgn val="ctr"/>
        <c:lblOffset val="100"/>
        <c:noMultiLvlLbl val="0"/>
      </c:catAx>
      <c:valAx>
        <c:axId val="4759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0</xdr:row>
      <xdr:rowOff>148590</xdr:rowOff>
    </xdr:from>
    <xdr:to>
      <xdr:col>16</xdr:col>
      <xdr:colOff>502920</xdr:colOff>
      <xdr:row>15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A0F-24F1-43E0-B065-73C479322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17</xdr:row>
      <xdr:rowOff>118110</xdr:rowOff>
    </xdr:from>
    <xdr:to>
      <xdr:col>16</xdr:col>
      <xdr:colOff>502920</xdr:colOff>
      <xdr:row>32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4A2B9-5283-48DD-AF6A-9C1EAD909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0</xdr:row>
      <xdr:rowOff>148590</xdr:rowOff>
    </xdr:from>
    <xdr:to>
      <xdr:col>18</xdr:col>
      <xdr:colOff>121920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85C136-11DF-424F-B635-22B1051E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17</xdr:row>
      <xdr:rowOff>156210</xdr:rowOff>
    </xdr:from>
    <xdr:to>
      <xdr:col>18</xdr:col>
      <xdr:colOff>99060</xdr:colOff>
      <xdr:row>34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6B5DC-FD31-4D20-B4F0-7C2ACB180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34290</xdr:rowOff>
    </xdr:from>
    <xdr:to>
      <xdr:col>18</xdr:col>
      <xdr:colOff>137160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1673F-9B2D-4ED7-9ABA-92CF58ED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17</xdr:row>
      <xdr:rowOff>22860</xdr:rowOff>
    </xdr:from>
    <xdr:to>
      <xdr:col>18</xdr:col>
      <xdr:colOff>160020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44239-AB2E-4F23-B047-3AEEEE102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95250</xdr:rowOff>
    </xdr:from>
    <xdr:to>
      <xdr:col>17</xdr:col>
      <xdr:colOff>320040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A5D04-B1F2-4C55-BCC4-3DCC46C6D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</xdr:colOff>
      <xdr:row>19</xdr:row>
      <xdr:rowOff>34290</xdr:rowOff>
    </xdr:from>
    <xdr:to>
      <xdr:col>17</xdr:col>
      <xdr:colOff>335280</xdr:colOff>
      <xdr:row>34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B5DEC-BF6D-4505-AC68-145C8C06C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0</xdr:row>
      <xdr:rowOff>26670</xdr:rowOff>
    </xdr:from>
    <xdr:to>
      <xdr:col>17</xdr:col>
      <xdr:colOff>579120</xdr:colOff>
      <xdr:row>15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CC3DE-2FDB-4E9B-9E74-BFE78C4F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18</xdr:row>
      <xdr:rowOff>87630</xdr:rowOff>
    </xdr:from>
    <xdr:to>
      <xdr:col>18</xdr:col>
      <xdr:colOff>68580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9FB02-EBC8-4974-84B0-465F39BA6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586740</xdr:colOff>
      <xdr:row>0</xdr:row>
      <xdr:rowOff>140970</xdr:rowOff>
    </xdr:from>
    <xdr:to>
      <xdr:col>19</xdr:col>
      <xdr:colOff>281940</xdr:colOff>
      <xdr:row>15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71E5A-C297-41C9-81BA-79D67C3B4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18</xdr:row>
      <xdr:rowOff>163830</xdr:rowOff>
    </xdr:from>
    <xdr:to>
      <xdr:col>19</xdr:col>
      <xdr:colOff>327660</xdr:colOff>
      <xdr:row>33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2C0391-7644-4D2D-9E42-1494DECB4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8E99C5-F646-46BF-BBCA-C1026CB84BAE}" name="Table2" displayName="Table2" ref="A1:I14" totalsRowShown="0">
  <autoFilter ref="A1:I14" xr:uid="{685B781D-D6E4-4DA4-A0EB-5CF5264FA99A}"/>
  <sortState xmlns:xlrd2="http://schemas.microsoft.com/office/spreadsheetml/2017/richdata2" ref="A2:H14">
    <sortCondition descending="1" ref="H1:H14"/>
  </sortState>
  <tableColumns count="9">
    <tableColumn id="1" xr3:uid="{7868F042-54A1-48C4-B5E2-FC3DD1E2EB48}" name="Brand"/>
    <tableColumn id="2" xr3:uid="{31F89649-ED9C-46CA-8C9F-EA03BC318127}" name="No of Policies"/>
    <tableColumn id="3" xr3:uid="{C0BC8A30-2C35-4F0F-9638-76337329520D}" name="Sum of Premium"/>
    <tableColumn id="4" xr3:uid="{A0933ACB-7C7C-42DB-9C3E-A95535AEBD16}" name="No of Claims"/>
    <tableColumn id="5" xr3:uid="{28B70697-3C5F-4D1C-9DE2-42984FA68529}" name="Claim Amount"/>
    <tableColumn id="6" xr3:uid="{3C34448A-14BE-4E75-9835-5F1EB8057428}" name="Frequency of Claim" dataCellStyle="Percent">
      <calculatedColumnFormula>Table2[[#This Row],[No of Claims]]/Table2[[#This Row],[No of Policies]]</calculatedColumnFormula>
    </tableColumn>
    <tableColumn id="7" xr3:uid="{8311DF7E-2D12-4E04-8C22-DA1C98BBE14D}" name="Severity of Claim" dataDxfId="34">
      <calculatedColumnFormula>Table2[[#This Row],[Claim Amount]]/Table2[[#This Row],[No of Claims]]</calculatedColumnFormula>
    </tableColumn>
    <tableColumn id="8" xr3:uid="{477DDA91-01AE-4F15-8D61-7DE5EEF1C1F3}" name="Loss Ratio" dataCellStyle="Percent">
      <calculatedColumnFormula>Table2[[#This Row],[Claim Amount]]/Table2[[#This Row],[Sum of Premium]]</calculatedColumnFormula>
    </tableColumn>
    <tableColumn id="9" xr3:uid="{A3908FBD-BF97-45E6-9FB1-220FAEE3D6E7}" name="Breakeven poi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58E7D00-F0CA-4FB3-8F4E-F01829E0B04A}" name="Table829" displayName="Table829" ref="A21:H32" totalsRowShown="0">
  <autoFilter ref="A21:H32" xr:uid="{D59BA364-A661-475A-A1F2-D98C3BBFC4E4}"/>
  <sortState xmlns:xlrd2="http://schemas.microsoft.com/office/spreadsheetml/2017/richdata2" ref="A22:H32">
    <sortCondition descending="1" ref="H21:H32"/>
  </sortState>
  <tableColumns count="8">
    <tableColumn id="1" xr3:uid="{C169BD2A-1EED-4DF1-BAB2-513961E426FB}" name="Model" dataDxfId="13"/>
    <tableColumn id="2" xr3:uid="{EEE77A5F-71F3-4B45-9C23-977613FD6612}" name="No of Policies"/>
    <tableColumn id="3" xr3:uid="{6320827B-DF46-4530-99D2-A31A6E914714}" name="Premium"/>
    <tableColumn id="4" xr3:uid="{14F9EEC2-DD4F-4891-A32A-A94A5F3E0D53}" name="No of Claims"/>
    <tableColumn id="5" xr3:uid="{C9DBD222-A1E5-4CA7-9D63-C580FA825371}" name="Claim Amount"/>
    <tableColumn id="6" xr3:uid="{2A5DF9A4-814B-4C69-AFB7-E0F7DFE8F9B1}" name="Frequency of Claim" dataDxfId="12" dataCellStyle="Percent">
      <calculatedColumnFormula>Table829[[#This Row],[No of Claims]]/Table829[[#This Row],[No of Policies]]</calculatedColumnFormula>
    </tableColumn>
    <tableColumn id="7" xr3:uid="{FDDD7804-7714-4425-A17D-A036AEC4848B}" name="Severity of Claim" dataDxfId="11">
      <calculatedColumnFormula>Table829[[#This Row],[Claim Amount]]/Table829[[#This Row],[No of Claims]]</calculatedColumnFormula>
    </tableColumn>
    <tableColumn id="8" xr3:uid="{42A94C8F-FCD6-479F-8CD4-011451CEA0B0}" name="Loss Ratio" dataDxfId="10" dataCellStyle="Percent">
      <calculatedColumnFormula>Table829[[#This Row],[Claim Amount]]/Table829[[#This Row],[Premium]]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4BF941C-E7BB-4728-999C-B95FFF8DB919}" name="Table221" displayName="Table221" ref="A1:H14" totalsRowShown="0">
  <autoFilter ref="A1:H14" xr:uid="{92C0AC7B-7FB1-4977-BA9C-958722CF8D7D}"/>
  <sortState xmlns:xlrd2="http://schemas.microsoft.com/office/spreadsheetml/2017/richdata2" ref="A2:H14">
    <sortCondition descending="1" ref="F1:F14"/>
  </sortState>
  <tableColumns count="8">
    <tableColumn id="1" xr3:uid="{2157F6A9-529E-40EA-A008-831C4C7BA561}" name="Brand"/>
    <tableColumn id="2" xr3:uid="{5C861CDC-4E5F-491A-AC55-932837479467}" name="No of Policies"/>
    <tableColumn id="3" xr3:uid="{89336110-A88A-4D78-B7A0-69B593F62AC2}" name="Sum of Premium"/>
    <tableColumn id="4" xr3:uid="{D29B8FD9-950A-4B4D-8291-4F7A73985C91}" name="No of Claims"/>
    <tableColumn id="5" xr3:uid="{E19F81EC-5B98-44B7-8F29-177B1E64B6AB}" name="Claim Amount"/>
    <tableColumn id="6" xr3:uid="{6EA3E7A3-111D-48A9-BF5A-B682471FE264}" name="Frequency of Claim" dataCellStyle="Percent">
      <calculatedColumnFormula>Table221[[#This Row],[No of Claims]]/Table221[[#This Row],[No of Policies]]</calculatedColumnFormula>
    </tableColumn>
    <tableColumn id="7" xr3:uid="{B2B8BB17-122F-4B1D-A48F-29A5A9FD6275}" name="Severity of Claim" dataDxfId="9">
      <calculatedColumnFormula>Table221[[#This Row],[Claim Amount]]/Table221[[#This Row],[No of Claims]]</calculatedColumnFormula>
    </tableColumn>
    <tableColumn id="8" xr3:uid="{A7646458-7B2F-439A-AC79-6CEC09E392B1}" name="Loss Ratio" dataCellStyle="Percent">
      <calculatedColumnFormula>Table221[[#This Row],[Claim Amount]]/Table221[[#This Row],[Sum of Premium]]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B7D93A8-708F-46F5-B068-F65C05FE1889}" name="Table830" displayName="Table830" ref="A20:H31" totalsRowShown="0">
  <autoFilter ref="A20:H31" xr:uid="{2FE6EFF9-A110-43DC-8FDC-B7F952F0BCC9}"/>
  <sortState xmlns:xlrd2="http://schemas.microsoft.com/office/spreadsheetml/2017/richdata2" ref="A21:H31">
    <sortCondition descending="1" ref="F20:F31"/>
  </sortState>
  <tableColumns count="8">
    <tableColumn id="1" xr3:uid="{A957D927-844B-424B-BF81-D08E71EED5DC}" name="Model" dataDxfId="8"/>
    <tableColumn id="2" xr3:uid="{43D1879C-44E4-46D2-AC40-0E1827ECA8B1}" name="No of Policies"/>
    <tableColumn id="3" xr3:uid="{F24A0C74-D035-4B33-82C8-C88B8D0573AF}" name="Premium"/>
    <tableColumn id="4" xr3:uid="{CD27358A-AD97-44B1-B456-790CA550E7DB}" name="No of Claims"/>
    <tableColumn id="5" xr3:uid="{2F5C70E2-1513-44E9-8F6E-72D64769FD79}" name="Claim Amount"/>
    <tableColumn id="6" xr3:uid="{FBC5ED21-A494-48E0-A5B4-6345D9E4777D}" name="Frequency of Claim" dataDxfId="7" dataCellStyle="Percent">
      <calculatedColumnFormula>Table830[[#This Row],[No of Claims]]/Table830[[#This Row],[No of Policies]]</calculatedColumnFormula>
    </tableColumn>
    <tableColumn id="7" xr3:uid="{4D5C339B-76A1-48AE-A909-010D4208CAEF}" name="Severity of Claim" dataDxfId="6">
      <calculatedColumnFormula>Table830[[#This Row],[Claim Amount]]/Table830[[#This Row],[No of Claims]]</calculatedColumnFormula>
    </tableColumn>
    <tableColumn id="8" xr3:uid="{C5986430-FF92-40A1-A77B-9AB02CEB4AA3}" name="Loss Ratio" dataDxfId="5" dataCellStyle="Percent">
      <calculatedColumnFormula>Table830[[#This Row],[Claim Amount]]/Table830[[#This Row],[Premium]]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7228E10-B823-4E4D-B36A-8B4665518DF1}" name="Table222" displayName="Table222" ref="A1:H14" totalsRowShown="0">
  <autoFilter ref="A1:H14" xr:uid="{E82EC4A7-03EE-417C-B35F-87E47692ECFF}"/>
  <sortState xmlns:xlrd2="http://schemas.microsoft.com/office/spreadsheetml/2017/richdata2" ref="A2:H14">
    <sortCondition descending="1" ref="G1:G14"/>
  </sortState>
  <tableColumns count="8">
    <tableColumn id="1" xr3:uid="{9251509B-9AF7-499A-A1A3-7415D2216139}" name="Brand"/>
    <tableColumn id="2" xr3:uid="{194DB8CC-2786-426A-8BBE-2C470B2B7D77}" name="No of Policies"/>
    <tableColumn id="3" xr3:uid="{48957F98-EC10-48B1-888E-C328996179E4}" name="Sum of Premium"/>
    <tableColumn id="4" xr3:uid="{C2C13CB6-0E2D-4504-91AD-33FD896D43DE}" name="No of Claims"/>
    <tableColumn id="5" xr3:uid="{C4E601D8-4B50-4A4D-8C31-48A2154AFDAC}" name="Claim Amount"/>
    <tableColumn id="6" xr3:uid="{B0978106-5FB3-44DB-B26A-18197841BEE0}" name="Frequency of Claim" dataCellStyle="Percent">
      <calculatedColumnFormula>Table222[[#This Row],[No of Claims]]/Table222[[#This Row],[No of Policies]]</calculatedColumnFormula>
    </tableColumn>
    <tableColumn id="7" xr3:uid="{C505AAE5-A58F-4395-8C3E-30163B1B7D94}" name="Severity of Claim" dataDxfId="4">
      <calculatedColumnFormula>Table222[[#This Row],[Claim Amount]]/Table222[[#This Row],[No of Claims]]</calculatedColumnFormula>
    </tableColumn>
    <tableColumn id="8" xr3:uid="{1E65DC34-12AE-46BA-857C-9A46E4138877}" name="Loss Ratio" dataCellStyle="Percent">
      <calculatedColumnFormula>Table222[[#This Row],[Claim Amount]]/Table222[[#This Row],[Sum of Premium]]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54566D4-A55F-41F0-9416-E4758E3C1DF2}" name="Table832" displayName="Table832" ref="A20:H31" totalsRowShown="0">
  <autoFilter ref="A20:H31" xr:uid="{EF41F325-9547-4A78-951F-FD0DC4872011}"/>
  <sortState xmlns:xlrd2="http://schemas.microsoft.com/office/spreadsheetml/2017/richdata2" ref="A21:H31">
    <sortCondition descending="1" ref="G20:G31"/>
  </sortState>
  <tableColumns count="8">
    <tableColumn id="1" xr3:uid="{6357549F-FE6E-4D7A-B35C-622798513016}" name="Model" dataDxfId="3"/>
    <tableColumn id="2" xr3:uid="{75866534-C2F3-4905-90B5-EA8A987AC239}" name="No of Policies"/>
    <tableColumn id="3" xr3:uid="{AD354CF2-ABA3-48B3-8F06-5238873630A1}" name="Premium"/>
    <tableColumn id="4" xr3:uid="{9774570C-40C0-4D41-BE88-17B6AE9206DD}" name="No of Claims"/>
    <tableColumn id="5" xr3:uid="{A81653C4-AA01-486E-B2FA-41C3E4DA97DF}" name="Claim Amount"/>
    <tableColumn id="6" xr3:uid="{5A93DAE6-1623-49EA-9CE7-0100E8A78E71}" name="Frequency of Claim" dataDxfId="2" dataCellStyle="Percent">
      <calculatedColumnFormula>Table832[[#This Row],[No of Claims]]/Table832[[#This Row],[No of Policies]]</calculatedColumnFormula>
    </tableColumn>
    <tableColumn id="7" xr3:uid="{28DE018D-B7C8-4811-948B-CFA57CABD3AE}" name="Severity of Claim" dataDxfId="1">
      <calculatedColumnFormula>Table832[[#This Row],[Claim Amount]]/Table832[[#This Row],[No of Claims]]</calculatedColumnFormula>
    </tableColumn>
    <tableColumn id="8" xr3:uid="{1C50A43F-48C4-4558-AE83-71EE0F3D2D8D}" name="Loss Ratio" dataDxfId="0" dataCellStyle="Percent">
      <calculatedColumnFormula>Table832[[#This Row],[Claim Amount]]/Table832[[#This Row],[Premium]]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015F4F-88CB-41F7-970A-76B77140ECE9}" name="Table8" displayName="Table8" ref="A20:I31" totalsRowShown="0">
  <autoFilter ref="A20:I31" xr:uid="{0F678438-AE55-4060-A275-FE9854903EB3}"/>
  <sortState xmlns:xlrd2="http://schemas.microsoft.com/office/spreadsheetml/2017/richdata2" ref="A21:H30">
    <sortCondition ref="A20:A30"/>
  </sortState>
  <tableColumns count="9">
    <tableColumn id="1" xr3:uid="{E9BE72D7-8DE5-46FC-91F5-25841DF9C92A}" name="Model" dataDxfId="33"/>
    <tableColumn id="2" xr3:uid="{CBDDF2BE-0850-48AA-B795-47AE7E5BF16B}" name="No of Policies"/>
    <tableColumn id="3" xr3:uid="{F296AB37-97E1-4644-A3B0-C2535F47F22E}" name="Premium"/>
    <tableColumn id="4" xr3:uid="{94262245-9404-4FF0-85E0-963FA446397A}" name="No of Claims"/>
    <tableColumn id="5" xr3:uid="{D9CC7459-551D-46A4-8458-489438543F8F}" name="Claim Amount"/>
    <tableColumn id="6" xr3:uid="{A2ABFD30-98C1-4030-9E98-CFF7C18242E1}" name="Frequency of Claim" dataDxfId="32" dataCellStyle="Percent">
      <calculatedColumnFormula>Table8[[#This Row],[No of Claims]]/Table8[[#This Row],[No of Policies]]</calculatedColumnFormula>
    </tableColumn>
    <tableColumn id="7" xr3:uid="{01C53DCB-1507-4734-BCA3-20027159C134}" name="Severity of Claim" dataDxfId="31">
      <calculatedColumnFormula>Table8[[#This Row],[Claim Amount]]/Table8[[#This Row],[No of Claims]]</calculatedColumnFormula>
    </tableColumn>
    <tableColumn id="8" xr3:uid="{E77A204D-8DE7-4C88-9324-27376534DE60}" name="Loss Ratio" dataDxfId="30" dataCellStyle="Percent">
      <calculatedColumnFormula>Table8[[#This Row],[Claim Amount]]/Table8[[#This Row],[Premium]]</calculatedColumnFormula>
    </tableColumn>
    <tableColumn id="9" xr3:uid="{629C5CB8-851F-4352-8DC9-0159E3B53A35}" name="Breakeven Po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62F37A1-D4CD-46DF-A713-0BE3468C9B3A}" name="Table217" displayName="Table217" ref="A1:H14" totalsRowShown="0">
  <autoFilter ref="A1:H14" xr:uid="{8C661501-D539-41C5-9DA5-B9260FA0FF16}"/>
  <sortState xmlns:xlrd2="http://schemas.microsoft.com/office/spreadsheetml/2017/richdata2" ref="A2:H14">
    <sortCondition descending="1" ref="C1:C14"/>
  </sortState>
  <tableColumns count="8">
    <tableColumn id="1" xr3:uid="{C7CCF7C4-DE6D-4EDA-AA36-69E6463FCDE7}" name="Brand"/>
    <tableColumn id="2" xr3:uid="{98343892-C03F-44D5-B320-506EC2B84D15}" name="No of Policies"/>
    <tableColumn id="3" xr3:uid="{7FB9BE8B-70F5-4E3A-B719-9121010A3482}" name=" Premium" dataCellStyle="Comma"/>
    <tableColumn id="4" xr3:uid="{34DE457B-F601-4F01-AC43-AFA29C347BD7}" name="No of Claims" dataCellStyle="Comma"/>
    <tableColumn id="5" xr3:uid="{0080BEDE-2E84-4C4D-8A0D-56D5FDA2334C}" name="Claim Amount" dataCellStyle="Comma"/>
    <tableColumn id="6" xr3:uid="{533ACE0D-B27D-4723-A6D1-45812835A6D4}" name="Frequency of Claim" dataCellStyle="Percent">
      <calculatedColumnFormula>Table217[[#This Row],[No of Claims]]/Table217[[#This Row],[No of Policies]]</calculatedColumnFormula>
    </tableColumn>
    <tableColumn id="7" xr3:uid="{D14202DE-B2FC-4E6A-992D-3704103B84FD}" name="Severity of Claim" dataDxfId="29">
      <calculatedColumnFormula>Table217[[#This Row],[Claim Amount]]/Table217[[#This Row],[No of Claims]]</calculatedColumnFormula>
    </tableColumn>
    <tableColumn id="8" xr3:uid="{19633377-2B5D-48FA-B9D1-6568623E9B2F}" name="Loss Ratio" dataCellStyle="Percent">
      <calculatedColumnFormula>Table217[[#This Row],[Claim Amount]]/Table217[[#This Row],[ Premium]]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39C879E-EC53-43F3-8E7C-770D7349ACFA}" name="Table826" displayName="Table826" ref="A19:H30" totalsRowShown="0">
  <autoFilter ref="A19:H30" xr:uid="{0CC70DBC-6B3F-4AB0-B000-98877404871A}"/>
  <sortState xmlns:xlrd2="http://schemas.microsoft.com/office/spreadsheetml/2017/richdata2" ref="A20:H30">
    <sortCondition descending="1" ref="C19:C30"/>
  </sortState>
  <tableColumns count="8">
    <tableColumn id="1" xr3:uid="{4F639DA6-EED9-4AD4-B68B-61137F8D4398}" name="Model" dataDxfId="28"/>
    <tableColumn id="2" xr3:uid="{4EC3B468-FF2D-4980-B87E-7807AC623975}" name="No of Policies"/>
    <tableColumn id="3" xr3:uid="{AE6400B1-765D-40FD-A227-9414021E09F0}" name="Premium"/>
    <tableColumn id="4" xr3:uid="{7FAE3C59-A348-4B81-A2F4-BC7F5BA978E5}" name="No of Claims"/>
    <tableColumn id="5" xr3:uid="{80D2799D-E1D2-4BB0-8669-27663B325700}" name="Claim Amount"/>
    <tableColumn id="6" xr3:uid="{5F5F2D78-A66F-46C2-8B8B-CEBBC622D1EB}" name="Frequency of Claim" dataDxfId="27" dataCellStyle="Percent">
      <calculatedColumnFormula>Table826[[#This Row],[No of Claims]]/Table826[[#This Row],[No of Policies]]</calculatedColumnFormula>
    </tableColumn>
    <tableColumn id="7" xr3:uid="{EC33FD2A-8159-4C3D-AABE-CA2990B5248A}" name="Severity of Claim" dataDxfId="26">
      <calculatedColumnFormula>Table826[[#This Row],[Claim Amount]]/Table826[[#This Row],[No of Claims]]</calculatedColumnFormula>
    </tableColumn>
    <tableColumn id="8" xr3:uid="{FA9AE375-DC5A-482A-AE69-6A4044C05B02}" name="Loss Ratio" dataDxfId="25" dataCellStyle="Percent">
      <calculatedColumnFormula>Table826[[#This Row],[Claim Amount]]/Table826[[#This Row],[Premium]]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585C450-851D-41AE-B904-890EC84BF483}" name="Table218" displayName="Table218" ref="A1:H14" totalsRowShown="0">
  <autoFilter ref="A1:H14" xr:uid="{F49E8633-FAB1-47B0-B33F-E06EFA6AF54D}"/>
  <sortState xmlns:xlrd2="http://schemas.microsoft.com/office/spreadsheetml/2017/richdata2" ref="A2:H14">
    <sortCondition descending="1" ref="B1:B14"/>
  </sortState>
  <tableColumns count="8">
    <tableColumn id="1" xr3:uid="{11262474-317C-4DB4-A5D0-DB07FCF8426D}" name="Brand"/>
    <tableColumn id="2" xr3:uid="{750A384A-20AA-4262-A1B6-374A19AC83BE}" name="No of Policies"/>
    <tableColumn id="3" xr3:uid="{765472E2-94EB-4769-9C4C-A4C58CBF76AE}" name="Sum of Premium"/>
    <tableColumn id="4" xr3:uid="{F7B9468D-438F-413B-876A-BCCC329D201B}" name="No of Claims"/>
    <tableColumn id="5" xr3:uid="{E3B60629-A1AE-445B-B099-0938B3CDF20D}" name="Claim Amount"/>
    <tableColumn id="6" xr3:uid="{DF9A3C72-D6E7-4240-BA39-866516C070AF}" name="Frequency of Claim" dataCellStyle="Percent">
      <calculatedColumnFormula>Table218[[#This Row],[No of Claims]]/Table218[[#This Row],[No of Policies]]</calculatedColumnFormula>
    </tableColumn>
    <tableColumn id="7" xr3:uid="{20A8E33E-7E04-4B25-BB36-D99AA93D9446}" name="Severity of Claim" dataDxfId="24">
      <calculatedColumnFormula>Table218[[#This Row],[Claim Amount]]/Table218[[#This Row],[No of Claims]]</calculatedColumnFormula>
    </tableColumn>
    <tableColumn id="8" xr3:uid="{0F7CD689-1D15-4C59-B7FE-808B6E3E9EDC}" name="Loss Ratio" dataCellStyle="Percent">
      <calculatedColumnFormula>Table218[[#This Row],[Claim Amount]]/Table218[[#This Row],[Sum of Premium]]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EE42FDD-A6E3-4EC8-954C-48FC60137C79}" name="Table827" displayName="Table827" ref="A19:H30" totalsRowShown="0">
  <autoFilter ref="A19:H30" xr:uid="{BBD9B44A-C786-4CF2-994D-D5B2942A7016}"/>
  <sortState xmlns:xlrd2="http://schemas.microsoft.com/office/spreadsheetml/2017/richdata2" ref="A20:H30">
    <sortCondition descending="1" ref="B19:B30"/>
  </sortState>
  <tableColumns count="8">
    <tableColumn id="1" xr3:uid="{72034A83-7A20-48DF-9F20-AA87D803C5BD}" name="Model" dataDxfId="23"/>
    <tableColumn id="2" xr3:uid="{AFAE8892-488C-42C3-B752-EDA04DCBFE82}" name="No of Policies"/>
    <tableColumn id="3" xr3:uid="{55C2F5C1-D8FD-4EC3-99C4-0408BF3BD49A}" name="Premium"/>
    <tableColumn id="4" xr3:uid="{BF34B732-CF99-4DDE-96AA-13CC61EB2799}" name="No of Claims"/>
    <tableColumn id="5" xr3:uid="{E0487B91-219F-422D-9A23-94D2419E61BB}" name="Claim Amount"/>
    <tableColumn id="6" xr3:uid="{73F69031-C7AA-43D8-8E40-0F08798A948E}" name="Frequency of Claim" dataDxfId="22" dataCellStyle="Percent">
      <calculatedColumnFormula>Table827[[#This Row],[No of Claims]]/Table827[[#This Row],[No of Policies]]</calculatedColumnFormula>
    </tableColumn>
    <tableColumn id="7" xr3:uid="{53E65C90-47B3-46AC-AD6F-9C4B3CE07C6D}" name="Severity of Claim" dataDxfId="21">
      <calculatedColumnFormula>Table827[[#This Row],[Claim Amount]]/Table827[[#This Row],[No of Claims]]</calculatedColumnFormula>
    </tableColumn>
    <tableColumn id="8" xr3:uid="{37D80343-51DB-4372-891E-2E93CFBA9273}" name="Loss Ratio" dataDxfId="20" dataCellStyle="Percent">
      <calculatedColumnFormula>Table827[[#This Row],[Claim Amount]]/Table827[[#This Row],[Premium]]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87A4649-9A53-4811-902F-D1932621D870}" name="Table219" displayName="Table219" ref="A1:I14" totalsRowShown="0">
  <autoFilter ref="A1:I14" xr:uid="{5D69F8C9-2FF9-444F-B97C-C8230740AC9A}"/>
  <sortState xmlns:xlrd2="http://schemas.microsoft.com/office/spreadsheetml/2017/richdata2" ref="A2:H14">
    <sortCondition descending="1" ref="H1:H14"/>
  </sortState>
  <tableColumns count="9">
    <tableColumn id="1" xr3:uid="{DF52EC40-50D5-460F-98E0-5904DCDBE7B6}" name="Brand"/>
    <tableColumn id="2" xr3:uid="{E8BAFF33-DB06-43D6-AC7E-87E2D5C8B45C}" name="No of Policies"/>
    <tableColumn id="3" xr3:uid="{8611B106-F33A-430B-A4F8-523CDD8D7FEA}" name="Sum of Premium"/>
    <tableColumn id="4" xr3:uid="{93DF33ED-765F-4A52-8D6C-D35F90B364E8}" name="No of Claims"/>
    <tableColumn id="5" xr3:uid="{650F9154-567E-4BE7-BD22-B48E4100F51C}" name="Claim Amount"/>
    <tableColumn id="6" xr3:uid="{D451DE36-DBA4-4DD0-9FB4-3AEF24AAE819}" name="Frequency of Claim" dataCellStyle="Percent">
      <calculatedColumnFormula>Table219[[#This Row],[No of Claims]]/Table219[[#This Row],[No of Policies]]</calculatedColumnFormula>
    </tableColumn>
    <tableColumn id="7" xr3:uid="{611B6821-ACFD-4024-A2D6-C1081F0862D8}" name="Severity of Claim" dataDxfId="19">
      <calculatedColumnFormula>Table219[[#This Row],[Claim Amount]]/Table219[[#This Row],[No of Claims]]</calculatedColumnFormula>
    </tableColumn>
    <tableColumn id="8" xr3:uid="{2DEBBDD8-3F26-441C-9DAF-CA9DCC0A7935}" name="Loss Ratio" dataCellStyle="Percent">
      <calculatedColumnFormula>Table219[[#This Row],[Claim Amount]]/Table219[[#This Row],[Sum of Premium]]</calculatedColumnFormula>
    </tableColumn>
    <tableColumn id="9" xr3:uid="{C70CF1C2-5521-413C-9765-7CF97B3E2C6E}" name="Breakeven Poi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170F232-AACD-4067-AF4E-D3CE8B1A70F2}" name="Table828" displayName="Table828" ref="A19:I30" totalsRowShown="0">
  <autoFilter ref="A19:I30" xr:uid="{8DB01584-E71C-454E-B2ED-FEF95C30AD62}"/>
  <sortState xmlns:xlrd2="http://schemas.microsoft.com/office/spreadsheetml/2017/richdata2" ref="A20:H30">
    <sortCondition descending="1" ref="H19:H30"/>
  </sortState>
  <tableColumns count="9">
    <tableColumn id="1" xr3:uid="{3B8DF578-5328-482D-9739-C25217AB3AE5}" name="Model" dataDxfId="18"/>
    <tableColumn id="2" xr3:uid="{9E282CE6-F9E7-42F2-A0F6-02403614B6D8}" name="No of Policies"/>
    <tableColumn id="3" xr3:uid="{F54197D0-20E7-4CC5-A54D-4698A526F3E6}" name="Premium"/>
    <tableColumn id="4" xr3:uid="{1574D0E1-6941-4E24-820A-BF87773758D8}" name="No of Claims"/>
    <tableColumn id="5" xr3:uid="{B6918F42-75B1-442F-BFF9-7DFE4676A7E8}" name="Claim Amount"/>
    <tableColumn id="6" xr3:uid="{22C06C95-573F-434A-8473-4A9D031BAC4F}" name="Frequency of Claim" dataDxfId="17" dataCellStyle="Percent">
      <calculatedColumnFormula>Table828[[#This Row],[No of Claims]]/Table828[[#This Row],[No of Policies]]</calculatedColumnFormula>
    </tableColumn>
    <tableColumn id="7" xr3:uid="{73F03385-B4AB-4F66-8E13-4021742B432E}" name="Severity of Claim" dataDxfId="16">
      <calculatedColumnFormula>Table828[[#This Row],[Claim Amount]]/Table828[[#This Row],[No of Claims]]</calculatedColumnFormula>
    </tableColumn>
    <tableColumn id="8" xr3:uid="{2E76370A-8EFE-413A-AF8A-FFE2D23BC791}" name="Loss Ratio" dataDxfId="15" dataCellStyle="Percent">
      <calculatedColumnFormula>Table828[[#This Row],[Claim Amount]]/Table828[[#This Row],[Premium]]</calculatedColumnFormula>
    </tableColumn>
    <tableColumn id="9" xr3:uid="{CC8E9240-B1F4-47E9-BD15-8ECA7B6C53DD}" name="Breakeven Poi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6C44DF3-9D94-418F-8CCA-0F3A8DACE026}" name="Table220" displayName="Table220" ref="A1:H14" totalsRowShown="0">
  <autoFilter ref="A1:H14" xr:uid="{EF9C1C80-4599-4085-AF0D-D203455D74D8}"/>
  <sortState xmlns:xlrd2="http://schemas.microsoft.com/office/spreadsheetml/2017/richdata2" ref="A2:H14">
    <sortCondition ref="A1:A14"/>
  </sortState>
  <tableColumns count="8">
    <tableColumn id="1" xr3:uid="{AAF0FFE0-C8B7-406C-BF4B-9D1810717890}" name="Brand"/>
    <tableColumn id="2" xr3:uid="{D1259B98-CBC2-4133-B9B3-2EC742C04CDA}" name="No of Policies"/>
    <tableColumn id="3" xr3:uid="{E5A5EC7E-05EC-438C-B71A-F5B5E2A82E75}" name="Sum of Premium"/>
    <tableColumn id="4" xr3:uid="{B3FCCBC7-C691-4FF6-A0D2-CE4FF5EDBFE1}" name="No of Claims"/>
    <tableColumn id="5" xr3:uid="{9D82E4A1-9F70-4385-9DE2-BF5A055CAE59}" name="Claim Amount"/>
    <tableColumn id="6" xr3:uid="{8560A452-6330-4C2A-A318-A44118B2C462}" name="Frequency of Claim" dataCellStyle="Percent">
      <calculatedColumnFormula>Table220[[#This Row],[No of Claims]]/Table220[[#This Row],[No of Policies]]</calculatedColumnFormula>
    </tableColumn>
    <tableColumn id="7" xr3:uid="{B63AAABE-3B4A-4724-8E6F-9BC842BE7FD3}" name="Severity of Claim" dataDxfId="14">
      <calculatedColumnFormula>Table220[[#This Row],[Claim Amount]]/Table220[[#This Row],[No of Claims]]</calculatedColumnFormula>
    </tableColumn>
    <tableColumn id="8" xr3:uid="{45FC09FF-9B7A-4F8B-B8AB-CF91A14D629A}" name="Loss Ratio" dataCellStyle="Percent">
      <calculatedColumnFormula>Table220[[#This Row],[Claim Amount]]/Table220[[#This Row],[Sum of Premium]]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0BB9-DF3C-49ED-A433-D083C1C7EDC2}">
  <dimension ref="A1:L36"/>
  <sheetViews>
    <sheetView workbookViewId="0">
      <selection activeCell="K7" sqref="K7"/>
    </sheetView>
  </sheetViews>
  <sheetFormatPr defaultRowHeight="14.45"/>
  <cols>
    <col min="1" max="1" width="10.5703125" bestFit="1" customWidth="1"/>
    <col min="2" max="2" width="15.28515625" bestFit="1" customWidth="1"/>
    <col min="3" max="3" width="17" customWidth="1"/>
    <col min="4" max="4" width="13.140625" customWidth="1"/>
    <col min="5" max="5" width="14.85546875" customWidth="1"/>
    <col min="6" max="6" width="19" style="4" customWidth="1"/>
    <col min="7" max="7" width="17" customWidth="1"/>
    <col min="8" max="8" width="17.7109375" style="4" customWidth="1"/>
    <col min="11" max="12" width="16.7109375" bestFit="1" customWidth="1"/>
    <col min="14" max="14" width="16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  <c r="I1" t="s">
        <v>8</v>
      </c>
      <c r="J1" s="1"/>
    </row>
    <row r="2" spans="1:12">
      <c r="A2" t="s">
        <v>9</v>
      </c>
      <c r="B2">
        <v>109</v>
      </c>
      <c r="C2">
        <v>193697225.91999999</v>
      </c>
      <c r="D2">
        <v>89</v>
      </c>
      <c r="E2">
        <v>265562019.56999999</v>
      </c>
      <c r="F2" s="4">
        <f>Table2[[#This Row],[No of Claims]]/Table2[[#This Row],[No of Policies]]</f>
        <v>0.8165137614678899</v>
      </c>
      <c r="G2">
        <f>Table2[[#This Row],[Claim Amount]]/Table2[[#This Row],[No of Claims]]</f>
        <v>2983842.916516854</v>
      </c>
      <c r="H2" s="4">
        <f>Table2[[#This Row],[Claim Amount]]/Table2[[#This Row],[Sum of Premium]]</f>
        <v>1.371016122242666</v>
      </c>
      <c r="I2" s="11">
        <v>0.63</v>
      </c>
      <c r="J2" s="1"/>
    </row>
    <row r="3" spans="1:12">
      <c r="A3" t="s">
        <v>10</v>
      </c>
      <c r="B3">
        <v>1232</v>
      </c>
      <c r="C3">
        <v>224257892.00999999</v>
      </c>
      <c r="D3">
        <v>407</v>
      </c>
      <c r="E3">
        <v>272052746</v>
      </c>
      <c r="F3" s="4">
        <f>Table2[[#This Row],[No of Claims]]/Table2[[#This Row],[No of Policies]]</f>
        <v>0.33035714285714285</v>
      </c>
      <c r="G3">
        <f>Table2[[#This Row],[Claim Amount]]/Table2[[#This Row],[No of Claims]]</f>
        <v>668434.26535626536</v>
      </c>
      <c r="H3" s="4">
        <f>Table2[[#This Row],[Claim Amount]]/Table2[[#This Row],[Sum of Premium]]</f>
        <v>1.2131245128615975</v>
      </c>
      <c r="I3" s="11">
        <v>0.63</v>
      </c>
      <c r="J3" s="1"/>
    </row>
    <row r="4" spans="1:12">
      <c r="A4" t="s">
        <v>11</v>
      </c>
      <c r="B4">
        <v>1810</v>
      </c>
      <c r="C4">
        <v>573700764.42999995</v>
      </c>
      <c r="D4">
        <v>486</v>
      </c>
      <c r="E4">
        <v>665127450.84000003</v>
      </c>
      <c r="F4" s="4">
        <f>Table2[[#This Row],[No of Claims]]/Table2[[#This Row],[No of Policies]]</f>
        <v>0.26850828729281767</v>
      </c>
      <c r="G4">
        <f>Table2[[#This Row],[Claim Amount]]/Table2[[#This Row],[No of Claims]]</f>
        <v>1368575.0017283952</v>
      </c>
      <c r="H4" s="4">
        <f>Table2[[#This Row],[Claim Amount]]/Table2[[#This Row],[Sum of Premium]]</f>
        <v>1.1593630200246239</v>
      </c>
      <c r="I4" s="11">
        <v>0.63</v>
      </c>
      <c r="J4" s="1"/>
    </row>
    <row r="5" spans="1:12">
      <c r="A5" t="s">
        <v>12</v>
      </c>
      <c r="B5">
        <v>107</v>
      </c>
      <c r="C5">
        <v>385423309.47000003</v>
      </c>
      <c r="D5">
        <v>154</v>
      </c>
      <c r="E5">
        <v>409600533.37999994</v>
      </c>
      <c r="F5" s="4">
        <f>Table2[[#This Row],[No of Claims]]/Table2[[#This Row],[No of Policies]]</f>
        <v>1.4392523364485981</v>
      </c>
      <c r="G5">
        <f>Table2[[#This Row],[Claim Amount]]/Table2[[#This Row],[No of Claims]]</f>
        <v>2659743.7232467528</v>
      </c>
      <c r="H5" s="4">
        <f>Table2[[#This Row],[Claim Amount]]/Table2[[#This Row],[Sum of Premium]]</f>
        <v>1.0627290133107057</v>
      </c>
      <c r="I5" s="11">
        <v>0.63</v>
      </c>
      <c r="J5" s="1"/>
    </row>
    <row r="6" spans="1:12">
      <c r="A6" t="s">
        <v>13</v>
      </c>
      <c r="B6">
        <v>3074</v>
      </c>
      <c r="C6">
        <v>1542034084.1699991</v>
      </c>
      <c r="D6">
        <v>670</v>
      </c>
      <c r="E6">
        <v>1495378447.6099987</v>
      </c>
      <c r="F6" s="4">
        <f>Table2[[#This Row],[No of Claims]]/Table2[[#This Row],[No of Policies]]</f>
        <v>0.21795705920624595</v>
      </c>
      <c r="G6">
        <f>Table2[[#This Row],[Claim Amount]]/Table2[[#This Row],[No of Claims]]</f>
        <v>2231908.1307611922</v>
      </c>
      <c r="H6" s="4">
        <f>Table2[[#This Row],[Claim Amount]]/Table2[[#This Row],[Sum of Premium]]</f>
        <v>0.96974409512801862</v>
      </c>
      <c r="I6" s="11">
        <v>0.63</v>
      </c>
      <c r="J6" s="1"/>
    </row>
    <row r="7" spans="1:12">
      <c r="A7" t="s">
        <v>14</v>
      </c>
      <c r="B7">
        <v>426</v>
      </c>
      <c r="C7">
        <v>80630480.040000007</v>
      </c>
      <c r="D7">
        <v>110</v>
      </c>
      <c r="E7">
        <v>77171492.260000005</v>
      </c>
      <c r="F7" s="4">
        <f>Table2[[#This Row],[No of Claims]]/Table2[[#This Row],[No of Policies]]</f>
        <v>0.25821596244131456</v>
      </c>
      <c r="G7">
        <f>Table2[[#This Row],[Claim Amount]]/Table2[[#This Row],[No of Claims]]</f>
        <v>701559.02054545458</v>
      </c>
      <c r="H7" s="4">
        <f>Table2[[#This Row],[Claim Amount]]/Table2[[#This Row],[Sum of Premium]]</f>
        <v>0.95710074182512583</v>
      </c>
      <c r="I7" s="11">
        <v>0.63</v>
      </c>
      <c r="J7" s="1"/>
    </row>
    <row r="8" spans="1:12">
      <c r="A8" t="s">
        <v>15</v>
      </c>
      <c r="B8">
        <v>1740</v>
      </c>
      <c r="C8">
        <v>287386954.41000003</v>
      </c>
      <c r="D8">
        <v>525</v>
      </c>
      <c r="E8">
        <v>220906880</v>
      </c>
      <c r="F8" s="4">
        <f>Table2[[#This Row],[No of Claims]]/Table2[[#This Row],[No of Policies]]</f>
        <v>0.30172413793103448</v>
      </c>
      <c r="G8">
        <f>Table2[[#This Row],[Claim Amount]]/Table2[[#This Row],[No of Claims]]</f>
        <v>420775.00952380954</v>
      </c>
      <c r="H8" s="4">
        <f>Table2[[#This Row],[Claim Amount]]/Table2[[#This Row],[Sum of Premium]]</f>
        <v>0.76867400071627345</v>
      </c>
      <c r="I8" s="11">
        <v>0.63</v>
      </c>
      <c r="J8" s="1"/>
    </row>
    <row r="9" spans="1:12">
      <c r="A9" t="s">
        <v>16</v>
      </c>
      <c r="B9">
        <v>470</v>
      </c>
      <c r="C9">
        <v>146651375.59</v>
      </c>
      <c r="D9">
        <v>71</v>
      </c>
      <c r="E9">
        <v>108368267</v>
      </c>
      <c r="F9" s="4">
        <f>Table2[[#This Row],[No of Claims]]/Table2[[#This Row],[No of Policies]]</f>
        <v>0.15106382978723404</v>
      </c>
      <c r="G9">
        <f>Table2[[#This Row],[Claim Amount]]/Table2[[#This Row],[No of Claims]]</f>
        <v>1526313.61971831</v>
      </c>
      <c r="H9" s="4">
        <f>Table2[[#This Row],[Claim Amount]]/Table2[[#This Row],[Sum of Premium]]</f>
        <v>0.73895158885498724</v>
      </c>
      <c r="I9" s="11">
        <v>0.63</v>
      </c>
      <c r="J9" s="1"/>
    </row>
    <row r="10" spans="1:12">
      <c r="A10" t="s">
        <v>17</v>
      </c>
      <c r="B10">
        <v>1496</v>
      </c>
      <c r="C10">
        <v>423637350.22000003</v>
      </c>
      <c r="D10">
        <v>245</v>
      </c>
      <c r="E10">
        <v>289659259.82999998</v>
      </c>
      <c r="F10" s="4">
        <f>Table2[[#This Row],[No of Claims]]/Table2[[#This Row],[No of Policies]]</f>
        <v>0.16377005347593582</v>
      </c>
      <c r="G10">
        <f>Table2[[#This Row],[Claim Amount]]/Table2[[#This Row],[No of Claims]]</f>
        <v>1182282.6931836733</v>
      </c>
      <c r="H10" s="4">
        <f>Table2[[#This Row],[Claim Amount]]/Table2[[#This Row],[Sum of Premium]]</f>
        <v>0.6837434416006436</v>
      </c>
      <c r="I10" s="11">
        <v>0.63</v>
      </c>
      <c r="J10" s="1"/>
    </row>
    <row r="11" spans="1:12">
      <c r="A11" t="s">
        <v>18</v>
      </c>
      <c r="B11">
        <v>1125</v>
      </c>
      <c r="C11">
        <v>406605784.10000002</v>
      </c>
      <c r="D11">
        <v>286</v>
      </c>
      <c r="E11">
        <v>251647850</v>
      </c>
      <c r="F11" s="4">
        <f>Table2[[#This Row],[No of Claims]]/Table2[[#This Row],[No of Policies]]</f>
        <v>0.25422222222222224</v>
      </c>
      <c r="G11">
        <f>Table2[[#This Row],[Claim Amount]]/Table2[[#This Row],[No of Claims]]</f>
        <v>879887.58741258737</v>
      </c>
      <c r="H11" s="4">
        <f>Table2[[#This Row],[Claim Amount]]/Table2[[#This Row],[Sum of Premium]]</f>
        <v>0.61889884463156108</v>
      </c>
      <c r="I11" s="11">
        <v>0.63</v>
      </c>
    </row>
    <row r="12" spans="1:12">
      <c r="A12" t="s">
        <v>19</v>
      </c>
      <c r="B12">
        <v>787</v>
      </c>
      <c r="C12">
        <v>311945986.92000002</v>
      </c>
      <c r="D12">
        <v>268</v>
      </c>
      <c r="E12">
        <v>185400399.44999999</v>
      </c>
      <c r="F12" s="4">
        <f>Table2[[#This Row],[No of Claims]]/Table2[[#This Row],[No of Policies]]</f>
        <v>0.34053367217280811</v>
      </c>
      <c r="G12">
        <f>Table2[[#This Row],[Claim Amount]]/Table2[[#This Row],[No of Claims]]</f>
        <v>691792.53526119399</v>
      </c>
      <c r="H12" s="4">
        <f>Table2[[#This Row],[Claim Amount]]/Table2[[#This Row],[Sum of Premium]]</f>
        <v>0.59433494009828947</v>
      </c>
      <c r="I12" s="11">
        <v>0.63</v>
      </c>
    </row>
    <row r="13" spans="1:12">
      <c r="A13" t="s">
        <v>20</v>
      </c>
      <c r="B13">
        <v>8524</v>
      </c>
      <c r="C13">
        <v>2038028971.24</v>
      </c>
      <c r="D13">
        <v>2212</v>
      </c>
      <c r="E13">
        <v>1200473312.9599998</v>
      </c>
      <c r="F13" s="4">
        <f>Table2[[#This Row],[No of Claims]]/Table2[[#This Row],[No of Policies]]</f>
        <v>0.25950258094791179</v>
      </c>
      <c r="G13">
        <f>Table2[[#This Row],[Claim Amount]]/Table2[[#This Row],[No of Claims]]</f>
        <v>542709.45432188059</v>
      </c>
      <c r="H13" s="4">
        <f>Table2[[#This Row],[Claim Amount]]/Table2[[#This Row],[Sum of Premium]]</f>
        <v>0.589036431719415</v>
      </c>
      <c r="I13" s="11">
        <v>0.63</v>
      </c>
      <c r="K13" s="6"/>
      <c r="L13" s="6"/>
    </row>
    <row r="14" spans="1:12">
      <c r="A14" t="s">
        <v>21</v>
      </c>
      <c r="B14">
        <v>437</v>
      </c>
      <c r="C14">
        <v>227711107.37</v>
      </c>
      <c r="D14">
        <v>69</v>
      </c>
      <c r="E14">
        <v>118558575</v>
      </c>
      <c r="F14" s="4">
        <f>Table2[[#This Row],[No of Claims]]/Table2[[#This Row],[No of Policies]]</f>
        <v>0.15789473684210525</v>
      </c>
      <c r="G14">
        <f>Table2[[#This Row],[Claim Amount]]/Table2[[#This Row],[No of Claims]]</f>
        <v>1718240.2173913044</v>
      </c>
      <c r="H14" s="4">
        <f>Table2[[#This Row],[Claim Amount]]/Table2[[#This Row],[Sum of Premium]]</f>
        <v>0.52065345590436318</v>
      </c>
      <c r="I14" s="11">
        <v>0.63</v>
      </c>
    </row>
    <row r="15" spans="1:12">
      <c r="L15" s="3"/>
    </row>
    <row r="16" spans="1:12">
      <c r="B16">
        <f>SUM(Table2[No of Policies])</f>
        <v>21337</v>
      </c>
      <c r="C16">
        <f>SUM(Table2[Sum of Premium])</f>
        <v>6841711285.8899984</v>
      </c>
      <c r="D16">
        <f>SUM(Table2[No of Claims])</f>
        <v>5592</v>
      </c>
      <c r="E16">
        <f>SUM(Table2[Claim Amount])</f>
        <v>5559907233.8999987</v>
      </c>
    </row>
    <row r="17" spans="1:9">
      <c r="E17" s="4"/>
    </row>
    <row r="19" spans="1:9">
      <c r="C19" s="4"/>
      <c r="E19" s="4"/>
      <c r="F19"/>
      <c r="H19"/>
    </row>
    <row r="20" spans="1:9">
      <c r="A20" s="2" t="s">
        <v>22</v>
      </c>
      <c r="B20" t="s">
        <v>1</v>
      </c>
      <c r="C20" s="4" t="s">
        <v>23</v>
      </c>
      <c r="D20" t="s">
        <v>3</v>
      </c>
      <c r="E20" s="4" t="s">
        <v>4</v>
      </c>
      <c r="F20" s="4" t="s">
        <v>5</v>
      </c>
      <c r="G20" t="s">
        <v>6</v>
      </c>
      <c r="H20" s="4" t="s">
        <v>7</v>
      </c>
      <c r="I20" t="s">
        <v>24</v>
      </c>
    </row>
    <row r="21" spans="1:9">
      <c r="A21" s="1" t="s">
        <v>25</v>
      </c>
      <c r="B21">
        <v>753</v>
      </c>
      <c r="C21">
        <v>226300243.63</v>
      </c>
      <c r="D21">
        <v>179</v>
      </c>
      <c r="E21">
        <v>94767166</v>
      </c>
      <c r="F21" s="4">
        <f>Table8[[#This Row],[No of Claims]]/Table8[[#This Row],[No of Policies]]</f>
        <v>0.23771580345285526</v>
      </c>
      <c r="G21">
        <f>Table8[[#This Row],[Claim Amount]]/Table8[[#This Row],[No of Claims]]</f>
        <v>529425.50837988826</v>
      </c>
      <c r="H21" s="4">
        <f>Table8[[#This Row],[Claim Amount]]/Table8[[#This Row],[Premium]]</f>
        <v>0.4187674059907065</v>
      </c>
      <c r="I21" s="11">
        <v>0.63</v>
      </c>
    </row>
    <row r="22" spans="1:9">
      <c r="A22" s="1" t="s">
        <v>26</v>
      </c>
      <c r="B22">
        <v>459</v>
      </c>
      <c r="C22">
        <v>68241730.739999995</v>
      </c>
      <c r="D22">
        <v>134</v>
      </c>
      <c r="E22">
        <v>55043950.5</v>
      </c>
      <c r="F22" s="4">
        <f>Table8[[#This Row],[No of Claims]]/Table8[[#This Row],[No of Policies]]</f>
        <v>0.29193899782135074</v>
      </c>
      <c r="G22">
        <f>Table8[[#This Row],[Claim Amount]]/Table8[[#This Row],[No of Claims]]</f>
        <v>410775.75</v>
      </c>
      <c r="H22" s="4">
        <f>Table8[[#This Row],[Claim Amount]]/Table8[[#This Row],[Premium]]</f>
        <v>0.80660249825310926</v>
      </c>
      <c r="I22" s="11">
        <v>0.63</v>
      </c>
    </row>
    <row r="23" spans="1:9">
      <c r="A23" s="1" t="s">
        <v>27</v>
      </c>
      <c r="B23">
        <v>740</v>
      </c>
      <c r="C23">
        <v>166240014.5</v>
      </c>
      <c r="D23">
        <v>74</v>
      </c>
      <c r="E23">
        <v>40691415</v>
      </c>
      <c r="F23" s="4">
        <f>Table8[[#This Row],[No of Claims]]/Table8[[#This Row],[No of Policies]]</f>
        <v>0.1</v>
      </c>
      <c r="G23">
        <f>Table8[[#This Row],[Claim Amount]]/Table8[[#This Row],[No of Claims]]</f>
        <v>549883.98648648651</v>
      </c>
      <c r="H23" s="4">
        <f>Table8[[#This Row],[Claim Amount]]/Table8[[#This Row],[Premium]]</f>
        <v>0.24477509294249972</v>
      </c>
      <c r="I23" s="11">
        <v>0.63</v>
      </c>
    </row>
    <row r="24" spans="1:9">
      <c r="A24" s="1" t="s">
        <v>28</v>
      </c>
      <c r="B24">
        <v>414</v>
      </c>
      <c r="C24">
        <v>121993726.61</v>
      </c>
      <c r="D24">
        <v>122</v>
      </c>
      <c r="E24">
        <v>67246750</v>
      </c>
      <c r="F24" s="4">
        <f>Table8[[#This Row],[No of Claims]]/Table8[[#This Row],[No of Policies]]</f>
        <v>0.29468599033816423</v>
      </c>
      <c r="G24">
        <f>Table8[[#This Row],[Claim Amount]]/Table8[[#This Row],[No of Claims]]</f>
        <v>551202.86885245901</v>
      </c>
      <c r="H24" s="4">
        <f>Table8[[#This Row],[Claim Amount]]/Table8[[#This Row],[Premium]]</f>
        <v>0.55123121383921792</v>
      </c>
      <c r="I24" s="11">
        <v>0.63</v>
      </c>
    </row>
    <row r="25" spans="1:9">
      <c r="A25" s="1" t="s">
        <v>29</v>
      </c>
      <c r="B25">
        <v>709</v>
      </c>
      <c r="C25">
        <v>203012709.33000001</v>
      </c>
      <c r="D25">
        <v>98</v>
      </c>
      <c r="E25">
        <v>69681500</v>
      </c>
      <c r="F25" s="4">
        <f>Table8[[#This Row],[No of Claims]]/Table8[[#This Row],[No of Policies]]</f>
        <v>0.1382228490832158</v>
      </c>
      <c r="G25">
        <f>Table8[[#This Row],[Claim Amount]]/Table8[[#This Row],[No of Claims]]</f>
        <v>711035.71428571432</v>
      </c>
      <c r="H25" s="4">
        <f>Table8[[#This Row],[Claim Amount]]/Table8[[#This Row],[Premium]]</f>
        <v>0.34323713145826618</v>
      </c>
      <c r="I25" s="11">
        <v>0.63</v>
      </c>
    </row>
    <row r="26" spans="1:9">
      <c r="A26" s="1" t="s">
        <v>30</v>
      </c>
      <c r="B26">
        <v>264</v>
      </c>
      <c r="C26">
        <v>68882490.409999996</v>
      </c>
      <c r="D26">
        <v>72</v>
      </c>
      <c r="E26">
        <v>32551000</v>
      </c>
      <c r="F26" s="4">
        <f>Table8[[#This Row],[No of Claims]]/Table8[[#This Row],[No of Policies]]</f>
        <v>0.27272727272727271</v>
      </c>
      <c r="G26">
        <f>Table8[[#This Row],[Claim Amount]]/Table8[[#This Row],[No of Claims]]</f>
        <v>452097.22222222225</v>
      </c>
      <c r="H26" s="4">
        <f>Table8[[#This Row],[Claim Amount]]/Table8[[#This Row],[Premium]]</f>
        <v>0.47255840789511316</v>
      </c>
      <c r="I26" s="11">
        <v>0.63</v>
      </c>
    </row>
    <row r="27" spans="1:9">
      <c r="A27" s="1" t="s">
        <v>31</v>
      </c>
      <c r="B27">
        <v>389</v>
      </c>
      <c r="C27">
        <v>169447800.91999999</v>
      </c>
      <c r="D27">
        <v>64</v>
      </c>
      <c r="E27">
        <v>76345923</v>
      </c>
      <c r="F27" s="4">
        <f>Table8[[#This Row],[No of Claims]]/Table8[[#This Row],[No of Policies]]</f>
        <v>0.16452442159383032</v>
      </c>
      <c r="G27">
        <f>Table8[[#This Row],[Claim Amount]]/Table8[[#This Row],[No of Claims]]</f>
        <v>1192905.046875</v>
      </c>
      <c r="H27" s="4">
        <f>Table8[[#This Row],[Claim Amount]]/Table8[[#This Row],[Premium]]</f>
        <v>0.45055717799515488</v>
      </c>
      <c r="I27" s="11">
        <v>0.63</v>
      </c>
    </row>
    <row r="28" spans="1:9">
      <c r="A28" s="1" t="s">
        <v>32</v>
      </c>
      <c r="B28">
        <v>410</v>
      </c>
      <c r="C28">
        <v>69099078.840000004</v>
      </c>
      <c r="D28">
        <v>134</v>
      </c>
      <c r="E28">
        <v>66799300</v>
      </c>
      <c r="F28" s="4">
        <f>Table8[[#This Row],[No of Claims]]/Table8[[#This Row],[No of Policies]]</f>
        <v>0.32682926829268294</v>
      </c>
      <c r="G28">
        <f>Table8[[#This Row],[Claim Amount]]/Table8[[#This Row],[No of Claims]]</f>
        <v>498502.23880597018</v>
      </c>
      <c r="H28" s="4">
        <f>Table8[[#This Row],[Claim Amount]]/Table8[[#This Row],[Premium]]</f>
        <v>0.96671766283129223</v>
      </c>
      <c r="I28" s="11">
        <v>0.63</v>
      </c>
    </row>
    <row r="29" spans="1:9">
      <c r="A29" s="1" t="s">
        <v>33</v>
      </c>
      <c r="B29">
        <v>756</v>
      </c>
      <c r="C29">
        <v>137913161.68000001</v>
      </c>
      <c r="D29">
        <v>224</v>
      </c>
      <c r="E29">
        <v>119191112</v>
      </c>
      <c r="F29" s="4">
        <f>Table8[[#This Row],[No of Claims]]/Table8[[#This Row],[No of Policies]]</f>
        <v>0.29629629629629628</v>
      </c>
      <c r="G29">
        <f>Table8[[#This Row],[Claim Amount]]/Table8[[#This Row],[No of Claims]]</f>
        <v>532103.17857142852</v>
      </c>
      <c r="H29" s="4">
        <f>Table8[[#This Row],[Claim Amount]]/Table8[[#This Row],[Premium]]</f>
        <v>0.86424754931338033</v>
      </c>
      <c r="I29" s="11">
        <v>0.63</v>
      </c>
    </row>
    <row r="30" spans="1:9">
      <c r="A30" s="1" t="s">
        <v>34</v>
      </c>
      <c r="B30">
        <v>376</v>
      </c>
      <c r="C30">
        <v>79178222.409999996</v>
      </c>
      <c r="D30">
        <v>139</v>
      </c>
      <c r="E30">
        <v>51221419.870000005</v>
      </c>
      <c r="F30" s="4">
        <f>Table8[[#This Row],[No of Claims]]/Table8[[#This Row],[No of Policies]]</f>
        <v>0.36968085106382981</v>
      </c>
      <c r="G30">
        <f>Table8[[#This Row],[Claim Amount]]/Table8[[#This Row],[No of Claims]]</f>
        <v>368499.42352517991</v>
      </c>
      <c r="H30" s="4">
        <f>Table8[[#This Row],[Claim Amount]]/Table8[[#This Row],[Premium]]</f>
        <v>0.64691298075328951</v>
      </c>
      <c r="I30" s="11">
        <v>0.63</v>
      </c>
    </row>
    <row r="31" spans="1:9">
      <c r="A31" s="1" t="s">
        <v>13</v>
      </c>
      <c r="B31">
        <v>3254</v>
      </c>
      <c r="C31">
        <v>727719792.16999984</v>
      </c>
      <c r="D31">
        <v>972</v>
      </c>
      <c r="E31">
        <v>526933776.58999979</v>
      </c>
      <c r="F31" s="4">
        <f>Table8[[#This Row],[No of Claims]]/Table8[[#This Row],[No of Policies]]</f>
        <v>0.29870928088506454</v>
      </c>
      <c r="G31" s="7">
        <f>Table8[[#This Row],[Claim Amount]]/Table8[[#This Row],[No of Claims]]</f>
        <v>542112.9388786006</v>
      </c>
      <c r="H31" s="8">
        <f>Table8[[#This Row],[Claim Amount]]/Table8[[#This Row],[Premium]]</f>
        <v>0.72408883509781574</v>
      </c>
      <c r="I31" s="11">
        <v>0.63</v>
      </c>
    </row>
    <row r="34" spans="2:8">
      <c r="B34">
        <f>SUM(Table8[No of Policies])</f>
        <v>8524</v>
      </c>
      <c r="C34">
        <f>SUM(Table8[Premium])</f>
        <v>2038028971.24</v>
      </c>
      <c r="D34">
        <f>SUM(Table8[No of Claims])</f>
        <v>2212</v>
      </c>
      <c r="E34">
        <f>SUM(Table8[Claim Amount])</f>
        <v>1200473312.9599998</v>
      </c>
      <c r="F34"/>
      <c r="H34"/>
    </row>
    <row r="35" spans="2:8">
      <c r="C35" s="9"/>
      <c r="E35" s="4"/>
      <c r="F35"/>
      <c r="H35"/>
    </row>
    <row r="36" spans="2:8">
      <c r="C36" s="10"/>
      <c r="D36" s="10"/>
      <c r="E36" s="4"/>
      <c r="F36"/>
      <c r="H36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211A-AE97-428D-A465-16B2649E0D34}">
  <dimension ref="A1:H30"/>
  <sheetViews>
    <sheetView workbookViewId="0">
      <selection activeCell="C2" sqref="C2"/>
    </sheetView>
  </sheetViews>
  <sheetFormatPr defaultRowHeight="14.45"/>
  <cols>
    <col min="1" max="1" width="9.28515625" bestFit="1" customWidth="1"/>
    <col min="2" max="2" width="14" hidden="1" customWidth="1"/>
    <col min="3" max="3" width="17.5703125" bestFit="1" customWidth="1"/>
    <col min="4" max="4" width="0" hidden="1" customWidth="1"/>
    <col min="5" max="5" width="16.140625" bestFit="1" customWidth="1"/>
    <col min="6" max="8" width="0" hidden="1" customWidth="1"/>
  </cols>
  <sheetData>
    <row r="1" spans="1:8">
      <c r="A1" t="s">
        <v>0</v>
      </c>
      <c r="B1" t="s">
        <v>1</v>
      </c>
      <c r="C1" t="s">
        <v>35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</row>
    <row r="2" spans="1:8">
      <c r="A2" t="s">
        <v>20</v>
      </c>
      <c r="B2">
        <v>8524</v>
      </c>
      <c r="C2" s="5">
        <v>2038028971.24</v>
      </c>
      <c r="D2" s="5">
        <v>2212</v>
      </c>
      <c r="E2" s="5">
        <v>1200473312.9599998</v>
      </c>
      <c r="F2" s="4">
        <f>Table217[[#This Row],[No of Claims]]/Table217[[#This Row],[No of Policies]]</f>
        <v>0.25950258094791179</v>
      </c>
      <c r="G2">
        <f>Table217[[#This Row],[Claim Amount]]/Table217[[#This Row],[No of Claims]]</f>
        <v>542709.45432188059</v>
      </c>
      <c r="H2" s="4">
        <f>Table217[[#This Row],[Claim Amount]]/Table217[[#This Row],[ Premium]]</f>
        <v>0.589036431719415</v>
      </c>
    </row>
    <row r="3" spans="1:8">
      <c r="A3" t="s">
        <v>13</v>
      </c>
      <c r="B3">
        <v>3074</v>
      </c>
      <c r="C3" s="5">
        <v>1542034084.1699991</v>
      </c>
      <c r="D3" s="5">
        <v>670</v>
      </c>
      <c r="E3" s="5">
        <v>1495378447.6099987</v>
      </c>
      <c r="F3" s="4">
        <f>Table217[[#This Row],[No of Claims]]/Table217[[#This Row],[No of Policies]]</f>
        <v>0.21795705920624595</v>
      </c>
      <c r="G3">
        <f>Table217[[#This Row],[Claim Amount]]/Table217[[#This Row],[No of Claims]]</f>
        <v>2231908.1307611922</v>
      </c>
      <c r="H3" s="4">
        <f>Table217[[#This Row],[Claim Amount]]/Table217[[#This Row],[ Premium]]</f>
        <v>0.96974409512801862</v>
      </c>
    </row>
    <row r="4" spans="1:8">
      <c r="A4" t="s">
        <v>11</v>
      </c>
      <c r="B4">
        <v>1810</v>
      </c>
      <c r="C4" s="5">
        <v>573700764.42999995</v>
      </c>
      <c r="D4" s="5">
        <v>486</v>
      </c>
      <c r="E4" s="5">
        <v>665127450.84000003</v>
      </c>
      <c r="F4" s="4">
        <f>Table217[[#This Row],[No of Claims]]/Table217[[#This Row],[No of Policies]]</f>
        <v>0.26850828729281767</v>
      </c>
      <c r="G4">
        <f>Table217[[#This Row],[Claim Amount]]/Table217[[#This Row],[No of Claims]]</f>
        <v>1368575.0017283952</v>
      </c>
      <c r="H4" s="4">
        <f>Table217[[#This Row],[Claim Amount]]/Table217[[#This Row],[ Premium]]</f>
        <v>1.1593630200246239</v>
      </c>
    </row>
    <row r="5" spans="1:8">
      <c r="A5" t="s">
        <v>17</v>
      </c>
      <c r="B5">
        <v>1496</v>
      </c>
      <c r="C5" s="5">
        <v>423637350.22000003</v>
      </c>
      <c r="D5" s="5">
        <v>245</v>
      </c>
      <c r="E5" s="5">
        <v>289659259.82999998</v>
      </c>
      <c r="F5" s="4">
        <f>Table217[[#This Row],[No of Claims]]/Table217[[#This Row],[No of Policies]]</f>
        <v>0.16377005347593582</v>
      </c>
      <c r="G5">
        <f>Table217[[#This Row],[Claim Amount]]/Table217[[#This Row],[No of Claims]]</f>
        <v>1182282.6931836733</v>
      </c>
      <c r="H5" s="4">
        <f>Table217[[#This Row],[Claim Amount]]/Table217[[#This Row],[ Premium]]</f>
        <v>0.6837434416006436</v>
      </c>
    </row>
    <row r="6" spans="1:8">
      <c r="A6" t="s">
        <v>18</v>
      </c>
      <c r="B6">
        <v>1125</v>
      </c>
      <c r="C6" s="5">
        <v>406605784.10000002</v>
      </c>
      <c r="D6" s="5">
        <v>286</v>
      </c>
      <c r="E6" s="5">
        <v>251647850</v>
      </c>
      <c r="F6" s="4">
        <f>Table217[[#This Row],[No of Claims]]/Table217[[#This Row],[No of Policies]]</f>
        <v>0.25422222222222224</v>
      </c>
      <c r="G6">
        <f>Table217[[#This Row],[Claim Amount]]/Table217[[#This Row],[No of Claims]]</f>
        <v>879887.58741258737</v>
      </c>
      <c r="H6" s="4">
        <f>Table217[[#This Row],[Claim Amount]]/Table217[[#This Row],[ Premium]]</f>
        <v>0.61889884463156108</v>
      </c>
    </row>
    <row r="7" spans="1:8">
      <c r="A7" t="s">
        <v>12</v>
      </c>
      <c r="B7">
        <v>107</v>
      </c>
      <c r="C7" s="5">
        <v>385423309.47000003</v>
      </c>
      <c r="D7" s="5">
        <v>154</v>
      </c>
      <c r="E7" s="5">
        <v>409600533.37999994</v>
      </c>
      <c r="F7" s="4">
        <f>Table217[[#This Row],[No of Claims]]/Table217[[#This Row],[No of Policies]]</f>
        <v>1.4392523364485981</v>
      </c>
      <c r="G7">
        <f>Table217[[#This Row],[Claim Amount]]/Table217[[#This Row],[No of Claims]]</f>
        <v>2659743.7232467528</v>
      </c>
      <c r="H7" s="4">
        <f>Table217[[#This Row],[Claim Amount]]/Table217[[#This Row],[ Premium]]</f>
        <v>1.0627290133107057</v>
      </c>
    </row>
    <row r="8" spans="1:8">
      <c r="A8" t="s">
        <v>19</v>
      </c>
      <c r="B8">
        <v>787</v>
      </c>
      <c r="C8" s="5">
        <v>311945986.92000002</v>
      </c>
      <c r="D8" s="5">
        <v>268</v>
      </c>
      <c r="E8" s="5">
        <v>185400399.44999999</v>
      </c>
      <c r="F8" s="4">
        <f>Table217[[#This Row],[No of Claims]]/Table217[[#This Row],[No of Policies]]</f>
        <v>0.34053367217280811</v>
      </c>
      <c r="G8">
        <f>Table217[[#This Row],[Claim Amount]]/Table217[[#This Row],[No of Claims]]</f>
        <v>691792.53526119399</v>
      </c>
      <c r="H8" s="4">
        <f>Table217[[#This Row],[Claim Amount]]/Table217[[#This Row],[ Premium]]</f>
        <v>0.59433494009828947</v>
      </c>
    </row>
    <row r="9" spans="1:8">
      <c r="A9" t="s">
        <v>15</v>
      </c>
      <c r="B9">
        <v>1740</v>
      </c>
      <c r="C9" s="5">
        <v>287386954.41000003</v>
      </c>
      <c r="D9" s="5">
        <v>525</v>
      </c>
      <c r="E9" s="5">
        <v>220906880</v>
      </c>
      <c r="F9" s="4">
        <f>Table217[[#This Row],[No of Claims]]/Table217[[#This Row],[No of Policies]]</f>
        <v>0.30172413793103448</v>
      </c>
      <c r="G9">
        <f>Table217[[#This Row],[Claim Amount]]/Table217[[#This Row],[No of Claims]]</f>
        <v>420775.00952380954</v>
      </c>
      <c r="H9" s="4">
        <f>Table217[[#This Row],[Claim Amount]]/Table217[[#This Row],[ Premium]]</f>
        <v>0.76867400071627345</v>
      </c>
    </row>
    <row r="10" spans="1:8">
      <c r="A10" t="s">
        <v>21</v>
      </c>
      <c r="B10">
        <v>437</v>
      </c>
      <c r="C10" s="5">
        <v>227711107.37</v>
      </c>
      <c r="D10" s="5">
        <v>69</v>
      </c>
      <c r="E10" s="5">
        <v>118558575</v>
      </c>
      <c r="F10" s="4">
        <f>Table217[[#This Row],[No of Claims]]/Table217[[#This Row],[No of Policies]]</f>
        <v>0.15789473684210525</v>
      </c>
      <c r="G10">
        <f>Table217[[#This Row],[Claim Amount]]/Table217[[#This Row],[No of Claims]]</f>
        <v>1718240.2173913044</v>
      </c>
      <c r="H10" s="4">
        <f>Table217[[#This Row],[Claim Amount]]/Table217[[#This Row],[ Premium]]</f>
        <v>0.52065345590436318</v>
      </c>
    </row>
    <row r="11" spans="1:8">
      <c r="A11" t="s">
        <v>10</v>
      </c>
      <c r="B11">
        <v>1232</v>
      </c>
      <c r="C11" s="5">
        <v>224257892.00999999</v>
      </c>
      <c r="D11" s="5">
        <v>407</v>
      </c>
      <c r="E11" s="5">
        <v>272052746</v>
      </c>
      <c r="F11" s="4">
        <f>Table217[[#This Row],[No of Claims]]/Table217[[#This Row],[No of Policies]]</f>
        <v>0.33035714285714285</v>
      </c>
      <c r="G11">
        <f>Table217[[#This Row],[Claim Amount]]/Table217[[#This Row],[No of Claims]]</f>
        <v>668434.26535626536</v>
      </c>
      <c r="H11" s="4">
        <f>Table217[[#This Row],[Claim Amount]]/Table217[[#This Row],[ Premium]]</f>
        <v>1.2131245128615975</v>
      </c>
    </row>
    <row r="12" spans="1:8">
      <c r="A12" t="s">
        <v>9</v>
      </c>
      <c r="B12">
        <v>109</v>
      </c>
      <c r="C12" s="5">
        <v>193697225.91999999</v>
      </c>
      <c r="D12" s="5">
        <v>89</v>
      </c>
      <c r="E12" s="5">
        <v>265562019.56999999</v>
      </c>
      <c r="F12" s="4">
        <f>Table217[[#This Row],[No of Claims]]/Table217[[#This Row],[No of Policies]]</f>
        <v>0.8165137614678899</v>
      </c>
      <c r="G12">
        <f>Table217[[#This Row],[Claim Amount]]/Table217[[#This Row],[No of Claims]]</f>
        <v>2983842.916516854</v>
      </c>
      <c r="H12" s="4">
        <f>Table217[[#This Row],[Claim Amount]]/Table217[[#This Row],[ Premium]]</f>
        <v>1.371016122242666</v>
      </c>
    </row>
    <row r="13" spans="1:8">
      <c r="A13" t="s">
        <v>16</v>
      </c>
      <c r="B13">
        <v>470</v>
      </c>
      <c r="C13" s="5">
        <v>146651375.59</v>
      </c>
      <c r="D13" s="5">
        <v>71</v>
      </c>
      <c r="E13" s="5">
        <v>108368267</v>
      </c>
      <c r="F13" s="4">
        <f>Table217[[#This Row],[No of Claims]]/Table217[[#This Row],[No of Policies]]</f>
        <v>0.15106382978723404</v>
      </c>
      <c r="G13">
        <f>Table217[[#This Row],[Claim Amount]]/Table217[[#This Row],[No of Claims]]</f>
        <v>1526313.61971831</v>
      </c>
      <c r="H13" s="4">
        <f>Table217[[#This Row],[Claim Amount]]/Table217[[#This Row],[ Premium]]</f>
        <v>0.73895158885498724</v>
      </c>
    </row>
    <row r="14" spans="1:8">
      <c r="A14" t="s">
        <v>14</v>
      </c>
      <c r="B14">
        <v>426</v>
      </c>
      <c r="C14" s="5">
        <v>80630480.040000007</v>
      </c>
      <c r="D14" s="5">
        <v>110</v>
      </c>
      <c r="E14" s="5">
        <v>77171492.260000005</v>
      </c>
      <c r="F14" s="4">
        <f>Table217[[#This Row],[No of Claims]]/Table217[[#This Row],[No of Policies]]</f>
        <v>0.25821596244131456</v>
      </c>
      <c r="G14">
        <f>Table217[[#This Row],[Claim Amount]]/Table217[[#This Row],[No of Claims]]</f>
        <v>701559.02054545458</v>
      </c>
      <c r="H14" s="4">
        <f>Table217[[#This Row],[Claim Amount]]/Table217[[#This Row],[ Premium]]</f>
        <v>0.95710074182512583</v>
      </c>
    </row>
    <row r="15" spans="1:8">
      <c r="F15" s="4"/>
      <c r="H15" s="4"/>
    </row>
    <row r="19" spans="1:8">
      <c r="A19" s="2" t="s">
        <v>22</v>
      </c>
      <c r="B19" t="s">
        <v>1</v>
      </c>
      <c r="C19" s="4" t="s">
        <v>23</v>
      </c>
      <c r="D19" t="s">
        <v>3</v>
      </c>
      <c r="E19" s="4" t="s">
        <v>4</v>
      </c>
      <c r="F19" s="4" t="s">
        <v>5</v>
      </c>
      <c r="G19" t="s">
        <v>6</v>
      </c>
      <c r="H19" s="4" t="s">
        <v>7</v>
      </c>
    </row>
    <row r="20" spans="1:8">
      <c r="A20" s="1" t="s">
        <v>13</v>
      </c>
      <c r="B20">
        <v>3254</v>
      </c>
      <c r="C20">
        <v>727719792.16999984</v>
      </c>
      <c r="D20">
        <v>972</v>
      </c>
      <c r="E20">
        <v>526933776.58999979</v>
      </c>
      <c r="F20" s="4">
        <f>Table826[[#This Row],[No of Claims]]/Table826[[#This Row],[No of Policies]]</f>
        <v>0.29870928088506454</v>
      </c>
      <c r="G20" s="7">
        <f>Table826[[#This Row],[Claim Amount]]/Table826[[#This Row],[No of Claims]]</f>
        <v>542112.9388786006</v>
      </c>
      <c r="H20" s="8">
        <f>Table826[[#This Row],[Claim Amount]]/Table826[[#This Row],[Premium]]</f>
        <v>0.72408883509781574</v>
      </c>
    </row>
    <row r="21" spans="1:8">
      <c r="A21" s="1" t="s">
        <v>25</v>
      </c>
      <c r="B21">
        <v>753</v>
      </c>
      <c r="C21">
        <v>226300243.63</v>
      </c>
      <c r="D21">
        <v>179</v>
      </c>
      <c r="E21">
        <v>94767166</v>
      </c>
      <c r="F21" s="4">
        <f>Table826[[#This Row],[No of Claims]]/Table826[[#This Row],[No of Policies]]</f>
        <v>0.23771580345285526</v>
      </c>
      <c r="G21">
        <f>Table826[[#This Row],[Claim Amount]]/Table826[[#This Row],[No of Claims]]</f>
        <v>529425.50837988826</v>
      </c>
      <c r="H21" s="4">
        <f>Table826[[#This Row],[Claim Amount]]/Table826[[#This Row],[Premium]]</f>
        <v>0.4187674059907065</v>
      </c>
    </row>
    <row r="22" spans="1:8">
      <c r="A22" s="1" t="s">
        <v>29</v>
      </c>
      <c r="B22">
        <v>709</v>
      </c>
      <c r="C22">
        <v>203012709.33000001</v>
      </c>
      <c r="D22">
        <v>98</v>
      </c>
      <c r="E22">
        <v>69681500</v>
      </c>
      <c r="F22" s="4">
        <f>Table826[[#This Row],[No of Claims]]/Table826[[#This Row],[No of Policies]]</f>
        <v>0.1382228490832158</v>
      </c>
      <c r="G22">
        <f>Table826[[#This Row],[Claim Amount]]/Table826[[#This Row],[No of Claims]]</f>
        <v>711035.71428571432</v>
      </c>
      <c r="H22" s="4">
        <f>Table826[[#This Row],[Claim Amount]]/Table826[[#This Row],[Premium]]</f>
        <v>0.34323713145826618</v>
      </c>
    </row>
    <row r="23" spans="1:8">
      <c r="A23" s="1" t="s">
        <v>31</v>
      </c>
      <c r="B23">
        <v>389</v>
      </c>
      <c r="C23">
        <v>169447800.91999999</v>
      </c>
      <c r="D23">
        <v>64</v>
      </c>
      <c r="E23">
        <v>76345923</v>
      </c>
      <c r="F23" s="4">
        <f>Table826[[#This Row],[No of Claims]]/Table826[[#This Row],[No of Policies]]</f>
        <v>0.16452442159383032</v>
      </c>
      <c r="G23">
        <f>Table826[[#This Row],[Claim Amount]]/Table826[[#This Row],[No of Claims]]</f>
        <v>1192905.046875</v>
      </c>
      <c r="H23" s="4">
        <f>Table826[[#This Row],[Claim Amount]]/Table826[[#This Row],[Premium]]</f>
        <v>0.45055717799515488</v>
      </c>
    </row>
    <row r="24" spans="1:8">
      <c r="A24" s="1" t="s">
        <v>27</v>
      </c>
      <c r="B24">
        <v>740</v>
      </c>
      <c r="C24">
        <v>166240014.5</v>
      </c>
      <c r="D24">
        <v>74</v>
      </c>
      <c r="E24">
        <v>40691415</v>
      </c>
      <c r="F24" s="4">
        <f>Table826[[#This Row],[No of Claims]]/Table826[[#This Row],[No of Policies]]</f>
        <v>0.1</v>
      </c>
      <c r="G24">
        <f>Table826[[#This Row],[Claim Amount]]/Table826[[#This Row],[No of Claims]]</f>
        <v>549883.98648648651</v>
      </c>
      <c r="H24" s="4">
        <f>Table826[[#This Row],[Claim Amount]]/Table826[[#This Row],[Premium]]</f>
        <v>0.24477509294249972</v>
      </c>
    </row>
    <row r="25" spans="1:8">
      <c r="A25" s="1" t="s">
        <v>33</v>
      </c>
      <c r="B25">
        <v>756</v>
      </c>
      <c r="C25">
        <v>137913161.68000001</v>
      </c>
      <c r="D25">
        <v>224</v>
      </c>
      <c r="E25">
        <v>119191112</v>
      </c>
      <c r="F25" s="4">
        <f>Table826[[#This Row],[No of Claims]]/Table826[[#This Row],[No of Policies]]</f>
        <v>0.29629629629629628</v>
      </c>
      <c r="G25">
        <f>Table826[[#This Row],[Claim Amount]]/Table826[[#This Row],[No of Claims]]</f>
        <v>532103.17857142852</v>
      </c>
      <c r="H25" s="4">
        <f>Table826[[#This Row],[Claim Amount]]/Table826[[#This Row],[Premium]]</f>
        <v>0.86424754931338033</v>
      </c>
    </row>
    <row r="26" spans="1:8">
      <c r="A26" s="1" t="s">
        <v>28</v>
      </c>
      <c r="B26">
        <v>414</v>
      </c>
      <c r="C26">
        <v>121993726.61</v>
      </c>
      <c r="D26">
        <v>122</v>
      </c>
      <c r="E26">
        <v>67246750</v>
      </c>
      <c r="F26" s="4">
        <f>Table826[[#This Row],[No of Claims]]/Table826[[#This Row],[No of Policies]]</f>
        <v>0.29468599033816423</v>
      </c>
      <c r="G26">
        <f>Table826[[#This Row],[Claim Amount]]/Table826[[#This Row],[No of Claims]]</f>
        <v>551202.86885245901</v>
      </c>
      <c r="H26" s="4">
        <f>Table826[[#This Row],[Claim Amount]]/Table826[[#This Row],[Premium]]</f>
        <v>0.55123121383921792</v>
      </c>
    </row>
    <row r="27" spans="1:8">
      <c r="A27" s="1" t="s">
        <v>34</v>
      </c>
      <c r="B27">
        <v>376</v>
      </c>
      <c r="C27">
        <v>79178222.409999996</v>
      </c>
      <c r="D27">
        <v>139</v>
      </c>
      <c r="E27">
        <v>51221419.870000005</v>
      </c>
      <c r="F27" s="4">
        <f>Table826[[#This Row],[No of Claims]]/Table826[[#This Row],[No of Policies]]</f>
        <v>0.36968085106382981</v>
      </c>
      <c r="G27">
        <f>Table826[[#This Row],[Claim Amount]]/Table826[[#This Row],[No of Claims]]</f>
        <v>368499.42352517991</v>
      </c>
      <c r="H27" s="4">
        <f>Table826[[#This Row],[Claim Amount]]/Table826[[#This Row],[Premium]]</f>
        <v>0.64691298075328951</v>
      </c>
    </row>
    <row r="28" spans="1:8">
      <c r="A28" s="1" t="s">
        <v>32</v>
      </c>
      <c r="B28">
        <v>410</v>
      </c>
      <c r="C28">
        <v>69099078.840000004</v>
      </c>
      <c r="D28">
        <v>134</v>
      </c>
      <c r="E28">
        <v>66799300</v>
      </c>
      <c r="F28" s="4">
        <f>Table826[[#This Row],[No of Claims]]/Table826[[#This Row],[No of Policies]]</f>
        <v>0.32682926829268294</v>
      </c>
      <c r="G28">
        <f>Table826[[#This Row],[Claim Amount]]/Table826[[#This Row],[No of Claims]]</f>
        <v>498502.23880597018</v>
      </c>
      <c r="H28" s="4">
        <f>Table826[[#This Row],[Claim Amount]]/Table826[[#This Row],[Premium]]</f>
        <v>0.96671766283129223</v>
      </c>
    </row>
    <row r="29" spans="1:8">
      <c r="A29" s="1" t="s">
        <v>30</v>
      </c>
      <c r="B29">
        <v>264</v>
      </c>
      <c r="C29">
        <v>68882490.409999996</v>
      </c>
      <c r="D29">
        <v>72</v>
      </c>
      <c r="E29">
        <v>32551000</v>
      </c>
      <c r="F29" s="4">
        <f>Table826[[#This Row],[No of Claims]]/Table826[[#This Row],[No of Policies]]</f>
        <v>0.27272727272727271</v>
      </c>
      <c r="G29">
        <f>Table826[[#This Row],[Claim Amount]]/Table826[[#This Row],[No of Claims]]</f>
        <v>452097.22222222225</v>
      </c>
      <c r="H29" s="4">
        <f>Table826[[#This Row],[Claim Amount]]/Table826[[#This Row],[Premium]]</f>
        <v>0.47255840789511316</v>
      </c>
    </row>
    <row r="30" spans="1:8">
      <c r="A30" s="1" t="s">
        <v>26</v>
      </c>
      <c r="B30">
        <v>459</v>
      </c>
      <c r="C30">
        <v>68241730.739999995</v>
      </c>
      <c r="D30">
        <v>134</v>
      </c>
      <c r="E30">
        <v>55043950.5</v>
      </c>
      <c r="F30" s="4">
        <f>Table826[[#This Row],[No of Claims]]/Table826[[#This Row],[No of Policies]]</f>
        <v>0.29193899782135074</v>
      </c>
      <c r="G30">
        <f>Table826[[#This Row],[Claim Amount]]/Table826[[#This Row],[No of Claims]]</f>
        <v>410775.75</v>
      </c>
      <c r="H30" s="4">
        <f>Table826[[#This Row],[Claim Amount]]/Table826[[#This Row],[Premium]]</f>
        <v>0.80660249825310926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9FB4-BA52-4520-A645-E0FD52159669}">
  <dimension ref="A1:H30"/>
  <sheetViews>
    <sheetView topLeftCell="A7" workbookViewId="0">
      <selection activeCell="M37" sqref="M37"/>
    </sheetView>
  </sheetViews>
  <sheetFormatPr defaultRowHeight="14.45"/>
  <cols>
    <col min="1" max="1" width="9.28515625" bestFit="1" customWidth="1"/>
    <col min="2" max="2" width="14" customWidth="1"/>
    <col min="3" max="3" width="17.5703125" hidden="1" customWidth="1"/>
    <col min="4" max="4" width="13.42578125" bestFit="1" customWidth="1"/>
    <col min="5" max="5" width="16.140625" hidden="1" customWidth="1"/>
    <col min="6" max="8" width="8.85546875" hidden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</row>
    <row r="2" spans="1:8">
      <c r="A2" t="s">
        <v>20</v>
      </c>
      <c r="B2">
        <v>8524</v>
      </c>
      <c r="C2">
        <v>2038028971.24</v>
      </c>
      <c r="D2">
        <v>2212</v>
      </c>
      <c r="E2">
        <v>1200473312.9599998</v>
      </c>
      <c r="F2" s="4">
        <f>Table218[[#This Row],[No of Claims]]/Table218[[#This Row],[No of Policies]]</f>
        <v>0.25950258094791179</v>
      </c>
      <c r="G2">
        <f>Table218[[#This Row],[Claim Amount]]/Table218[[#This Row],[No of Claims]]</f>
        <v>542709.45432188059</v>
      </c>
      <c r="H2" s="4">
        <f>Table218[[#This Row],[Claim Amount]]/Table218[[#This Row],[Sum of Premium]]</f>
        <v>0.589036431719415</v>
      </c>
    </row>
    <row r="3" spans="1:8">
      <c r="A3" t="s">
        <v>13</v>
      </c>
      <c r="B3">
        <v>3074</v>
      </c>
      <c r="C3">
        <v>1542034084.1699991</v>
      </c>
      <c r="D3">
        <v>670</v>
      </c>
      <c r="E3">
        <v>1495378447.6099987</v>
      </c>
      <c r="F3" s="4">
        <f>Table218[[#This Row],[No of Claims]]/Table218[[#This Row],[No of Policies]]</f>
        <v>0.21795705920624595</v>
      </c>
      <c r="G3">
        <f>Table218[[#This Row],[Claim Amount]]/Table218[[#This Row],[No of Claims]]</f>
        <v>2231908.1307611922</v>
      </c>
      <c r="H3" s="4">
        <f>Table218[[#This Row],[Claim Amount]]/Table218[[#This Row],[Sum of Premium]]</f>
        <v>0.96974409512801862</v>
      </c>
    </row>
    <row r="4" spans="1:8">
      <c r="A4" t="s">
        <v>11</v>
      </c>
      <c r="B4">
        <v>1810</v>
      </c>
      <c r="C4">
        <v>573700764.42999995</v>
      </c>
      <c r="D4">
        <v>486</v>
      </c>
      <c r="E4">
        <v>665127450.84000003</v>
      </c>
      <c r="F4" s="4">
        <f>Table218[[#This Row],[No of Claims]]/Table218[[#This Row],[No of Policies]]</f>
        <v>0.26850828729281767</v>
      </c>
      <c r="G4">
        <f>Table218[[#This Row],[Claim Amount]]/Table218[[#This Row],[No of Claims]]</f>
        <v>1368575.0017283952</v>
      </c>
      <c r="H4" s="4">
        <f>Table218[[#This Row],[Claim Amount]]/Table218[[#This Row],[Sum of Premium]]</f>
        <v>1.1593630200246239</v>
      </c>
    </row>
    <row r="5" spans="1:8">
      <c r="A5" t="s">
        <v>15</v>
      </c>
      <c r="B5">
        <v>1740</v>
      </c>
      <c r="C5">
        <v>287386954.41000003</v>
      </c>
      <c r="D5">
        <v>525</v>
      </c>
      <c r="E5">
        <v>220906880</v>
      </c>
      <c r="F5" s="4">
        <f>Table218[[#This Row],[No of Claims]]/Table218[[#This Row],[No of Policies]]</f>
        <v>0.30172413793103448</v>
      </c>
      <c r="G5">
        <f>Table218[[#This Row],[Claim Amount]]/Table218[[#This Row],[No of Claims]]</f>
        <v>420775.00952380954</v>
      </c>
      <c r="H5" s="4">
        <f>Table218[[#This Row],[Claim Amount]]/Table218[[#This Row],[Sum of Premium]]</f>
        <v>0.76867400071627345</v>
      </c>
    </row>
    <row r="6" spans="1:8">
      <c r="A6" t="s">
        <v>17</v>
      </c>
      <c r="B6">
        <v>1496</v>
      </c>
      <c r="C6">
        <v>423637350.22000003</v>
      </c>
      <c r="D6">
        <v>245</v>
      </c>
      <c r="E6">
        <v>289659259.82999998</v>
      </c>
      <c r="F6" s="4">
        <f>Table218[[#This Row],[No of Claims]]/Table218[[#This Row],[No of Policies]]</f>
        <v>0.16377005347593582</v>
      </c>
      <c r="G6">
        <f>Table218[[#This Row],[Claim Amount]]/Table218[[#This Row],[No of Claims]]</f>
        <v>1182282.6931836733</v>
      </c>
      <c r="H6" s="4">
        <f>Table218[[#This Row],[Claim Amount]]/Table218[[#This Row],[Sum of Premium]]</f>
        <v>0.6837434416006436</v>
      </c>
    </row>
    <row r="7" spans="1:8">
      <c r="A7" t="s">
        <v>10</v>
      </c>
      <c r="B7">
        <v>1232</v>
      </c>
      <c r="C7">
        <v>224257892.00999999</v>
      </c>
      <c r="D7">
        <v>407</v>
      </c>
      <c r="E7">
        <v>272052746</v>
      </c>
      <c r="F7" s="4">
        <f>Table218[[#This Row],[No of Claims]]/Table218[[#This Row],[No of Policies]]</f>
        <v>0.33035714285714285</v>
      </c>
      <c r="G7">
        <f>Table218[[#This Row],[Claim Amount]]/Table218[[#This Row],[No of Claims]]</f>
        <v>668434.26535626536</v>
      </c>
      <c r="H7" s="4">
        <f>Table218[[#This Row],[Claim Amount]]/Table218[[#This Row],[Sum of Premium]]</f>
        <v>1.2131245128615975</v>
      </c>
    </row>
    <row r="8" spans="1:8">
      <c r="A8" t="s">
        <v>18</v>
      </c>
      <c r="B8">
        <v>1125</v>
      </c>
      <c r="C8">
        <v>406605784.10000002</v>
      </c>
      <c r="D8">
        <v>286</v>
      </c>
      <c r="E8">
        <v>251647850</v>
      </c>
      <c r="F8" s="4">
        <f>Table218[[#This Row],[No of Claims]]/Table218[[#This Row],[No of Policies]]</f>
        <v>0.25422222222222224</v>
      </c>
      <c r="G8">
        <f>Table218[[#This Row],[Claim Amount]]/Table218[[#This Row],[No of Claims]]</f>
        <v>879887.58741258737</v>
      </c>
      <c r="H8" s="4">
        <f>Table218[[#This Row],[Claim Amount]]/Table218[[#This Row],[Sum of Premium]]</f>
        <v>0.61889884463156108</v>
      </c>
    </row>
    <row r="9" spans="1:8">
      <c r="A9" t="s">
        <v>19</v>
      </c>
      <c r="B9">
        <v>787</v>
      </c>
      <c r="C9">
        <v>311945986.92000002</v>
      </c>
      <c r="D9">
        <v>268</v>
      </c>
      <c r="E9">
        <v>185400399.44999999</v>
      </c>
      <c r="F9" s="4">
        <f>Table218[[#This Row],[No of Claims]]/Table218[[#This Row],[No of Policies]]</f>
        <v>0.34053367217280811</v>
      </c>
      <c r="G9">
        <f>Table218[[#This Row],[Claim Amount]]/Table218[[#This Row],[No of Claims]]</f>
        <v>691792.53526119399</v>
      </c>
      <c r="H9" s="4">
        <f>Table218[[#This Row],[Claim Amount]]/Table218[[#This Row],[Sum of Premium]]</f>
        <v>0.59433494009828947</v>
      </c>
    </row>
    <row r="10" spans="1:8">
      <c r="A10" t="s">
        <v>16</v>
      </c>
      <c r="B10">
        <v>470</v>
      </c>
      <c r="C10">
        <v>146651375.59</v>
      </c>
      <c r="D10">
        <v>71</v>
      </c>
      <c r="E10">
        <v>108368267</v>
      </c>
      <c r="F10" s="4">
        <f>Table218[[#This Row],[No of Claims]]/Table218[[#This Row],[No of Policies]]</f>
        <v>0.15106382978723404</v>
      </c>
      <c r="G10">
        <f>Table218[[#This Row],[Claim Amount]]/Table218[[#This Row],[No of Claims]]</f>
        <v>1526313.61971831</v>
      </c>
      <c r="H10" s="4">
        <f>Table218[[#This Row],[Claim Amount]]/Table218[[#This Row],[Sum of Premium]]</f>
        <v>0.73895158885498724</v>
      </c>
    </row>
    <row r="11" spans="1:8">
      <c r="A11" t="s">
        <v>21</v>
      </c>
      <c r="B11">
        <v>437</v>
      </c>
      <c r="C11">
        <v>227711107.37</v>
      </c>
      <c r="D11">
        <v>69</v>
      </c>
      <c r="E11">
        <v>118558575</v>
      </c>
      <c r="F11" s="4">
        <f>Table218[[#This Row],[No of Claims]]/Table218[[#This Row],[No of Policies]]</f>
        <v>0.15789473684210525</v>
      </c>
      <c r="G11">
        <f>Table218[[#This Row],[Claim Amount]]/Table218[[#This Row],[No of Claims]]</f>
        <v>1718240.2173913044</v>
      </c>
      <c r="H11" s="4">
        <f>Table218[[#This Row],[Claim Amount]]/Table218[[#This Row],[Sum of Premium]]</f>
        <v>0.52065345590436318</v>
      </c>
    </row>
    <row r="12" spans="1:8">
      <c r="A12" t="s">
        <v>14</v>
      </c>
      <c r="B12">
        <v>426</v>
      </c>
      <c r="C12">
        <v>80630480.040000007</v>
      </c>
      <c r="D12">
        <v>110</v>
      </c>
      <c r="E12">
        <v>77171492.260000005</v>
      </c>
      <c r="F12" s="4">
        <f>Table218[[#This Row],[No of Claims]]/Table218[[#This Row],[No of Policies]]</f>
        <v>0.25821596244131456</v>
      </c>
      <c r="G12">
        <f>Table218[[#This Row],[Claim Amount]]/Table218[[#This Row],[No of Claims]]</f>
        <v>701559.02054545458</v>
      </c>
      <c r="H12" s="4">
        <f>Table218[[#This Row],[Claim Amount]]/Table218[[#This Row],[Sum of Premium]]</f>
        <v>0.95710074182512583</v>
      </c>
    </row>
    <row r="13" spans="1:8">
      <c r="A13" t="s">
        <v>9</v>
      </c>
      <c r="B13">
        <v>109</v>
      </c>
      <c r="C13">
        <v>193697225.91999999</v>
      </c>
      <c r="D13">
        <v>89</v>
      </c>
      <c r="E13">
        <v>265562019.56999999</v>
      </c>
      <c r="F13" s="4">
        <f>Table218[[#This Row],[No of Claims]]/Table218[[#This Row],[No of Policies]]</f>
        <v>0.8165137614678899</v>
      </c>
      <c r="G13">
        <f>Table218[[#This Row],[Claim Amount]]/Table218[[#This Row],[No of Claims]]</f>
        <v>2983842.916516854</v>
      </c>
      <c r="H13" s="4">
        <f>Table218[[#This Row],[Claim Amount]]/Table218[[#This Row],[Sum of Premium]]</f>
        <v>1.371016122242666</v>
      </c>
    </row>
    <row r="14" spans="1:8">
      <c r="A14" t="s">
        <v>12</v>
      </c>
      <c r="B14">
        <v>107</v>
      </c>
      <c r="C14">
        <v>385423309.47000003</v>
      </c>
      <c r="D14">
        <v>154</v>
      </c>
      <c r="E14">
        <v>409600533.37999994</v>
      </c>
      <c r="F14" s="4">
        <f>Table218[[#This Row],[No of Claims]]/Table218[[#This Row],[No of Policies]]</f>
        <v>1.4392523364485981</v>
      </c>
      <c r="G14">
        <f>Table218[[#This Row],[Claim Amount]]/Table218[[#This Row],[No of Claims]]</f>
        <v>2659743.7232467528</v>
      </c>
      <c r="H14" s="4">
        <f>Table218[[#This Row],[Claim Amount]]/Table218[[#This Row],[Sum of Premium]]</f>
        <v>1.0627290133107057</v>
      </c>
    </row>
    <row r="15" spans="1:8">
      <c r="F15" s="4"/>
      <c r="H15" s="4"/>
    </row>
    <row r="19" spans="1:8">
      <c r="A19" s="2" t="s">
        <v>22</v>
      </c>
      <c r="B19" t="s">
        <v>1</v>
      </c>
      <c r="C19" s="4" t="s">
        <v>23</v>
      </c>
      <c r="D19" t="s">
        <v>3</v>
      </c>
      <c r="E19" s="4" t="s">
        <v>4</v>
      </c>
      <c r="F19" s="4" t="s">
        <v>5</v>
      </c>
      <c r="G19" t="s">
        <v>6</v>
      </c>
      <c r="H19" s="4" t="s">
        <v>7</v>
      </c>
    </row>
    <row r="20" spans="1:8">
      <c r="A20" s="1" t="s">
        <v>13</v>
      </c>
      <c r="B20">
        <v>3254</v>
      </c>
      <c r="C20">
        <v>727719792.16999984</v>
      </c>
      <c r="D20">
        <v>972</v>
      </c>
      <c r="E20">
        <v>526933776.58999979</v>
      </c>
      <c r="F20" s="4">
        <f>Table827[[#This Row],[No of Claims]]/Table827[[#This Row],[No of Policies]]</f>
        <v>0.29870928088506454</v>
      </c>
      <c r="G20" s="7">
        <f>Table827[[#This Row],[Claim Amount]]/Table827[[#This Row],[No of Claims]]</f>
        <v>542112.9388786006</v>
      </c>
      <c r="H20" s="8">
        <f>Table827[[#This Row],[Claim Amount]]/Table827[[#This Row],[Premium]]</f>
        <v>0.72408883509781574</v>
      </c>
    </row>
    <row r="21" spans="1:8">
      <c r="A21" s="1" t="s">
        <v>33</v>
      </c>
      <c r="B21">
        <v>756</v>
      </c>
      <c r="C21">
        <v>137913161.68000001</v>
      </c>
      <c r="D21">
        <v>224</v>
      </c>
      <c r="E21">
        <v>119191112</v>
      </c>
      <c r="F21" s="4">
        <f>Table827[[#This Row],[No of Claims]]/Table827[[#This Row],[No of Policies]]</f>
        <v>0.29629629629629628</v>
      </c>
      <c r="G21">
        <f>Table827[[#This Row],[Claim Amount]]/Table827[[#This Row],[No of Claims]]</f>
        <v>532103.17857142852</v>
      </c>
      <c r="H21" s="4">
        <f>Table827[[#This Row],[Claim Amount]]/Table827[[#This Row],[Premium]]</f>
        <v>0.86424754931338033</v>
      </c>
    </row>
    <row r="22" spans="1:8">
      <c r="A22" s="1" t="s">
        <v>25</v>
      </c>
      <c r="B22">
        <v>753</v>
      </c>
      <c r="C22">
        <v>226300243.63</v>
      </c>
      <c r="D22">
        <v>179</v>
      </c>
      <c r="E22">
        <v>94767166</v>
      </c>
      <c r="F22" s="4">
        <f>Table827[[#This Row],[No of Claims]]/Table827[[#This Row],[No of Policies]]</f>
        <v>0.23771580345285526</v>
      </c>
      <c r="G22">
        <f>Table827[[#This Row],[Claim Amount]]/Table827[[#This Row],[No of Claims]]</f>
        <v>529425.50837988826</v>
      </c>
      <c r="H22" s="4">
        <f>Table827[[#This Row],[Claim Amount]]/Table827[[#This Row],[Premium]]</f>
        <v>0.4187674059907065</v>
      </c>
    </row>
    <row r="23" spans="1:8">
      <c r="A23" s="1" t="s">
        <v>27</v>
      </c>
      <c r="B23">
        <v>740</v>
      </c>
      <c r="C23">
        <v>166240014.5</v>
      </c>
      <c r="D23">
        <v>74</v>
      </c>
      <c r="E23">
        <v>40691415</v>
      </c>
      <c r="F23" s="4">
        <f>Table827[[#This Row],[No of Claims]]/Table827[[#This Row],[No of Policies]]</f>
        <v>0.1</v>
      </c>
      <c r="G23">
        <f>Table827[[#This Row],[Claim Amount]]/Table827[[#This Row],[No of Claims]]</f>
        <v>549883.98648648651</v>
      </c>
      <c r="H23" s="4">
        <f>Table827[[#This Row],[Claim Amount]]/Table827[[#This Row],[Premium]]</f>
        <v>0.24477509294249972</v>
      </c>
    </row>
    <row r="24" spans="1:8">
      <c r="A24" s="1" t="s">
        <v>29</v>
      </c>
      <c r="B24">
        <v>709</v>
      </c>
      <c r="C24">
        <v>203012709.33000001</v>
      </c>
      <c r="D24">
        <v>98</v>
      </c>
      <c r="E24">
        <v>69681500</v>
      </c>
      <c r="F24" s="4">
        <f>Table827[[#This Row],[No of Claims]]/Table827[[#This Row],[No of Policies]]</f>
        <v>0.1382228490832158</v>
      </c>
      <c r="G24">
        <f>Table827[[#This Row],[Claim Amount]]/Table827[[#This Row],[No of Claims]]</f>
        <v>711035.71428571432</v>
      </c>
      <c r="H24" s="4">
        <f>Table827[[#This Row],[Claim Amount]]/Table827[[#This Row],[Premium]]</f>
        <v>0.34323713145826618</v>
      </c>
    </row>
    <row r="25" spans="1:8">
      <c r="A25" s="1" t="s">
        <v>26</v>
      </c>
      <c r="B25">
        <v>459</v>
      </c>
      <c r="C25">
        <v>68241730.739999995</v>
      </c>
      <c r="D25">
        <v>134</v>
      </c>
      <c r="E25">
        <v>55043950.5</v>
      </c>
      <c r="F25" s="4">
        <f>Table827[[#This Row],[No of Claims]]/Table827[[#This Row],[No of Policies]]</f>
        <v>0.29193899782135074</v>
      </c>
      <c r="G25">
        <f>Table827[[#This Row],[Claim Amount]]/Table827[[#This Row],[No of Claims]]</f>
        <v>410775.75</v>
      </c>
      <c r="H25" s="4">
        <f>Table827[[#This Row],[Claim Amount]]/Table827[[#This Row],[Premium]]</f>
        <v>0.80660249825310926</v>
      </c>
    </row>
    <row r="26" spans="1:8">
      <c r="A26" s="1" t="s">
        <v>28</v>
      </c>
      <c r="B26">
        <v>414</v>
      </c>
      <c r="C26">
        <v>121993726.61</v>
      </c>
      <c r="D26">
        <v>122</v>
      </c>
      <c r="E26">
        <v>67246750</v>
      </c>
      <c r="F26" s="4">
        <f>Table827[[#This Row],[No of Claims]]/Table827[[#This Row],[No of Policies]]</f>
        <v>0.29468599033816423</v>
      </c>
      <c r="G26">
        <f>Table827[[#This Row],[Claim Amount]]/Table827[[#This Row],[No of Claims]]</f>
        <v>551202.86885245901</v>
      </c>
      <c r="H26" s="4">
        <f>Table827[[#This Row],[Claim Amount]]/Table827[[#This Row],[Premium]]</f>
        <v>0.55123121383921792</v>
      </c>
    </row>
    <row r="27" spans="1:8">
      <c r="A27" s="1" t="s">
        <v>32</v>
      </c>
      <c r="B27">
        <v>410</v>
      </c>
      <c r="C27">
        <v>69099078.840000004</v>
      </c>
      <c r="D27">
        <v>134</v>
      </c>
      <c r="E27">
        <v>66799300</v>
      </c>
      <c r="F27" s="4">
        <f>Table827[[#This Row],[No of Claims]]/Table827[[#This Row],[No of Policies]]</f>
        <v>0.32682926829268294</v>
      </c>
      <c r="G27">
        <f>Table827[[#This Row],[Claim Amount]]/Table827[[#This Row],[No of Claims]]</f>
        <v>498502.23880597018</v>
      </c>
      <c r="H27" s="4">
        <f>Table827[[#This Row],[Claim Amount]]/Table827[[#This Row],[Premium]]</f>
        <v>0.96671766283129223</v>
      </c>
    </row>
    <row r="28" spans="1:8">
      <c r="A28" s="1" t="s">
        <v>31</v>
      </c>
      <c r="B28">
        <v>389</v>
      </c>
      <c r="C28">
        <v>169447800.91999999</v>
      </c>
      <c r="D28">
        <v>64</v>
      </c>
      <c r="E28">
        <v>76345923</v>
      </c>
      <c r="F28" s="4">
        <f>Table827[[#This Row],[No of Claims]]/Table827[[#This Row],[No of Policies]]</f>
        <v>0.16452442159383032</v>
      </c>
      <c r="G28">
        <f>Table827[[#This Row],[Claim Amount]]/Table827[[#This Row],[No of Claims]]</f>
        <v>1192905.046875</v>
      </c>
      <c r="H28" s="4">
        <f>Table827[[#This Row],[Claim Amount]]/Table827[[#This Row],[Premium]]</f>
        <v>0.45055717799515488</v>
      </c>
    </row>
    <row r="29" spans="1:8">
      <c r="A29" s="1" t="s">
        <v>34</v>
      </c>
      <c r="B29">
        <v>376</v>
      </c>
      <c r="C29">
        <v>79178222.409999996</v>
      </c>
      <c r="D29">
        <v>139</v>
      </c>
      <c r="E29">
        <v>51221419.870000005</v>
      </c>
      <c r="F29" s="4">
        <f>Table827[[#This Row],[No of Claims]]/Table827[[#This Row],[No of Policies]]</f>
        <v>0.36968085106382981</v>
      </c>
      <c r="G29">
        <f>Table827[[#This Row],[Claim Amount]]/Table827[[#This Row],[No of Claims]]</f>
        <v>368499.42352517991</v>
      </c>
      <c r="H29" s="4">
        <f>Table827[[#This Row],[Claim Amount]]/Table827[[#This Row],[Premium]]</f>
        <v>0.64691298075328951</v>
      </c>
    </row>
    <row r="30" spans="1:8">
      <c r="A30" s="1" t="s">
        <v>30</v>
      </c>
      <c r="B30">
        <v>264</v>
      </c>
      <c r="C30">
        <v>68882490.409999996</v>
      </c>
      <c r="D30">
        <v>72</v>
      </c>
      <c r="E30">
        <v>32551000</v>
      </c>
      <c r="F30" s="4">
        <f>Table827[[#This Row],[No of Claims]]/Table827[[#This Row],[No of Policies]]</f>
        <v>0.27272727272727271</v>
      </c>
      <c r="G30">
        <f>Table827[[#This Row],[Claim Amount]]/Table827[[#This Row],[No of Claims]]</f>
        <v>452097.22222222225</v>
      </c>
      <c r="H30" s="4">
        <f>Table827[[#This Row],[Claim Amount]]/Table827[[#This Row],[Premium]]</f>
        <v>0.47255840789511316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CAEB-E907-46CF-8E68-60BDFB627D43}">
  <dimension ref="A1:I30"/>
  <sheetViews>
    <sheetView tabSelected="1" workbookViewId="0">
      <selection activeCell="I1" sqref="I1"/>
    </sheetView>
  </sheetViews>
  <sheetFormatPr defaultRowHeight="14.45"/>
  <cols>
    <col min="2" max="4" width="0" hidden="1" customWidth="1"/>
    <col min="5" max="5" width="16.140625" bestFit="1" customWidth="1"/>
    <col min="6" max="7" width="0" hidden="1" customWidth="1"/>
    <col min="9" max="9" width="18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  <c r="I1" t="s">
        <v>24</v>
      </c>
    </row>
    <row r="2" spans="1:9">
      <c r="A2" t="s">
        <v>9</v>
      </c>
      <c r="B2">
        <v>109</v>
      </c>
      <c r="C2">
        <v>193697225.91999999</v>
      </c>
      <c r="D2">
        <v>89</v>
      </c>
      <c r="E2">
        <v>265562019.56999999</v>
      </c>
      <c r="F2" s="4">
        <f>Table219[[#This Row],[No of Claims]]/Table219[[#This Row],[No of Policies]]</f>
        <v>0.8165137614678899</v>
      </c>
      <c r="G2">
        <f>Table219[[#This Row],[Claim Amount]]/Table219[[#This Row],[No of Claims]]</f>
        <v>2983842.916516854</v>
      </c>
      <c r="H2" s="4">
        <f>Table219[[#This Row],[Claim Amount]]/Table219[[#This Row],[Sum of Premium]]</f>
        <v>1.371016122242666</v>
      </c>
      <c r="I2" s="11">
        <v>0.63</v>
      </c>
    </row>
    <row r="3" spans="1:9">
      <c r="A3" t="s">
        <v>10</v>
      </c>
      <c r="B3">
        <v>1232</v>
      </c>
      <c r="C3">
        <v>224257892.00999999</v>
      </c>
      <c r="D3">
        <v>407</v>
      </c>
      <c r="E3">
        <v>272052746</v>
      </c>
      <c r="F3" s="4">
        <f>Table219[[#This Row],[No of Claims]]/Table219[[#This Row],[No of Policies]]</f>
        <v>0.33035714285714285</v>
      </c>
      <c r="G3">
        <f>Table219[[#This Row],[Claim Amount]]/Table219[[#This Row],[No of Claims]]</f>
        <v>668434.26535626536</v>
      </c>
      <c r="H3" s="4">
        <f>Table219[[#This Row],[Claim Amount]]/Table219[[#This Row],[Sum of Premium]]</f>
        <v>1.2131245128615975</v>
      </c>
      <c r="I3" s="11">
        <v>0.63</v>
      </c>
    </row>
    <row r="4" spans="1:9">
      <c r="A4" t="s">
        <v>11</v>
      </c>
      <c r="B4">
        <v>1810</v>
      </c>
      <c r="C4">
        <v>573700764.42999995</v>
      </c>
      <c r="D4">
        <v>486</v>
      </c>
      <c r="E4">
        <v>665127450.84000003</v>
      </c>
      <c r="F4" s="4">
        <f>Table219[[#This Row],[No of Claims]]/Table219[[#This Row],[No of Policies]]</f>
        <v>0.26850828729281767</v>
      </c>
      <c r="G4">
        <f>Table219[[#This Row],[Claim Amount]]/Table219[[#This Row],[No of Claims]]</f>
        <v>1368575.0017283952</v>
      </c>
      <c r="H4" s="4">
        <f>Table219[[#This Row],[Claim Amount]]/Table219[[#This Row],[Sum of Premium]]</f>
        <v>1.1593630200246239</v>
      </c>
      <c r="I4" s="11">
        <v>0.63</v>
      </c>
    </row>
    <row r="5" spans="1:9">
      <c r="A5" t="s">
        <v>12</v>
      </c>
      <c r="B5">
        <v>107</v>
      </c>
      <c r="C5">
        <v>385423309.47000003</v>
      </c>
      <c r="D5">
        <v>154</v>
      </c>
      <c r="E5">
        <v>409600533.37999994</v>
      </c>
      <c r="F5" s="4">
        <f>Table219[[#This Row],[No of Claims]]/Table219[[#This Row],[No of Policies]]</f>
        <v>1.4392523364485981</v>
      </c>
      <c r="G5">
        <f>Table219[[#This Row],[Claim Amount]]/Table219[[#This Row],[No of Claims]]</f>
        <v>2659743.7232467528</v>
      </c>
      <c r="H5" s="4">
        <f>Table219[[#This Row],[Claim Amount]]/Table219[[#This Row],[Sum of Premium]]</f>
        <v>1.0627290133107057</v>
      </c>
      <c r="I5" s="11">
        <v>0.63</v>
      </c>
    </row>
    <row r="6" spans="1:9">
      <c r="A6" t="s">
        <v>13</v>
      </c>
      <c r="B6">
        <v>3074</v>
      </c>
      <c r="C6">
        <v>1542034084.1699991</v>
      </c>
      <c r="D6">
        <v>670</v>
      </c>
      <c r="E6">
        <v>1495378447.6099987</v>
      </c>
      <c r="F6" s="4">
        <f>Table219[[#This Row],[No of Claims]]/Table219[[#This Row],[No of Policies]]</f>
        <v>0.21795705920624595</v>
      </c>
      <c r="G6">
        <f>Table219[[#This Row],[Claim Amount]]/Table219[[#This Row],[No of Claims]]</f>
        <v>2231908.1307611922</v>
      </c>
      <c r="H6" s="4">
        <f>Table219[[#This Row],[Claim Amount]]/Table219[[#This Row],[Sum of Premium]]</f>
        <v>0.96974409512801862</v>
      </c>
      <c r="I6" s="11">
        <v>0.63</v>
      </c>
    </row>
    <row r="7" spans="1:9">
      <c r="A7" t="s">
        <v>14</v>
      </c>
      <c r="B7">
        <v>426</v>
      </c>
      <c r="C7">
        <v>80630480.040000007</v>
      </c>
      <c r="D7">
        <v>110</v>
      </c>
      <c r="E7">
        <v>77171492.260000005</v>
      </c>
      <c r="F7" s="4">
        <f>Table219[[#This Row],[No of Claims]]/Table219[[#This Row],[No of Policies]]</f>
        <v>0.25821596244131456</v>
      </c>
      <c r="G7">
        <f>Table219[[#This Row],[Claim Amount]]/Table219[[#This Row],[No of Claims]]</f>
        <v>701559.02054545458</v>
      </c>
      <c r="H7" s="4">
        <f>Table219[[#This Row],[Claim Amount]]/Table219[[#This Row],[Sum of Premium]]</f>
        <v>0.95710074182512583</v>
      </c>
      <c r="I7" s="11">
        <v>0.63</v>
      </c>
    </row>
    <row r="8" spans="1:9">
      <c r="A8" t="s">
        <v>15</v>
      </c>
      <c r="B8">
        <v>1740</v>
      </c>
      <c r="C8">
        <v>287386954.41000003</v>
      </c>
      <c r="D8">
        <v>525</v>
      </c>
      <c r="E8">
        <v>220906880</v>
      </c>
      <c r="F8" s="4">
        <f>Table219[[#This Row],[No of Claims]]/Table219[[#This Row],[No of Policies]]</f>
        <v>0.30172413793103448</v>
      </c>
      <c r="G8">
        <f>Table219[[#This Row],[Claim Amount]]/Table219[[#This Row],[No of Claims]]</f>
        <v>420775.00952380954</v>
      </c>
      <c r="H8" s="4">
        <f>Table219[[#This Row],[Claim Amount]]/Table219[[#This Row],[Sum of Premium]]</f>
        <v>0.76867400071627345</v>
      </c>
      <c r="I8" s="11">
        <v>0.63</v>
      </c>
    </row>
    <row r="9" spans="1:9">
      <c r="A9" t="s">
        <v>16</v>
      </c>
      <c r="B9">
        <v>470</v>
      </c>
      <c r="C9">
        <v>146651375.59</v>
      </c>
      <c r="D9">
        <v>71</v>
      </c>
      <c r="E9">
        <v>108368267</v>
      </c>
      <c r="F9" s="4">
        <f>Table219[[#This Row],[No of Claims]]/Table219[[#This Row],[No of Policies]]</f>
        <v>0.15106382978723404</v>
      </c>
      <c r="G9">
        <f>Table219[[#This Row],[Claim Amount]]/Table219[[#This Row],[No of Claims]]</f>
        <v>1526313.61971831</v>
      </c>
      <c r="H9" s="4">
        <f>Table219[[#This Row],[Claim Amount]]/Table219[[#This Row],[Sum of Premium]]</f>
        <v>0.73895158885498724</v>
      </c>
      <c r="I9" s="11">
        <v>0.63</v>
      </c>
    </row>
    <row r="10" spans="1:9">
      <c r="A10" t="s">
        <v>17</v>
      </c>
      <c r="B10">
        <v>1496</v>
      </c>
      <c r="C10">
        <v>423637350.22000003</v>
      </c>
      <c r="D10">
        <v>245</v>
      </c>
      <c r="E10">
        <v>289659259.82999998</v>
      </c>
      <c r="F10" s="4">
        <f>Table219[[#This Row],[No of Claims]]/Table219[[#This Row],[No of Policies]]</f>
        <v>0.16377005347593582</v>
      </c>
      <c r="G10">
        <f>Table219[[#This Row],[Claim Amount]]/Table219[[#This Row],[No of Claims]]</f>
        <v>1182282.6931836733</v>
      </c>
      <c r="H10" s="4">
        <f>Table219[[#This Row],[Claim Amount]]/Table219[[#This Row],[Sum of Premium]]</f>
        <v>0.6837434416006436</v>
      </c>
      <c r="I10" s="11">
        <v>0.63</v>
      </c>
    </row>
    <row r="11" spans="1:9">
      <c r="A11" t="s">
        <v>18</v>
      </c>
      <c r="B11">
        <v>1125</v>
      </c>
      <c r="C11">
        <v>406605784.10000002</v>
      </c>
      <c r="D11">
        <v>286</v>
      </c>
      <c r="E11">
        <v>251647850</v>
      </c>
      <c r="F11" s="4">
        <f>Table219[[#This Row],[No of Claims]]/Table219[[#This Row],[No of Policies]]</f>
        <v>0.25422222222222224</v>
      </c>
      <c r="G11">
        <f>Table219[[#This Row],[Claim Amount]]/Table219[[#This Row],[No of Claims]]</f>
        <v>879887.58741258737</v>
      </c>
      <c r="H11" s="4">
        <f>Table219[[#This Row],[Claim Amount]]/Table219[[#This Row],[Sum of Premium]]</f>
        <v>0.61889884463156108</v>
      </c>
      <c r="I11" s="11">
        <v>0.63</v>
      </c>
    </row>
    <row r="12" spans="1:9">
      <c r="A12" t="s">
        <v>19</v>
      </c>
      <c r="B12">
        <v>787</v>
      </c>
      <c r="C12">
        <v>311945986.92000002</v>
      </c>
      <c r="D12">
        <v>268</v>
      </c>
      <c r="E12">
        <v>185400399.44999999</v>
      </c>
      <c r="F12" s="4">
        <f>Table219[[#This Row],[No of Claims]]/Table219[[#This Row],[No of Policies]]</f>
        <v>0.34053367217280811</v>
      </c>
      <c r="G12">
        <f>Table219[[#This Row],[Claim Amount]]/Table219[[#This Row],[No of Claims]]</f>
        <v>691792.53526119399</v>
      </c>
      <c r="H12" s="4">
        <f>Table219[[#This Row],[Claim Amount]]/Table219[[#This Row],[Sum of Premium]]</f>
        <v>0.59433494009828947</v>
      </c>
      <c r="I12" s="11">
        <v>0.63</v>
      </c>
    </row>
    <row r="13" spans="1:9">
      <c r="A13" t="s">
        <v>20</v>
      </c>
      <c r="B13">
        <v>8524</v>
      </c>
      <c r="C13">
        <v>2038028971.24</v>
      </c>
      <c r="D13">
        <v>2212</v>
      </c>
      <c r="E13">
        <v>1200473312.9599998</v>
      </c>
      <c r="F13" s="4">
        <f>Table219[[#This Row],[No of Claims]]/Table219[[#This Row],[No of Policies]]</f>
        <v>0.25950258094791179</v>
      </c>
      <c r="G13">
        <f>Table219[[#This Row],[Claim Amount]]/Table219[[#This Row],[No of Claims]]</f>
        <v>542709.45432188059</v>
      </c>
      <c r="H13" s="4">
        <f>Table219[[#This Row],[Claim Amount]]/Table219[[#This Row],[Sum of Premium]]</f>
        <v>0.589036431719415</v>
      </c>
      <c r="I13" s="11">
        <v>0.63</v>
      </c>
    </row>
    <row r="14" spans="1:9">
      <c r="A14" t="s">
        <v>21</v>
      </c>
      <c r="B14">
        <v>437</v>
      </c>
      <c r="C14">
        <v>227711107.37</v>
      </c>
      <c r="D14">
        <v>69</v>
      </c>
      <c r="E14">
        <v>118558575</v>
      </c>
      <c r="F14" s="4">
        <f>Table219[[#This Row],[No of Claims]]/Table219[[#This Row],[No of Policies]]</f>
        <v>0.15789473684210525</v>
      </c>
      <c r="G14">
        <f>Table219[[#This Row],[Claim Amount]]/Table219[[#This Row],[No of Claims]]</f>
        <v>1718240.2173913044</v>
      </c>
      <c r="H14" s="4">
        <f>Table219[[#This Row],[Claim Amount]]/Table219[[#This Row],[Sum of Premium]]</f>
        <v>0.52065345590436318</v>
      </c>
      <c r="I14" s="11">
        <v>0.63</v>
      </c>
    </row>
    <row r="15" spans="1:9">
      <c r="F15" s="4"/>
      <c r="H15" s="4"/>
    </row>
    <row r="19" spans="1:9">
      <c r="A19" s="2" t="s">
        <v>22</v>
      </c>
      <c r="B19" t="s">
        <v>1</v>
      </c>
      <c r="C19" s="4" t="s">
        <v>23</v>
      </c>
      <c r="D19" t="s">
        <v>3</v>
      </c>
      <c r="E19" s="4" t="s">
        <v>4</v>
      </c>
      <c r="F19" s="4" t="s">
        <v>5</v>
      </c>
      <c r="G19" t="s">
        <v>6</v>
      </c>
      <c r="H19" s="4" t="s">
        <v>7</v>
      </c>
      <c r="I19" t="s">
        <v>24</v>
      </c>
    </row>
    <row r="20" spans="1:9">
      <c r="A20" s="1" t="s">
        <v>32</v>
      </c>
      <c r="B20">
        <v>410</v>
      </c>
      <c r="C20">
        <v>69099078.840000004</v>
      </c>
      <c r="D20">
        <v>134</v>
      </c>
      <c r="E20">
        <v>66799300</v>
      </c>
      <c r="F20" s="4">
        <f>Table828[[#This Row],[No of Claims]]/Table828[[#This Row],[No of Policies]]</f>
        <v>0.32682926829268294</v>
      </c>
      <c r="G20">
        <f>Table828[[#This Row],[Claim Amount]]/Table828[[#This Row],[No of Claims]]</f>
        <v>498502.23880597018</v>
      </c>
      <c r="H20" s="4">
        <f>Table828[[#This Row],[Claim Amount]]/Table828[[#This Row],[Premium]]</f>
        <v>0.96671766283129223</v>
      </c>
      <c r="I20" s="11">
        <v>0.63</v>
      </c>
    </row>
    <row r="21" spans="1:9">
      <c r="A21" s="1" t="s">
        <v>33</v>
      </c>
      <c r="B21">
        <v>756</v>
      </c>
      <c r="C21">
        <v>137913161.68000001</v>
      </c>
      <c r="D21">
        <v>224</v>
      </c>
      <c r="E21">
        <v>119191112</v>
      </c>
      <c r="F21" s="4">
        <f>Table828[[#This Row],[No of Claims]]/Table828[[#This Row],[No of Policies]]</f>
        <v>0.29629629629629628</v>
      </c>
      <c r="G21">
        <f>Table828[[#This Row],[Claim Amount]]/Table828[[#This Row],[No of Claims]]</f>
        <v>532103.17857142852</v>
      </c>
      <c r="H21" s="4">
        <f>Table828[[#This Row],[Claim Amount]]/Table828[[#This Row],[Premium]]</f>
        <v>0.86424754931338033</v>
      </c>
      <c r="I21" s="11">
        <v>0.63</v>
      </c>
    </row>
    <row r="22" spans="1:9">
      <c r="A22" s="1" t="s">
        <v>26</v>
      </c>
      <c r="B22">
        <v>459</v>
      </c>
      <c r="C22">
        <v>68241730.739999995</v>
      </c>
      <c r="D22">
        <v>134</v>
      </c>
      <c r="E22">
        <v>55043950.5</v>
      </c>
      <c r="F22" s="4">
        <f>Table828[[#This Row],[No of Claims]]/Table828[[#This Row],[No of Policies]]</f>
        <v>0.29193899782135074</v>
      </c>
      <c r="G22">
        <f>Table828[[#This Row],[Claim Amount]]/Table828[[#This Row],[No of Claims]]</f>
        <v>410775.75</v>
      </c>
      <c r="H22" s="4">
        <f>Table828[[#This Row],[Claim Amount]]/Table828[[#This Row],[Premium]]</f>
        <v>0.80660249825310926</v>
      </c>
      <c r="I22" s="11">
        <v>0.63</v>
      </c>
    </row>
    <row r="23" spans="1:9">
      <c r="A23" s="1" t="s">
        <v>13</v>
      </c>
      <c r="B23">
        <v>3254</v>
      </c>
      <c r="C23">
        <v>727719792.16999984</v>
      </c>
      <c r="D23">
        <v>972</v>
      </c>
      <c r="E23">
        <v>526933776.58999979</v>
      </c>
      <c r="F23" s="4">
        <f>Table828[[#This Row],[No of Claims]]/Table828[[#This Row],[No of Policies]]</f>
        <v>0.29870928088506454</v>
      </c>
      <c r="G23" s="7">
        <f>Table828[[#This Row],[Claim Amount]]/Table828[[#This Row],[No of Claims]]</f>
        <v>542112.9388786006</v>
      </c>
      <c r="H23" s="8">
        <f>Table828[[#This Row],[Claim Amount]]/Table828[[#This Row],[Premium]]</f>
        <v>0.72408883509781574</v>
      </c>
      <c r="I23" s="11">
        <v>0.63</v>
      </c>
    </row>
    <row r="24" spans="1:9">
      <c r="A24" s="1" t="s">
        <v>34</v>
      </c>
      <c r="B24">
        <v>376</v>
      </c>
      <c r="C24">
        <v>79178222.409999996</v>
      </c>
      <c r="D24">
        <v>139</v>
      </c>
      <c r="E24">
        <v>51221419.870000005</v>
      </c>
      <c r="F24" s="4">
        <f>Table828[[#This Row],[No of Claims]]/Table828[[#This Row],[No of Policies]]</f>
        <v>0.36968085106382981</v>
      </c>
      <c r="G24">
        <f>Table828[[#This Row],[Claim Amount]]/Table828[[#This Row],[No of Claims]]</f>
        <v>368499.42352517991</v>
      </c>
      <c r="H24" s="4">
        <f>Table828[[#This Row],[Claim Amount]]/Table828[[#This Row],[Premium]]</f>
        <v>0.64691298075328951</v>
      </c>
      <c r="I24" s="11">
        <v>0.63</v>
      </c>
    </row>
    <row r="25" spans="1:9">
      <c r="A25" s="1" t="s">
        <v>28</v>
      </c>
      <c r="B25">
        <v>414</v>
      </c>
      <c r="C25">
        <v>121993726.61</v>
      </c>
      <c r="D25">
        <v>122</v>
      </c>
      <c r="E25">
        <v>67246750</v>
      </c>
      <c r="F25" s="4">
        <f>Table828[[#This Row],[No of Claims]]/Table828[[#This Row],[No of Policies]]</f>
        <v>0.29468599033816423</v>
      </c>
      <c r="G25">
        <f>Table828[[#This Row],[Claim Amount]]/Table828[[#This Row],[No of Claims]]</f>
        <v>551202.86885245901</v>
      </c>
      <c r="H25" s="4">
        <f>Table828[[#This Row],[Claim Amount]]/Table828[[#This Row],[Premium]]</f>
        <v>0.55123121383921792</v>
      </c>
      <c r="I25" s="11">
        <v>0.63</v>
      </c>
    </row>
    <row r="26" spans="1:9">
      <c r="A26" s="1" t="s">
        <v>30</v>
      </c>
      <c r="B26">
        <v>264</v>
      </c>
      <c r="C26">
        <v>68882490.409999996</v>
      </c>
      <c r="D26">
        <v>72</v>
      </c>
      <c r="E26">
        <v>32551000</v>
      </c>
      <c r="F26" s="4">
        <f>Table828[[#This Row],[No of Claims]]/Table828[[#This Row],[No of Policies]]</f>
        <v>0.27272727272727271</v>
      </c>
      <c r="G26">
        <f>Table828[[#This Row],[Claim Amount]]/Table828[[#This Row],[No of Claims]]</f>
        <v>452097.22222222225</v>
      </c>
      <c r="H26" s="4">
        <f>Table828[[#This Row],[Claim Amount]]/Table828[[#This Row],[Premium]]</f>
        <v>0.47255840789511316</v>
      </c>
      <c r="I26" s="11">
        <v>0.63</v>
      </c>
    </row>
    <row r="27" spans="1:9">
      <c r="A27" s="1" t="s">
        <v>31</v>
      </c>
      <c r="B27">
        <v>389</v>
      </c>
      <c r="C27">
        <v>169447800.91999999</v>
      </c>
      <c r="D27">
        <v>64</v>
      </c>
      <c r="E27">
        <v>76345923</v>
      </c>
      <c r="F27" s="4">
        <f>Table828[[#This Row],[No of Claims]]/Table828[[#This Row],[No of Policies]]</f>
        <v>0.16452442159383032</v>
      </c>
      <c r="G27">
        <f>Table828[[#This Row],[Claim Amount]]/Table828[[#This Row],[No of Claims]]</f>
        <v>1192905.046875</v>
      </c>
      <c r="H27" s="4">
        <f>Table828[[#This Row],[Claim Amount]]/Table828[[#This Row],[Premium]]</f>
        <v>0.45055717799515488</v>
      </c>
      <c r="I27" s="11">
        <v>0.63</v>
      </c>
    </row>
    <row r="28" spans="1:9">
      <c r="A28" s="1" t="s">
        <v>25</v>
      </c>
      <c r="B28">
        <v>753</v>
      </c>
      <c r="C28">
        <v>226300243.63</v>
      </c>
      <c r="D28">
        <v>179</v>
      </c>
      <c r="E28">
        <v>94767166</v>
      </c>
      <c r="F28" s="4">
        <f>Table828[[#This Row],[No of Claims]]/Table828[[#This Row],[No of Policies]]</f>
        <v>0.23771580345285526</v>
      </c>
      <c r="G28">
        <f>Table828[[#This Row],[Claim Amount]]/Table828[[#This Row],[No of Claims]]</f>
        <v>529425.50837988826</v>
      </c>
      <c r="H28" s="4">
        <f>Table828[[#This Row],[Claim Amount]]/Table828[[#This Row],[Premium]]</f>
        <v>0.4187674059907065</v>
      </c>
      <c r="I28" s="11">
        <v>0.63</v>
      </c>
    </row>
    <row r="29" spans="1:9">
      <c r="A29" s="1" t="s">
        <v>29</v>
      </c>
      <c r="B29">
        <v>709</v>
      </c>
      <c r="C29">
        <v>203012709.33000001</v>
      </c>
      <c r="D29">
        <v>98</v>
      </c>
      <c r="E29">
        <v>69681500</v>
      </c>
      <c r="F29" s="4">
        <f>Table828[[#This Row],[No of Claims]]/Table828[[#This Row],[No of Policies]]</f>
        <v>0.1382228490832158</v>
      </c>
      <c r="G29">
        <f>Table828[[#This Row],[Claim Amount]]/Table828[[#This Row],[No of Claims]]</f>
        <v>711035.71428571432</v>
      </c>
      <c r="H29" s="4">
        <f>Table828[[#This Row],[Claim Amount]]/Table828[[#This Row],[Premium]]</f>
        <v>0.34323713145826618</v>
      </c>
      <c r="I29" s="11">
        <v>0.63</v>
      </c>
    </row>
    <row r="30" spans="1:9">
      <c r="A30" s="1" t="s">
        <v>27</v>
      </c>
      <c r="B30">
        <v>740</v>
      </c>
      <c r="C30">
        <v>166240014.5</v>
      </c>
      <c r="D30">
        <v>74</v>
      </c>
      <c r="E30">
        <v>40691415</v>
      </c>
      <c r="F30" s="4">
        <f>Table828[[#This Row],[No of Claims]]/Table828[[#This Row],[No of Policies]]</f>
        <v>0.1</v>
      </c>
      <c r="G30">
        <f>Table828[[#This Row],[Claim Amount]]/Table828[[#This Row],[No of Claims]]</f>
        <v>549883.98648648651</v>
      </c>
      <c r="H30" s="4">
        <f>Table828[[#This Row],[Claim Amount]]/Table828[[#This Row],[Premium]]</f>
        <v>0.24477509294249972</v>
      </c>
      <c r="I30" s="11">
        <v>0.63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F161-B160-40D2-86EB-C0F2BFEA577E}">
  <dimension ref="A1:H32"/>
  <sheetViews>
    <sheetView topLeftCell="A3" workbookViewId="0">
      <selection activeCell="U3" sqref="U3"/>
    </sheetView>
  </sheetViews>
  <sheetFormatPr defaultRowHeight="14.45"/>
  <cols>
    <col min="2" max="2" width="0" hidden="1" customWidth="1"/>
    <col min="3" max="3" width="17.42578125" bestFit="1" customWidth="1"/>
    <col min="4" max="7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</row>
    <row r="2" spans="1:8">
      <c r="A2" t="s">
        <v>21</v>
      </c>
      <c r="B2">
        <v>437</v>
      </c>
      <c r="C2">
        <v>227711107.37</v>
      </c>
      <c r="D2">
        <v>69</v>
      </c>
      <c r="E2">
        <v>118558575</v>
      </c>
      <c r="F2" s="4">
        <f>Table220[[#This Row],[No of Claims]]/Table220[[#This Row],[No of Policies]]</f>
        <v>0.15789473684210525</v>
      </c>
      <c r="G2">
        <f>Table220[[#This Row],[Claim Amount]]/Table220[[#This Row],[No of Claims]]</f>
        <v>1718240.2173913044</v>
      </c>
      <c r="H2" s="4">
        <f>Table220[[#This Row],[Claim Amount]]/Table220[[#This Row],[Sum of Premium]]</f>
        <v>0.52065345590436318</v>
      </c>
    </row>
    <row r="3" spans="1:8">
      <c r="A3" t="s">
        <v>15</v>
      </c>
      <c r="B3">
        <v>1740</v>
      </c>
      <c r="C3">
        <v>287386954.41000003</v>
      </c>
      <c r="D3">
        <v>525</v>
      </c>
      <c r="E3">
        <v>220906880</v>
      </c>
      <c r="F3" s="4">
        <f>Table220[[#This Row],[No of Claims]]/Table220[[#This Row],[No of Policies]]</f>
        <v>0.30172413793103448</v>
      </c>
      <c r="G3">
        <f>Table220[[#This Row],[Claim Amount]]/Table220[[#This Row],[No of Claims]]</f>
        <v>420775.00952380954</v>
      </c>
      <c r="H3" s="4">
        <f>Table220[[#This Row],[Claim Amount]]/Table220[[#This Row],[Sum of Premium]]</f>
        <v>0.76867400071627345</v>
      </c>
    </row>
    <row r="4" spans="1:8">
      <c r="A4" t="s">
        <v>19</v>
      </c>
      <c r="B4">
        <v>787</v>
      </c>
      <c r="C4">
        <v>311945986.92000002</v>
      </c>
      <c r="D4">
        <v>268</v>
      </c>
      <c r="E4">
        <v>185400399.44999999</v>
      </c>
      <c r="F4" s="4">
        <f>Table220[[#This Row],[No of Claims]]/Table220[[#This Row],[No of Policies]]</f>
        <v>0.34053367217280811</v>
      </c>
      <c r="G4">
        <f>Table220[[#This Row],[Claim Amount]]/Table220[[#This Row],[No of Claims]]</f>
        <v>691792.53526119399</v>
      </c>
      <c r="H4" s="4">
        <f>Table220[[#This Row],[Claim Amount]]/Table220[[#This Row],[Sum of Premium]]</f>
        <v>0.59433494009828947</v>
      </c>
    </row>
    <row r="5" spans="1:8">
      <c r="A5" t="s">
        <v>16</v>
      </c>
      <c r="B5">
        <v>470</v>
      </c>
      <c r="C5">
        <v>146651375.59</v>
      </c>
      <c r="D5">
        <v>71</v>
      </c>
      <c r="E5">
        <v>108368267</v>
      </c>
      <c r="F5" s="4">
        <f>Table220[[#This Row],[No of Claims]]/Table220[[#This Row],[No of Policies]]</f>
        <v>0.15106382978723404</v>
      </c>
      <c r="G5">
        <f>Table220[[#This Row],[Claim Amount]]/Table220[[#This Row],[No of Claims]]</f>
        <v>1526313.61971831</v>
      </c>
      <c r="H5" s="4">
        <f>Table220[[#This Row],[Claim Amount]]/Table220[[#This Row],[Sum of Premium]]</f>
        <v>0.73895158885498724</v>
      </c>
    </row>
    <row r="6" spans="1:8">
      <c r="A6" t="s">
        <v>18</v>
      </c>
      <c r="B6">
        <v>1125</v>
      </c>
      <c r="C6">
        <v>406605784.10000002</v>
      </c>
      <c r="D6">
        <v>286</v>
      </c>
      <c r="E6">
        <v>251647850</v>
      </c>
      <c r="F6" s="4">
        <f>Table220[[#This Row],[No of Claims]]/Table220[[#This Row],[No of Policies]]</f>
        <v>0.25422222222222224</v>
      </c>
      <c r="G6">
        <f>Table220[[#This Row],[Claim Amount]]/Table220[[#This Row],[No of Claims]]</f>
        <v>879887.58741258737</v>
      </c>
      <c r="H6" s="4">
        <f>Table220[[#This Row],[Claim Amount]]/Table220[[#This Row],[Sum of Premium]]</f>
        <v>0.61889884463156108</v>
      </c>
    </row>
    <row r="7" spans="1:8">
      <c r="A7" t="s">
        <v>14</v>
      </c>
      <c r="B7">
        <v>426</v>
      </c>
      <c r="C7">
        <v>80630480.040000007</v>
      </c>
      <c r="D7">
        <v>110</v>
      </c>
      <c r="E7">
        <v>77171492.260000005</v>
      </c>
      <c r="F7" s="4">
        <f>Table220[[#This Row],[No of Claims]]/Table220[[#This Row],[No of Policies]]</f>
        <v>0.25821596244131456</v>
      </c>
      <c r="G7">
        <f>Table220[[#This Row],[Claim Amount]]/Table220[[#This Row],[No of Claims]]</f>
        <v>701559.02054545458</v>
      </c>
      <c r="H7" s="4">
        <f>Table220[[#This Row],[Claim Amount]]/Table220[[#This Row],[Sum of Premium]]</f>
        <v>0.95710074182512583</v>
      </c>
    </row>
    <row r="8" spans="1:8">
      <c r="A8" t="s">
        <v>17</v>
      </c>
      <c r="B8">
        <v>1496</v>
      </c>
      <c r="C8">
        <v>423637350.22000003</v>
      </c>
      <c r="D8">
        <v>245</v>
      </c>
      <c r="E8">
        <v>289659259.82999998</v>
      </c>
      <c r="F8" s="4">
        <f>Table220[[#This Row],[No of Claims]]/Table220[[#This Row],[No of Policies]]</f>
        <v>0.16377005347593582</v>
      </c>
      <c r="G8">
        <f>Table220[[#This Row],[Claim Amount]]/Table220[[#This Row],[No of Claims]]</f>
        <v>1182282.6931836733</v>
      </c>
      <c r="H8" s="4">
        <f>Table220[[#This Row],[Claim Amount]]/Table220[[#This Row],[Sum of Premium]]</f>
        <v>0.6837434416006436</v>
      </c>
    </row>
    <row r="9" spans="1:8">
      <c r="A9" t="s">
        <v>11</v>
      </c>
      <c r="B9">
        <v>1810</v>
      </c>
      <c r="C9">
        <v>573700764.42999995</v>
      </c>
      <c r="D9">
        <v>486</v>
      </c>
      <c r="E9">
        <v>665127450.84000003</v>
      </c>
      <c r="F9" s="4">
        <f>Table220[[#This Row],[No of Claims]]/Table220[[#This Row],[No of Policies]]</f>
        <v>0.26850828729281767</v>
      </c>
      <c r="G9">
        <f>Table220[[#This Row],[Claim Amount]]/Table220[[#This Row],[No of Claims]]</f>
        <v>1368575.0017283952</v>
      </c>
      <c r="H9" s="4">
        <f>Table220[[#This Row],[Claim Amount]]/Table220[[#This Row],[Sum of Premium]]</f>
        <v>1.1593630200246239</v>
      </c>
    </row>
    <row r="10" spans="1:8">
      <c r="A10" t="s">
        <v>13</v>
      </c>
      <c r="B10">
        <v>3074</v>
      </c>
      <c r="C10">
        <v>1542034084.1699991</v>
      </c>
      <c r="D10">
        <v>670</v>
      </c>
      <c r="E10">
        <v>1495378447.6099987</v>
      </c>
      <c r="F10" s="4">
        <f>Table220[[#This Row],[No of Claims]]/Table220[[#This Row],[No of Policies]]</f>
        <v>0.21795705920624595</v>
      </c>
      <c r="G10">
        <f>Table220[[#This Row],[Claim Amount]]/Table220[[#This Row],[No of Claims]]</f>
        <v>2231908.1307611922</v>
      </c>
      <c r="H10" s="4">
        <f>Table220[[#This Row],[Claim Amount]]/Table220[[#This Row],[Sum of Premium]]</f>
        <v>0.96974409512801862</v>
      </c>
    </row>
    <row r="11" spans="1:8">
      <c r="A11" t="s">
        <v>12</v>
      </c>
      <c r="B11">
        <v>107</v>
      </c>
      <c r="C11">
        <v>385423309.47000003</v>
      </c>
      <c r="D11">
        <v>154</v>
      </c>
      <c r="E11">
        <v>409600533.37999994</v>
      </c>
      <c r="F11" s="4">
        <f>Table220[[#This Row],[No of Claims]]/Table220[[#This Row],[No of Policies]]</f>
        <v>1.4392523364485981</v>
      </c>
      <c r="G11">
        <f>Table220[[#This Row],[Claim Amount]]/Table220[[#This Row],[No of Claims]]</f>
        <v>2659743.7232467528</v>
      </c>
      <c r="H11" s="4">
        <f>Table220[[#This Row],[Claim Amount]]/Table220[[#This Row],[Sum of Premium]]</f>
        <v>1.0627290133107057</v>
      </c>
    </row>
    <row r="12" spans="1:8">
      <c r="A12" t="s">
        <v>9</v>
      </c>
      <c r="B12">
        <v>109</v>
      </c>
      <c r="C12">
        <v>193697225.91999999</v>
      </c>
      <c r="D12">
        <v>89</v>
      </c>
      <c r="E12">
        <v>265562019.56999999</v>
      </c>
      <c r="F12" s="4">
        <f>Table220[[#This Row],[No of Claims]]/Table220[[#This Row],[No of Policies]]</f>
        <v>0.8165137614678899</v>
      </c>
      <c r="G12">
        <f>Table220[[#This Row],[Claim Amount]]/Table220[[#This Row],[No of Claims]]</f>
        <v>2983842.916516854</v>
      </c>
      <c r="H12" s="4">
        <f>Table220[[#This Row],[Claim Amount]]/Table220[[#This Row],[Sum of Premium]]</f>
        <v>1.371016122242666</v>
      </c>
    </row>
    <row r="13" spans="1:8">
      <c r="A13" t="s">
        <v>10</v>
      </c>
      <c r="B13">
        <v>1232</v>
      </c>
      <c r="C13">
        <v>224257892.00999999</v>
      </c>
      <c r="D13">
        <v>407</v>
      </c>
      <c r="E13">
        <v>272052746</v>
      </c>
      <c r="F13" s="4">
        <f>Table220[[#This Row],[No of Claims]]/Table220[[#This Row],[No of Policies]]</f>
        <v>0.33035714285714285</v>
      </c>
      <c r="G13">
        <f>Table220[[#This Row],[Claim Amount]]/Table220[[#This Row],[No of Claims]]</f>
        <v>668434.26535626536</v>
      </c>
      <c r="H13" s="4">
        <f>Table220[[#This Row],[Claim Amount]]/Table220[[#This Row],[Sum of Premium]]</f>
        <v>1.2131245128615975</v>
      </c>
    </row>
    <row r="14" spans="1:8">
      <c r="A14" t="s">
        <v>20</v>
      </c>
      <c r="B14">
        <v>8524</v>
      </c>
      <c r="C14">
        <v>2038028971.24</v>
      </c>
      <c r="D14">
        <v>2212</v>
      </c>
      <c r="E14">
        <v>1200473312.9599998</v>
      </c>
      <c r="F14" s="4">
        <f>Table220[[#This Row],[No of Claims]]/Table220[[#This Row],[No of Policies]]</f>
        <v>0.25950258094791179</v>
      </c>
      <c r="G14">
        <f>Table220[[#This Row],[Claim Amount]]/Table220[[#This Row],[No of Claims]]</f>
        <v>542709.45432188059</v>
      </c>
      <c r="H14" s="4">
        <f>Table220[[#This Row],[Claim Amount]]/Table220[[#This Row],[Sum of Premium]]</f>
        <v>0.589036431719415</v>
      </c>
    </row>
    <row r="15" spans="1:8">
      <c r="F15" s="4"/>
      <c r="H15" s="4"/>
    </row>
    <row r="21" spans="1:8">
      <c r="A21" s="2" t="s">
        <v>22</v>
      </c>
      <c r="B21" t="s">
        <v>1</v>
      </c>
      <c r="C21" s="4" t="s">
        <v>23</v>
      </c>
      <c r="D21" t="s">
        <v>3</v>
      </c>
      <c r="E21" s="4" t="s">
        <v>4</v>
      </c>
      <c r="F21" s="4" t="s">
        <v>5</v>
      </c>
      <c r="G21" t="s">
        <v>6</v>
      </c>
      <c r="H21" s="4" t="s">
        <v>7</v>
      </c>
    </row>
    <row r="22" spans="1:8">
      <c r="A22" s="1" t="s">
        <v>32</v>
      </c>
      <c r="B22">
        <v>410</v>
      </c>
      <c r="C22">
        <v>69099078.840000004</v>
      </c>
      <c r="D22">
        <v>134</v>
      </c>
      <c r="E22">
        <v>66799300</v>
      </c>
      <c r="F22" s="4">
        <f>Table829[[#This Row],[No of Claims]]/Table829[[#This Row],[No of Policies]]</f>
        <v>0.32682926829268294</v>
      </c>
      <c r="G22">
        <f>Table829[[#This Row],[Claim Amount]]/Table829[[#This Row],[No of Claims]]</f>
        <v>498502.23880597018</v>
      </c>
      <c r="H22" s="4">
        <f>Table829[[#This Row],[Claim Amount]]/Table829[[#This Row],[Premium]]</f>
        <v>0.96671766283129223</v>
      </c>
    </row>
    <row r="23" spans="1:8">
      <c r="A23" s="1" t="s">
        <v>33</v>
      </c>
      <c r="B23">
        <v>756</v>
      </c>
      <c r="C23">
        <v>137913161.68000001</v>
      </c>
      <c r="D23">
        <v>224</v>
      </c>
      <c r="E23">
        <v>119191112</v>
      </c>
      <c r="F23" s="4">
        <f>Table829[[#This Row],[No of Claims]]/Table829[[#This Row],[No of Policies]]</f>
        <v>0.29629629629629628</v>
      </c>
      <c r="G23">
        <f>Table829[[#This Row],[Claim Amount]]/Table829[[#This Row],[No of Claims]]</f>
        <v>532103.17857142852</v>
      </c>
      <c r="H23" s="4">
        <f>Table829[[#This Row],[Claim Amount]]/Table829[[#This Row],[Premium]]</f>
        <v>0.86424754931338033</v>
      </c>
    </row>
    <row r="24" spans="1:8">
      <c r="A24" s="1" t="s">
        <v>26</v>
      </c>
      <c r="B24">
        <v>459</v>
      </c>
      <c r="C24">
        <v>68241730.739999995</v>
      </c>
      <c r="D24">
        <v>134</v>
      </c>
      <c r="E24">
        <v>55043950.5</v>
      </c>
      <c r="F24" s="4">
        <f>Table829[[#This Row],[No of Claims]]/Table829[[#This Row],[No of Policies]]</f>
        <v>0.29193899782135074</v>
      </c>
      <c r="G24">
        <f>Table829[[#This Row],[Claim Amount]]/Table829[[#This Row],[No of Claims]]</f>
        <v>410775.75</v>
      </c>
      <c r="H24" s="4">
        <f>Table829[[#This Row],[Claim Amount]]/Table829[[#This Row],[Premium]]</f>
        <v>0.80660249825310926</v>
      </c>
    </row>
    <row r="25" spans="1:8">
      <c r="A25" s="1" t="s">
        <v>13</v>
      </c>
      <c r="B25">
        <v>3254</v>
      </c>
      <c r="C25">
        <v>727719792.16999984</v>
      </c>
      <c r="D25">
        <v>972</v>
      </c>
      <c r="E25">
        <v>526933776.58999979</v>
      </c>
      <c r="F25" s="4">
        <f>Table829[[#This Row],[No of Claims]]/Table829[[#This Row],[No of Policies]]</f>
        <v>0.29870928088506454</v>
      </c>
      <c r="G25" s="7">
        <f>Table829[[#This Row],[Claim Amount]]/Table829[[#This Row],[No of Claims]]</f>
        <v>542112.9388786006</v>
      </c>
      <c r="H25" s="8">
        <f>Table829[[#This Row],[Claim Amount]]/Table829[[#This Row],[Premium]]</f>
        <v>0.72408883509781574</v>
      </c>
    </row>
    <row r="26" spans="1:8">
      <c r="A26" s="1" t="s">
        <v>34</v>
      </c>
      <c r="B26">
        <v>376</v>
      </c>
      <c r="C26">
        <v>79178222.409999996</v>
      </c>
      <c r="D26">
        <v>139</v>
      </c>
      <c r="E26">
        <v>51221419.870000005</v>
      </c>
      <c r="F26" s="4">
        <f>Table829[[#This Row],[No of Claims]]/Table829[[#This Row],[No of Policies]]</f>
        <v>0.36968085106382981</v>
      </c>
      <c r="G26">
        <f>Table829[[#This Row],[Claim Amount]]/Table829[[#This Row],[No of Claims]]</f>
        <v>368499.42352517991</v>
      </c>
      <c r="H26" s="4">
        <f>Table829[[#This Row],[Claim Amount]]/Table829[[#This Row],[Premium]]</f>
        <v>0.64691298075328951</v>
      </c>
    </row>
    <row r="27" spans="1:8">
      <c r="A27" s="1" t="s">
        <v>28</v>
      </c>
      <c r="B27">
        <v>414</v>
      </c>
      <c r="C27">
        <v>121993726.61</v>
      </c>
      <c r="D27">
        <v>122</v>
      </c>
      <c r="E27">
        <v>67246750</v>
      </c>
      <c r="F27" s="4">
        <f>Table829[[#This Row],[No of Claims]]/Table829[[#This Row],[No of Policies]]</f>
        <v>0.29468599033816423</v>
      </c>
      <c r="G27">
        <f>Table829[[#This Row],[Claim Amount]]/Table829[[#This Row],[No of Claims]]</f>
        <v>551202.86885245901</v>
      </c>
      <c r="H27" s="4">
        <f>Table829[[#This Row],[Claim Amount]]/Table829[[#This Row],[Premium]]</f>
        <v>0.55123121383921792</v>
      </c>
    </row>
    <row r="28" spans="1:8">
      <c r="A28" s="1" t="s">
        <v>30</v>
      </c>
      <c r="B28">
        <v>264</v>
      </c>
      <c r="C28">
        <v>68882490.409999996</v>
      </c>
      <c r="D28">
        <v>72</v>
      </c>
      <c r="E28">
        <v>32551000</v>
      </c>
      <c r="F28" s="4">
        <f>Table829[[#This Row],[No of Claims]]/Table829[[#This Row],[No of Policies]]</f>
        <v>0.27272727272727271</v>
      </c>
      <c r="G28">
        <f>Table829[[#This Row],[Claim Amount]]/Table829[[#This Row],[No of Claims]]</f>
        <v>452097.22222222225</v>
      </c>
      <c r="H28" s="4">
        <f>Table829[[#This Row],[Claim Amount]]/Table829[[#This Row],[Premium]]</f>
        <v>0.47255840789511316</v>
      </c>
    </row>
    <row r="29" spans="1:8">
      <c r="A29" s="1" t="s">
        <v>31</v>
      </c>
      <c r="B29">
        <v>389</v>
      </c>
      <c r="C29">
        <v>169447800.91999999</v>
      </c>
      <c r="D29">
        <v>64</v>
      </c>
      <c r="E29">
        <v>76345923</v>
      </c>
      <c r="F29" s="4">
        <f>Table829[[#This Row],[No of Claims]]/Table829[[#This Row],[No of Policies]]</f>
        <v>0.16452442159383032</v>
      </c>
      <c r="G29">
        <f>Table829[[#This Row],[Claim Amount]]/Table829[[#This Row],[No of Claims]]</f>
        <v>1192905.046875</v>
      </c>
      <c r="H29" s="4">
        <f>Table829[[#This Row],[Claim Amount]]/Table829[[#This Row],[Premium]]</f>
        <v>0.45055717799515488</v>
      </c>
    </row>
    <row r="30" spans="1:8">
      <c r="A30" s="1" t="s">
        <v>25</v>
      </c>
      <c r="B30">
        <v>753</v>
      </c>
      <c r="C30">
        <v>226300243.63</v>
      </c>
      <c r="D30">
        <v>179</v>
      </c>
      <c r="E30">
        <v>94767166</v>
      </c>
      <c r="F30" s="4">
        <f>Table829[[#This Row],[No of Claims]]/Table829[[#This Row],[No of Policies]]</f>
        <v>0.23771580345285526</v>
      </c>
      <c r="G30">
        <f>Table829[[#This Row],[Claim Amount]]/Table829[[#This Row],[No of Claims]]</f>
        <v>529425.50837988826</v>
      </c>
      <c r="H30" s="4">
        <f>Table829[[#This Row],[Claim Amount]]/Table829[[#This Row],[Premium]]</f>
        <v>0.4187674059907065</v>
      </c>
    </row>
    <row r="31" spans="1:8">
      <c r="A31" s="1" t="s">
        <v>29</v>
      </c>
      <c r="B31">
        <v>709</v>
      </c>
      <c r="C31">
        <v>203012709.33000001</v>
      </c>
      <c r="D31">
        <v>98</v>
      </c>
      <c r="E31">
        <v>69681500</v>
      </c>
      <c r="F31" s="4">
        <f>Table829[[#This Row],[No of Claims]]/Table829[[#This Row],[No of Policies]]</f>
        <v>0.1382228490832158</v>
      </c>
      <c r="G31">
        <f>Table829[[#This Row],[Claim Amount]]/Table829[[#This Row],[No of Claims]]</f>
        <v>711035.71428571432</v>
      </c>
      <c r="H31" s="4">
        <f>Table829[[#This Row],[Claim Amount]]/Table829[[#This Row],[Premium]]</f>
        <v>0.34323713145826618</v>
      </c>
    </row>
    <row r="32" spans="1:8">
      <c r="A32" s="1" t="s">
        <v>27</v>
      </c>
      <c r="B32">
        <v>740</v>
      </c>
      <c r="C32">
        <v>166240014.5</v>
      </c>
      <c r="D32">
        <v>74</v>
      </c>
      <c r="E32">
        <v>40691415</v>
      </c>
      <c r="F32" s="4">
        <f>Table829[[#This Row],[No of Claims]]/Table829[[#This Row],[No of Policies]]</f>
        <v>0.1</v>
      </c>
      <c r="G32">
        <f>Table829[[#This Row],[Claim Amount]]/Table829[[#This Row],[No of Claims]]</f>
        <v>549883.98648648651</v>
      </c>
      <c r="H32" s="4">
        <f>Table829[[#This Row],[Claim Amount]]/Table829[[#This Row],[Premium]]</f>
        <v>0.24477509294249972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70C1-31DE-46F3-870E-E0A6FE7635BF}">
  <dimension ref="A1:H31"/>
  <sheetViews>
    <sheetView workbookViewId="0">
      <selection activeCell="F2" sqref="A2:F2"/>
    </sheetView>
  </sheetViews>
  <sheetFormatPr defaultRowHeight="14.45"/>
  <cols>
    <col min="2" max="5" width="0" hidden="1" customWidth="1"/>
    <col min="7" max="8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</row>
    <row r="2" spans="1:8">
      <c r="A2" t="s">
        <v>12</v>
      </c>
      <c r="B2">
        <v>107</v>
      </c>
      <c r="C2">
        <v>385423309.47000003</v>
      </c>
      <c r="D2">
        <v>154</v>
      </c>
      <c r="E2">
        <v>409600533.37999994</v>
      </c>
      <c r="F2" s="4">
        <f>Table221[[#This Row],[No of Claims]]/Table221[[#This Row],[No of Policies]]</f>
        <v>1.4392523364485981</v>
      </c>
      <c r="G2">
        <f>Table221[[#This Row],[Claim Amount]]/Table221[[#This Row],[No of Claims]]</f>
        <v>2659743.7232467528</v>
      </c>
      <c r="H2" s="4">
        <f>Table221[[#This Row],[Claim Amount]]/Table221[[#This Row],[Sum of Premium]]</f>
        <v>1.0627290133107057</v>
      </c>
    </row>
    <row r="3" spans="1:8">
      <c r="A3" t="s">
        <v>9</v>
      </c>
      <c r="B3">
        <v>109</v>
      </c>
      <c r="C3">
        <v>193697225.91999999</v>
      </c>
      <c r="D3">
        <v>89</v>
      </c>
      <c r="E3">
        <v>265562019.56999999</v>
      </c>
      <c r="F3" s="4">
        <f>Table221[[#This Row],[No of Claims]]/Table221[[#This Row],[No of Policies]]</f>
        <v>0.8165137614678899</v>
      </c>
      <c r="G3">
        <f>Table221[[#This Row],[Claim Amount]]/Table221[[#This Row],[No of Claims]]</f>
        <v>2983842.916516854</v>
      </c>
      <c r="H3" s="4">
        <f>Table221[[#This Row],[Claim Amount]]/Table221[[#This Row],[Sum of Premium]]</f>
        <v>1.371016122242666</v>
      </c>
    </row>
    <row r="4" spans="1:8">
      <c r="A4" t="s">
        <v>19</v>
      </c>
      <c r="B4">
        <v>787</v>
      </c>
      <c r="C4">
        <v>311945986.92000002</v>
      </c>
      <c r="D4">
        <v>268</v>
      </c>
      <c r="E4">
        <v>185400399.44999999</v>
      </c>
      <c r="F4" s="4">
        <f>Table221[[#This Row],[No of Claims]]/Table221[[#This Row],[No of Policies]]</f>
        <v>0.34053367217280811</v>
      </c>
      <c r="G4">
        <f>Table221[[#This Row],[Claim Amount]]/Table221[[#This Row],[No of Claims]]</f>
        <v>691792.53526119399</v>
      </c>
      <c r="H4" s="4">
        <f>Table221[[#This Row],[Claim Amount]]/Table221[[#This Row],[Sum of Premium]]</f>
        <v>0.59433494009828947</v>
      </c>
    </row>
    <row r="5" spans="1:8">
      <c r="A5" t="s">
        <v>10</v>
      </c>
      <c r="B5">
        <v>1232</v>
      </c>
      <c r="C5">
        <v>224257892.00999999</v>
      </c>
      <c r="D5">
        <v>407</v>
      </c>
      <c r="E5">
        <v>272052746</v>
      </c>
      <c r="F5" s="4">
        <f>Table221[[#This Row],[No of Claims]]/Table221[[#This Row],[No of Policies]]</f>
        <v>0.33035714285714285</v>
      </c>
      <c r="G5">
        <f>Table221[[#This Row],[Claim Amount]]/Table221[[#This Row],[No of Claims]]</f>
        <v>668434.26535626536</v>
      </c>
      <c r="H5" s="4">
        <f>Table221[[#This Row],[Claim Amount]]/Table221[[#This Row],[Sum of Premium]]</f>
        <v>1.2131245128615975</v>
      </c>
    </row>
    <row r="6" spans="1:8">
      <c r="A6" t="s">
        <v>15</v>
      </c>
      <c r="B6">
        <v>1740</v>
      </c>
      <c r="C6">
        <v>287386954.41000003</v>
      </c>
      <c r="D6">
        <v>525</v>
      </c>
      <c r="E6">
        <v>220906880</v>
      </c>
      <c r="F6" s="4">
        <f>Table221[[#This Row],[No of Claims]]/Table221[[#This Row],[No of Policies]]</f>
        <v>0.30172413793103448</v>
      </c>
      <c r="G6">
        <f>Table221[[#This Row],[Claim Amount]]/Table221[[#This Row],[No of Claims]]</f>
        <v>420775.00952380954</v>
      </c>
      <c r="H6" s="4">
        <f>Table221[[#This Row],[Claim Amount]]/Table221[[#This Row],[Sum of Premium]]</f>
        <v>0.76867400071627345</v>
      </c>
    </row>
    <row r="7" spans="1:8">
      <c r="A7" t="s">
        <v>11</v>
      </c>
      <c r="B7">
        <v>1810</v>
      </c>
      <c r="C7">
        <v>573700764.42999995</v>
      </c>
      <c r="D7">
        <v>486</v>
      </c>
      <c r="E7">
        <v>665127450.84000003</v>
      </c>
      <c r="F7" s="4">
        <f>Table221[[#This Row],[No of Claims]]/Table221[[#This Row],[No of Policies]]</f>
        <v>0.26850828729281767</v>
      </c>
      <c r="G7">
        <f>Table221[[#This Row],[Claim Amount]]/Table221[[#This Row],[No of Claims]]</f>
        <v>1368575.0017283952</v>
      </c>
      <c r="H7" s="4">
        <f>Table221[[#This Row],[Claim Amount]]/Table221[[#This Row],[Sum of Premium]]</f>
        <v>1.1593630200246239</v>
      </c>
    </row>
    <row r="8" spans="1:8">
      <c r="A8" t="s">
        <v>20</v>
      </c>
      <c r="B8">
        <v>8524</v>
      </c>
      <c r="C8">
        <v>2038028971.24</v>
      </c>
      <c r="D8">
        <v>2212</v>
      </c>
      <c r="E8">
        <v>1200473312.9599998</v>
      </c>
      <c r="F8" s="4">
        <f>Table221[[#This Row],[No of Claims]]/Table221[[#This Row],[No of Policies]]</f>
        <v>0.25950258094791179</v>
      </c>
      <c r="G8">
        <f>Table221[[#This Row],[Claim Amount]]/Table221[[#This Row],[No of Claims]]</f>
        <v>542709.45432188059</v>
      </c>
      <c r="H8" s="4">
        <f>Table221[[#This Row],[Claim Amount]]/Table221[[#This Row],[Sum of Premium]]</f>
        <v>0.589036431719415</v>
      </c>
    </row>
    <row r="9" spans="1:8">
      <c r="A9" t="s">
        <v>14</v>
      </c>
      <c r="B9">
        <v>426</v>
      </c>
      <c r="C9">
        <v>80630480.040000007</v>
      </c>
      <c r="D9">
        <v>110</v>
      </c>
      <c r="E9">
        <v>77171492.260000005</v>
      </c>
      <c r="F9" s="4">
        <f>Table221[[#This Row],[No of Claims]]/Table221[[#This Row],[No of Policies]]</f>
        <v>0.25821596244131456</v>
      </c>
      <c r="G9">
        <f>Table221[[#This Row],[Claim Amount]]/Table221[[#This Row],[No of Claims]]</f>
        <v>701559.02054545458</v>
      </c>
      <c r="H9" s="4">
        <f>Table221[[#This Row],[Claim Amount]]/Table221[[#This Row],[Sum of Premium]]</f>
        <v>0.95710074182512583</v>
      </c>
    </row>
    <row r="10" spans="1:8">
      <c r="A10" t="s">
        <v>18</v>
      </c>
      <c r="B10">
        <v>1125</v>
      </c>
      <c r="C10">
        <v>406605784.10000002</v>
      </c>
      <c r="D10">
        <v>286</v>
      </c>
      <c r="E10">
        <v>251647850</v>
      </c>
      <c r="F10" s="4">
        <f>Table221[[#This Row],[No of Claims]]/Table221[[#This Row],[No of Policies]]</f>
        <v>0.25422222222222224</v>
      </c>
      <c r="G10">
        <f>Table221[[#This Row],[Claim Amount]]/Table221[[#This Row],[No of Claims]]</f>
        <v>879887.58741258737</v>
      </c>
      <c r="H10" s="4">
        <f>Table221[[#This Row],[Claim Amount]]/Table221[[#This Row],[Sum of Premium]]</f>
        <v>0.61889884463156108</v>
      </c>
    </row>
    <row r="11" spans="1:8">
      <c r="A11" t="s">
        <v>13</v>
      </c>
      <c r="B11">
        <v>3074</v>
      </c>
      <c r="C11">
        <v>1542034084.1699991</v>
      </c>
      <c r="D11">
        <v>670</v>
      </c>
      <c r="E11">
        <v>1495378447.6099987</v>
      </c>
      <c r="F11" s="4">
        <f>Table221[[#This Row],[No of Claims]]/Table221[[#This Row],[No of Policies]]</f>
        <v>0.21795705920624595</v>
      </c>
      <c r="G11">
        <f>Table221[[#This Row],[Claim Amount]]/Table221[[#This Row],[No of Claims]]</f>
        <v>2231908.1307611922</v>
      </c>
      <c r="H11" s="4">
        <f>Table221[[#This Row],[Claim Amount]]/Table221[[#This Row],[Sum of Premium]]</f>
        <v>0.96974409512801862</v>
      </c>
    </row>
    <row r="12" spans="1:8">
      <c r="A12" t="s">
        <v>17</v>
      </c>
      <c r="B12">
        <v>1496</v>
      </c>
      <c r="C12">
        <v>423637350.22000003</v>
      </c>
      <c r="D12">
        <v>245</v>
      </c>
      <c r="E12">
        <v>289659259.82999998</v>
      </c>
      <c r="F12" s="4">
        <f>Table221[[#This Row],[No of Claims]]/Table221[[#This Row],[No of Policies]]</f>
        <v>0.16377005347593582</v>
      </c>
      <c r="G12">
        <f>Table221[[#This Row],[Claim Amount]]/Table221[[#This Row],[No of Claims]]</f>
        <v>1182282.6931836733</v>
      </c>
      <c r="H12" s="4">
        <f>Table221[[#This Row],[Claim Amount]]/Table221[[#This Row],[Sum of Premium]]</f>
        <v>0.6837434416006436</v>
      </c>
    </row>
    <row r="13" spans="1:8">
      <c r="A13" t="s">
        <v>21</v>
      </c>
      <c r="B13">
        <v>437</v>
      </c>
      <c r="C13">
        <v>227711107.37</v>
      </c>
      <c r="D13">
        <v>69</v>
      </c>
      <c r="E13">
        <v>118558575</v>
      </c>
      <c r="F13" s="4">
        <f>Table221[[#This Row],[No of Claims]]/Table221[[#This Row],[No of Policies]]</f>
        <v>0.15789473684210525</v>
      </c>
      <c r="G13">
        <f>Table221[[#This Row],[Claim Amount]]/Table221[[#This Row],[No of Claims]]</f>
        <v>1718240.2173913044</v>
      </c>
      <c r="H13" s="4">
        <f>Table221[[#This Row],[Claim Amount]]/Table221[[#This Row],[Sum of Premium]]</f>
        <v>0.52065345590436318</v>
      </c>
    </row>
    <row r="14" spans="1:8">
      <c r="A14" t="s">
        <v>16</v>
      </c>
      <c r="B14">
        <v>470</v>
      </c>
      <c r="C14">
        <v>146651375.59</v>
      </c>
      <c r="D14">
        <v>71</v>
      </c>
      <c r="E14">
        <v>108368267</v>
      </c>
      <c r="F14" s="4">
        <f>Table221[[#This Row],[No of Claims]]/Table221[[#This Row],[No of Policies]]</f>
        <v>0.15106382978723404</v>
      </c>
      <c r="G14">
        <f>Table221[[#This Row],[Claim Amount]]/Table221[[#This Row],[No of Claims]]</f>
        <v>1526313.61971831</v>
      </c>
      <c r="H14" s="4">
        <f>Table221[[#This Row],[Claim Amount]]/Table221[[#This Row],[Sum of Premium]]</f>
        <v>0.73895158885498724</v>
      </c>
    </row>
    <row r="15" spans="1:8">
      <c r="F15" s="4"/>
      <c r="H15" s="4"/>
    </row>
    <row r="20" spans="1:8">
      <c r="A20" s="2" t="s">
        <v>22</v>
      </c>
      <c r="B20" t="s">
        <v>1</v>
      </c>
      <c r="C20" s="4" t="s">
        <v>23</v>
      </c>
      <c r="D20" t="s">
        <v>3</v>
      </c>
      <c r="E20" s="4" t="s">
        <v>4</v>
      </c>
      <c r="F20" s="4" t="s">
        <v>5</v>
      </c>
      <c r="G20" t="s">
        <v>6</v>
      </c>
      <c r="H20" s="4" t="s">
        <v>7</v>
      </c>
    </row>
    <row r="21" spans="1:8">
      <c r="A21" s="1" t="s">
        <v>34</v>
      </c>
      <c r="B21">
        <v>376</v>
      </c>
      <c r="C21">
        <v>79178222.409999996</v>
      </c>
      <c r="D21">
        <v>139</v>
      </c>
      <c r="E21">
        <v>51221419.870000005</v>
      </c>
      <c r="F21" s="4">
        <f>Table830[[#This Row],[No of Claims]]/Table830[[#This Row],[No of Policies]]</f>
        <v>0.36968085106382981</v>
      </c>
      <c r="G21">
        <f>Table830[[#This Row],[Claim Amount]]/Table830[[#This Row],[No of Claims]]</f>
        <v>368499.42352517991</v>
      </c>
      <c r="H21" s="4">
        <f>Table830[[#This Row],[Claim Amount]]/Table830[[#This Row],[Premium]]</f>
        <v>0.64691298075328951</v>
      </c>
    </row>
    <row r="22" spans="1:8">
      <c r="A22" s="1" t="s">
        <v>32</v>
      </c>
      <c r="B22">
        <v>410</v>
      </c>
      <c r="C22">
        <v>69099078.840000004</v>
      </c>
      <c r="D22">
        <v>134</v>
      </c>
      <c r="E22">
        <v>66799300</v>
      </c>
      <c r="F22" s="4">
        <f>Table830[[#This Row],[No of Claims]]/Table830[[#This Row],[No of Policies]]</f>
        <v>0.32682926829268294</v>
      </c>
      <c r="G22">
        <f>Table830[[#This Row],[Claim Amount]]/Table830[[#This Row],[No of Claims]]</f>
        <v>498502.23880597018</v>
      </c>
      <c r="H22" s="4">
        <f>Table830[[#This Row],[Claim Amount]]/Table830[[#This Row],[Premium]]</f>
        <v>0.96671766283129223</v>
      </c>
    </row>
    <row r="23" spans="1:8">
      <c r="A23" s="1" t="s">
        <v>13</v>
      </c>
      <c r="B23">
        <v>3254</v>
      </c>
      <c r="C23">
        <v>727719792.16999984</v>
      </c>
      <c r="D23">
        <v>972</v>
      </c>
      <c r="E23">
        <v>526933776.58999979</v>
      </c>
      <c r="F23" s="4">
        <f>Table830[[#This Row],[No of Claims]]/Table830[[#This Row],[No of Policies]]</f>
        <v>0.29870928088506454</v>
      </c>
      <c r="G23" s="7">
        <f>Table830[[#This Row],[Claim Amount]]/Table830[[#This Row],[No of Claims]]</f>
        <v>542112.9388786006</v>
      </c>
      <c r="H23" s="8">
        <f>Table830[[#This Row],[Claim Amount]]/Table830[[#This Row],[Premium]]</f>
        <v>0.72408883509781574</v>
      </c>
    </row>
    <row r="24" spans="1:8">
      <c r="A24" s="1" t="s">
        <v>33</v>
      </c>
      <c r="B24">
        <v>756</v>
      </c>
      <c r="C24">
        <v>137913161.68000001</v>
      </c>
      <c r="D24">
        <v>224</v>
      </c>
      <c r="E24">
        <v>119191112</v>
      </c>
      <c r="F24" s="4">
        <f>Table830[[#This Row],[No of Claims]]/Table830[[#This Row],[No of Policies]]</f>
        <v>0.29629629629629628</v>
      </c>
      <c r="G24">
        <f>Table830[[#This Row],[Claim Amount]]/Table830[[#This Row],[No of Claims]]</f>
        <v>532103.17857142852</v>
      </c>
      <c r="H24" s="4">
        <f>Table830[[#This Row],[Claim Amount]]/Table830[[#This Row],[Premium]]</f>
        <v>0.86424754931338033</v>
      </c>
    </row>
    <row r="25" spans="1:8">
      <c r="A25" s="1" t="s">
        <v>28</v>
      </c>
      <c r="B25">
        <v>414</v>
      </c>
      <c r="C25">
        <v>121993726.61</v>
      </c>
      <c r="D25">
        <v>122</v>
      </c>
      <c r="E25">
        <v>67246750</v>
      </c>
      <c r="F25" s="4">
        <f>Table830[[#This Row],[No of Claims]]/Table830[[#This Row],[No of Policies]]</f>
        <v>0.29468599033816423</v>
      </c>
      <c r="G25">
        <f>Table830[[#This Row],[Claim Amount]]/Table830[[#This Row],[No of Claims]]</f>
        <v>551202.86885245901</v>
      </c>
      <c r="H25" s="4">
        <f>Table830[[#This Row],[Claim Amount]]/Table830[[#This Row],[Premium]]</f>
        <v>0.55123121383921792</v>
      </c>
    </row>
    <row r="26" spans="1:8">
      <c r="A26" s="1" t="s">
        <v>26</v>
      </c>
      <c r="B26">
        <v>459</v>
      </c>
      <c r="C26">
        <v>68241730.739999995</v>
      </c>
      <c r="D26">
        <v>134</v>
      </c>
      <c r="E26">
        <v>55043950.5</v>
      </c>
      <c r="F26" s="4">
        <f>Table830[[#This Row],[No of Claims]]/Table830[[#This Row],[No of Policies]]</f>
        <v>0.29193899782135074</v>
      </c>
      <c r="G26">
        <f>Table830[[#This Row],[Claim Amount]]/Table830[[#This Row],[No of Claims]]</f>
        <v>410775.75</v>
      </c>
      <c r="H26" s="4">
        <f>Table830[[#This Row],[Claim Amount]]/Table830[[#This Row],[Premium]]</f>
        <v>0.80660249825310926</v>
      </c>
    </row>
    <row r="27" spans="1:8">
      <c r="A27" s="1" t="s">
        <v>30</v>
      </c>
      <c r="B27">
        <v>264</v>
      </c>
      <c r="C27">
        <v>68882490.409999996</v>
      </c>
      <c r="D27">
        <v>72</v>
      </c>
      <c r="E27">
        <v>32551000</v>
      </c>
      <c r="F27" s="4">
        <f>Table830[[#This Row],[No of Claims]]/Table830[[#This Row],[No of Policies]]</f>
        <v>0.27272727272727271</v>
      </c>
      <c r="G27">
        <f>Table830[[#This Row],[Claim Amount]]/Table830[[#This Row],[No of Claims]]</f>
        <v>452097.22222222225</v>
      </c>
      <c r="H27" s="4">
        <f>Table830[[#This Row],[Claim Amount]]/Table830[[#This Row],[Premium]]</f>
        <v>0.47255840789511316</v>
      </c>
    </row>
    <row r="28" spans="1:8">
      <c r="A28" s="1" t="s">
        <v>25</v>
      </c>
      <c r="B28">
        <v>753</v>
      </c>
      <c r="C28">
        <v>226300243.63</v>
      </c>
      <c r="D28">
        <v>179</v>
      </c>
      <c r="E28">
        <v>94767166</v>
      </c>
      <c r="F28" s="4">
        <f>Table830[[#This Row],[No of Claims]]/Table830[[#This Row],[No of Policies]]</f>
        <v>0.23771580345285526</v>
      </c>
      <c r="G28">
        <f>Table830[[#This Row],[Claim Amount]]/Table830[[#This Row],[No of Claims]]</f>
        <v>529425.50837988826</v>
      </c>
      <c r="H28" s="4">
        <f>Table830[[#This Row],[Claim Amount]]/Table830[[#This Row],[Premium]]</f>
        <v>0.4187674059907065</v>
      </c>
    </row>
    <row r="29" spans="1:8">
      <c r="A29" s="1" t="s">
        <v>31</v>
      </c>
      <c r="B29">
        <v>389</v>
      </c>
      <c r="C29">
        <v>169447800.91999999</v>
      </c>
      <c r="D29">
        <v>64</v>
      </c>
      <c r="E29">
        <v>76345923</v>
      </c>
      <c r="F29" s="4">
        <f>Table830[[#This Row],[No of Claims]]/Table830[[#This Row],[No of Policies]]</f>
        <v>0.16452442159383032</v>
      </c>
      <c r="G29">
        <f>Table830[[#This Row],[Claim Amount]]/Table830[[#This Row],[No of Claims]]</f>
        <v>1192905.046875</v>
      </c>
      <c r="H29" s="4">
        <f>Table830[[#This Row],[Claim Amount]]/Table830[[#This Row],[Premium]]</f>
        <v>0.45055717799515488</v>
      </c>
    </row>
    <row r="30" spans="1:8">
      <c r="A30" s="1" t="s">
        <v>29</v>
      </c>
      <c r="B30">
        <v>709</v>
      </c>
      <c r="C30">
        <v>203012709.33000001</v>
      </c>
      <c r="D30">
        <v>98</v>
      </c>
      <c r="E30">
        <v>69681500</v>
      </c>
      <c r="F30" s="4">
        <f>Table830[[#This Row],[No of Claims]]/Table830[[#This Row],[No of Policies]]</f>
        <v>0.1382228490832158</v>
      </c>
      <c r="G30">
        <f>Table830[[#This Row],[Claim Amount]]/Table830[[#This Row],[No of Claims]]</f>
        <v>711035.71428571432</v>
      </c>
      <c r="H30" s="4">
        <f>Table830[[#This Row],[Claim Amount]]/Table830[[#This Row],[Premium]]</f>
        <v>0.34323713145826618</v>
      </c>
    </row>
    <row r="31" spans="1:8">
      <c r="A31" s="1" t="s">
        <v>27</v>
      </c>
      <c r="B31">
        <v>740</v>
      </c>
      <c r="C31">
        <v>166240014.5</v>
      </c>
      <c r="D31">
        <v>74</v>
      </c>
      <c r="E31">
        <v>40691415</v>
      </c>
      <c r="F31" s="4">
        <f>Table830[[#This Row],[No of Claims]]/Table830[[#This Row],[No of Policies]]</f>
        <v>0.1</v>
      </c>
      <c r="G31">
        <f>Table830[[#This Row],[Claim Amount]]/Table830[[#This Row],[No of Claims]]</f>
        <v>549883.98648648651</v>
      </c>
      <c r="H31" s="4">
        <f>Table830[[#This Row],[Claim Amount]]/Table830[[#This Row],[Premium]]</f>
        <v>0.24477509294249972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72AD-FD38-43A8-B428-AD214AEE31BB}">
  <dimension ref="A1:H31"/>
  <sheetViews>
    <sheetView workbookViewId="0">
      <selection activeCell="J21" sqref="J21"/>
    </sheetView>
  </sheetViews>
  <sheetFormatPr defaultRowHeight="14.45"/>
  <cols>
    <col min="2" max="6" width="0" hidden="1" customWidth="1"/>
    <col min="8" max="8" width="0" hidden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s="4" t="s">
        <v>7</v>
      </c>
    </row>
    <row r="2" spans="1:8">
      <c r="A2" t="s">
        <v>9</v>
      </c>
      <c r="B2">
        <v>109</v>
      </c>
      <c r="C2">
        <v>193697225.91999999</v>
      </c>
      <c r="D2">
        <v>89</v>
      </c>
      <c r="E2">
        <v>265562019.56999999</v>
      </c>
      <c r="F2" s="4">
        <f>Table222[[#This Row],[No of Claims]]/Table222[[#This Row],[No of Policies]]</f>
        <v>0.8165137614678899</v>
      </c>
      <c r="G2">
        <f>Table222[[#This Row],[Claim Amount]]/Table222[[#This Row],[No of Claims]]</f>
        <v>2983842.916516854</v>
      </c>
      <c r="H2" s="4">
        <f>Table222[[#This Row],[Claim Amount]]/Table222[[#This Row],[Sum of Premium]]</f>
        <v>1.371016122242666</v>
      </c>
    </row>
    <row r="3" spans="1:8">
      <c r="A3" t="s">
        <v>12</v>
      </c>
      <c r="B3">
        <v>107</v>
      </c>
      <c r="C3">
        <v>385423309.47000003</v>
      </c>
      <c r="D3">
        <v>154</v>
      </c>
      <c r="E3">
        <v>409600533.37999994</v>
      </c>
      <c r="F3" s="4">
        <f>Table222[[#This Row],[No of Claims]]/Table222[[#This Row],[No of Policies]]</f>
        <v>1.4392523364485981</v>
      </c>
      <c r="G3">
        <f>Table222[[#This Row],[Claim Amount]]/Table222[[#This Row],[No of Claims]]</f>
        <v>2659743.7232467528</v>
      </c>
      <c r="H3" s="4">
        <f>Table222[[#This Row],[Claim Amount]]/Table222[[#This Row],[Sum of Premium]]</f>
        <v>1.0627290133107057</v>
      </c>
    </row>
    <row r="4" spans="1:8">
      <c r="A4" t="s">
        <v>13</v>
      </c>
      <c r="B4">
        <v>3074</v>
      </c>
      <c r="C4">
        <v>1542034084.1699991</v>
      </c>
      <c r="D4">
        <v>670</v>
      </c>
      <c r="E4">
        <v>1495378447.6099987</v>
      </c>
      <c r="F4" s="4">
        <f>Table222[[#This Row],[No of Claims]]/Table222[[#This Row],[No of Policies]]</f>
        <v>0.21795705920624595</v>
      </c>
      <c r="G4">
        <f>Table222[[#This Row],[Claim Amount]]/Table222[[#This Row],[No of Claims]]</f>
        <v>2231908.1307611922</v>
      </c>
      <c r="H4" s="4">
        <f>Table222[[#This Row],[Claim Amount]]/Table222[[#This Row],[Sum of Premium]]</f>
        <v>0.96974409512801862</v>
      </c>
    </row>
    <row r="5" spans="1:8">
      <c r="A5" t="s">
        <v>21</v>
      </c>
      <c r="B5">
        <v>437</v>
      </c>
      <c r="C5">
        <v>227711107.37</v>
      </c>
      <c r="D5">
        <v>69</v>
      </c>
      <c r="E5">
        <v>118558575</v>
      </c>
      <c r="F5" s="4">
        <f>Table222[[#This Row],[No of Claims]]/Table222[[#This Row],[No of Policies]]</f>
        <v>0.15789473684210525</v>
      </c>
      <c r="G5">
        <f>Table222[[#This Row],[Claim Amount]]/Table222[[#This Row],[No of Claims]]</f>
        <v>1718240.2173913044</v>
      </c>
      <c r="H5" s="4">
        <f>Table222[[#This Row],[Claim Amount]]/Table222[[#This Row],[Sum of Premium]]</f>
        <v>0.52065345590436318</v>
      </c>
    </row>
    <row r="6" spans="1:8">
      <c r="A6" t="s">
        <v>16</v>
      </c>
      <c r="B6">
        <v>470</v>
      </c>
      <c r="C6">
        <v>146651375.59</v>
      </c>
      <c r="D6">
        <v>71</v>
      </c>
      <c r="E6">
        <v>108368267</v>
      </c>
      <c r="F6" s="4">
        <f>Table222[[#This Row],[No of Claims]]/Table222[[#This Row],[No of Policies]]</f>
        <v>0.15106382978723404</v>
      </c>
      <c r="G6">
        <f>Table222[[#This Row],[Claim Amount]]/Table222[[#This Row],[No of Claims]]</f>
        <v>1526313.61971831</v>
      </c>
      <c r="H6" s="4">
        <f>Table222[[#This Row],[Claim Amount]]/Table222[[#This Row],[Sum of Premium]]</f>
        <v>0.73895158885498724</v>
      </c>
    </row>
    <row r="7" spans="1:8">
      <c r="A7" t="s">
        <v>11</v>
      </c>
      <c r="B7">
        <v>1810</v>
      </c>
      <c r="C7">
        <v>573700764.42999995</v>
      </c>
      <c r="D7">
        <v>486</v>
      </c>
      <c r="E7">
        <v>665127450.84000003</v>
      </c>
      <c r="F7" s="4">
        <f>Table222[[#This Row],[No of Claims]]/Table222[[#This Row],[No of Policies]]</f>
        <v>0.26850828729281767</v>
      </c>
      <c r="G7">
        <f>Table222[[#This Row],[Claim Amount]]/Table222[[#This Row],[No of Claims]]</f>
        <v>1368575.0017283952</v>
      </c>
      <c r="H7" s="4">
        <f>Table222[[#This Row],[Claim Amount]]/Table222[[#This Row],[Sum of Premium]]</f>
        <v>1.1593630200246239</v>
      </c>
    </row>
    <row r="8" spans="1:8">
      <c r="A8" t="s">
        <v>17</v>
      </c>
      <c r="B8">
        <v>1496</v>
      </c>
      <c r="C8">
        <v>423637350.22000003</v>
      </c>
      <c r="D8">
        <v>245</v>
      </c>
      <c r="E8">
        <v>289659259.82999998</v>
      </c>
      <c r="F8" s="4">
        <f>Table222[[#This Row],[No of Claims]]/Table222[[#This Row],[No of Policies]]</f>
        <v>0.16377005347593582</v>
      </c>
      <c r="G8">
        <f>Table222[[#This Row],[Claim Amount]]/Table222[[#This Row],[No of Claims]]</f>
        <v>1182282.6931836733</v>
      </c>
      <c r="H8" s="4">
        <f>Table222[[#This Row],[Claim Amount]]/Table222[[#This Row],[Sum of Premium]]</f>
        <v>0.6837434416006436</v>
      </c>
    </row>
    <row r="9" spans="1:8">
      <c r="A9" t="s">
        <v>18</v>
      </c>
      <c r="B9">
        <v>1125</v>
      </c>
      <c r="C9">
        <v>406605784.10000002</v>
      </c>
      <c r="D9">
        <v>286</v>
      </c>
      <c r="E9">
        <v>251647850</v>
      </c>
      <c r="F9" s="4">
        <f>Table222[[#This Row],[No of Claims]]/Table222[[#This Row],[No of Policies]]</f>
        <v>0.25422222222222224</v>
      </c>
      <c r="G9">
        <f>Table222[[#This Row],[Claim Amount]]/Table222[[#This Row],[No of Claims]]</f>
        <v>879887.58741258737</v>
      </c>
      <c r="H9" s="4">
        <f>Table222[[#This Row],[Claim Amount]]/Table222[[#This Row],[Sum of Premium]]</f>
        <v>0.61889884463156108</v>
      </c>
    </row>
    <row r="10" spans="1:8">
      <c r="A10" t="s">
        <v>14</v>
      </c>
      <c r="B10">
        <v>426</v>
      </c>
      <c r="C10">
        <v>80630480.040000007</v>
      </c>
      <c r="D10">
        <v>110</v>
      </c>
      <c r="E10">
        <v>77171492.260000005</v>
      </c>
      <c r="F10" s="4">
        <f>Table222[[#This Row],[No of Claims]]/Table222[[#This Row],[No of Policies]]</f>
        <v>0.25821596244131456</v>
      </c>
      <c r="G10">
        <f>Table222[[#This Row],[Claim Amount]]/Table222[[#This Row],[No of Claims]]</f>
        <v>701559.02054545458</v>
      </c>
      <c r="H10" s="4">
        <f>Table222[[#This Row],[Claim Amount]]/Table222[[#This Row],[Sum of Premium]]</f>
        <v>0.95710074182512583</v>
      </c>
    </row>
    <row r="11" spans="1:8">
      <c r="A11" t="s">
        <v>19</v>
      </c>
      <c r="B11">
        <v>787</v>
      </c>
      <c r="C11">
        <v>311945986.92000002</v>
      </c>
      <c r="D11">
        <v>268</v>
      </c>
      <c r="E11">
        <v>185400399.44999999</v>
      </c>
      <c r="F11" s="4">
        <f>Table222[[#This Row],[No of Claims]]/Table222[[#This Row],[No of Policies]]</f>
        <v>0.34053367217280811</v>
      </c>
      <c r="G11">
        <f>Table222[[#This Row],[Claim Amount]]/Table222[[#This Row],[No of Claims]]</f>
        <v>691792.53526119399</v>
      </c>
      <c r="H11" s="4">
        <f>Table222[[#This Row],[Claim Amount]]/Table222[[#This Row],[Sum of Premium]]</f>
        <v>0.59433494009828947</v>
      </c>
    </row>
    <row r="12" spans="1:8">
      <c r="A12" t="s">
        <v>10</v>
      </c>
      <c r="B12">
        <v>1232</v>
      </c>
      <c r="C12">
        <v>224257892.00999999</v>
      </c>
      <c r="D12">
        <v>407</v>
      </c>
      <c r="E12">
        <v>272052746</v>
      </c>
      <c r="F12" s="4">
        <f>Table222[[#This Row],[No of Claims]]/Table222[[#This Row],[No of Policies]]</f>
        <v>0.33035714285714285</v>
      </c>
      <c r="G12">
        <f>Table222[[#This Row],[Claim Amount]]/Table222[[#This Row],[No of Claims]]</f>
        <v>668434.26535626536</v>
      </c>
      <c r="H12" s="4">
        <f>Table222[[#This Row],[Claim Amount]]/Table222[[#This Row],[Sum of Premium]]</f>
        <v>1.2131245128615975</v>
      </c>
    </row>
    <row r="13" spans="1:8">
      <c r="A13" t="s">
        <v>20</v>
      </c>
      <c r="B13">
        <v>8524</v>
      </c>
      <c r="C13">
        <v>2038028971.24</v>
      </c>
      <c r="D13">
        <v>2212</v>
      </c>
      <c r="E13">
        <v>1200473312.9599998</v>
      </c>
      <c r="F13" s="4">
        <f>Table222[[#This Row],[No of Claims]]/Table222[[#This Row],[No of Policies]]</f>
        <v>0.25950258094791179</v>
      </c>
      <c r="G13">
        <f>Table222[[#This Row],[Claim Amount]]/Table222[[#This Row],[No of Claims]]</f>
        <v>542709.45432188059</v>
      </c>
      <c r="H13" s="4">
        <f>Table222[[#This Row],[Claim Amount]]/Table222[[#This Row],[Sum of Premium]]</f>
        <v>0.589036431719415</v>
      </c>
    </row>
    <row r="14" spans="1:8">
      <c r="A14" t="s">
        <v>15</v>
      </c>
      <c r="B14">
        <v>1740</v>
      </c>
      <c r="C14">
        <v>287386954.41000003</v>
      </c>
      <c r="D14">
        <v>525</v>
      </c>
      <c r="E14">
        <v>220906880</v>
      </c>
      <c r="F14" s="4">
        <f>Table222[[#This Row],[No of Claims]]/Table222[[#This Row],[No of Policies]]</f>
        <v>0.30172413793103448</v>
      </c>
      <c r="G14">
        <f>Table222[[#This Row],[Claim Amount]]/Table222[[#This Row],[No of Claims]]</f>
        <v>420775.00952380954</v>
      </c>
      <c r="H14" s="4">
        <f>Table222[[#This Row],[Claim Amount]]/Table222[[#This Row],[Sum of Premium]]</f>
        <v>0.76867400071627345</v>
      </c>
    </row>
    <row r="15" spans="1:8">
      <c r="F15" s="4"/>
      <c r="H15" s="4"/>
    </row>
    <row r="20" spans="1:8">
      <c r="A20" s="2" t="s">
        <v>22</v>
      </c>
      <c r="B20" t="s">
        <v>1</v>
      </c>
      <c r="C20" s="4" t="s">
        <v>23</v>
      </c>
      <c r="D20" t="s">
        <v>3</v>
      </c>
      <c r="E20" s="4" t="s">
        <v>4</v>
      </c>
      <c r="F20" s="4" t="s">
        <v>5</v>
      </c>
      <c r="G20" t="s">
        <v>6</v>
      </c>
      <c r="H20" s="4" t="s">
        <v>7</v>
      </c>
    </row>
    <row r="21" spans="1:8">
      <c r="A21" s="1" t="s">
        <v>31</v>
      </c>
      <c r="B21">
        <v>389</v>
      </c>
      <c r="C21">
        <v>169447800.91999999</v>
      </c>
      <c r="D21">
        <v>64</v>
      </c>
      <c r="E21">
        <v>76345923</v>
      </c>
      <c r="F21" s="4">
        <f>Table832[[#This Row],[No of Claims]]/Table832[[#This Row],[No of Policies]]</f>
        <v>0.16452442159383032</v>
      </c>
      <c r="G21">
        <f>Table832[[#This Row],[Claim Amount]]/Table832[[#This Row],[No of Claims]]</f>
        <v>1192905.046875</v>
      </c>
      <c r="H21" s="4">
        <f>Table832[[#This Row],[Claim Amount]]/Table832[[#This Row],[Premium]]</f>
        <v>0.45055717799515488</v>
      </c>
    </row>
    <row r="22" spans="1:8">
      <c r="A22" s="1" t="s">
        <v>29</v>
      </c>
      <c r="B22">
        <v>709</v>
      </c>
      <c r="C22">
        <v>203012709.33000001</v>
      </c>
      <c r="D22">
        <v>98</v>
      </c>
      <c r="E22">
        <v>69681500</v>
      </c>
      <c r="F22" s="4">
        <f>Table832[[#This Row],[No of Claims]]/Table832[[#This Row],[No of Policies]]</f>
        <v>0.1382228490832158</v>
      </c>
      <c r="G22">
        <f>Table832[[#This Row],[Claim Amount]]/Table832[[#This Row],[No of Claims]]</f>
        <v>711035.71428571432</v>
      </c>
      <c r="H22" s="4">
        <f>Table832[[#This Row],[Claim Amount]]/Table832[[#This Row],[Premium]]</f>
        <v>0.34323713145826618</v>
      </c>
    </row>
    <row r="23" spans="1:8">
      <c r="A23" s="1" t="s">
        <v>28</v>
      </c>
      <c r="B23">
        <v>414</v>
      </c>
      <c r="C23">
        <v>121993726.61</v>
      </c>
      <c r="D23">
        <v>122</v>
      </c>
      <c r="E23">
        <v>67246750</v>
      </c>
      <c r="F23" s="4">
        <f>Table832[[#This Row],[No of Claims]]/Table832[[#This Row],[No of Policies]]</f>
        <v>0.29468599033816423</v>
      </c>
      <c r="G23">
        <f>Table832[[#This Row],[Claim Amount]]/Table832[[#This Row],[No of Claims]]</f>
        <v>551202.86885245901</v>
      </c>
      <c r="H23" s="4">
        <f>Table832[[#This Row],[Claim Amount]]/Table832[[#This Row],[Premium]]</f>
        <v>0.55123121383921792</v>
      </c>
    </row>
    <row r="24" spans="1:8">
      <c r="A24" s="1" t="s">
        <v>27</v>
      </c>
      <c r="B24">
        <v>740</v>
      </c>
      <c r="C24">
        <v>166240014.5</v>
      </c>
      <c r="D24">
        <v>74</v>
      </c>
      <c r="E24">
        <v>40691415</v>
      </c>
      <c r="F24" s="4">
        <f>Table832[[#This Row],[No of Claims]]/Table832[[#This Row],[No of Policies]]</f>
        <v>0.1</v>
      </c>
      <c r="G24">
        <f>Table832[[#This Row],[Claim Amount]]/Table832[[#This Row],[No of Claims]]</f>
        <v>549883.98648648651</v>
      </c>
      <c r="H24" s="4">
        <f>Table832[[#This Row],[Claim Amount]]/Table832[[#This Row],[Premium]]</f>
        <v>0.24477509294249972</v>
      </c>
    </row>
    <row r="25" spans="1:8">
      <c r="A25" s="1" t="s">
        <v>13</v>
      </c>
      <c r="B25">
        <v>3254</v>
      </c>
      <c r="C25">
        <v>727719792.16999984</v>
      </c>
      <c r="D25">
        <v>972</v>
      </c>
      <c r="E25">
        <v>526933776.58999979</v>
      </c>
      <c r="F25" s="4">
        <f>Table832[[#This Row],[No of Claims]]/Table832[[#This Row],[No of Policies]]</f>
        <v>0.29870928088506454</v>
      </c>
      <c r="G25" s="7">
        <f>Table832[[#This Row],[Claim Amount]]/Table832[[#This Row],[No of Claims]]</f>
        <v>542112.9388786006</v>
      </c>
      <c r="H25" s="8">
        <f>Table832[[#This Row],[Claim Amount]]/Table832[[#This Row],[Premium]]</f>
        <v>0.72408883509781574</v>
      </c>
    </row>
    <row r="26" spans="1:8">
      <c r="A26" s="1" t="s">
        <v>33</v>
      </c>
      <c r="B26">
        <v>756</v>
      </c>
      <c r="C26">
        <v>137913161.68000001</v>
      </c>
      <c r="D26">
        <v>224</v>
      </c>
      <c r="E26">
        <v>119191112</v>
      </c>
      <c r="F26" s="4">
        <f>Table832[[#This Row],[No of Claims]]/Table832[[#This Row],[No of Policies]]</f>
        <v>0.29629629629629628</v>
      </c>
      <c r="G26">
        <f>Table832[[#This Row],[Claim Amount]]/Table832[[#This Row],[No of Claims]]</f>
        <v>532103.17857142852</v>
      </c>
      <c r="H26" s="4">
        <f>Table832[[#This Row],[Claim Amount]]/Table832[[#This Row],[Premium]]</f>
        <v>0.86424754931338033</v>
      </c>
    </row>
    <row r="27" spans="1:8">
      <c r="A27" s="1" t="s">
        <v>25</v>
      </c>
      <c r="B27">
        <v>753</v>
      </c>
      <c r="C27">
        <v>226300243.63</v>
      </c>
      <c r="D27">
        <v>179</v>
      </c>
      <c r="E27">
        <v>94767166</v>
      </c>
      <c r="F27" s="4">
        <f>Table832[[#This Row],[No of Claims]]/Table832[[#This Row],[No of Policies]]</f>
        <v>0.23771580345285526</v>
      </c>
      <c r="G27">
        <f>Table832[[#This Row],[Claim Amount]]/Table832[[#This Row],[No of Claims]]</f>
        <v>529425.50837988826</v>
      </c>
      <c r="H27" s="4">
        <f>Table832[[#This Row],[Claim Amount]]/Table832[[#This Row],[Premium]]</f>
        <v>0.4187674059907065</v>
      </c>
    </row>
    <row r="28" spans="1:8">
      <c r="A28" s="1" t="s">
        <v>32</v>
      </c>
      <c r="B28">
        <v>410</v>
      </c>
      <c r="C28">
        <v>69099078.840000004</v>
      </c>
      <c r="D28">
        <v>134</v>
      </c>
      <c r="E28">
        <v>66799300</v>
      </c>
      <c r="F28" s="4">
        <f>Table832[[#This Row],[No of Claims]]/Table832[[#This Row],[No of Policies]]</f>
        <v>0.32682926829268294</v>
      </c>
      <c r="G28">
        <f>Table832[[#This Row],[Claim Amount]]/Table832[[#This Row],[No of Claims]]</f>
        <v>498502.23880597018</v>
      </c>
      <c r="H28" s="4">
        <f>Table832[[#This Row],[Claim Amount]]/Table832[[#This Row],[Premium]]</f>
        <v>0.96671766283129223</v>
      </c>
    </row>
    <row r="29" spans="1:8">
      <c r="A29" s="1" t="s">
        <v>30</v>
      </c>
      <c r="B29">
        <v>264</v>
      </c>
      <c r="C29">
        <v>68882490.409999996</v>
      </c>
      <c r="D29">
        <v>72</v>
      </c>
      <c r="E29">
        <v>32551000</v>
      </c>
      <c r="F29" s="4">
        <f>Table832[[#This Row],[No of Claims]]/Table832[[#This Row],[No of Policies]]</f>
        <v>0.27272727272727271</v>
      </c>
      <c r="G29">
        <f>Table832[[#This Row],[Claim Amount]]/Table832[[#This Row],[No of Claims]]</f>
        <v>452097.22222222225</v>
      </c>
      <c r="H29" s="4">
        <f>Table832[[#This Row],[Claim Amount]]/Table832[[#This Row],[Premium]]</f>
        <v>0.47255840789511316</v>
      </c>
    </row>
    <row r="30" spans="1:8">
      <c r="A30" s="1" t="s">
        <v>26</v>
      </c>
      <c r="B30">
        <v>459</v>
      </c>
      <c r="C30">
        <v>68241730.739999995</v>
      </c>
      <c r="D30">
        <v>134</v>
      </c>
      <c r="E30">
        <v>55043950.5</v>
      </c>
      <c r="F30" s="4">
        <f>Table832[[#This Row],[No of Claims]]/Table832[[#This Row],[No of Policies]]</f>
        <v>0.29193899782135074</v>
      </c>
      <c r="G30">
        <f>Table832[[#This Row],[Claim Amount]]/Table832[[#This Row],[No of Claims]]</f>
        <v>410775.75</v>
      </c>
      <c r="H30" s="4">
        <f>Table832[[#This Row],[Claim Amount]]/Table832[[#This Row],[Premium]]</f>
        <v>0.80660249825310926</v>
      </c>
    </row>
    <row r="31" spans="1:8">
      <c r="A31" s="1" t="s">
        <v>34</v>
      </c>
      <c r="B31">
        <v>376</v>
      </c>
      <c r="C31">
        <v>79178222.409999996</v>
      </c>
      <c r="D31">
        <v>139</v>
      </c>
      <c r="E31">
        <v>51221419.870000005</v>
      </c>
      <c r="F31" s="4">
        <f>Table832[[#This Row],[No of Claims]]/Table832[[#This Row],[No of Policies]]</f>
        <v>0.36968085106382981</v>
      </c>
      <c r="G31">
        <f>Table832[[#This Row],[Claim Amount]]/Table832[[#This Row],[No of Claims]]</f>
        <v>368499.42352517991</v>
      </c>
      <c r="H31" s="4">
        <f>Table832[[#This Row],[Claim Amount]]/Table832[[#This Row],[Premium]]</f>
        <v>0.64691298075328951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791DEF2C5D044B1ED247239CD3BF7" ma:contentTypeVersion="11" ma:contentTypeDescription="Create a new document." ma:contentTypeScope="" ma:versionID="cf1e36d57e30b79dc5bfce661b5df2ca">
  <xsd:schema xmlns:xsd="http://www.w3.org/2001/XMLSchema" xmlns:xs="http://www.w3.org/2001/XMLSchema" xmlns:p="http://schemas.microsoft.com/office/2006/metadata/properties" xmlns:ns2="0c4fdc14-29d0-4136-b321-9198a265c2f9" xmlns:ns3="3b3ffd54-32e6-4efa-a15d-042227e424eb" targetNamespace="http://schemas.microsoft.com/office/2006/metadata/properties" ma:root="true" ma:fieldsID="84e3aca98255aa018eec39126581cc4a" ns2:_="" ns3:_="">
    <xsd:import namespace="0c4fdc14-29d0-4136-b321-9198a265c2f9"/>
    <xsd:import namespace="3b3ffd54-32e6-4efa-a15d-042227e42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fdc14-29d0-4136-b321-9198a265c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ffd54-32e6-4efa-a15d-042227e42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b3ffd54-32e6-4efa-a15d-042227e424eb">
      <UserInfo>
        <DisplayName>U Zar Ni Mon IKBZ</DisplayName>
        <AccountId>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06927-80BD-4C88-964B-1DAECD851944}"/>
</file>

<file path=customXml/itemProps2.xml><?xml version="1.0" encoding="utf-8"?>
<ds:datastoreItem xmlns:ds="http://schemas.openxmlformats.org/officeDocument/2006/customXml" ds:itemID="{FC051DBD-8511-4434-83BF-D04614E108C7}"/>
</file>

<file path=customXml/itemProps3.xml><?xml version="1.0" encoding="utf-8"?>
<ds:datastoreItem xmlns:ds="http://schemas.openxmlformats.org/officeDocument/2006/customXml" ds:itemID="{7C1F46DA-8CC7-47C6-A9DE-10B247F1B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Khaing</dc:creator>
  <cp:keywords/>
  <dc:description/>
  <cp:lastModifiedBy/>
  <cp:revision/>
  <dcterms:created xsi:type="dcterms:W3CDTF">2020-04-28T09:25:36Z</dcterms:created>
  <dcterms:modified xsi:type="dcterms:W3CDTF">2020-05-05T05:13:25Z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0x0101005A5791DEF2C5D044B1ED247239CD3BF7</vt:lpwstr>
  </property>
</Properties>
</file>